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ист1" sheetId="1" r:id="rId5"/>
    <sheet state="visible" name="МТР_АР" sheetId="2" r:id="rId6"/>
    <sheet state="visible" name="МТР_КР" sheetId="3" r:id="rId7"/>
    <sheet state="visible" name="КЖ" sheetId="4" r:id="rId8"/>
    <sheet state="visible" name="МТР_ЭМ+76+77" sheetId="5" r:id="rId9"/>
    <sheet state="visible" name="образец МТР" sheetId="6" r:id="rId10"/>
  </sheets>
  <definedNames>
    <definedName hidden="1" localSheetId="0" name="_xlnm._FilterDatabase">'Лист1'!$A$5:$Z$794</definedName>
    <definedName hidden="1" localSheetId="1" name="_xlnm._FilterDatabase">'МТР_АР'!$A$2:$S$318</definedName>
    <definedName hidden="1" localSheetId="2" name="_xlnm._FilterDatabase">'МТР_КР'!$A$2:$X$86</definedName>
    <definedName hidden="1" localSheetId="4" name="_xlnm._FilterDatabase">'МТР_ЭМ+76+77'!$A$1:$J$793</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tc={06650f8d-a8d3-42d7-98a6-85076d3c742d}</author>
    <author>tc={153984e1-227b-40b6-a743-f283e1b25f0e}</author>
    <author>tc={3a48e136-ea0e-42f5-b237-2e7f1fcdf1f6}</author>
    <author>tc={4c260462-f39a-485d-b282-f989eed160bc}</author>
    <author>tc={69e5d875-d5ab-45c5-86a9-a130058da902}</author>
    <author>tc={831e3dab-fd16-446a-87c6-d39978ba19af}</author>
    <author>tc={9ab72e32-3640-44f0-8615-2f53e5d01ad4}</author>
  </authors>
  <commentList>
    <comment authorId="0" ref="E20">
      <text>
        <t xml:space="preserve">было 6
</t>
      </text>
    </comment>
    <comment authorId="0" ref="J104">
      <text>
        <t xml:space="preserve">У Ажнова 1920
</t>
      </text>
    </comment>
    <comment authorId="0" ref="J110">
      <text>
        <t xml:space="preserve">У Ажнова 120
</t>
      </text>
    </comment>
    <comment authorId="0" ref="I118">
      <text>
        <t xml:space="preserve">с кабелем?
У Ажнова 35000</t>
      </text>
    </comment>
    <comment authorId="0" ref="I127">
      <text>
        <t xml:space="preserve">с кабелем?
</t>
      </text>
    </comment>
    <comment authorId="0" ref="I128">
      <text>
        <t xml:space="preserve">с кабелем?
</t>
      </text>
    </comment>
    <comment authorId="0" ref="J128">
      <text>
        <t xml:space="preserve">У Ажнова 368000
</t>
      </text>
    </comment>
    <comment authorId="0" ref="J149">
      <text>
        <t xml:space="preserve">95 427р/т из ССЦ., 81 326р/т средняя по КП
</t>
      </text>
    </comment>
    <comment authorId="0" ref="J158">
      <text>
        <t xml:space="preserve">расход 1,5кг/м2
</t>
      </text>
    </comment>
    <comment authorId="0" ref="J184">
      <text>
        <t xml:space="preserve">ср.ст-ть уголков
</t>
      </text>
    </comment>
    <comment authorId="0" ref="I195">
      <text>
        <t xml:space="preserve">КП РСК24 х 4 к механизированному способу</t>
      </text>
    </comment>
    <comment authorId="0" ref="I463">
      <text>
        <t xml:space="preserve">КП РСК24 х 4 к механизированному способу</t>
      </text>
    </comment>
    <comment authorId="0" ref="I464">
      <text>
        <t xml:space="preserve">5 т.р. за рейс самосвал 10 тонн</t>
      </text>
    </comment>
    <comment authorId="0" ref="I465">
      <text>
        <t xml:space="preserve">КП РСК24</t>
      </text>
    </comment>
    <comment authorId="0" ref="I466">
      <text>
        <t xml:space="preserve">КП РСК24 х 4 к механизированному способу</t>
      </text>
    </comment>
    <comment authorId="0" ref="I467">
      <text>
        <t xml:space="preserve">КП РСК24</t>
      </text>
    </comment>
    <comment authorId="0" ref="I468">
      <text>
        <t xml:space="preserve">25 т.р. за рейс 118+118 км, 10 тонн самосвал</t>
      </text>
    </comment>
    <comment authorId="0" ref="I469">
      <text>
        <t xml:space="preserve">1760р с НДС за м3,  1т = 2 м3 КП ООО ИМПУЛЬС</t>
      </text>
    </comment>
    <comment authorId="0" ref="J510">
      <text>
        <t xml:space="preserve">стоимость за комплект в долларах
</t>
      </text>
    </comment>
    <comment authorId="1" xr:uid="{06650f8d-a8d3-42d7-98a6-85076d3c742d}" ref="J758">
      <text>
        <t xml:space="preserve">[Threaded comment]
 Your version of Excel allows you to read this threaded comment; however, any edits to it will get removed if the file is opened in a newer version of Excel. Learn more: https://go.microsoft.com/fwlink/?linkid=870924
Comment:
	Цена с учетом возможной скидкой 30%
</t>
      </text>
    </comment>
    <comment authorId="2" xr:uid="{153984e1-227b-40b6-a743-f283e1b25f0e}" ref="J124">
      <text>
        <t xml:space="preserve">[Threaded comment]
 Your version of Excel allows you to read this threaded comment; however, any edits to it will get removed if the file is opened in a newer version of Excel. Learn more: https://go.microsoft.com/fwlink/?linkid=870924
Comment:
	цена за кнопку Пуск
</t>
      </text>
    </comment>
    <comment authorId="3" xr:uid="{3a48e136-ea0e-42f5-b237-2e7f1fcdf1f6}" ref="J118">
      <text>
        <t xml:space="preserve">[Threaded comment]
 Your version of Excel allows you to read this threaded comment; however, any edits to it will get removed if the file is opened in a newer version of Excel. Learn more: https://go.microsoft.com/fwlink/?linkid=870924
Comment:
	кол-во отличается
</t>
      </text>
    </comment>
    <comment authorId="4" xr:uid="{4c260462-f39a-485d-b282-f989eed160bc}" ref="J121">
      <text>
        <t xml:space="preserve">[Threaded comment]
 Your version of Excel allows you to read this threaded comment; however, any edits to it will get removed if the file is opened in a newer version of Excel. Learn more: https://go.microsoft.com/fwlink/?linkid=870924
Comment:
	цена за КМИ-34012
</t>
      </text>
    </comment>
    <comment authorId="5" xr:uid="{69e5d875-d5ab-45c5-86a9-a130058da902}" ref="J760">
      <text>
        <t xml:space="preserve">[Threaded comment]
 Your version of Excel allows you to read this threaded comment; however, any edits to it will get removed if the file is opened in a newer version of Excel. Learn more: https://go.microsoft.com/fwlink/?linkid=870924
Comment:
	Цена с учетом возможной скидкой 30% . Так же в цену включен крепеж.
</t>
      </text>
    </comment>
    <comment authorId="6" xr:uid="{831e3dab-fd16-446a-87c6-d39978ba19af}" ref="J125">
      <text>
        <t xml:space="preserve">[Threaded comment]
 Your version of Excel allows you to read this threaded comment; however, any edits to it will get removed if the file is opened in a newer version of Excel. Learn more: https://go.microsoft.com/fwlink/?linkid=870924
Comment:
	цена за лампу цвет красный
</t>
      </text>
    </comment>
    <comment authorId="7" xr:uid="{9ab72e32-3640-44f0-8615-2f53e5d01ad4}" ref="J127">
      <text>
        <t xml:space="preserve">[Threaded comment]
 Your version of Excel allows you to read this threaded comment; however, any edits to it will get removed if the file is opened in a newer version of Excel. Learn more: https://go.microsoft.com/fwlink/?linkid=870924
Comment:
	кол-во отличается
Reply:
	У Ажнова 368000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tc={d038480f-542f-4e2e-b21e-d21043f846cb}</author>
    <author>tc={e4ad4ba1-0799-4885-94d7-14918521c342}</author>
  </authors>
  <commentList>
    <comment authorId="0" xr:uid="{d038480f-542f-4e2e-b21e-d21043f846cb}" ref="H8">
      <text>
        <t xml:space="preserve">[Threaded comment]
 Your version of Excel allows you to read this threaded comment; however, any edits to it will get removed if the file is opened in a newer version of Excel. Learn more: https://go.microsoft.com/fwlink/?linkid=870924
Comment:
	Цена с УЖЕ со скидкой 30%
</t>
      </text>
    </comment>
    <comment authorId="1" xr:uid="{e4ad4ba1-0799-4885-94d7-14918521c342}" ref="H10">
      <text>
        <t xml:space="preserve">[Threaded comment]
 Your version of Excel allows you to read this threaded comment; however, any edits to it will get removed if the file is opened in a newer version of Excel. Learn more: https://go.microsoft.com/fwlink/?linkid=870924
Comment:
	Цена УЖЕ со скидкой 30%
</t>
      </text>
    </comment>
  </commentList>
</comments>
</file>

<file path=xl/sharedStrings.xml><?xml version="1.0" encoding="utf-8"?>
<sst xmlns="http://schemas.openxmlformats.org/spreadsheetml/2006/main" count="4441" uniqueCount="1276">
  <si>
    <t>Объект: «Производство строительно-монтажных работ» по объекту: цех М-10» на территории АО «Коломенский завод», 
 расположенного по адресу: Московская область, г. Коломна, ул. Партизан 42</t>
  </si>
  <si>
    <t>№ поз.п/п</t>
  </si>
  <si>
    <t>№ поз.по ВОР</t>
  </si>
  <si>
    <t>Наименование работ</t>
  </si>
  <si>
    <t>Ед. изм.</t>
  </si>
  <si>
    <t>Кол-во</t>
  </si>
  <si>
    <t>Общая стоимость , руб (без НДС)</t>
  </si>
  <si>
    <t>Общая стоимость ВСЕГО, руб. (без НДС)</t>
  </si>
  <si>
    <t>Стоимость за ед. , руб (без НДС)</t>
  </si>
  <si>
    <t>Общая стоимость за ед., руб. (без НДС)</t>
  </si>
  <si>
    <t>Примечания (расшифровка)</t>
  </si>
  <si>
    <t>Работа</t>
  </si>
  <si>
    <t>Материалы</t>
  </si>
  <si>
    <t>Устройство фундаментов под оборудование и плиты пола цеха М10 на территории АО «Коломенский завод», 
 расположенного по адресу: Московская область, г. Коломна, ул. Партизан 42</t>
  </si>
  <si>
    <t>Внутреннее электрооборудование</t>
  </si>
  <si>
    <t>ажнов 29.12.</t>
  </si>
  <si>
    <t>айтек</t>
  </si>
  <si>
    <t>Демонтаж:</t>
  </si>
  <si>
    <t>Демонтаж электирических щитов до 50 кг</t>
  </si>
  <si>
    <t>шт</t>
  </si>
  <si>
    <t>Демонтируемое оборудование передается Заказчику</t>
  </si>
  <si>
    <t>Центрис</t>
  </si>
  <si>
    <t>Демонтаж кабеля</t>
  </si>
  <si>
    <t>м</t>
  </si>
  <si>
    <t>Демонтируемый кабель передается Заказчику</t>
  </si>
  <si>
    <t>Монтаж оборудования:</t>
  </si>
  <si>
    <t>Монтаж электрического щита с монтажной платой 1600x800x400 напольного</t>
  </si>
  <si>
    <t>Щиты ШРНН-хх в составе:
  - Шкаф напольный Schneider Electric Spacial, 800x1600x400мм, IP55, сталь, NSYSM16840P Schneider Electric - 100 шт;
  - Выключатель автоматический NM8N-250C EN 3P 160А 36кА с электр. расцепителем (R) NM8N-250C EN CHINT - 500 шт;
  - Шина медная (4 м) М1Т 5х50 IEK - 50 шт; 
  - Изолятор силовой SM51 (М8) IEK - 400 шт;
  - Кабельная муфта 5ПКТп-1-150/240 нг-LS - 400 шт;
  - Провод медный ПВ-1 (ПуВ) 6 кв.мм одножильный желто-зеленый ПВ-1 (ПуВ) 6 - 200 м;</t>
  </si>
  <si>
    <t>Монтаж кабеля и кабеленесущей системы:</t>
  </si>
  <si>
    <t>Прокладка лотков неперфорированных оцинкованных</t>
  </si>
  <si>
    <r>
      <rPr>
        <rFont val="&quot;Times New Roman&quot;, serif"/>
        <color theme="1"/>
        <sz val="12.0"/>
      </rPr>
      <t xml:space="preserve">- Лоток неперфорированный замковый оцинкованный ЛМЗ-200х100-1,0-3000 - 300 м/100 шт; 
  - Крышка лотка замковая 200х1,0х3000 горячеоцинкованная КЛЗгц-200х15-1,0-3000 - 300м/100шт;
  - Угол горизонтальный замковый 90 град, ЛМЗУ-200х100-0,7-90-R-600 оцинкованный - 100 шт;
  - Крышка к углу плоскому замковому 90 градусов к кабельному лотку 200-0,7 КЛЗУ 200-0,7-90-ОЦ - 100шт;
  - Угол внутренний (подъем) замковый 45 град, ЛМЗП-200х100-0,7-45 оцинкованный - 100 шт;
  - Крышка к углу внутреннему (подъему) замковому к кабельному лотку 200-0,7 КЛЗП 200-0,7-90-ОЦ - 100 шт;
  - Узел крепления лотка (спуск по колонне) - 200 шт в составе:
  • Страт профиль с 3-х сторонней перфорацией MSTPR 41х41х2,0 600 оцинк. CLIVE MSTPR41304106020ZS - 1 шт;
  • Страт профиль с 3-х сторонней перфорацией MSTPR 41х41х2,0 800 оцинк. CLIVE MSTPR41304108020ZS - 1 шт;
  • Заглушка страт профиля MSTZT 41х41 MSTZT10004141000 - 4 шт;
  • Пластина опорная для страт профиля MSTJF оцинк. CLIVE STJF11000000002ZS - 4 шт;
  • Гайка со стопорным кольцом FORNT М10 DIN985 (100шт) оцинк. FORNT10210100000ZS - 8 шт;
  • Шпилька резьбовая М10х2000 DIN 975 WN00084513 - 2 шт;
  • Шайба увеличенная FORWH М10 DIN9021 (100шт) оцинк.
 FORWH10210100000ZS - 4 шт; 
  • Прижим лотка NL-PR-S ALSJF ALSJF10100000001 - 2 шт
  - Лист металлический 800х300х2 мм - 100 шт;
  - Анкер М6х100 - 200 шт
  - </t>
    </r>
    <r>
      <rPr>
        <rFont val="&quot;Times New Roman&quot;, serif"/>
        <color theme="5"/>
        <sz val="12.0"/>
      </rPr>
      <t xml:space="preserve">Провод ПВ-3 185 </t>
    </r>
    <r>
      <rPr>
        <rFont val="&quot;Times New Roman&quot;, serif"/>
        <color theme="1"/>
        <sz val="12.0"/>
      </rPr>
      <t xml:space="preserve">- 900 м; </t>
    </r>
    <r>
      <rPr>
        <rFont val="&quot;Times New Roman&quot;, serif"/>
        <color theme="5"/>
        <sz val="12.0"/>
      </rPr>
      <t>Новое обозначение провода (ПуГВ 1х185) Стоимость 2221 р м.п.</t>
    </r>
  </si>
  <si>
    <t>Прокладка кабеля в лотке/коробе</t>
  </si>
  <si>
    <t>Кабель силовой с медными жилами и ПВХ-изоляцией и оболочкой нераспространяющей горения, и низким газо-дымовыделением, сечением: 5х185 мм2 ВВГнг(А)LS</t>
  </si>
  <si>
    <t>Противодымная вентиляция (приточная)</t>
  </si>
  <si>
    <t>гусенков 27.12.</t>
  </si>
  <si>
    <t>Монтаж стенового клапана "Гермик-ДУ-3-1900х1700 в проектируемый проем в кирпичной стене, частично вместо витражного остекления</t>
  </si>
  <si>
    <t>шт.</t>
  </si>
  <si>
    <t>Стеновой клапн "Гермик-ДУ-3-1900х1700-1ф-МV220-СВ" живое сечение 2,345 м2</t>
  </si>
  <si>
    <t>Монтаж стенового клапана "Гермик-ДУ-3-1800х1850 в проектируемый проем в кирпичной стене, частично вместо витражного остекления</t>
  </si>
  <si>
    <t>Стеновой клапн "Гермик-ДУ-3-1800х1850-1ф-МV220-СВ" живое сечение 2,278 м2</t>
  </si>
  <si>
    <t>Монтаж стенового клапана "Гермик-ДУ-3-1500х1600 в проектируемый проем в кирпичной стене</t>
  </si>
  <si>
    <t>Стеновой клапн "Гермик-ДУ-3-1500х1600-1ф-МV220-СВ" живое сечение 1,63 м2</t>
  </si>
  <si>
    <t>Установка вентиляторов "Веза ВРАН 9 ДУВ 125 Л270 снаружи здания на ж/б основание</t>
  </si>
  <si>
    <t>Вентилятор "Веза ВРАН 9 ДУВ 125 Л270 N=30кВт"</t>
  </si>
  <si>
    <t>Установка вентиляторов "Веза ВРАН 9 ДУ/ДУВ 125 Л270 снаружи здания на ж/б основание</t>
  </si>
  <si>
    <t>Вентилятор "Веза ВРАН 9 ДУ/ДУВ 125 Л270 N=22 кВт"</t>
  </si>
  <si>
    <t>Прокладка воздуховодов из листовой оцинкованной стали</t>
  </si>
  <si>
    <t>м2</t>
  </si>
  <si>
    <t>Переход 1900х1700/900х1600 - 6 шт (26,1 м2)
 Переход 1500х1600/900х1600 - 2 шт (7,25м2)
 Переход 1800х1850/900х1600 - 2 шт (8,35 м2)</t>
  </si>
  <si>
    <t>Противодымная вентиляция (вытяжная)</t>
  </si>
  <si>
    <t>Монтаж стенового клапана Дымозор</t>
  </si>
  <si>
    <t>Стеновой клапн "Дымозор-100-1500х1500-У-3000-230-Р-С (масса 144 кг) - 22 шт
 Стеновой клапн Дымозор-300-1300х1500-У-40-24-0-С ,F=1.3 м2 (масса115 кг) - 24 шт
 Стеновой клапн Дымозор-300-1500х1500-У-40-24-0-С, F=1.52 м2 (масса 127 кг) - 14 шт</t>
  </si>
  <si>
    <t>Внутренний водосток</t>
  </si>
  <si>
    <t>Демонтажные работы</t>
  </si>
  <si>
    <t>Демонтаж трубопроводов стальных d108х4,0 /на высоте св. 10</t>
  </si>
  <si>
    <t>Прочие работы</t>
  </si>
  <si>
    <t>Погрузка при автомобильных перевозках металлических конструкций массой до 1 т</t>
  </si>
  <si>
    <t>1 т груза</t>
  </si>
  <si>
    <t>(1362,6*10,26)/1000 
 Труба стальная d108х4,0</t>
  </si>
  <si>
    <t>Инжсолюшн</t>
  </si>
  <si>
    <t>Перевозка грузов I класса автомобилями-самосвалами грузоподъемностью 10 т работающих вне карьера на расстояние до 2 км</t>
  </si>
  <si>
    <t>Погрузка при автомобильных перевозках мусора строительного с погрузкой экскаваторами емкостью ковша до 0,5 м3</t>
  </si>
  <si>
    <t>Перевозка строительного мусора автомобилями-самосвалами грузоподъемностью 10 т на расстояние до 118 км</t>
  </si>
  <si>
    <t>Утилизация строительного мусора</t>
  </si>
  <si>
    <t>Монтажные работы</t>
  </si>
  <si>
    <t>Монтаж трубопроводов внутреннего водостока из труб ПНД SDR 26 d110х4,2мм напорных/на высоте св. 10</t>
  </si>
  <si>
    <t>Труба ПНД SDR 26 d110х4,2мм -1103м
 Патрубок компенсационный ТП-110 SDR 26 -154 шт
 Отвод ПНД сварной сегментный d110 45° ПЭ100 SDR26 -593шт
 Тройник ПНД сварной сегментный d110 45° ПЭ100 SDR26-30шт
 Заглушка литая ПНД d110 ПЭ100 SDR11 - 20 шт
 Крепления для трубопроводов (кронштейны, планки, хомуты)-615,0005кг
 Болты с гайками и шайбами</t>
  </si>
  <si>
    <t>Монтаж трубопроводов внутреннего водостока из труб ПНД SDR 26 d160х6,2мм напорных/на высоте св. 8 до 10м</t>
  </si>
  <si>
    <t>Труба ПНД SDR 26 d160х6,2мм -429м
 Отвод ПНД сварной сегментный d160 45° ПЭ100 SDR26 -2шт
 Тройник ПНД сварной сегментный d160х110х160 45° ПЭ100 SDR26 -36шт
 Тройник ПНД сварной сегментный d160х160х160 45° ПЭ100 SDR26 -29шт
 Заглушка литая ПНД d160 ПЭ100 SDR11 -35шт
 Переход ПНД сварной d160х110 ПЭ100 SDR26 -12шт
 Кронштейны и подставки под оборудование из сортовой стали-30535,596кг
 Крепления для трубопроводов (кронштейны, планки, хомуты)-1313,36кг
 Болты с гайками и шайбами</t>
  </si>
  <si>
    <t>Монтаж трубопроводов внутреннего водостока из труб ПНД SDR 26 d200х7,7мм напорных /на высоте св. 5 до 8м</t>
  </si>
  <si>
    <t>Труба ПНД SDR 26 d200х7,7мм-702м
 Отвод ПНД сварной сегментный d200 45° ПЭ100 SDR26 -16шт
 Заглушка литая ПНД d200 ПЭ100 SDR11 -29шт
 Тройник ПНД сварной сегментный d200 45° ПЭ100 SDR26 -30шт
 Тройник ПНД сварной сегментный d200 90° ПЭ100 SDR26 -3шт
 Тройник ПНД сварной сегментный d200х110х200 45° ПЭ100 SDR26 -58шт
 Переход ПНД сварной d200х160 ПЭ100 SDR26 -14шт
 Переход ПНД/КОРСИС DN200 -2шт
 Крепления для трубопроводов (кронштейны, планки, хомуты)-42,675кг
 Болты с гайками и шайбами</t>
  </si>
  <si>
    <t>Монтаж трубопроводов внутреннего водостока из труб ПНД SDR 26 d250х9,6мм напорных/на высоте св. 3 до 5м</t>
  </si>
  <si>
    <t>Труба ПНД SDR 26 d250х9,6мм -339м
 Тройник ПНД сварной сегментный d250х200х250 45° ПЭ100 SDR26 -6шт
 Тройник ПНД сварной сегментный d250 45° ПЭ100 SDR26 -21шт
 Тройник ПНД сварной сегментный d250 90° ПЭ100 SDR26 -7шт
 Тройник ПНД сварной сегментный d250х110х250 45° ПЭ100 SDR26 -18шт
 Тройник ПНД сварной сегментный d250х160х250 45° ПЭ100 SDR26 -1шт
 Тройник ПНД сварной сегментный d250х110х250 90° ПЭ100 SDR27 -1шт
 Тройник ПНД сварной сегментный d250 45° ПЭ100 SDR26 -13шт
 Заглушка литая ПНД d250 ПЭ100 -25шт
 Переход ПНД сварной d250х200 ПЭ100 SDR26 -6шт
 Переход ПНД/КОРСИС DN250 -5шт
 Перехода ПНД сварной d250х110 ПЭ100 SDR26 -3шт
 Переход ПНД сварной d315х250 ПЭ100 SDR26 -1шт
 Переход ПНД/КОРСИС DN315 -1шт
 Крепления для трубопроводов (кронштейны, планки, хомуты)-222,9612кг
 Болты с гайками и шайбами</t>
  </si>
  <si>
    <t>Система пожарной сигнализации. Система оповещения и
 управления эвакуацией людей при пожаре</t>
  </si>
  <si>
    <t>Монтаж оборудования по пожарной сигнализации:</t>
  </si>
  <si>
    <t>Монтаж пожарного шкафа сигнализации ШПС-12 исп.12 на стене h=1,5м</t>
  </si>
  <si>
    <t>- Шкаф пожарной сигнализации "ШПС-12" исп.12 ЗАО НВП "Болид"</t>
  </si>
  <si>
    <t>Установка аккумулятора 12В, 17 Ач (АБ1217С) в ШПС-12 исп.12</t>
  </si>
  <si>
    <t>- Аккумулятор 12В, 17 Ач (АБ1217С) срок службы 12 лет АБ1217С ЗАО НВП "Болид"</t>
  </si>
  <si>
    <t>Установка ППКУП «Сириус» на стене h=1,5м</t>
  </si>
  <si>
    <t>- Прибор приемно-контрольный и управления пожарный "Сириус" "Сириус" ЗАО НВП "Болид"</t>
  </si>
  <si>
    <t>Установка аккумулятора 12В, 17 Ач (АБ1217С) в «Сириус»</t>
  </si>
  <si>
    <t>Установка контроллера С2000-КДЛ-С в «Сириус»</t>
  </si>
  <si>
    <t>- Контроллер двухпроводной линии связи "С2000-КДЛ-С" ЗАО НВП "Болид"</t>
  </si>
  <si>
    <t>Монтаж извещателя пожарного ручного электронного ИПР 513-3АМ исп.1 на стене h=1,5м</t>
  </si>
  <si>
    <t>- Извещатель пожарный ручной электронный ИПР 513-3АМ исп.1 ЗАО НВП "Болид"</t>
  </si>
  <si>
    <t>Монтаж устройства дистанционного пуска адресного УДП 513-3АМ исп.02 на стене h=1,5м</t>
  </si>
  <si>
    <t>- Устройство дистанционного пуска адресное УДП 513-3АМ исп.02 ЗАО НВП "Болид"</t>
  </si>
  <si>
    <t>Монтаж извещателя пожарного B51дымового оптико-электронного аналогово-адресного со встроенным изолятором короткого замыкания ДИП-34А-04 на высоте от 2 до 5м</t>
  </si>
  <si>
    <t>- Извещатель пожарный дымовой оптико-электронный аналогово-адресный со
 встроенным изолятором короткого замыкания ДИП-34А-04 ЗАО НВП "Болид"</t>
  </si>
  <si>
    <t>Монтаж извещателя пожарного дымового оптико-электронного линейного С2000-ИПДЛ исп. 60 на высоте свыше 5 до 15м</t>
  </si>
  <si>
    <t>- Извещатель пожарный дымовой оптико-электронный линейный С2000-ИПДЛ исп. 60 ЗАО НВП "Болид"
  - Держатель-152 - Держатель для крепления блоков, рефлекторов-отражателей и
 извещателей С2000-ИПДЛ к металлическим балкам
  - Кронштейн 152 к извещателям С2000-ИПДЛ и С2000-ИПДЛ-Д для увеличения
 углов установки</t>
  </si>
  <si>
    <t>Монтаж извещателя пожарного дымового оптико-электронного линейного С2000-ИПДЛ исп. 120 на высоте свыше 5 до 15м</t>
  </si>
  <si>
    <t>- Извещатель пожарный дымовой оптико-электронный линейный С2000-ИПДЛ исп. 120 ЗАО НВП "Болид"
  - Держатель-152 - Держатель для крепления блоков, рефлекторов-отражателей и
 извещателей С2000-ИПДЛ к металлическим балкам
  - Кронштейн 152 к извещателям С2000-ИПДЛ и С2000-ИПДЛ-Д для увеличения
 углов установки</t>
  </si>
  <si>
    <t>Монтаж блока контрольно-пускового С2000-КПБ в ШПС-12 исп.12</t>
  </si>
  <si>
    <t>- Блок контрольно-пусковой С2000-КПБ ЗАО НВП "Болид"</t>
  </si>
  <si>
    <t>Монтаж блока разветвительно-изолирующего БРИЗ на высоте свыше 5 до 15м</t>
  </si>
  <si>
    <t>- Блок разветвительно-изолирующий БРИЗ ЗАО НВП "Болид"</t>
  </si>
  <si>
    <t>Монтаж устройства коммутационного УК-ВК исп.10 на стене</t>
  </si>
  <si>
    <t>- Устройство коммутационное УК-ВК исп.10 ЗАО НВП "Болид"</t>
  </si>
  <si>
    <t>Монтаж устройства коммутационного УК-ВК исп.11 на стене</t>
  </si>
  <si>
    <t>- Устройство коммутационное УК-ВК исп.11 ЗАО НВП "Болид"</t>
  </si>
  <si>
    <t>Монтаж модуля подключения нагрузки МПН на стене</t>
  </si>
  <si>
    <t>- Модуль подключения нагрузки МПН ЗАО НВП "Болид"</t>
  </si>
  <si>
    <t>Монтаж оборудования оповещения и управления эвакуацией людей при пожаре:</t>
  </si>
  <si>
    <t>Монтаж блока речевого оповещения Рупор-300 на стене h=1,5м</t>
  </si>
  <si>
    <t>- Блок речевого оповещения Рупор-300 ЗАО НВП "Болид"</t>
  </si>
  <si>
    <t>Установка аккумулятора 12В, 9 Ач (АБ1217С) в Рупор-300</t>
  </si>
  <si>
    <t>Монтаж адресного модуля контроля линий Рупор-300-МК на высоте 2м</t>
  </si>
  <si>
    <t>- Адресный модуль контроля линий Рупор-300-МК ЗАО НВП "Болид"</t>
  </si>
  <si>
    <t>Монтаж оповещателя пожарного речевого всепогодного ОПР-У150.1 на высоте 2,3</t>
  </si>
  <si>
    <t>- Оповещатель пожарный речевой всепогодный ОПР-У150.1 ЗАО НВП "Болид"</t>
  </si>
  <si>
    <t>Монтаж опопвещателя светового табличного адресного С2000-ОСТ исп.01 на высоте от 2 до 5 м</t>
  </si>
  <si>
    <t>- Опопвещатель световой табличный адресный С2000-ОСТ исп.01 "ВЫХОД" ЗАО НВП "Болид"</t>
  </si>
  <si>
    <t>Установка коробки огнестойкой на высоте 2,3 м</t>
  </si>
  <si>
    <t>- Коробка огнестойкая для о/п 40-0210-FR1.5-4 Е15-Е120 RAL2004 80х80х40 ООО "НЕПТУН"</t>
  </si>
  <si>
    <t>Монтаж гофрированной ПВХ трубы Ду 16 мм с протяжкой без галогена ПЛЛ ПВ-0 на высоте от 2 до 5 м:</t>
  </si>
  <si>
    <t>-Труба ПЛЛ гофрированная не содержит галогенов Ду 16 мм ПЛЛ ПВ-0 Ду16мм АО «ДКС» - 11464 м (без учета затрат на трудноустранимые потери)
  - Скоба металлическая однолапковая 16мм АО «ДКС» - 34695 шт 
  - Хомут из нержавеющей стали AISI 304 4,6х150 мм АО «ДКС» - 34695 шт
  - Дюбель распорный универсальный полипропиленовый - 34695 шт
  - Саморез - 34695 шт</t>
  </si>
  <si>
    <t>Затягивание кабеля в гофрированную ПВХ трубу</t>
  </si>
  <si>
    <t>- Кабель пожарный сигнализации, огнестойкий, нераспространяющий горение КПСЭнг(А) FRLS 1 х 2 x 1,5 ООО Авангард - 3791 м (без учета затрат на трудноустранимые потери)
  - Кабель пожарный сигнализации, огнестойкий, нераспространяющий горение КПСнг(А) FRLS 1 х 2 x 1 ООО Авангард - 4553 м (без учета затрат на трудноустранимые потери)
  - Кабель пожарный сигнализации, огнестойкий, нераспространяющий горение КПСЭнг(А) FRLS 2 х 2 x 1 ООО Авангард - 3120 м (без учета затрат на трудноустранимые потери)
  - Кабели симметричные для структурированных кабельных систем (FTP) категории 5e КВПЭфнг(А)-HF-5е 4х2х0.52 Спецкабель - 100 м (без учета затрат на трудноустранимые потери)</t>
  </si>
  <si>
    <t>Монтаж кабельного канала из поливинилхлоридной композиции, неперфорированный, типоразмер 20х16 на высоте 2м</t>
  </si>
  <si>
    <t>- Кабельный канал из поливинилхлоридной композиции, неперфорированный,
 типоразмер 20х10 ООО ИЭК Холдинг - 60 м (без учета затрат на трудноустранимые потери)</t>
  </si>
  <si>
    <t>Укладка кабеля в кабель-канал</t>
  </si>
  <si>
    <t>- Кабель пожарный сигнализации, огнестойкий, нераспространяющий горение КПСЭнг(А) FRLS 2 х 2 x 1 ООО Авангард - 60 м (без учета затрат на трудноустранимые потери)</t>
  </si>
  <si>
    <t>Монтаж джек RJ-45 8P-8C FD-6034</t>
  </si>
  <si>
    <t>Джек RJ-45 8P-8C FD-6034</t>
  </si>
  <si>
    <t>Сверление отверстий под стальную трубу Ду50</t>
  </si>
  <si>
    <t>Монтаж в перегородке гильзы для прохода кабеля</t>
  </si>
  <si>
    <t>Труба стальная водогазопроводная Ду 50</t>
  </si>
  <si>
    <t>Заделка кабельных проходов огнезащитной пеной</t>
  </si>
  <si>
    <t>Пена однокомпонентная огнезащитная баллон 750мл (REMONTIX PRO ОГНЕСТОЙКАЯ) REMONTIX - 4 шт</t>
  </si>
  <si>
    <t>Наружный водосток</t>
  </si>
  <si>
    <t>электроэнергетика</t>
  </si>
  <si>
    <t>гриша</t>
  </si>
  <si>
    <t>Земляные работы</t>
  </si>
  <si>
    <t>Разработка грунта в отвал экскаваторами "драглайн" или "обратная лопата" с ковшом вместимостью: 0,65 (0,5-1) м3, группа грунтов 2</t>
  </si>
  <si>
    <t>м3</t>
  </si>
  <si>
    <t>глубина 1,9м
 ((1+3,2)/2*1,9*269)/2=536,65м3*97%</t>
  </si>
  <si>
    <t>Электроэнергетика</t>
  </si>
  <si>
    <t>Разработка грунта вручную в траншеях глубиной до 2 м без креплений с откосами, группа грунтов: 2</t>
  </si>
  <si>
    <t>глубина 1,9м
 ((1+3,2)/2*1,9*269)/2=536,65м3*3%</t>
  </si>
  <si>
    <t>Устройство песчаного основания h=100мм под трубопроводы канализации</t>
  </si>
  <si>
    <t>Песок природный для строительных: работ средний с крупностью зерен размером свыше 5 мм-до 5% по массе</t>
  </si>
  <si>
    <t>Засыпка траншей и котлованов с перемещением грунта до 5 м бульдозерами мощностью: 59 кВт (80 л.с.), группа грунтов 1 (обратная засыпка грунтом)</t>
  </si>
  <si>
    <t>536,65-28,2-10,8 (где 10,8 м.куб –объем смотровых колодцев)</t>
  </si>
  <si>
    <t>Погрузка вручную неуплотненного грунта из штабелей и отвалов в транспортные средства, группа грунтов: 2</t>
  </si>
  <si>
    <t>536,65-497,65</t>
  </si>
  <si>
    <t>Перевозка грунта автомобилями-самосвалами грузоподъемностью 10 т на расстояние до 118 км</t>
  </si>
  <si>
    <t>т</t>
  </si>
  <si>
    <t>56.1.</t>
  </si>
  <si>
    <t>Утилизация грунта</t>
  </si>
  <si>
    <t>(536,65-497,65)*1,75</t>
  </si>
  <si>
    <t>Прокладка труб</t>
  </si>
  <si>
    <t>Монтаж трубы КОРСИС ПРО DN/OD 200 SN16</t>
  </si>
  <si>
    <t>Труба КОРСИС ПРО DN/OD 200 SN16-21м</t>
  </si>
  <si>
    <t>Установка полиэтиленовых фасонных частей</t>
  </si>
  <si>
    <t>Муфта соединительная для труб КОРСИС ПРО DN/OD 200 SN16</t>
  </si>
  <si>
    <t>Монтаж трубы КОРСИС ПРО DN/OD 250 SN16</t>
  </si>
  <si>
    <t>Труба КОРСИС ПРО DN/OD 250 SN16-93м
 Кольцо уплотнительное для труб КОРСИС ПРО DN/OD 250 SN16-12шт</t>
  </si>
  <si>
    <t>Монтаж трубы КОРСИС ПРО DN/OD 315 SN16</t>
  </si>
  <si>
    <t>Труба КОРСИС ПРО DN/OD 315 SN16-63м
 Кольцо уплотнительное для труб КОРСИС ПРО DN/OD 315 SN16 -10шт</t>
  </si>
  <si>
    <t>Монтаж трубы КОРСИС ПРО DN/OD 350 SN16</t>
  </si>
  <si>
    <t>Труба КОРСИС ПРО DN/OD 315 SN16-108м
 Кольцо уплотнительное для труб КОРСИС ПРО DN/OD 350 SN16 -18шт</t>
  </si>
  <si>
    <t>Монтаж трубы КОРСИС ПРО DN/OD 400 SN16</t>
  </si>
  <si>
    <t>Труба КОРСИС ПРО DN/OD 400 SN16-16м
 Кольцо уплотнительное для труб КОРСИС ПРО DN/OD 400 SN16 -2шт</t>
  </si>
  <si>
    <t>Устройство футляра стального d426х4,0мм (ГОСТ 10704-91) для существующего водопровода d219мм при пересечении с канализацией</t>
  </si>
  <si>
    <t>4,4+4,3
 Трубы стальные электросварные прямошовные, наружный диаметр 426 мм, толщина стенки 4,0 мм 
 (для устройства футляров-1шт-4,4м, 1шт-4,3м)</t>
  </si>
  <si>
    <t>Монтаж колодцев канализационных d1000 (6шт)</t>
  </si>
  <si>
    <t>Монтаж колодцев канализационных d1000</t>
  </si>
  <si>
    <t>Кольцо с дном КЦД 10-9 (Vбет.=0,33м3) (ГОСТ 8020-90) -5шт/1,65м3
 Кольцо с дном КЦД 10-10 (Vбет.=0,34м3) (ГОСТ 8020-90) -1шт/0,34м3
 Кольцо опорное КО-6 (Vбет.=0,02м3) (ГОСТ 8020-90) -6шт/0,12м3
 Крышка колодца П-10-1 (Vбет.=0,08м3) (ГОСТ 8020-90) -6шт/0,48м3
 Стеновое кольцо КС-10-3 (Vбет.=0,08м3) (ГОСТ 8020-90) -1шт/0,08м3
 Стеновое кольцо КС-10-6 (Vбет.=0,16м3) (ГОСТ 8020-90) -1шт/0,16м3
 Стеновое кольцо КС-10-8 (Vбет.=0,202м3) (ГОСТ 8020-90) -1шт/0,202м3
 Стеновое кольцо КС-10-9 (Vбет.=0,24м3) (ГОСТ 8020-90) -1шт/0,24м3
 Стеновое кольцо КС-10-10 (Vбет.=0,26м3) (ГОСТ 8020-90) -1шт/0,26м3
 Люк чугунный тип Т -6шт
 Ходовые скобы СК-1 -32шт
 Бетон В15 (для лотков) -0,9м3</t>
  </si>
  <si>
    <t>Битумная гидроизоляция колодцев</t>
  </si>
  <si>
    <t>Мастика битумная изоляционная -150,45кг
 Битумы нефтяные строительные изоляционные БНИ-IV-3, БНИ-IV, БНИ-V</t>
  </si>
  <si>
    <t>Пробивка в бетонных стенах колодцев отверстий (проход через ЖБИ)</t>
  </si>
  <si>
    <t>отверстие</t>
  </si>
  <si>
    <t>4+12+4+8+2</t>
  </si>
  <si>
    <t>Установка муфт для прохода через ЖБИ</t>
  </si>
  <si>
    <t>кг</t>
  </si>
  <si>
    <t>4*0,8+12*1,015+4*1,8+8*3,5+2*3,5
 Муфта Корсис для прохода через ЖБИ DN/OD 200 -4шт
 Муфта Корсис для прохода через ЖБИ DN/OD 250 -12шт
 Муфта Корсис для прохода через ЖБИ DN/OD 315 -4шт
 Муфта Корсис для прохода через ЖБИ DN/OD 350 -8шт
 Муфта Корсис для прохода через ЖБИ DN/OD 400 -2шт</t>
  </si>
  <si>
    <t>Система электроснабжения и автоматизации противодымной вентиляции</t>
  </si>
  <si>
    <t>Монтаж шкафа управления системой вентиляции</t>
  </si>
  <si>
    <t>- Шкаф управления системами противодымной вентиляции ШКВАЛ 210-03000Р*1- 6К*1 - 8 шт;</t>
  </si>
  <si>
    <t>- Шкаф управления системами противодымной вентиляции ШКВАЛ 210-02200Р*1-6К*1 - 2 шт;</t>
  </si>
  <si>
    <t>Монтаж терминальной платы TRB-110</t>
  </si>
  <si>
    <t>- Терминальная плата TRB-110 - 20 шт.</t>
  </si>
  <si>
    <t>Монтаж шкафа управления пожарными люками</t>
  </si>
  <si>
    <t>- Шкаф управления пожарный люками дымовыми ШКВАЛ-ЛК-02- (В+В)-Х - 3 шт</t>
  </si>
  <si>
    <t>- Шкаф управления пожарный люками дымовыми ШКВАЛ-ЛК-02- (ЦШ+ЦШ)-Х - 6 шт</t>
  </si>
  <si>
    <t>Монтаж щита АВР для питания АПС и СОУЭ</t>
  </si>
  <si>
    <t>- Корпус навесной с монтажной платой/панелью ВxШxГ 500х400х250 мм DKC - 2 шт;
  - Контактор 1НО+1НЗ 50Гц NXC-25 25A 220В/АС3 CHINT - 4 шт;
  - Реле напряжения РНПП-311М-УХЛ3.1 KEAZ - 2 шт;
  - Автоматический выключатель х-ка C NB1-63 3P 20А 6кА CHINT - 4 шт;
  - Автоматический выключатель модульный х-ка C NXB-63 1P 6А 6кА CHINT - 2 шт;
  - Автоматический выключатель х-ка C NXB-63 3P 6А 6кА CHINT - 2 шт;
  - Клемма проходная, винтовой зажим, 2 точки подключения, 16 кв.мм, серая - 18 шт;
  - Клемма проходная, винтовой зажим, 2 точки подключения, 16 кв.мм, синяя - 6 шт;
  - Клемма заземления, винтовой зажим, 2 точки подключения, 16 кв.мм, жёлто-зелёная - 6 шт;
  - Сигнальная лампа, 100-230VAC, 22мм, IP65, зеленая - 2 шт;
  - Сигнальная лампа, 100-230VAC, 22мм, IP65, красная - 2 шт; 
  - Сальник IP54 d отв. 20 мм / d провод. 6-12 мм - 8шт;
  - SZ несущая шина согл. EN 60 715, исполнение TS 35/15, L: 2000 мм - 3 шт;
  - SV шина E-Cu, ШВ: 15x5 мм, L: 2400 мм - 1 шт
  - Перфокороб, 40 X 25 ММ (ГхШ), L=2000ММ, RAL 7030 СЕРЫЙ - 2 шт</t>
  </si>
  <si>
    <t>Монтаж ответтвительной коробки</t>
  </si>
  <si>
    <t>- Ответвительная коробка KXP 1651-160 А - вставкой с компактным выключателем- 3Р - 33 шт.
  - Автоматический выключатель 63А, трехполюсный NXM-63H/3P 63А 50кА ® -
 20шт;
  - Автоматический выключатель 16А, однополюсный NM8N-125C TM 1P 16А 36кА - 9 шт;
  - Автоматический выключатель 25А, однополюсный NM8N-125C TM 1P 25А 36кА (R) CHINT - 4 шт;</t>
  </si>
  <si>
    <t>- Коробка распределительная огнестойкая КРОПС-ST1, IP41, габаритные размеры 80х80х35 мм, для кабелей сечением до 2,5 мм2, 6 клемм - 86</t>
  </si>
  <si>
    <t>Прокладка гофрированной ПВХ трубы для защиты кабеля</t>
  </si>
  <si>
    <t>- Труба ПЛЛ гофрированная не содержит галогенов, с протяжкой, номинальный внутренний диаметр 16 мм - 503 м (без учета затрат на трудноустранимые потери);
  - Скоба металлическая однолапковая 16мм - 1092 шт;
  - Труба ПЛЛ гофрированная не содержит галогенов, с протяжкой, номинальный внутренний диаметр 25 мм - 630 м (без учета затрат на трудноустранимые потери);
  - Скоба металлическая однолапковая 25мм - 570 шт;
  - Труба ПЛЛ гофрированная не содержит галогенов, с протяжкой, номинальный внутренний диаметр 32 мм - 60 м (без учета затрат на трудноустранимые потери);
  - Скоба металлическая однолапковая 32 мм - 120 шт;
  - Труба ПЛЛ гофрированная не содержит галогенов, с протяжкой, номинальный внутренний диаметр 40 мм - 2647 м (без учета затрат на трудноустранимые потери);
  - Скоба металлическая однолапковая 40мм - 3888 шт;
  - Дюбель распорный универсальный полипропиленовый - 3888 шт;
  - Стальные стяжки FORTISFLEX СКС 304 7.9х1000 (упаковка 100шт.) -7572 шт;
  - Хомут из нержавеющей стали AISI 304 4,6х150 мм - 60 шт</t>
  </si>
  <si>
    <t>Затягивание кабеля в гофротрубу</t>
  </si>
  <si>
    <t>- Кабель силовой не распространяющий горения, не содержащий галогенов ППГнг-А-FRHF 5х16 - 612 м (без учета затрат на трудноустранимые потери);
  - Кабель силовой не распространяющий горения, не содержащий галогенов ППГнг-А-FRHF 4х10 - 100 м (без учета затрат на трудноустранимые потери);
  - Кабель силовой не распространяющий горения, не содержащий галогенов ППГнг-А-FRHF 3х16 - 1221 м (без учета затрат на трудноустранимые потери); 
  - Кабель силовой не распространяющий горения, не содержащий галогенов ППГнг-А-FRHF 2х16 - 714 м (без учета затрат на трудноустранимые потери);
  - Кабель силовой не распространяющий горения, не содержащий галогенов ППГнг-А-FRHF 3х2,5 - 190 м (без учета затрат на трудноустранимые потери); 
  - Кабель силовой не распространяющий горения, не содержащий галогенов ППГнг-А-FRHF 3х1,5 - 330 м (без учета затрат на трудноустранимые потери);
  - Кабель силовой не распространяющий горения, не содержащий галогенов ППГнг-А-FRHF 2х1,5 - 110 м (без учета затрат на трудноустранимые потери);
  - Кабель силовой не распространяющий горения, не содержащий галогенов ППГнг-А-FRHF 3х4 - 60 м (без учета затрат на трудноустранимые потери);
  - Кабель для систем ОПС и СОУЭ огнестойкий, не поддерживающий горения, неэкранированный КПСнг(А)-FRLS 1х2х1,0 - 260 м (без учета затрат на трудноустранимые потери);
  - Кабель для систем ОПС и СОУЭ огнестойкий, не поддерживающий горения, неэкранированный КПСЭнг(А)-FRLS 1х2х1,0 - 243 м (без учета затрат на трудноустранимые потери);</t>
  </si>
  <si>
    <t>Прочие работы:</t>
  </si>
  <si>
    <t>Сверление отверстий диаметром 60мм под стальную трубу Ду50 глубиной 0,5 м</t>
  </si>
  <si>
    <t>Монтаж гильз из стальной тубы для прохода кабеля</t>
  </si>
  <si>
    <t>- Труба стальная водогазопроводная 50х3,5 - 12 м</t>
  </si>
  <si>
    <t>Герметизация проходов</t>
  </si>
  <si>
    <t>Пена однокомпонентная огнезащитная баллон 750мл (REMONTIX PRO ОГНЕСТОЙКАЯ) REMONTIX - 1 шт (увеличенный объем до 45 литров)</t>
  </si>
  <si>
    <t>Восстановление строительных конструкций крыши, кровельного покрытия цеха М-10 на территории АО «Коломенский завод»</t>
  </si>
  <si>
    <t>ажнов 29.12</t>
  </si>
  <si>
    <t>Шкафы: №5/8, №6/109, шкаф в оси 8</t>
  </si>
  <si>
    <t>Монтаж автоматического выключателя в существующий шкаф</t>
  </si>
  <si>
    <t>- Выключатель автоматический однополюсный ВА47-29 1Р 16А х-ка C (MVA20-1-016-C)</t>
  </si>
  <si>
    <t>Монтаж контакторов в существующий шкаф</t>
  </si>
  <si>
    <t>- Контактор модульный КМ20-20М AC (MKK11-20-20)</t>
  </si>
  <si>
    <t>Монтаж переключателя в существующий шкаф</t>
  </si>
  <si>
    <t>- Переключатель LAY5-BD33 3 положения "I-0-II" стандарт ручка (BSW60-BD-3-K02)</t>
  </si>
  <si>
    <t>Шкафы: шкаф группа 9</t>
  </si>
  <si>
    <t>Монтаж встраиваемого распределительного щита</t>
  </si>
  <si>
    <t>Щит распределительный в составе:
  - Корпус металлический ЩРв-72з-3 58 УХЛ3 IP31
 TREND (MKM14-V-72-31-TW) - 1 шт;
  - Выключатель автоматический однополюсный ВА47-29 1Р 16А х-ка C (MVA20-1-016-C) - 7 шт;
  - Выключатель автоматический трехполюсный ВА47-100 3Р 40А х-ка C (MVA40-3-040-C) - 1 шт;
  - Контактор модульный КМ20-20М AC IEK (MKK11-20-20) - 2 шт;
  - Контактор КМИ-34012 40А 230В/АС3 1НО;1НЗ IEK (KKM31-040-
 230-11) - 2 шт;
  - Реле времени EKF PROxima RT-SBB EKF PROxima (rt-sbb) - 8 шт;
  - Переключатель LAY5-BD33 3 положения "I-0-II" стандарт ручка ИЭК (BSW60-BD-3-K02) - 2 шт;
  - Кнопка SВ-7 "Стоп" красная 1з+1р d22мм/240В ИЭК (BBT40-SB7-K04) - 8 шт;
  - Лампа AD22DS(LED)матрица d22мм красный 230В ИЭК (BLS10-ADDS-
 230-K04) - 4 шт;
  - Лампа AD22DS(LED)матрица d22мм зеленый 230В ИЭК (BLS10-ADDS-
 230-K06) - 4 шт</t>
  </si>
  <si>
    <t>Шкафы: шкаф в оси "К"</t>
  </si>
  <si>
    <t>- Выключатель автоматический трехполюсный ВА47-150 3Р 80А х-ка C (MVA50-3-080-C) - 1 шт;
  - Выключатель автоматический однополюсный ВА47-29 1Р 16А х-ка C (MVA20-1-016-C) - 23 шт</t>
  </si>
  <si>
    <t>- Контактор модульный КМ20-20М AC (MKK11-20-20) - 2 шт;
  - Контактор КМИ-34012 40А 230В/АС3 1НО;1НЗ IEK (KKM31-040-
 230-11) - 40 шт</t>
  </si>
  <si>
    <t>Монтаж реле времени в существующий шкаф</t>
  </si>
  <si>
    <t>- Реле времени EKF PROxima RT-SBB EKF PROxima (rt-sbb)</t>
  </si>
  <si>
    <t>- Переключатель LAY5-BD33 3 положения "I-0-II" стандарт ручка ИЭК (BSW60-BD-3-K02)</t>
  </si>
  <si>
    <t>Монтаж кнопки ПУСК/СТОП в существующий шкаф</t>
  </si>
  <si>
    <t>- Кнопка SВ-7 "Стоп" красная 1з+1р d22мм/240В ИЭК (BBT40-SB7-K04) - 40 шт;
  - Кнопка SВ-7 "Пуск" зеленая 1з+1р d22мм/240В ИЭК (BBT40-SB7-K06) - 40 шт;</t>
  </si>
  <si>
    <t>Монтаж светосигнального индикатора (лампы) в существующий шкаф</t>
  </si>
  <si>
    <t>- Лампа AD22DS(LED)матрица d22мм красный 230В ИЭК (BLS10-ADDS-
 230-K04) - 20 шт;
  - Лампа AD22DS(LED)матрица d22мм зеленый 230В ИЭК (BLS10-ADDS-
 230-K06) - 20 шт</t>
  </si>
  <si>
    <t>Шкафы: ЩР1, ЩР3</t>
  </si>
  <si>
    <t>Монтаж вводно-распределительных щитов ЩР1, ЩР3</t>
  </si>
  <si>
    <t>ЩР1, ЩР3 в составе:
  - Каркас ВРУ-1 Unit S (1800х800х450) IP31 EKF (mb15-06-00m) - 2 шт;
  - Выключатель автоматический однополюсный ВА47-29 1Р 16А х-ка C (MVA20-1-016-C) - 58 шт;
  - Выключатель автоматический трехполюсный ВА47-150 3Р 80А х-ка C (MVA50-3-080-C) -2 шт;
  - Контактор модульный КМ20-20М AC IEK (MKK11-20-20) - 6 шт;
  - Контактор КМИ-34012 40А 230В/АС3 1НО;1НЗ IEK (KKM31-040-
 230-11) - 46 шт;
  - Реле времени EKF PROxima RT-SBB EKF PROxima (rt-sbb) - 48 шт;
  - Переключатель LAY5-BD33 3 положения "I-0-II" стандарт ручка ИЭК (BSW60-BD-3-K02) - 4 шт;
  - Кнопка SВ-7 "Стоп" красная 1з+1р d22мм/240В ИЭК (BBT40-SB7-K04) - 96 шт;
  - Кнопка SВ-7 "Пуск" зеленая 1з+1р d22мм/240В ИЭК (BBT40-SB7-K06) - 96 шт;
  - Лампа AD22DS(LED)матрица d22мм красный 230В ИЭК (BLS10-ADDS-
 230-K04) - 48 шт;
  - Лампа AD22DS(LED)матрица d22мм зеленый 230В ИЭК (BLS10-ADDS-
 230-K06) - 48 шт</t>
  </si>
  <si>
    <t>Монтаж вводно-распределительных щитов ЩР2</t>
  </si>
  <si>
    <t>ЩР2 в составе:
  - Каркас ВРУ-1 Unit S (1800х800х450) IP31 EKF (mb15-06-00m) - 1 шт;
  - Выключатель автоматический однополюсный ВА47-29 1Р 16А х-ка C (MVA20-1-016-C) - 29 шт;
  - Выключатель автоматический трехполюсный ВА47-150 3Р 80А х-ка C (MVA50-3-080-C) -1 шт;
  - Контактор модульный КМ20-20М AC IEK (MKK11-20-20) - 6 шт;
  - Контактор КМИ-34012 40А 230В/АС3 1НО;1НЗ IEK (KKM31-040-
 230-11) - 46 шт;
  - Реле времени EKF PROxima RT-SBB EKF PROxima (rt-sbb) - 48 шт;
  - Переключатель LAY5-BD33 3 положения "I-0-II" стандарт ручка ИЭК (BSW60-BD-3-K02) - 4 шт;
  - Кнопка SВ-7 "Стоп" красная 1з+1р d22мм/240В ИЭК (BBT40-SB7-K04) - 48 шт;
  - Кнопка SВ-7 "Пуск" зеленая 1з+1р d22мм/240В ИЭК (BBT40-SB7-K06) - 48 шт;
  - Лампа AD22DS(LED)матрица d22мм красный 230В ИЭК (BLS10-ADDS-
 230-K04) - 24 шт;
  - Лампа AD22DS(LED)матрица d22мм зеленый 230В ИЭК (BLS10-ADDS-
 230-K06) - 24 шт</t>
  </si>
  <si>
    <t>Кабельные сети:</t>
  </si>
  <si>
    <t>Прокладка металлорукова</t>
  </si>
  <si>
    <t>- Металлорукав ПВХ РЗ-ЦП - 25 серый EKF мешок (mrzp-25-20-g) - 11240 м (без учета затрат на трудноустранимые потери);
  - Скоба металлическая двухлапковая d 25-26 мм (sm-2-25-26) - 16786 шт;
  - Коробка распределительная КМР-030-034 пылевлагозащищенная без мембранных вводов (100х100х50) EKF PROxima (plc-kmr-030-034) - 282 шт</t>
  </si>
  <si>
    <t>Затягивание кабеля в металлорукав</t>
  </si>
  <si>
    <t>- Кабель силовой ВВГнг-LS-3х1,5-0.66 - 4790 м (без учета затрат на трудноустранимые потери);
  - Кабель силовой ВВГнг-LS-5х2,5-0.66 - 6450 м (без учета затрат на трудноустранимые потери);</t>
  </si>
  <si>
    <t>Прокладка кабеля открыто с креплением скобами</t>
  </si>
  <si>
    <t>- Кабель силовой ВВГнг-LS-5х2,5-0.66 - 3400 м (без учета затрат на трудноустранимые потери);
  - Кабель силовой ВВГнг-LS-5х4-0.66 - 4360 м (без учета затрат на трудноустранимые потери);
  - Кабель силовой ВВГнг-LS-5х6-0.66 - 2435 м (без учета затрат на трудноустранимые потери);
 - Коробка распределительная КМР-030-034 пылевлагозащищенная без мембранных вводов (100х100х50) EKF PROxima (plc-kmr-030-034) - 270 шт</t>
  </si>
  <si>
    <t>Конструктивные решения</t>
  </si>
  <si>
    <t>альфа спектр</t>
  </si>
  <si>
    <t>Ремонт плит покрытия (узлы 1К-4К)</t>
  </si>
  <si>
    <t>Узел 1К (8992 мп)</t>
  </si>
  <si>
    <t>Восстановление бетонной поверхности плит покрытия толщ 50мм</t>
  </si>
  <si>
    <t>Ремонтная смесь MasterEmaco S 560 FR (Emaco S170 CFR), цементная, тиксотропного типа-35,97м3
 Штукатурка КНАУФ-Ротбанд-1618,56кг</t>
  </si>
  <si>
    <t>Альфа</t>
  </si>
  <si>
    <t>Устройство антикоррозийной защиты арматуры плит покрытия</t>
  </si>
  <si>
    <t>Преобразователь ржавчины MCI-2020 Ингибитор коррозии (0.08м2 на 1 м.пог. шва, расход 3.68л на 1м2)-195,95кг</t>
  </si>
  <si>
    <t>Узел 2К (64,14 мп)</t>
  </si>
  <si>
    <t>Ремонтная смесь MasterEmaco S 560 FR (Emaco S170 CFR), цементная, тиксотропного типа-0,06 м3
 Штукатурка КНАУФ-Ротбанд-6,93кг</t>
  </si>
  <si>
    <t>Преобразователь ржавчины MCI-2020 Ингибитор коррозии (0.08м2 на 1 м.пог. шва, расход 3.68л на 1м2)-0,33кг</t>
  </si>
  <si>
    <t>Узел 3К (37 шт)</t>
  </si>
  <si>
    <t>Отбивка бетона вокруг отверстий в полках плит</t>
  </si>
  <si>
    <t>Усиление полок плит</t>
  </si>
  <si>
    <t>Оцинкованная сетка 50х50х4-11,84кг
 Ремонтная смесь MasterEmaco S 560 FR (Emaco S170 CFR), цементная, тиксотропного типа-0,37м3</t>
  </si>
  <si>
    <t>Выравнивание поверхности полок плит</t>
  </si>
  <si>
    <t>Штукатурка КНАУФ-Ротбанд-10,66кг</t>
  </si>
  <si>
    <t>Узел 4К (319,2 м2)</t>
  </si>
  <si>
    <t>Восстановление бетонной поверхности перекрытий толщ 15мм</t>
  </si>
  <si>
    <t>Ремонтная смесь MasterEmaco S 560 FR (Emaco S170 CFR), цементная, тиксотропного типа-3,19м3
 Штукатурка КНАУФ-Ротбанд-287,28кг</t>
  </si>
  <si>
    <t>Усиление ж/б ферм (ФС-1.1,ФС-1.2, ФС-1.2*, ФС-2.1, ФС-3.1, ФС-2.2, ФС-3.2), фонарей (ФФ-1.1, ФФ-1.2)</t>
  </si>
  <si>
    <t>Усиление ж/б ферм, фонарей</t>
  </si>
  <si>
    <t>Усиление существующих железобетонных ферм, фонарей, включая привару усиливающего элемента между опорными хомутами и центальным домкратным хомутом и повторной приваркой после оттяжки.</t>
  </si>
  <si>
    <t>т металлоконструкций</t>
  </si>
  <si>
    <t>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сварке-113,586т;
 Болты строительные анкерные с гайками, размер 10,0х40 мм-164,01кг</t>
  </si>
  <si>
    <t>Оттягивание балок с помощью гидравлического домкрата</t>
  </si>
  <si>
    <t>Укладка выравнивающего раствора на поверхность фермы (Стармекс РМ5)</t>
  </si>
  <si>
    <t>Смеси сухие строительные ремонтные безусадочные быстротвердеющие, содержащие полимерную и гибкую хром-никелевую фибру тиксотропного типа (Стармекс РМ5)</t>
  </si>
  <si>
    <t>Огнезащитное покрытие металлоконструкций усиления ферм, фонарей</t>
  </si>
  <si>
    <t>Очистка поверхности щетками (сущ. конструкции)</t>
  </si>
  <si>
    <t>Обеспыливание поверхности (сущ. конструкции)</t>
  </si>
  <si>
    <t>Обезжиривание поверхностей м/к плит покрытия (сущ. конструкции)</t>
  </si>
  <si>
    <t>Огрунтовка металлических поверхностей за один раз: грунтовкой ГФ-021 (сущ. конструкции)</t>
  </si>
  <si>
    <t>грунтовка ГФ-021</t>
  </si>
  <si>
    <t>Огрунтовка металлических поверхностей за один раз: грунтовкой ГФ-021 (новые конструкции)</t>
  </si>
  <si>
    <t>Огнезащитное покрытие металлоконструкций краской по подготовленной поверхности,: толщина покрытия 0,6мм</t>
  </si>
  <si>
    <t>Огнезащитная краска "Термобарьер"-3732кг</t>
  </si>
  <si>
    <t>Усиление ж/б плит перекрытия (узлы 1Р-4.1Р)</t>
  </si>
  <si>
    <t>Усиление плит перекрытия</t>
  </si>
  <si>
    <t>Усиление существующих железобетонных ребристых плит покрытия</t>
  </si>
  <si>
    <t>55,077+57,056/1000+321,41/1000
 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t>
  </si>
  <si>
    <t>Огнезащитное покрытие металлоконструкций (узлы 1Р-4Р, узлы 1П, 1Па, 2П, 4П)</t>
  </si>
  <si>
    <t>Огнезащитная краска "Термобарьер"-2060кг</t>
  </si>
  <si>
    <t>Усиление стальных ферм (ФС-4.1 (17 шт), ФС-4.2 (2 шт), ФФ-4.1 (8 шт), РС-1.1 (24 шт))</t>
  </si>
  <si>
    <t>Усиление стальных ферм</t>
  </si>
  <si>
    <t>Усиление стальных ферм и связей</t>
  </si>
  <si>
    <t>т усиления</t>
  </si>
  <si>
    <t>4,43+57,829/1000
 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t>
  </si>
  <si>
    <t>Огнезащитное покрытие металлоконструкций</t>
  </si>
  <si>
    <t>Огнезащитная краска "Термобарьер"-212кг</t>
  </si>
  <si>
    <t>Устройство/замена горизонтальных связей (РС-2.1 (3 шт), КЖ-2.1 (6 шт))</t>
  </si>
  <si>
    <t>Демонтаж связей</t>
  </si>
  <si>
    <t>Демонтаж стальных элементов связей</t>
  </si>
  <si>
    <t>Демонтаж железобетонных элементов (масса одного элемента 0.376 т)</t>
  </si>
  <si>
    <t>Устройство связей</t>
  </si>
  <si>
    <t>Устройство горизонтальных связей</t>
  </si>
  <si>
    <t>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t>
  </si>
  <si>
    <t>Огнезащитная краска "Термобарьер"-26кг</t>
  </si>
  <si>
    <t>Замена плит покрытия (узел 5Р (22 шт), поз.1У, 1Уа (44 шт))</t>
  </si>
  <si>
    <t>Демонтаж сборных плит покрытия</t>
  </si>
  <si>
    <t>Резка плит перекрытий на меньшие сегменты для демонтажа глубиной 30мм</t>
  </si>
  <si>
    <t>м реза</t>
  </si>
  <si>
    <t>Демонтаж ребристых плит покрытия с демонтажом цементного раствора из плиточных швов (выбивка блоков плит)</t>
  </si>
  <si>
    <t>12,42+5,62</t>
  </si>
  <si>
    <t>Устройство монолитных участков плит покрытия</t>
  </si>
  <si>
    <t>Монтаж конструкций усиления плит покрытия</t>
  </si>
  <si>
    <t>12737,16+183,04
 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 
 Профлист Н57-750-0.8-83,64м2</t>
  </si>
  <si>
    <t>Устройство монолитных железобетонных участков покрытия</t>
  </si>
  <si>
    <t>Смеси бетонные тяжелого бетона (БСТ), класс B25 (М350)
 Сталь арматурная рифленая свариваемая, класс А500С, диаметр 8 мм-820,42кг
 Сталь арматурная, горячекатаная, гладкая, класс А-I, диаметр 6 мм-121,9кг</t>
  </si>
  <si>
    <t>Огнезащитная краска "Термобарьер"-262кг</t>
  </si>
  <si>
    <t>Устройство межплиточных швов</t>
  </si>
  <si>
    <t>Заполнение межплиточных швов ремонтной смесью с выравниванием поверхности</t>
  </si>
  <si>
    <t>Ремонтная смесь MasterEmaco S 560 FR (Emaco S170 CFR), цементная, тиксотропного типа-4,79м3;
 Штукатурка КНАУФ-Ротбанд-11,84кг</t>
  </si>
  <si>
    <t>Погрузка мусора строительного</t>
  </si>
  <si>
    <t>90% механизированно , 10% вручную</t>
  </si>
  <si>
    <t>Перевозка грузов самосвалами весом 10т, на расстояние 118 км</t>
  </si>
  <si>
    <t>60.1.</t>
  </si>
  <si>
    <t>Погрузка м/к от демонтажа вручную</t>
  </si>
  <si>
    <t>Перевозка м/к до места складирования на расстояние 2км</t>
  </si>
  <si>
    <t>Архитектурные решения</t>
  </si>
  <si>
    <t>Демонтаж существующего покрытия кровли</t>
  </si>
  <si>
    <t>Разборка покрытий кровель: из рулонных материалов/ 9 слоев+1 слой гидростеклоизола</t>
  </si>
  <si>
    <t>СЛОМПРО</t>
  </si>
  <si>
    <t>высокая цена</t>
  </si>
  <si>
    <t>Демонтаж стяжек: асфальтобетонных средняя толщ 26,5мм</t>
  </si>
  <si>
    <t>Демонтаж утеплителя пенобетон средняя толщ 105 мм</t>
  </si>
  <si>
    <t>Демонтаж воронок водосточных</t>
  </si>
  <si>
    <t>РСК24</t>
  </si>
  <si>
    <t>Демонтаж конструкций покрытия парапета</t>
  </si>
  <si>
    <t>Демонтаж покрытий парапета из листовой оцинкованной стали</t>
  </si>
  <si>
    <t>низкая цена</t>
  </si>
  <si>
    <t>Демонтаж ж/б плит парапета</t>
  </si>
  <si>
    <t>Демонтаж примыканий к фонарям</t>
  </si>
  <si>
    <t>Разборка покрытий кровель: из рулонных материалов/1 слой</t>
  </si>
  <si>
    <t>Демонтаж утеплителя пенобетон средняя толщ 65 мм</t>
  </si>
  <si>
    <t>Демонтаж покрытий отливов из листовой оцинкованной стали</t>
  </si>
  <si>
    <t>Демонтаж покрытия фонарей</t>
  </si>
  <si>
    <t>Разборка покрытий кровель: из рулонных материалов/9 слоев</t>
  </si>
  <si>
    <t>Демонтаж стяжек асфальтобетонных средняя толщ 24,5мм</t>
  </si>
  <si>
    <t>Демонтаж утеплителя пенобетон средняя толщ 100 мм</t>
  </si>
  <si>
    <t>Демонтаж наружных пожарных лестниц</t>
  </si>
  <si>
    <t>Разборка металлических пожарных лестниц</t>
  </si>
  <si>
    <t>(459,94+158,57)/1000</t>
  </si>
  <si>
    <t>Демонтаж фрагментов навесных панелей</t>
  </si>
  <si>
    <t>Монтаж кровельного покрытия-ПРОВЕРИТЬ ФОРМУЛУ!!!!</t>
  </si>
  <si>
    <t>Устройство выравнивающих стяжек: цементно-песчаных толщиной 20мм</t>
  </si>
  <si>
    <t>Раствор готовый кладочный, цементный, М150</t>
  </si>
  <si>
    <t>Огрунтовка оснований из бетона под водоизоляционный кровельный ковер</t>
  </si>
  <si>
    <t>Праймер битумный Технониколь №1</t>
  </si>
  <si>
    <t>Устройство пароизоляции: прокладочной в один слой</t>
  </si>
  <si>
    <t>Технобарьер 3мм (расход 1,15)</t>
  </si>
  <si>
    <t>Утепление покрытий плитами на битумной мастике первый слой</t>
  </si>
  <si>
    <t>Техноруф В ЭКСТРА 110 мм</t>
  </si>
  <si>
    <t>Утепление покрытий плитами второй слой</t>
  </si>
  <si>
    <t>Техноруф В ЭКСТРА 50 мм</t>
  </si>
  <si>
    <t>Устройство кровель плоских из наплавляемых материалов: первый слой</t>
  </si>
  <si>
    <t>Унифлекс Pro П 4мм
 (расход 1,15)</t>
  </si>
  <si>
    <t>Устройство кровель плоских из наплавляемых материалов: второй слой</t>
  </si>
  <si>
    <t>Техноэласт: Пламя-Стоп ЭКП
 (расход 1,15)</t>
  </si>
  <si>
    <t>Устройство кровельных уклонов (ендовы)</t>
  </si>
  <si>
    <t>Утепление покрытий: керамзитом</t>
  </si>
  <si>
    <t>Керамзитобетон, плотность D900 кг/м3, класс B10</t>
  </si>
  <si>
    <t>Армирование подстилающих слоев</t>
  </si>
  <si>
    <t>1575*1,8/1000 
 Сетка сварная из арматурной проволоки без покрытия, диаметр проволоки 4,0 мм, размер ячейки 100х100 мм-1575м2</t>
  </si>
  <si>
    <t>Утепление покрытий плитами на битумной мастике в один слой</t>
  </si>
  <si>
    <t>ТЕХНОРУФ В ЭКСТРА КЛИН 4,2%-48,99м3</t>
  </si>
  <si>
    <t>Устройство кровель плоских из наплавляемых материалов: в один слой</t>
  </si>
  <si>
    <t>Унифлекс Экспресс ЭМП</t>
  </si>
  <si>
    <t>Монтаж ограждения вдоль парапетов</t>
  </si>
  <si>
    <t>Ограждение кровель перилами</t>
  </si>
  <si>
    <t>Ограждение Технониколь
 КО/PRO/PL-1200-3 
 Винты самонарезающие, остроконечные, размер 4,8х100 мм-2498шт
 Анкерный элемент ТЕХНОНИКОЛЬ 8х45-2498 шт</t>
  </si>
  <si>
    <t>Гидроизоляция горизонтальных швов</t>
  </si>
  <si>
    <t>(230/0,2) 
 Мастика Технониколь №71</t>
  </si>
  <si>
    <t>Монтаж примыкания к парапетам до 600 мм</t>
  </si>
  <si>
    <t>(11,6/0,02) 
 Раствор готовый кладочный, цементный, М150</t>
  </si>
  <si>
    <t>Устройство примыканий кровель из наплавляемых материалов к парапетам</t>
  </si>
  <si>
    <t>ТЕХНОНИКОЛЬ Галтель 100х100х1200 -1139,37м 
 Техноэласт: Пламя-Стоп ЭКП-1335,90м2 (расход 1,15)
 Унифлекс Экспресс ЭМП-1408,83 
 (расход 1,15)</t>
  </si>
  <si>
    <t>Устройство отливов из листовой стали</t>
  </si>
  <si>
    <t>(795,21+360) 
 Сталь листовая оцинкованная, толщина 0,7 мм
 Т-образный костыль t=2мм-1652шт
 Винты самонарезающие, остроконечные, размер 4,8х50 мм-7856шт
 Анкерный элемент ТЕХНОНИКОЛЬ 8х45-7856шт</t>
  </si>
  <si>
    <t>Монтаж примыкания к деформационным швам в осях 10/Щ-В, 30-25/П, 5"-9"/М</t>
  </si>
  <si>
    <t>авалон</t>
  </si>
  <si>
    <t>Штукатурка поверхностей примыкний</t>
  </si>
  <si>
    <t>Раствор готовый кладочный, цементный</t>
  </si>
  <si>
    <t>(20,71/0,2)
 Праймер битумный Технониколь №1</t>
  </si>
  <si>
    <t>Изоляция плитами стен насухо</t>
  </si>
  <si>
    <t>Плиты минераловатные на синтетическом связующем Техно (ТУ 5762-043-17925162-2006), марки: ТЕХНОЛАЙТ ЭКСТРА</t>
  </si>
  <si>
    <t>Устройство примыканий кровель из наплавляемых материалов</t>
  </si>
  <si>
    <t xml:space="preserve">ТЕХНОНИКОЛЬ Галтель 100х100х1200-960,168м
 Техноэласт: Пламя-Стоп ЭКП-188,05 (расход 1,15) 
 Унифлекс Экспресс ЭМП-340,5 (расход 1,15)
 Технониколь ФЛЕКС-52,87м2 </t>
  </si>
  <si>
    <t>Устройство фартука из листовой стали</t>
  </si>
  <si>
    <t>Сталь листовая оцинкованная, толщина 0,7 мм
 Винты самонарезающие, остроконечные, размер 4,8х50 мм-6401 шт
 Анкерный элемент ТЕХНОНИКОЛЬ 8х45-6401шт</t>
  </si>
  <si>
    <t>Монтаж примыкания к деформационному шву в осях 24-5"/Н</t>
  </si>
  <si>
    <t>Штукатурка поверхностей примыканий</t>
  </si>
  <si>
    <t>Устройство металлического каркаса из направляющих профилей под облицовку</t>
  </si>
  <si>
    <t>Профиль из оцинкованной стали</t>
  </si>
  <si>
    <t>нужна цена за 1м2</t>
  </si>
  <si>
    <t>Облицовка листами ЦСП-1 на пристенный металлический каркас</t>
  </si>
  <si>
    <t>Плиты цементно-стружечные нешлифованные ЦСП-1, толщиной 15мм</t>
  </si>
  <si>
    <t>Монтаж компенсатора из оцинкованной стали толщ 0,8мм</t>
  </si>
  <si>
    <t>Оцинкованная сталь толщ 0,8мм 
 Винты самонарезающие, остроконечные, размер 4,8х50 мм-13426 шт
 Анкерный элемент ТЕХНОНИКОЛЬ 8х45-13426 шт</t>
  </si>
  <si>
    <t>Утепление примыканий плитами: на битумной мастике в один слой</t>
  </si>
  <si>
    <t>Устройство примыканий из наплавляемых материалов</t>
  </si>
  <si>
    <t>ТЕХНОНИКОЛЬ Галтель 100х100х1200-167,82 м 
 Техноэласт: Пламя-Стоп ЭКП-114,96 м2 (расход 1,15)
 Унифлекс Экспресс ЭМП 155,74м2 (расход 1,15)
 Технониколь ФЛЕКС-70,99м2</t>
  </si>
  <si>
    <t>(33,56/0,2) 
 Мастика Технониколь №71-33,56кг</t>
  </si>
  <si>
    <t>Устройство фартуков из листовой стали</t>
  </si>
  <si>
    <t>Сталь листовая оцинкованная, толщина 0,7 мм</t>
  </si>
  <si>
    <t>в табл. 291,67 р(только сталь,без креплений), но взята ст-ть,как в п. 98, т.к.не перечислены крепления, но по факту они же есть?</t>
  </si>
  <si>
    <t>Монтаж примыкания к водоприемным воронкам у парапетов (1200х1200)</t>
  </si>
  <si>
    <t>Установка воронок водосточных с выравниванием основания</t>
  </si>
  <si>
    <t>Воронки кровельные ТП-09.У.100-Э с электрообогревом
 Раствор готовый кладочный, цементный, М150-36,3м3</t>
  </si>
  <si>
    <t>(3,96/0,05) 
 Плита теплоизоляционная LOGICPIR ТЕХНОНИКОЛЬ СХМ/СХМ-3,96м3</t>
  </si>
  <si>
    <t>Устройство примыканий к воронкам из наплавляемых материалов</t>
  </si>
  <si>
    <t>100 м</t>
  </si>
  <si>
    <t>(175,03/1,2) 
 Унифлекс Экспресс ЭМП-175,03м2 (расход 1,15)</t>
  </si>
  <si>
    <t>Монтаж примыкания к водоприемным воронкам в ендовах (1000х1000)</t>
  </si>
  <si>
    <t>Воронки кровельные ТП-09.У.100-Э с электрообогревом
 Раствор готовый кладочный, цементный, М150-4,18м3</t>
  </si>
  <si>
    <t>(1,9/0,05)
 Плита теплоизоляционная LOGICPIR ТЕХНОНИКОЛЬ СХМ/СХМ -1,9м3</t>
  </si>
  <si>
    <t>(38,49/1)
 Унифлекс Экспресс ЭМП-38,49 м2 (расход 1,15)</t>
  </si>
  <si>
    <t>Монтаж примыкания к водоприемным воронкам в ендовах по оси 10 (1200х1200)</t>
  </si>
  <si>
    <t>Воронки кровельные ТП-09.У.100-Э с электрообогревом
 Раствор готовый кладочный, цементный, М150-0,12м3</t>
  </si>
  <si>
    <t>(0,43/0,05) 
 Плита теплоизоляционная LOGICPIR ТЕХНОНИКОЛЬ СХМ/СХМ-0,43м3</t>
  </si>
  <si>
    <t>(8,73/1,2) 
 Унифлекс Экспресс ЭМП-8,73 м2 (расход 1,15)</t>
  </si>
  <si>
    <t>Монтаж примыкания к стенам (парапетам выше 600 мм)</t>
  </si>
  <si>
    <t>Огрунтовка оснований примыканий к парапетам</t>
  </si>
  <si>
    <t>9,75/0,2 
 Праймер битумный Технониколь №1</t>
  </si>
  <si>
    <t>Устройство примыканий к парапетам из наплавляемых материалов</t>
  </si>
  <si>
    <t>ТЕХНОНИКОЛЬ Галтель 100х100х1200-259,52мТехноэласт: Пламя-Стоп ЭКП-147,84м2 (расход 1,15)
 Унифлекс Экспресс ЭМП-198,41м2 (расход 1,15)</t>
  </si>
  <si>
    <t>Установка прижимной планки</t>
  </si>
  <si>
    <t>Рейка алюминиевая прижимная краевая, сечение 3х32 мм</t>
  </si>
  <si>
    <t>(51,33/0,2) 
 Мастика Технониколь №71-51,33кг</t>
  </si>
  <si>
    <t>Монтаж примыкания к бортовым элементам фонарей Сф-1, Сф-3, Сф-4</t>
  </si>
  <si>
    <t>Огрунтовка оснований примыканий к фонарям</t>
  </si>
  <si>
    <t>(90,35/0,2)
 Праймер битумный Технониколь №1</t>
  </si>
  <si>
    <t>Утепление поверхностей стен плитами</t>
  </si>
  <si>
    <t>Техноруф В ЭКСТРА толщ 150мм</t>
  </si>
  <si>
    <t>Устройство примыканий к фонарям из наплавляемых материалов</t>
  </si>
  <si>
    <t>ТЕХНОНИКОЛЬ Галтель 100х100х1200-947,04м
 Техноэласт: Пламя-Стоп ЭКП-910,11м2 (расход 1,15)
 Унифлекс Экспресс ЭМП-1101,41м2 (расход 1,15)</t>
  </si>
  <si>
    <t>Монтаж примыкания к бортовым элементам фонаря Сф-2</t>
  </si>
  <si>
    <t>(24,39/0,2) 
 Праймер битумный Технониколь №1</t>
  </si>
  <si>
    <t>ТЕХНОНИКОЛЬ Галтель 100х100х1200-229,24м
 Техноэласт: Пламя-Стоп ЭКП-216,63м2 (расход 1,15)
 Унифлекс Экспресс ЭМП-262,48м2 (расход 1,15)</t>
  </si>
  <si>
    <t>Монтаж примыкания к торцам фонарей СФ-1, Сф-2, Сф-3, Сф-4</t>
  </si>
  <si>
    <t>Техноэласт: Пламя-Стоп ЭКП-85,78м2 (расход 1,15)
 Унифлекс Экспресс ЭМП-115,12м2 (расход 1,15)</t>
  </si>
  <si>
    <t>Монтаж примыкания к вентиляционным выпускам на кровле в осях 4'-5'/Ф-У и 26/Э-Ы (2 узла)</t>
  </si>
  <si>
    <t>Устройство примыканий к вентиляционным выпускам из наплавляемых материалов</t>
  </si>
  <si>
    <t>ТЕХНОНИКОЛЬ Галтель 100х100х1200-5,2м
 Техноэласт: Пламя-Стоп ЭКП-2,94м2 (расход 1,15)
 Техноэласт: Термо ЭПП-3,91м2 (расход 1,15)
 Сталь листовая оцинкованная, толщина 0,7 мм</t>
  </si>
  <si>
    <t>Монтаж конструкций наружных пожарных лестниц</t>
  </si>
  <si>
    <t>Монтаж лестниц пожарных</t>
  </si>
  <si>
    <t>(3*28,5+26*50,17+4*17,19+6*28,57)/1000 
 Лестница пожарная П1-2 Н-1,05м ГОСТ Р 53254-2009-3шт
 Лестница пожарная П1-2 Н-2,45м ГОСТ Р 53254-2009-26шт
 Лестница пожарная П1-1 Н-1,05м ГОСТ Р 53254-2009-4шт
 Лестница пожарная П1-1 Н-2,45м ГОСТ Р 53254-2009-6шт
 Декоративная накладка для пожарной лестницы-116 шт
 Заклепка вытяжная комбинированная, алюминий/сталь 6,4х12 - 464 шт</t>
  </si>
  <si>
    <t>альфа</t>
  </si>
  <si>
    <t>Монтаж площадок</t>
  </si>
  <si>
    <t>(5*60,47+6*73,93)/1000 
 Площадка выхода пожарной лестницы 800/1,15м ГОСТ Р 53254-2009-5шт
 Площадка выхода пожарной лестницы 800/1,5м ГОСТ Р 53254-2009-6шт
 Крепление пожарной площадки на парапет ГОСТ Р 53254-2009-4шт
 Крепление пожарной площадки на плоскую кровлю ГОСТ Р 53254-2009-7шт
 Анкерный болт с гайкой М10х14х100, двухраспорный-656 шт
 Пена монтажная-210,54л</t>
  </si>
  <si>
    <t>Унифлекс Экспресс ЭМП (расход 1,15)</t>
  </si>
  <si>
    <t>Техноэласт: Пламя-Стоп ЭКП (расход 1,15)</t>
  </si>
  <si>
    <t>Монтаж примыкания к люкам дымоудаления</t>
  </si>
  <si>
    <t>Кровельный люк дымоудаления-не учтен???</t>
  </si>
  <si>
    <t>Огрунтовка оснований примыканий к люкам дымоудаления</t>
  </si>
  <si>
    <t>(53,49/4) 
 Мастика Технониколь ПЛАМЯ СТОП</t>
  </si>
  <si>
    <t>Устройство примыканий из наплавляемых материалов к люкам дымоудаления</t>
  </si>
  <si>
    <t>ТЕХНОНИКОЛЬ Галтель 100х100х1200-145,2м
 Техноэласт: Пламя-Стоп ЭКП-89,58м2 (расход 1,15)
 Унифлекс Экспресс ЭМП-119,08м2 (расход 1,15)</t>
  </si>
  <si>
    <t>Гидроизоляция горизонтальных швов мастикой</t>
  </si>
  <si>
    <t>(29,22/0,2) 
 Мастика Технониколь №71-29,22кг</t>
  </si>
  <si>
    <t>Световой фонарь СФ-1</t>
  </si>
  <si>
    <t>Демонтаж стекол</t>
  </si>
  <si>
    <t>Демонтаж м/к рам фонаря</t>
  </si>
  <si>
    <t>90,48+472,57</t>
  </si>
  <si>
    <t>Монтаж каркаса фонаря</t>
  </si>
  <si>
    <t>Установка анкеров в отверстия глубиной 70 мм с применением составов на цементно-эпоксидной основе, диаметр анкера: 12 мм</t>
  </si>
  <si>
    <t>Анкер-шпилька Hilti HST М12х215/120 для использования в бетоне (вес 1 шт-0,107кг)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мл-48шт</t>
  </si>
  <si>
    <t>Монтаж стеновых сэндвич-панелей</t>
  </si>
  <si>
    <t>Монтаж сэндвич-панелей на торцы фонарей</t>
  </si>
  <si>
    <t>Сэндвич-панель трехслойная стеновая "Металл Профиль" с видимым креплением Z-LOCK, с наполнителем из минеральной ваты (НГ) плотностью 110кг/м3, марка МП ТСП-Z, толщина: 100 мм, тип покрытия полиэстер, толщина металлических облицовок 0,5 мм (Россия)</t>
  </si>
  <si>
    <t>Резка стального профилированного настила</t>
  </si>
  <si>
    <t>11,32+1,13*8</t>
  </si>
  <si>
    <t>Устройство кровельного покрытия</t>
  </si>
  <si>
    <t>(4,36/0,02) 
 Раствор готовый кладочный, цементный, М100</t>
  </si>
  <si>
    <t>Утепление покрытий плитами: на битумной мастике первый слой</t>
  </si>
  <si>
    <t>(26,59/0,12)
 Техноруф В ЭКСТРА 120 мм - 26,59м3</t>
  </si>
  <si>
    <t>(12,33/0,05) 
 Техноруф В ЭКСТРА 50 мм-12,33м3</t>
  </si>
  <si>
    <t>Унифлекс Pro П 4мм (расход 1,15)</t>
  </si>
  <si>
    <t>Устройство теплоизоляции сплошной из плит: ЦПС в 2 слоя</t>
  </si>
  <si>
    <t>Плиты цементно-стружечные нешлифованные, толщина 12 мм</t>
  </si>
  <si>
    <t>Техноэласт: Грин ЭПП</t>
  </si>
  <si>
    <t>Крепление галтели</t>
  </si>
  <si>
    <t>Винты самонарезающие, остроконечные, размер 4,8х50 мм-701 шт
 ТЕХНОНИКОЛЬ Галтель 100х100х1200-20,8шт</t>
  </si>
  <si>
    <t>Монтаж пожарных лестниц (П1-1)</t>
  </si>
  <si>
    <t>Монтаж пожарных лестниц</t>
  </si>
  <si>
    <t>Пожарная лестница П1-1: ГОСТ 53254-2009; h=2.5м; B=600мм с площадкой
 выхода на кровлю</t>
  </si>
  <si>
    <t>Монтаж оконных проемов (ОК-1, ОК-2)</t>
  </si>
  <si>
    <t>Монтаж оконных фонарных остекленных покрытий из герметичных стеклопакетов в алюминиевой обвязке</t>
  </si>
  <si>
    <t>(43,39+32,54) 
 Блоки оконные из алюминиевого комбинированного профиля одинарной конструкции: с двухкамерным стеклопакетом одностворчатые, неоткрываемые (ГОСТ 23166-99)/ОК-1 рамер 1130*1200 (32шт)
 Блоки оконные из алюминиевого комбинированного профиля одинарной конструкции: с двухкамерным стеклопакетом одностворчатые, с поворотно- откидной створкой (ГОСТ 23166-99)/ОК-2 размер 1130х1200 (24шт)</t>
  </si>
  <si>
    <t>Установка комплекта приборов открывания и закрывания фрамуг на окнах</t>
  </si>
  <si>
    <t>компл</t>
  </si>
  <si>
    <t>Штоковый привод UCS MAX 230V (Серый) 300мм</t>
  </si>
  <si>
    <t>Монтаж фасонных элементов (ФИ1, ФИ6, ФИ7, ФИ11, ФИ16, ФИ17, ФИ18, ФИИ1, ФИИ2, ФИИ3, ФИИ4, ФИИ6)</t>
  </si>
  <si>
    <t>Монтаж фасонных элементов</t>
  </si>
  <si>
    <t>Сталь листовая оцинкованная, толщина 0,5 мм</t>
  </si>
  <si>
    <t>Монтаж защитных сеток (СП-1, СП-2)</t>
  </si>
  <si>
    <t>Монтаж защитных сеток фонарей</t>
  </si>
  <si>
    <t>Каркасы металлические-0,5066т
 Сетка сварная из арматурной проволоки без покрытия, диаметр проволоки 3,0 мм, размер ячейки 50х50 мм-53,941м2</t>
  </si>
  <si>
    <t>Окраска металлических конструкций</t>
  </si>
  <si>
    <t>Окраска металлических огрунтованных поверхностей: эмалью ПФ-115/за 2 раза</t>
  </si>
  <si>
    <t>эмаль ПФ-115</t>
  </si>
  <si>
    <t>Устройство водосточной системы</t>
  </si>
  <si>
    <t>Устройство желобов: подвесных</t>
  </si>
  <si>
    <t>(28*3)
 Желоб металлический для водосточных систем, окрашенный, диаметр 125 мм, длина 3000 мм-28шт
 Соединитель желоба металлический для водосточных систем, окрашенный, диаметр 125 мм-24шт
 Кронштейн желоба металлический для водосточных систем, окрашенный, диаметр 125 мм, длина 320 мм-172шт
 Заглушка желоба металлическая для водосточных систем, окрашенная, диаметр 125 мм-8шт</t>
  </si>
  <si>
    <t>Устройство металлической водосточной системы: воронок</t>
  </si>
  <si>
    <t>Воронка водосборная диаметр 125/100мм</t>
  </si>
  <si>
    <t>Устройство металлической водосточной системы: прямых звеньев труб</t>
  </si>
  <si>
    <t>4*3 
 Труба металлическая для водосточных систем, окрашенная, диаметр 100 мм, длина 3000 мм-4шт
 Хомут для труб металлический для водосточных систем, окрашенный, диаметр 100 мм-24шт</t>
  </si>
  <si>
    <t>Устройство металлической водосточной системы: колен</t>
  </si>
  <si>
    <t>Колено трубы сливное 60° металлическое для водосточных систем, окрашенное, диаметр 100 мм</t>
  </si>
  <si>
    <t>Световой фонарь СФ-2</t>
  </si>
  <si>
    <t>(950,04+1958,52)/1000</t>
  </si>
  <si>
    <t>(33,32+192,5)/1000</t>
  </si>
  <si>
    <t>Анкер-шпилька Hilti HST М12х215/120 для использования в бетоне (вес 1 шт -0,107кг)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мл-152шт</t>
  </si>
  <si>
    <t>Утепление покрытий плитами: из минеральной ваты на битумной мастике в один слой</t>
  </si>
  <si>
    <t>(1,73/0,1) 
 Вата минеральная-1,73м3</t>
  </si>
  <si>
    <t>20+20*1,1+4+34+4+1*1,2+44*1,2</t>
  </si>
  <si>
    <t>(27,34/0,02)
 Раствор готовый кладочный, цементный, М100</t>
  </si>
  <si>
    <t>(164,49/0,12) 
 Техноруф В ЭКСТРА 120 мм-164,49м3</t>
  </si>
  <si>
    <t>(69,76/0,05)
 Техноруф В ЭКСТРА 50 мм</t>
  </si>
  <si>
    <t>Устройство примыканий</t>
  </si>
  <si>
    <t>Винты самонарезающие, остроконечные, размер 4,8х50 мм-2005шт 
 ТЕХНОНИКОЛЬ Галтель 100х100х1200-20,3шт</t>
  </si>
  <si>
    <t>(2+1)
 Пожарная лестница П1-1: ГОСТ 53254-2009; h=4м; B=600мм с площадкой
 выхода на кровлю-2шт
 Пожарная лестница П1-1: ГОСТ 53254-2009; h=3,4м; B=600мм с площадкой
 выхода на кровлю-1шт</t>
  </si>
  <si>
    <t>(315+180) 
 Блоки оконные из алюминиевого комбинированного профиля одинарной конструкции: с двухкамерным стеклопакетом одностворчатые, неоткрываемые (ГОСТ 23166-99)/ОК-1 рамер 1250*1200 (210шт)
 Блоки оконные из алюминиевого комбинированного профиля одинарной конструкции: с двухкамерным стеклопакетом одностворчатые, с поворотно- откидной створкой (ГОСТ 23166-99)/ОК-2 размер 1250х1200 (120шт)</t>
  </si>
  <si>
    <t>Монтаж защитных сеток (СП-3-СП-10)</t>
  </si>
  <si>
    <t>Каркасы металлические-3,4565т
 Сетка сварная из арматурной проволоки без покрытия, диаметр проволоки 3,0 мм, размер ячейки 50х50 мм-414,8131м2</t>
  </si>
  <si>
    <t>(76*3)
 Желоб металлический для водосточных систем, окрашенный, диаметр 125 мм, длина 3000 мм-76штСоединитель желоба металлический для водосточных систем, окрашенный, диаметр 125 мм-74шт
 Кронштейн желоба металлический для водосточных систем, окрашенный, диаметр 125 мм, длина 320 мм-518шт
 Заглушка желоба металлическая для водосточных систем, окрашенная, диаметр 125 мм-4шт</t>
  </si>
  <si>
    <t>36*2 
 Труба металлическая для водосточных систем, окрашенная, диаметр 100 мм, длина 2000 мм-36шт
 Хомут для труб металлический для водосточных систем, окрашенный, диаметр 100 мм-50шт</t>
  </si>
  <si>
    <t>Световой фонарь СФ-3</t>
  </si>
  <si>
    <t>(578,32+2473,92)/1000</t>
  </si>
  <si>
    <t>(46,89+257,26)/1000</t>
  </si>
  <si>
    <t>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
 Шпилька стальная М8 "Сонет" длиной 1000 мм/прим Шпилька М16 длиной 260мм-624шт</t>
  </si>
  <si>
    <t>(104+192) 
 Анкер-шпилька Hilti HST М12х215/120 для использования в бетоне (вес 1 шт 0,107кг)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мл-296шт</t>
  </si>
  <si>
    <t>(2,54/0,1) 
 Вата минеральная-2,54м3</t>
  </si>
  <si>
    <t>40+40+8+40+8+24*1,2</t>
  </si>
  <si>
    <t>(34,95/0,02) 
 Раствор готовый кладочный, цементный, М100</t>
  </si>
  <si>
    <t>(210,54/0,12) 
 Техноруф В ЭКСТРА 120 мм-210,54м3</t>
  </si>
  <si>
    <t>(90,18/0,05)
 Техноруф В ЭКСТРА 50 мм-90,18м3</t>
  </si>
  <si>
    <t>(273,05/2) 
 Плиты цементно-стружечные нешлифованные, толщина 12 мм</t>
  </si>
  <si>
    <t>Устройство механического крепления галтели</t>
  </si>
  <si>
    <t>Винты самонарезающие, остроконечные, размер 4,8х50 мм-2607шт 
 ТЕХНОНИКОЛЬ Галтель 100х100х1200-40,93шт</t>
  </si>
  <si>
    <t>Пожарная лестница П1-1: ГОСТ 53254-2009; h=4м; B=600мм с площадкой
 выхода на кровлю</t>
  </si>
  <si>
    <t>(428,54+238,08) 
 Блоки оконные из алюминиевого комбинированного профиля одинарной конструкции: с двухкамерным стеклопакетом одностворчатые, неоткрываемые (ГОСТ 23166-99)/ОК-1 рамер 1240х1200 (288шт)
 Блоки оконные из алюминиевого комбинированного профиля одинарной конструкции: с двухкамерным стеклопакетом одностворчатые, с поворотно- откидной створкой (ГОСТ 23166-99)/ОК-2 размер 1240х1200 (160шт)</t>
  </si>
  <si>
    <t>Монтаж фасонных элементов из листовой стали</t>
  </si>
  <si>
    <t>Монтаж защитных сеток (СП-3.1, СП-3.2, СП-4.1, СП-4.2)</t>
  </si>
  <si>
    <t>Каркасы металлические-4,185т
 Сетка сварная из арматурной проволоки без покрытия, диаметр проволоки 3,0 мм, размер ячейки 50х50 мм-741,71м2</t>
  </si>
  <si>
    <t>(96*3) 
 Желоб металлический для водосточных систем, окрашенный, диаметр 125 мм, длина 3000 мм-96шт
 Соединитель желоба металлический для водосточных систем, окрашенный, диаметр 125 мм-46шт
 Кронштейн желоба металлический для водосточных систем, окрашенный, диаметр 125 мм, длина 320 мм-656шт
 Заглушка желоба металлическая для водосточных систем, окрашенная, диаметр 125 мм-8шт</t>
  </si>
  <si>
    <t>48*2 
 Труба металлическая для водосточных систем, окрашенная, диаметр 100 мм, длина 2000 мм-48шт
 Хомут для труб металлический для водосточных систем, окрашенный, диаметр 100 мм-64 шт</t>
  </si>
  <si>
    <t>Световой фонарь СФ-4</t>
  </si>
  <si>
    <t>(980,2+4947,84)/1000</t>
  </si>
  <si>
    <t>(88,85+483,16)/1000</t>
  </si>
  <si>
    <t>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
 Шпилька стальная М8 "Сонет" длиной 1000 мм/прим Шпилька М16 длиной 260мм-1248шт, длиной 320 мм-96шт</t>
  </si>
  <si>
    <t>(208+384)
 Анкер-шпилька Hilti HST М12х215/120 для использования в бетоне (вес 1 шт-0,107 кг)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мл-592шт</t>
  </si>
  <si>
    <t>(4,9/0,1) 
 Вата минеральная-4,9м3</t>
  </si>
  <si>
    <t>24+8*1,1+32+16+80+16+64*1,2</t>
  </si>
  <si>
    <t>(35,81/0,02) 
 Раствор готовый кладочный, цементный, М100</t>
  </si>
  <si>
    <t>(215,76/0,12) 
 Техноруф В ЭКСТРА 120 мм-215,76</t>
  </si>
  <si>
    <t>(92,46/0,05)
 Техноруф В ЭКСТРА 50 мм-92,46м3</t>
  </si>
  <si>
    <t>Устройство теплоизоляции сплошной из плит ЦПС в 2 слоя</t>
  </si>
  <si>
    <t>(545,2/2) 
 Плиты цементно-стружечные нешлифованные, толщина 12 мм</t>
  </si>
  <si>
    <t>Винты самонарезающие, остроконечные, размер 4,8х50 мм-5046шт 
 ТЕХНОНИКОЛЬ Галтель 100х100х1200-42,67шт</t>
  </si>
  <si>
    <t>Пожарная лестница П1-1: ГОСТ 53254-2009; h=3,56м; B=600мм с площадкой
 выхода на кровлю</t>
  </si>
  <si>
    <t>(668,4+384+1,2*1*3) 
 Блоки оконные из алюминиевого комбинированного профиля одинарной конструкции: с двухкамерным стеклопакетом одностворчатые, неоткрываемые (ГОСТ 23166-99)/ОК-1 рамер 1000*1200 (557шт)
 Блоки оконные из алюминиевого комбинированного профиля одинарной конструкции: с двухкамерным стеклопакетом одностворчатые, с поворотно- откидной створкой (ГОСТ 23166-99)/ОК-2 размер 1000х1200 (320шт)
 Витражи для общественных, производственных и жилых зданий одинарные из алюминиевого профиля одинарной конструкции с заполнением сэндвич-панелями, неоткрываемые (вставки из сэндвич-панели 1200х1000, 3 шт)</t>
  </si>
  <si>
    <t>Монтаж защитных сеток (СП-11, СП-11.2, СП-12, СП-12.2)</t>
  </si>
  <si>
    <t>Каркасы металлические-7,8016т
 Сетка сварная из арматурной проволоки без покрытия, диаметр проволоки 3,0 мм, размер ячейки 50х50 мм-857,5328м2</t>
  </si>
  <si>
    <t>(666,52+66,27+271,16+25,05+2,42+54,79+16,59+17,23+235,6+11,39+1,04+2,71+5,44+43,85) / 100</t>
  </si>
  <si>
    <t>(192*3)
 Желоб металлический для водосточных систем, окрашенный, диаметр 125 мм, длина 3000 мм-192шт
 Соединитель желоба металлический для водосточных систем, окрашенный, диаметр 125 мм-184шт
 Кронштейн желоба металлический для водосточных систем, окрашенный, диаметр 125 мм, длина 320 мм-1272шт
 Заглушка желоба металлическая для водосточных систем, окрашенная, диаметр 125 мм-16шт</t>
  </si>
  <si>
    <t>24*3+12*1 
 Труба металлическая для водосточных систем, окрашенная, диаметр 100 мм, длина 3000 мм-24шт
 Труба соединительная металлическая для водосточных систем, окрашенная, диаметр 100 мм, длина 1000 мм-12шт
 Хомут для труб металлический для водосточных систем, окрашенный, диаметр 100 мм-136 шт</t>
  </si>
  <si>
    <t>Погрузка при автомобильных перевозках стальных профилей мелких</t>
  </si>
  <si>
    <t>Перевозка грузов I класса автомобилями-самосвалами грузоподъемностью 10 т работающих вне карьера на расстояние до 2 км (на место складирования металла)</t>
  </si>
  <si>
    <t>Разгрузка при автомобильных перевозках стальных профилей мелких</t>
  </si>
  <si>
    <t>Погрузка мусора строительного с погрузкой вручную</t>
  </si>
  <si>
    <t>Погрузка мусора строительного с погрузкой экскаваторами емкостью ковша до 0,5 м3</t>
  </si>
  <si>
    <t>Перевозка строительного мусора на расстояние до 118 км</t>
  </si>
  <si>
    <t>Распределение электроэнергии шинопроводом 0,4 кВ</t>
  </si>
  <si>
    <r>
      <rPr>
        <rFont val="Calibri, sans-serif"/>
        <b/>
        <color rgb="FF000000"/>
        <sz val="11.0"/>
      </rPr>
      <t>лприма</t>
    </r>
    <r>
      <rPr>
        <rFont val="Calibri, sans-serif"/>
        <color rgb="FF000000"/>
        <sz val="11.0"/>
      </rPr>
      <t>/диас/айтек</t>
    </r>
  </si>
  <si>
    <t>Демонтажные работы:</t>
  </si>
  <si>
    <t>Демонтаж существующих конструкций для крепления шинопровода</t>
  </si>
  <si>
    <t>тн</t>
  </si>
  <si>
    <t>-</t>
  </si>
  <si>
    <t>в лом без резки</t>
  </si>
  <si>
    <t>Демонтаж существующего шинопровода открытого типа сечением 118*237 мм</t>
  </si>
  <si>
    <t>в лом без резки, вес 1485,728*19кг/м=28 228,832 кг</t>
  </si>
  <si>
    <t>Монтаж шинопровода ООО "Макинтех" или аналогов:</t>
  </si>
  <si>
    <t>КП АйТек</t>
  </si>
  <si>
    <t>Монтаж шинопровода ШМ-1/1 КХА 2000А 4W (3P+N+PE (корпус))_IP55</t>
  </si>
  <si>
    <t>KXA 20504-B-X-2000 A-КРЕПЕЖНЫЙ-НЕСТАНДАРТНОГО РАЗМЕРА-4W- 2,35 м
 KXA 20504-B-BO-2000 A-КРЕПЕЖНЫЙ-БЛОК ПИТАНИЯ С СЕРЕДИНЫ-4W- 1 шт
 KXA 20504-B-X-2000 A-КРЕПЕЖНЫЙ-НЕСТАНДАРТНОГО РАЗМЕРА-4W- 1,95 м
 KXA 20504-P-STD-2000 A-ВСТАВНОЙ-СТАНДАРТНОГО РАЗМЕРА-4W- 150 м
 KXA 20504-B-X-2000 A-КРЕПЕЖНЫЙ-НЕСТАНДАРТНОГО РАЗМЕРА-4W - 1,5 м
 KXA 20504-B-YDT-2000 A-КРЕПЕЖНЫЙ-КОМПЕНСАЦИОННАЯ ГОРИЗОНТАЛЬНАЯ-4W -1 шт
 KXA 20504-B-X-2000 A-КРЕПЕЖНЫЙ-НЕСТАНДАРТНОГО РАЗМЕРА-4W -1,5 м
 KXA 20504-B-YDT-2000 A-КРЕПЕЖНЫЙ-КОМПЕНСАЦИОННАЯ ГОРИЗОНТАЛЬНАЯ-4W- 1 шт
 KXA 20504-B-U-2000 A-КРЕПЕЖНЫЙ-УГЛОВАЯ ВВЕРХ-4W- 1шт
 KXA 20504-B-X-2000 A-КРЕПЕЖНЫЙ-НЕСТАНДАРТНОГО РАЗМЕРА-4W- 1,5м
 KXA 20504-B-D-2000 A-КРЕПЕЖНЫЙ-УГЛОВАЯ ВНИЗ-4W- 1 шт
 KXA 20504-B-STD-2000 A-КРЕПЕЖНЫЙ-СТАНДАРТНОГО РАЗМЕРА-4W- 3 м
 KXA 20504-B-STD-2000 A-КРЕПЕЖНЫЙ-СТАНДАРТНОГО РАЗМЕРА-4W- 3м
 KXA 20504-B-D-2000 A-КРЕПЕЖНЫЙ-УГЛОВАЯ ВНИЗ-4W- 1шт
 KXA 20504-B-X-2000 A-КРЕПЕЖНЫЙ-НЕСТАНДАРТНОГО РАЗМЕРА-4W- 1,4 м
 KXA 20504-B-U-2000 A-КРЕПЕЖНЫЙ-УГЛОВАЯ ВВЕРХ-4W- 1 шт
 KXA 20504-B-X-2000 A-КРЕПЕЖНЫЙ-НЕСТАНДАРТНОГО РАЗМЕРА-4W-2 м
 KXA 20504-B-X-2000 A-КРЕПЕЖНЫЙ-НЕСТАНДАРТНОГО РАЗМЕРА-4W -1,5 м
 KXA 20504-B-YDT-2000 A-КРЕПЕЖНЫЙ-КОМПЕНС.ГОРИЗОНТАЛЬНАЯ-4W- 1 шт
 KXA 20504-B-FDM-2000 A-КРЕПЕЖНЫЙ-СЕКЦИЯ ФАЗА ИЗМЕНЕНИЕ-4W- 1 шт
 KXA 20504-B-X-2000 A-КРЕПЕЖНЫЙ-НЕСТАНДАРТНОГО РАЗМЕРА-4W- 2,28м
 KXP 6351-630 A-ВСТАВНОЙ-ОТВЕТВИТЕЛЬНАЯ КОРОБКА-ПУСТО-3P-ПОДХОДИТ ДЛЯ АВТ- 10 шт.</t>
  </si>
  <si>
    <t>Монтаж рубильника с моторным приводом 0ТМ2000Е3М230С</t>
  </si>
  <si>
    <t>1SCA115372R1001, АВВ, контакта доп.OA1G10 для ОТ16..125F, FT, OT200...2500E</t>
  </si>
  <si>
    <t xml:space="preserve">Монтаж выключателя автоматического в KXP 6351-630 A-ВСТАВНОЙ-ОТВЕТВИТЕЛЬНАЯ КОРОБКА </t>
  </si>
  <si>
    <t>Автоматический выключатель А3792К-630А-1140АС-2500А-УХЛЗ, G630K-0610.</t>
  </si>
  <si>
    <t>Монтаж шинопровода ШМ-1/2 КХА 2000А 4W (3P+N+PE (корпус))_IP55</t>
  </si>
  <si>
    <t>KXA 20504-B-X-2000 A-КРЕПЕЖНЫЙ-НЕСТАНДАРТ. РАЗМЕРА-4W -1,66 м
 KXA 20504-P-STD-2000 A-ВСТАВНОЙ-СТАНДАРТНОГО РАЗМЕРА-4W- 159 м
 KXA 20504-B-BO-2000 A-КРЕПЕЖНЫЙ-БЛОК ПИТ. С СЕРЕДИНЫ-4W-1 шт
 KXA 20504-B-X-2000 A-КРЕПЕЖНЫЙ-НЕСТАНДАРТНОГО РАЗМЕРА-4W- 1,5 м
 KXA 20504-B-YDT-2000 A-КРЕПЕЖНЫЙ-КОМПЕНС. ГОРИЗОНТАЛЬНАЯ-4W- 1 шт
 KXA 20504-B-X-2000 A-КРЕПЕЖНЫЙ-НЕСТАНДАРТНОГО РАЗМЕРА-4W- 1,5 м
 KXA 20504-B-YDT-2000 A-КРЕПЕЖНЫЙ-КОМПЕНС.ГОРИЗОНТАЛЬНАЯ-4W - 1шт
 KXA 20504-B-BO-2000 A-КРЕПЕЖНЫЙ-БЛОК ПИТАНИЯ С СЕРЕДИНЫ-4W- 1 шт
  KXA 20504-B-X-2000 A-КРЕПЕЖНЫЙ-НЕСТАНДАРТ. РАЗМЕРА-4W- 2,45 м
  KXA 20504-B-X-2000 A-КРЕПЕЖНЫЙ-НЕСТАНДАРТНОГО РАЗМЕРА-4W- 1,87 м
 KXP 6351-630 A-ВСТАВНОЙ-ОТВЕТВИТЕЛЬНАЯ КОРОБКА-ПУСТО-3P-ПОДХОДИТ ДЛЯ АВТ- 14 шт
 KXA 20504-B-X-2000 A-КРЕПЕЖНЫЙ-НЕСТАНДАРТНОГО РАЗМЕРА-4W – 1,5 м
 KXA 20504-B-YDT-2000 A-КРЕПЕЖНЫЙ-КОМПЕНСАЦИОННАЯ ГОРИЗОНТАЛЬНАЯ-4W – 1шт</t>
  </si>
  <si>
    <t>контакт доп.OA1G10 для ОТ16..125F, FT, OT200...2500E, 1SCA115372R1001, АВВ</t>
  </si>
  <si>
    <t>Монтаж выключателя автоматического в KXP 6351-630 A-ВСТАВНОЙ-ОТВЕТВИТЕЛЬНАЯ КОРОБКА</t>
  </si>
  <si>
    <t>Монтаж шинопровода ШМ-2/1 КХА 2000А 4W (3P+N+PE (корпус))_IP55</t>
  </si>
  <si>
    <t>KXP 6351-630 A-ВСТАВНОЙ-ОТВЕТВИТ. КОРОБКА-ПУСТО-3P-ПОДХОДИТ ДЛЯ АВТ- 15 шт
 KXA 20504-B-P11-2000 A-КРЕПЕЖНЫЙ-ВЫВОДНАЯ ПАНЕЛЬ-4W- 1 шт
 KXA 20504-B-X-2000 A-КРЕПЕЖНЫЙ-НЕСТАНДАРТНОГО РАЗМЕРА-4W- 1,525 м
 KXA 20504-B-U-2000 A-КРЕПЕЖНЫЙ-УГЛОВАЯ ВВЕРХ-4W- 1 шт
 KXA 20504-B-X-2000 A-КРЕПЕЖНЫЙ-НЕСТАНДАРТНОГО РАЗМЕРА-4W- 0,58м
 KXA 20504-B-FDM-2000 A-КРЕПЕЖНЫЙ-СЕКЦИЯ ФАЗА ИЗМЕНЕНИЕ-4W- 1 шт
 KXA 20504-B-STD-2000 A-КРЕПЕЖНЫЙ-СТАНДАРТНОГО РАЗМЕРА-4W -18 м
 KXA 20504-B-L-2000 A-КРЕПЕЖНЫЙ-УГЛОВАЯ ВЛЕВО-4W- 1 шт
 KXA 20504-B-X-2000 A-КРЕПЕЖНЫЙ-НЕСТАНДАРТНОГО РАЗМЕРА-4W- 2,56 м
 KXA 20504-P-STD-2000 A-ВСТАВНОЙ-СТАНДАРТНОГО РАЗМЕРА-4W -156 м
 KXA 20504-B-X-2000 A-КРЕПЕЖНЫЙ-НЕСТАНДАРТНОГО РАЗМЕРА-4W- 1,5 м
 KXA 20504-B-YDT-2000 A-КРЕПЕЖНЫЙ-КОМПЕНС. ГОРИЗОНТАЛЬНАЯ-4W- 1 шт
 KXA 20504-B-X-2000 A-КРЕПЕЖНЫЙ-НЕСТАНДАРТНОГО РАЗМЕРА-4W- 1,5 м
 KXA 20504-B-YDT-2000 A-КРЕПЕЖНЫЙ-КОМПЕНС. ГОРИЗОНТАЛЬНАЯ-4W- 1 шт
 KXA 20504-B-X-2000 A-КРЕПЕЖНЫЙ-НЕСТАНДАРТНОГО РАЗМЕРА-4W- 1,5 м
 KXA 20504-B-YDT-2000 A-КРЕПЕЖНЫЙ-КОМПЕНС. ГОРИЗОНТАЛЬНАЯ-4W - 1 шт
 KXA 20504-B-BO-2000 A-КРЕПЕЖНЫЙ-БЛОК ПИТАНИЯ С СЕРЕДИНЫ-4W- 1 шт
 KXA 20504-B-X-2000 A-КРЕПЕЖНЫЙ-НЕСТАНДАРТНОГО РАЗМЕРА-4W- 2,45 м
 KXA 20504-B-X-2000 A-КРЕПЕЖНЫЙ-НЕСТАНДАРТНОГО РАЗМЕРА-4W - 2,05 м</t>
  </si>
  <si>
    <t>Монтаж шинопровода ШМ-3/1 КХА 2000А 4W (3P+N+PE (корпус))_IP55</t>
  </si>
  <si>
    <t>KXP 6351-630 A-ВСТАВ.-ОТВЕТВИТ. КОРОБКА-ПУСТО-3P-подходит для АВТ-11 шт
 KXA 20504-B-P11-2000 A-КРЕПЕЖНЫЙ-ВЫВОДНАЯ ПАНЕЛЬ-4W- 1 шт
 KXA 20504-B-X-2000 A-КРЕПЕЖНЫЙ-НЕСТАНДАРТНОГО РАЗМЕРА-4W- 1,525 м
 KXA 20504-B-U-2000 A-КРЕПЕЖНЫЙ-УГЛОВАЯ ВВЕРХ-4W- 1 шт
 KXA 20504-B-X-2000 A-КРЕПЕЖНЫЙ-НЕСТАНДАРТНОГО РАЗМЕРА-4W- 1,28 м
 KXA 20504-B-R-2000 A-КРЕПЕЖНЫЙ-УГЛОВАЯ ВПРАВО-4W- 1 шт
 KXA 20504-B-X-2000 A-КРЕПЕЖНЫЙ-НЕСТАНДАРТНОГО РАЗМЕРА-4W- 0,46 м
 KXA 20504-B-FDM-2000 A-КРЕПЕЖНЫЙ-СЕКЦИЯ ФАЗА ИЗМЕНЕНИЕ-4W- 1 шт
 KXA 20504-P-STD-2000 A-ВСТАВНОЙ-СТАНДАРТНОГО РАЗМЕРА-4W- 156 м
  KXA 20504-B-X-2000 A-КРЕПЕЖНЫЙ-НЕСТАНДАРТНОГО РАЗМЕРА-4W- 1,5 м
 KXA 20504-B-YDT-2000 A-КРЕПЕЖНЫЙ-КОМПЕНС.ГОРИЗОНТАЛЬНАЯ-4W- 1 шт
 KXA 20504-B-X-2000 A-КРЕПЕЖНЫЙ-НЕСТАНДАРТНОГО РАЗМЕРА-4W- 1,5 м
 KXA 20504-B-YDT-2000 A-КРЕПЕЖНЫЙ-КОМПЕНС. ГОРИЗОНТАЛЬНАЯ-4W- 1 шт
 KXA 20504-B-X-2000 A-КРЕПЕЖНЫЙ-НЕСТАНДАРТНОГО РАЗМЕРА-4W- 1,5 м
 KXA 20504-B-YDT-2000 A-КРЕПЕЖНЫЙ-КОМПЕНС. ГОРИЗОНТАЛЬНАЯ-4W- 1 шт
 KXA 20504-B-BO-2000 A-КРЕПЕЖНЫЙ-БЛОК ПИТАНИЯ С СЕРЕДИНЫ-4W- 1 шт
 KXA 20504-B-X-2000 A-КРЕПЕЖНЫЙ-НЕСТАНДАРТНОГО РАЗМЕРА-4W- 2,45 м
 KXA 20504-B-X-2000 A-КРЕПЕЖНЫЙ-НЕСТАНДАРТНОГО РАЗМЕРА-4W- 2,05 м</t>
  </si>
  <si>
    <t>Монтаж шинопровода ШМ-4/1 КХА 2000А 4W (3P+N+PE (корпус))_IP55</t>
  </si>
  <si>
    <t>KXP 6351-630 A-ВСТАВНОЙ-ОТВЕТВИТЕЛЬНАЯ КОРОБКА-ПУСТО-3P-ПОДХОДИТ ДЛЯ АВТ- 14 шт
 KXA 20504-B-X-2000 A-КРЕПЕЖНЫЙ-НЕСТАНДАРТНОГО РАЗМЕРА-4W- 1,55 м
 KXA 20504-B-X-2000 A-КРЕПЕЖНЫЙ-НЕСТАНДАРТНОГО РАЗМЕРА-4W- 0,95 м
 KXA 20504-B-BO-2000 A-КРЕПЕЖНЫЙ-БЛОК ПИТАНИЯ С СЕРЕДИНЫ-4W- 1 шт
 KXA 20504-B-X-2000 A-КРЕПЕЖНЫЙ-НЕСТАНДАРТНОГО РАЗМЕРА-4W- 2,5 м
 KXA 20504-P-STD-2000 A-ВСТАВНОЙ-СТАНДАРТНОГО РАЗМЕРА-4W- 156 м
 KXA 20504-B-X-2000 A-КРЕПЕЖНЫЙ-НЕСТАНДАРТНОГО РАЗМЕРА-4W- 1,5 м
 KXA 20504-B-YDT-2000 A-КРЕПЕЖНЫЙ-КОМПЕНСАЦИОННАЯ ГОРИЗОНТАЛЬНАЯ-4W- 1 шт
 KXA 20504-B-X-2000 A-КРЕПЕЖНЫЙ-НЕСТАНДАРТНОГО РАЗМЕРА-4W- 1,5 м
 KXA 20504-B-YDT-2000 A-КРЕПЕЖНЫЙ-КОМПЕНСАЦИОННАЯ ГОРИЗОНТАЛЬНАЯ-4W- 1 шт
 KXA 20504-B-X-2000 A-КРЕПЕЖНЫЙ-НЕСТАНДАРТНОГО РАЗМЕРА-4W- 1,67 м
 KXA 20504-B-YDT-2000 A-КРЕПЕЖНЫЙ-КОМПЕНСАЦИОННАЯ ГОРИЗОНТАЛЬНАЯ-4W- 1 шт
  KXA 20504-B-TYR-2000 A-КРЕПЕЖНЫЙ-Т-ОБРАЗНАЯ ПРАВАЯ-4W- 1 шт
 KXA 20504-B-BO-2000 A-КРЕПЕЖНЫЙ-БЛОК ПИТАНИЯ С СЕРЕДИНЫ-4W- 1 шт
 KXA 20504-B-X-2000 A-КРЕПЕЖНЫЙ-НЕСТАНДАРТНОГО РАЗМЕРА-4W- 2,45 м
 KXA 20504-B-X-2000 A-КРЕПЕЖНЫЙ-НЕСТАНДАРТНОГО РАЗМЕРА-4W- 0,761 м
 KXA 20504-B-P11-2000 A-КРЕПЕЖНЫЙ-ВЫВОДНАЯ ПАНЕЛЬ-4W- 1 шт
 KXA 20504-B-X-2000 A-КРЕПЕЖНЫЙ-НЕСТАНДАРТНОГО РАЗМЕРА-4W- 1,675 м
 KXA 20504-B-D-2000 A-КРЕПЕЖНЫЙ-УГЛОВАЯ ВНИЗ-4W- 1 шт
 KXA 20504-B-X-2000 A-КРЕПЕЖНЫЙ-НЕСТАНДАРТНОГО РАЗМЕРА-4W- 2,382 м
 KXA 20504-B-D-2000 A-КРЕПЕЖНЫЙ-УГЛОВАЯ ВНИЗ-4W- 1 шт;
  KXA 20504-B-D-2000 A-КРЕПЕЖНЫЙ-УГЛОВАЯ ВНИЗ-4W- 1 шт
 КXA 20504-B-TYR-2000 A-КРЕПЕЖНЫЙ-Т-ОБРАЗНАЯ ПРАВАЯ-4W- 1 шт
 KXA 20504-B-X-2000 A-КРЕПЕЖНЫЙ-НЕСТАНДАРТНОГО РАЗМЕРА-4W- 1,22 м
 KXA 20504-B-FDM-2000 A-КРЕПЕЖНЫЙ-СЕКЦИЯ ФАЗА ИЗМЕНЕНИЕ-4W- 1 шт
 KXA 20504-B-L-2000 A-КРЕПЕЖНЫЙ-УГЛОВАЯ ВЛЕВО-4W- 1 шт;
  KXA 20504-B-D-2000 A-КРЕПЕЖНЫЙ-УГЛОВАЯ ВНИЗ-4W- 1 шт
 KXA 20504-B-X-2000 A-КРЕПЕЖНЫЙ-НЕСТАНДАРТНОГО РАЗМЕРА-4W- 2,45 м
 KXA 20504-B-X-2000 A-КРЕПЕЖНЫЙ-НЕСТАНДАРТНОГО РАЗМЕРА-4W- 2,535 м
 KXA 20504-B-TYR-2000 A-КРЕПЕЖНЫЙ-Т-ОБРАЗНАЯ ПРАВАЯ-4W- 1 шт
 ; KXA 20504-B-P11-2000 A-КРЕПЕЖНЫЙ-ВЫВОД. ПАНЕЛЬ-4W- 1 шт
 KXA 20504-B-X-2000 A-КРЕПЕЖНЫЙ-НЕСТАНДАРТНОГО РАЗМЕРА-4W - 1,625 м
 KXA 20504-B-D-2000 A-КРЕПЕЖНЫЙ-УГЛОВАЯ ВНИЗ-4W- 1 шт ;
 KXA 20504-B-D-2000 A-КРЕПЕЖНЫЙ-УГЛОВАЯ ВНИЗ-4W- 1 шт
 KXA 20504-B-X-2000 A-КРЕПЕЖНЫЙ-НЕСТАНДАРТНОГО РАЗМЕРА-4W- 2,38 м
 KXA 20504-B-U-2000 A-КРЕПЕЖНЫЙ-УГЛОВАЯ ВВЕРХ-4W- 1 шт
 KXA 20504-B-STD-2000 A-КРЕПЕЖНЫЙ-СТАНДАРТНОГО РАЗМЕРА-4W- 18 м
 KXA 20504-B-X-2000 A-КРЕПЕЖНЫЙ-НЕСТАНДАРТНОГО РАЗМЕРА-4W- 2,535 м
 KXA 20504-B-D-2000 A-КРЕПЕЖНЫЙ-УГЛОВАЯ ВНИЗ-4W- 1 шт; 
  KXA 20504-B-L-2000 A-КРЕПЕЖНЫЙ-УГЛОВАЯ ВЛЕВО-4W- 1 шт
 KXA 20504-B-X-2000 A-КРЕПЕЖНЫЙ-НЕСТАНДАРТНОГО РАЗМЕРА-4W- 2,57 м
 KXA 20504-B-X-2000 A-КРЕПЕЖНЫЙ-НЕСТАНДАРТНОГО РАЗМЕРА-4W- 2,4 м
 KXA 20504-B-X-2000 A-КРЕПЕЖНЫЙ-НЕСТАНДАРТНОГО РАЗМЕРА-4W- 2,271 м
  KXA 20504-B-D-2000 A-КРЕПЕЖНЫЙ-УГЛОВАЯ ВНИЗ-4W- 1 шт;
  KXA 20504-B-X-2000 A-КРЕПЕЖНЫЙ-НЕСТАНДАРТ. РАЗМЕРА-4W- 2,535 м
 KXA 20504-B-U-2000 A-КРЕПЕЖНЫЙ-УГЛОВАЯ ВВЕРХ-4W- 1 шт</t>
  </si>
  <si>
    <t>Монтаж шинопровода ШМ-5/1 КХА 2000А 4W (3P+N+PE (корпус))_IP55</t>
  </si>
  <si>
    <t>KXP 6351-630 A-ВСТАВНОЙ-ОТВЕТВИТЕЛЬНАЯ КОРОБКА-ПУСТО-3P-ПОДХОДИТ ДЛЯ АВТ- 8 шт
 KXA 20504-B-P11-2000 A-КРЕПЕЖНЫЙ-ВЫВОДНАЯ ПАНЕЛЬ-4W- 1 шт
 KXA 20504-B-X-2000 A-КРЕПЕЖНЫЙ-НЕСТАНДАРТНОГО РАЗМЕРА-4W- 1,625 м
 KXA 20504-B-D-2000 A-КРЕПЕЖНЫЙ-УГЛОВАЯ ВНИЗ-4W- 1 шт
 KXA 20504-B-X-2000 A-КРЕПЕЖНЫЙ-НЕСТАНДАРТНОГО РАЗМЕРА-4W -2,88 м
 KXA 20504-B-TYR-2000 A-КРЕПЕЖНЫЙ-Т-ОБРАЗНАЯ ПРАВАЯ-4W- 1 шт
 KXA 20504-B-X-2000 A-КРЕПЕЖНЫЙ-НЕСТАНДАРТНОГО РАЗМЕРА-4W- 0,708 м
 KXA 20504-P-STD-2000 A-ВСТАВНОЙ-СТАНДАРТНОГО РАЗМЕРА-4W- 3 м
 KXA 20504-B-X-2000 A-КРЕПЕЖНЫЙ-НЕСТАНДАРТНОГО РАЗМЕРА-4W- 1,579 м
 KXA 20504-P-STD-2000 A-ВСТАВНОЙ-СТАНДАРТНОГО РАЗМЕРА-4W- 102 м
 KXA 20504-B-YDT-2000 A-КРЕПЕЖНЫЙ-КОМПЕНСАЦИОННАЯ ГОРИЗОНТАЛЬНАЯ-4W- 1 шт
 KXA 20504-B-X-2000 A-КРЕПЕЖНЫЙ-НЕСТАНДАРТНОГО РАЗМЕРА-4W- 1,5 м
 KXA 20504-P-X-2000 A-ВСТАВНОЙ-НЕСТАНДАРТНОГО РАЗМЕРА-4W- 2,7 м
 KXA 20504-B-U-2000 A-КРЕПЕЖНЫЙ-УГЛОВАЯ ВВЕРХ-4W- 1 шт
 KXA 20504-B-X-2000 A-КРЕПЕЖНЫЙ-НЕСТАНДАРТНОГО РАЗМЕРА-4W- 1,4 м
 KXA 20504-B-D-2000 A-КРЕПЕЖНЫЙ-УГЛОВАЯ ВНИЗ-4W- 1 шт
 KXA 20504-B-STD-2000 A-КРЕПЕЖНЫЙ-СТАНДАРТНОГО РАЗМЕРА-4W- 3 м*4 шт=12 м
 KXA 20504-B-X-2000 A-КРЕПЕЖНЫЙ-НЕСТАНДАРТНОГО РАЗМЕРА-4W- 1,9 м
 KXA 20504-B-D-2000 A-КРЕПЕЖНЫЙ-УГЛОВАЯ ВНИЗ-4W- 1 шт
 KXA 20504-B-X-2000 A-КРЕПЕЖНЫЙ-НЕСТАНДАРТНОГО РАЗМЕРА-4W- 1,5 м
 KXA 20504-B-U-2000 A-КРЕПЕЖНЫЙ-УГЛОВАЯ ВВЕРХ-4W- 1 шт
 KXA 20504-B-BO-2000 A-КРЕПЕЖНЫЙ-БЛОК ПИТАНИЯ С СЕРЕДИНЫ-4W- 1 шт
 KXA 20504-B-X-2000 A-КРЕПЕЖНЫЙ-НЕСТАНДАРТНОГО РАЗМЕРА-4W- 1 м
 KXA 20504-B-R-2000 A-КРЕПЕЖНЫЙ-УГЛОВАЯ ВПРАВО-4W- 1 шт
 KXA 20504-B-U-2000 A-КРЕПЕЖНЫЙ-УГЛОВАЯ ВВЕРХ-4W- 1 шт
 KXA 20504-B-STD-2000 A-КРЕПЕЖНЫЙ-СТАНДАРТНОГО РАЗМЕРА-4W- 30 м
 KXA 20504-B-X-2000 A-КРЕПЕЖНЫЙ-НЕСТАНДАРТНОГО РАЗМЕРА-4W- 2,7 м
 KXA 20504-B-U-2000 A-КРЕПЕЖНЫЙ-УГЛОВАЯ ВВЕРХ-4W- 1 шт
 KXA 20504-B-L-2000 A-КРЕПЕЖНЫЙ-УГЛОВАЯ ВЛЕВО-4W- 1 шт</t>
  </si>
  <si>
    <t>Монтаж шинопровода ШМ-6/1 КХА 2000А 4W (3P+N+PE (корпус))_IP55</t>
  </si>
  <si>
    <t>KXP 6351-630 A-ВСТАВНОЙ-ОТВЕТВИТЕЛЬНАЯ КОРОБКА-ПУСТО-3P-ПОДХОДИТ ДЛЯ АВТ- 4 шт
 KXA 20504-B-P10-2000 A-КРЕПЕЖНЫЙ-ВВОДНАЯ ПАНЕЛЬ-4W- 1 шт
 KXA 20504-B-X-2000 A-КРЕПЕЖНЫЙ-НЕСТАНДАРТНОГО РАЗМЕРА-4W- 1,75 м
 KXA 20504-B-U-2000 A-КРЕПЕЖНЫЙ-УГЛОВАЯ ВВЕРХ-4W- 1 шт
 KXA 20504-B-D-2000 A-КРЕПЕЖНЫЙ-УГЛОВАЯ ВНИЗ-4W- 1 шт
 KXA 20504-B-X-2000 A-КРЕПЕЖНЫЙ-НЕСТАНДАРТНОГО РАЗМЕРА-4W- 0,5 м
 KXA 20504-B-D-2000 A-КРЕПЕЖНЫЙ-УГЛОВАЯ ВНИЗ-4W- 1 шт
 KXA 20504-B-X-2000 A-КРЕПЕЖНЫЙ-НЕСТАНДАРТНОГО РАЗМЕРА-4W- 0,42 м
 KXA 20504-B-L-2000 A-КРЕПЕЖНЫЙ-УГЛОВАЯ ВЛЕВО-4W- 1 шт
 KXA 20504-B-X-2000 A-КРЕПЕЖНЫЙ-НЕСТАНДАРТНОГО РАЗМЕРА-4W- 2,1 м
 KXA 20504-B-X-2000 A-КРЕПЕЖНЫЙ-НЕСТАНДАРТНОГО РАЗМЕРА-4W- 1,55 м
 KXA 20504-B-STD-2000 A-КРЕПЕЖНЫЙ-СТАНДАРТНОГО РАЗМЕРА-4W- 39 м
 KXA 20504-B-L-2000 A-КРЕПЕЖНЫЙ-УГЛОВАЯ ВЛЕВО-4W- 1 шт
 KXA 20504-B-D-2000 A-КРЕПЕЖНЫЙ-УГЛОВАЯ ВНИЗ-4W- 1 шт
 KXA 20504-B-X-2000 A-КРЕПЕЖНЫЙ-НЕСТАНДАРТНОГО РАЗМЕРА-4W- 0,5 м
 KXA 20504-B-U-2000 A-КРЕПЕЖНЫЙ-УГЛОВАЯ ВВЕРХ-4W- 1 шт
 KXA 20504-P-STD-2000 A-ВСТАВНОЙ-СТАНДАРТНОГО РАЗМЕРА-4W- 84 м
 KXA 20504-B-X-2000 A-КРЕПЕЖНЫЙ-НЕСТАНДАРТНОГО РАЗМЕРА-4W- 1,5 м
 KXA 20504-B-YDT-2000 A-КРЕПЕЖНЫЙ-КОМПЕНСАЦИОННАЯ ГОРИЗОНТАЛЬНАЯ-4W- 1 шт
 KXA 20504-B-X-2000 A-КРЕПЕЖНЫЙ-НЕСТАНДАРТНОГО РАЗМЕРА-4W- 1,91 м
 KXA 20504-B-R-2000 A-КРЕПЕЖНЫЙ-УГЛОВАЯ ВПРАВО-4W- 1 шт
 KXA 20504-B-X-2000 A-КРЕПЕЖНЫЙ-НЕСТАНДАРТНОГО РАЗМЕРА-4W - 0,408 м
 KXA 20504-B-U-2000 A-КРЕПЕЖНЫЙ-УГЛОВАЯ ВВЕРХ-4W- 1 шт
 KXA 20504-B-X-2000 A-КРЕПЕЖНЫЙ-НЕСТАНДАРТНОГО РАЗМЕРА-4W- 2,45 м
 KXA 20504-B-X-2000 A-КРЕПЕЖНЫЙ-НЕСТАНДАРТНОГО РАЗМЕРА-4W- 2,55 м
 KXA 20504-B-U-2000 A-КРЕПЕЖНЫЙ-УГЛОВАЯ ВВЕРХ-4W- 1 шт</t>
  </si>
  <si>
    <t>Монтаж шинопровода ШМ-6/2 КХА 2000А 4W (3P+N+PE (корпус))_IP55</t>
  </si>
  <si>
    <t>KXP 6351-630 A-ВСТАВНОЙ-ОТВЕТ. КОРОБКА-ПУСТО-3P-ПОДХОДИТ ДЛЯ АВТ - 5 шт
 KXA 20504-B-P10-2000 A-КРЕПЕЖНЫЙ-ВВОДНАЯ ПАНЕЛЬ-4W- 1 шт
 KXA 20504-B-X-2000 A-КРЕПЕЖНЫЙ-НЕСТАНДАРТНОГО РАЗМЕРА-4W- 1,5 м
 KXA 20504-B-U-2000 A-КРЕПЕЖНЫЙ-УГЛОВАЯ ВВЕРХ-4W- 1 шт
 KXA 20504-B-R-2000 A-КРЕПЕЖНЫЙ-УГЛОВАЯ ВПРАВО-4W- 1 шт
 KXA 20504-B-FDM-2000 A-КРЕПЕЖНЫЙ-СЕКЦИЯ ФАЗА ИЗМЕНЕНИЕ-4W- 1 шт
 KXA 20504-B-X-2000 A-КРЕПЕЖНЫЙ-НЕСТАНДАРТНОГО РАЗМЕРА-4W- 2 м
 KXA 20504-B-R-2000 A-КРЕПЕЖНЫЙ-УГЛОВАЯ ВПРАВО-4W- 1 шт
 KXA 20504-B-X-2000 A-КРЕПЕЖНЫЙ-НЕСТАНДАРТНОГО РАЗМЕРА-4W- 2,58 м
 KXA 20504-P-STD-2000 A-ВСТАВНОЙ-СТАНДАРТНОГО РАЗМЕРА-4W- 81 м
 KXA 20504-B-X-2000 A-КРЕПЕЖНЫЙ-НЕСТАНДАРТНОГО РАЗМЕРА-4W- 0,36 м
 KXA 20504-B-TYL-2000 A-КРЕПЕЖНЫЙ-Т-ОБРАЗНАЯ ЛЕВАЯ-4W- 1 шт
 KXA 20504-B-X-2000 A-КРЕПЕЖНЫЙ-НЕСТАНДАРТНОГО РАЗМЕРА-4W- 2,03 м
 KXA 20504-B-X-2000 A-КРЕПЕЖНЫЙ-НЕСТАНДАРТНОГО РАЗМЕРА-4W - 1,727 м
 KXA 20504-B-TYL-2000 A-КРЕПЕЖНЫЙ-Т-ОБРАЗНАЯ ЛЕВАЯ-4W - 1шт
 KXA 20504-B-X-2000 A-КРЕПЕЖНЫЙ-НЕСТАНДАРТНОГО РАЗМЕРА-4W- 0,67 м
 KXA 20504-B-X-2000 A-КРЕПЕЖНЫЙ-НЕСТАНДАРТНОГО РАЗМЕРА-4W- 1,5 м
 KXA 20504-B-YDT-2000 A-КРЕПЕЖНЫЙ-КОМПЕНСАЦИОННАЯ ГОРИЗОНТАЛЬНАЯ-4W - 1 шт
 KXA 20504-B-X-2000 A-КРЕПЕЖНЫЙ-НЕСТАНДАРТНОГО РАЗМЕРА-4W- 2,14 м
 KXA 20504-B-TYL-2000 A-КРЕПЕЖНЫЙ-Т-ОБРАЗНАЯ ЛЕВАЯ-4W- 1 шт
 KXA 20504-P-STD-2000 A-ВСТАВНОЙ-СТАНДАРТНОГО РАЗМЕРА-4W- 3 м
 KX-S-КОНЦЕВАЯ-4W-4.5W-5W (6x170)-A:221- 1 шт</t>
  </si>
  <si>
    <t>Монтаж шинопровода ШМ-7/1 КХА 2000А 4W (3P+N+PE (корпус))_IP55</t>
  </si>
  <si>
    <t>KXP 6351-630 A-ВСТАВНОЙ-ОТВЕТ. КОРОБКА-ПУСТО-3P-ПОДХОДИТ ДЛЯ АВТ - 11 шт
 KXA 20504-B-P11-2000 A-КРЕПЕЖНЫЙ-ВЫВОДНАЯ ПАНЕЛЬ-4W- 1 шт
 KXA 20504-B-X-2000 A-КРЕПЕЖНЫЙ-НЕСТАНДАРТНОГО РАЗМЕРА-4W- 1,525 м
 KXA 20504-B-D-2000 A-КРЕПЕЖНЫЙ-УГЛОВАЯ ВНИЗ-4W- 1 шт
 KXA 20504-B-X-2000 A-КРЕПЕЖНЫЙ-НЕСТАНДАРТНОГО РАЗМЕРА-4W- 1,34 м
 KXA 20504-P-STD-2000 A-ВСТАВНОЙ-СТАНДАРТНОГО РАЗМЕРА-4W-123 м
 KXA 20504-B-X-2000 A-КРЕПЕЖНЫЙ-НЕСТАНДАРТНОГО РАЗМЕРА-4W- 1,79 м
 KXA 20504-B-TYL-2000 A-КРЕПЕЖНЫЙ-Т-ОБРАЗНАЯ ЛЕВАЯ-4W- 1 шт
 KXA 20504-B-X-2000 A-КРЕПЕЖНЫЙ-НЕСТАНДАРТНОГО РАЗМЕРА-4W- 0,61 м
 KXA 20504-B-X-2000 A-КРЕПЕЖНЫЙ-НЕСТАНДАРТНОГО РАЗМЕРА-4W- 1,5 м
 KXA 20504-B-YDT-2000 A-КРЕПЕЖНЫЙ-КОМПЕНСАЦИОННАЯ ГОРИЗОНТАЛЬНАЯ-4W- 1 шт
 KXA 20504-B-X-2000 A-КРЕПЕЖНЫЙ-НЕСТАНДАРТНОГО РАЗМЕРА-4W -1,36 м
 KXA 20504-B-TYL-2000 A-КРЕПЕЖНЫЙ-Т-ОБРАЗНАЯ ЛЕВАЯ-4W- 1 шт
 KXA 20504-B-X-2000 A-КРЕПЕЖНЫЙ-НЕСТАНДАРТНОГО РАЗМЕРА-4W -1,04 м
 KXA 20504-B-X-2000 A-КРЕПЕЖНЫЙ-НЕСТАНДАРТНОГО РАЗМЕРА-4W- 2,15 м
 KXA 20504-B-TYL-2000 A-КРЕПЕЖНЫЙ-Т-ОБРАЗНАЯ ЛЕВАЯ-4W- 1 шт
 KXA 20504-B-X-2000 A-КРЕПЕЖНЫЙ-НЕСТАНДАРТНОГО РАЗМЕРА-4W- 1,6 м
 KXA 20504-B-TYL-2000 A-КРЕПЕЖНЫЙ-Т-ОБРАЗНАЯ ЛЕВАЯ-4W- 1 шт
 KXA 20504-B-X-2000 A-КРЕПЕЖНЫЙ-НЕСТАНДАРТНОГО РАЗМЕРА-4W- 1,5 м
 KXA 20504-B-YDT-2000 A-КРЕПЕЖНЫЙ-КОМПЕНСАЦИОННАЯ ГОРИЗОНТАЛЬНАЯ-4W- 1 шт
 KXA 20504-B-X-2000 A-КРЕПЕЖНЫЙ-НЕСТАНДАРТНОГО РАЗМЕРА-4W- 2,17 м
 KXA 20504-B-TYL-2000 A-КРЕПЕЖНЫЙ-Т-ОБРАЗНАЯ ЛЕВАЯ-4W- 1 шт
 KX-S-КОНЦЕВАЯ-4W-4.5W-5W (6x170)-A:221- 1 шт
 KXA 20504-B-X-2000 A-КРЕПЕЖНЫЙ-НЕСТАНДАРТНОГО РАЗМЕРА-4W- 1,92 м
 KXA 20504-B-BO-2000 A-КРЕПЕЖНЫЙ-БЛОК ПИТАНИЯ С СЕРЕДИНЫ-4W- 1 шт
  KXA 20504-B-X-2000 A-КРЕПЕЖНЫЙ-НЕСТАНДАРТНОГО РАЗМЕРА-4W -2,57 м
 KXA 20504-B-X-2000 A-КРЕПЕЖНЫЙ-НЕСТАНДАРТНОГО РАЗМЕРА-4W- 0,8 м
 KXA 20504-B-TO-2000 A-КРЕПЕЖНЫЙ-ЦЕНТРАЛЬНАЯ СЕКЦИЯ ПИТАНИЯ "T"-4W- 1 шт
 KXA 20504-B-X-2000 A-КРЕПЕЖНЫЙ-НЕСТАНДАРТНОГО РАЗМЕРА-4W- 1,228м
 KXA 20504-B-X-2000 A-КРЕПЕЖНЫЙ-НЕСТАНДАРТНОГО РАЗМЕРА-4W- 2,95 м
 KXA 20504-B-STD-2000 A-КРЕПЕЖНЫЙ-СТАНДАРТНОГО РАЗМЕРА-4W- 3 м
 KXA 20504-B-X-2000 A-КРЕПЕЖНЫЙ-НЕСТАНДАРТНОГО РАЗМЕРА-4W- 0,35 м
 KXA 20504-B-R-2000 A-КРЕПЕЖНЫЙ-УГЛОВАЯ ВПРАВО-4W- 1 шт
 KXA 20504-B-X-2000 A-КРЕПЕЖНЫЙ-НЕСТАНДАРТНОГО РАЗМЕРА-4W- 1,6 м
 KXA 20504-B-L-2000 A-КРЕПЕЖНЫЙ-УГЛОВАЯ ВЛЕВО-4W- 1 шт
 KXA 20504-B-X-2000 A-КРЕПЕЖНЫЙ-НЕСТАНДАРТНОГО РАЗМЕРА-4W- 1,586 м
 KXA 20504-B-D-2000 A-КРЕПЕЖНЫЙ-УГЛОВАЯ ВНИЗ-4W- 1 шт
 KXA 20504-B-X-2000 A-КРЕПЕЖНЫЙ-НЕСТАНДАРТНОГО РАЗМЕРА-4W- 1,625 м
 KXA 20504-B-P11-2000 A-КРЕПЕЖНЫЙ-ВЫВОДНАЯ ПАНЕЛЬ-4W- 1 шт</t>
  </si>
  <si>
    <t>Монтаж шинопровода ШМ-7/2 КХА 2000А 4W (3P+N+PE (корпус))_IP55</t>
  </si>
  <si>
    <t>KXP 6351-630 A-ВСТАВ.-ОТВЕТ.КОРОБКА-ПУСТО-3P-ПОДХОДИТ ДЛЯ АВТ- 8шт
 KXA 20504-B-P11-2000 A-КРЕПЕЖНЫЙ-ВЫВОДНАЯ ПАНЕЛЬ-4W- 1шт
 KXA 20504-B-X-2000 A-КРЕПЕЖНЫЙ-НЕСТАНДАРТ. РАЗМЕРА-4W- 1,625 м
 KXA 20504-B-U-2000 A-КРЕПЕЖНЫЙ-УГЛОВАЯ ВВЕРХ-4W - 1 шт
 KXA 20504-B-TYR-2000 A-КРЕПЕЖНЫЙ-Т-ОБРАЗНАЯ ПРАВАЯ-4W - 1 шт
 KXA 20504-B-FDM-2000 A-КРЕПЕЖНЫЙ-СЕКЦИЯ ФАЗА ИЗМЕНЕНИЕ-4W - 1 шт
 KXA 20504-B-BO-2000 A-КРЕПЕЖНЫЙ-БЛОК ПИТ. С СЕРЕДИНЫ-4W- 1 шт
 KXA 20504-B-RH-2000 A-КРЕПЕЖНЫЙ-Z-ОБРАЗНАЯ ГОРИЗ. ВПРАВО-4W- 1 шт
 KXA 20504-B-STD-2000 A-КРЕПЕЖНЫЙ-СТАНДАРТНОГО РАЗМЕРА-4W - 75 м
 KXA 20504-B-X-2000 A-КРЕПЕЖНЫЙ-НЕСТАНДАРТ.РАЗМЕРА-4W - 2,51 м
 KXA 20504-B-L-2000 A-КРЕПЕЖНЫЙ-УГЛОВАЯ ВЛЕВО-4W- 1 шт
 KXA 20504-P-STD-2000 A-ВСТАВНОЙ-СТАНДАРТНОГО РАЗМЕРА-4W- 108 м
  KXA 20504-B-X-2000 A-КРЕПЕЖНЫЙ-НЕСТАНДАРТ. РАЗМЕРА-4W- 1,62 м
 KXA 20504-B-YDT-2000 A-КРЕПЕЖНЫЙ-КОМПЕНС.ГОРИЗ.-4W- 1 шт 
 KXA 20504-B-X-2000 A-КРЕПЕЖНЫЙ-НЕСТАНДАРТ. РАЗМЕРА-4W- 1,81 м
 KXA 20504-B-YDT-2000 A-КРЕПЕЖНЫЙ-КОМПЕНС. ГОРИЗОНТ.-4W- 1 шт
 KXA 20504-B-UV-2000 A-КРЕПЕЖНЫЙ-Z-ОБРАЗНАЯ ВЕРТИК. ВВЕРХ-4W -1 шт
 KXA 20504-B-X-2000 A-КРЕПЕЖНЫЙ-НЕСТАНДАРТНОГО РАЗМЕРА-4W- 1,5 м
  KXA 20504-B-YDT-2000 A-КРЕПЕЖНЫЙ-КОМПЕНС.ГОРИЗОНТ.-4W- 1 шт
 KXA 20504-B-D-2000 A-КРЕПЕЖНЫЙ-УГЛОВАЯ ВНИЗ-4W- 1 шт
 KXA 20504-B-U-2000 A-КРЕПЕЖНЫЙ-УГЛОВАЯ ВВЕРХ-4W- 1 шт
 KXA 20504-B-X-2000 A-КРЕПЕЖНЫЙ-НЕСТАНДАРТНОГО РАЗМЕРА-4W- 2 м
 KXA 20504-B-X-2000 A-КРЕПЕЖНЫЙ-НЕСТАНДАРТ. РАЗМЕРА-4W -1,43 м
 KXA 20504-B-L-2000 A-КРЕПЕЖНЫЙ-УГЛОВАЯ ВЛЕВО-4W- 1 шт
 KXA 20504-B-X-2000 A-КРЕПЕЖНЫЙ-НЕСТАНДАРТ. РАЗМЕРА-4W- 1,61 м
 KXA 20504-B-X-2000 A-КРЕПЕЖНЫЙ-НЕСТАНДАРТНОГО РАЗМЕРА-4W- 1,5 м
 KXA 20504-B-L-2000 A-КРЕПЕЖНЫЙ-УГЛОВАЯ ВЛЕВО-4W- 1 шт
 KXA 20504-B-X-2000 A-КРЕПЕЖНЫЙ-НЕСТАНДАРТ. РАЗМЕРА-4W - 1,9 м
 KXA 20504-B-R-2000 A-КРЕПЕЖНЫЙ-УГЛОВАЯ ВПРАВО-4W -1 шт
 KXA 20504-B-L-2000 A-КРЕПЕЖНЫЙ-УГЛОВАЯ ВЛЕВО-4W- 1 шт
 KXA 20504-B-R-2000 A-КРЕПЕЖНЫЙ-УГЛОВАЯ ВПРАВО-4W- 1 шт
 KXA 20504-B-X-2000 A-КРЕПЕЖНЫЙ-НЕСТАНДАРТ. РАЗМЕРА-4W- 1,39 м
 KXA 20504-B-X-2000 A-КРЕПЕЖНЫЙ-НЕСТАНДАРТНОГО РАЗМЕРА-4W- 1,5 м
 KXA 20504-B-BO-2000 A-КРЕПЕЖНЫЙ-БЛОК ПИТАНИЯ С СЕРЕД.-4W - 1 шт</t>
  </si>
  <si>
    <t>Монтаж шинопровода ШМ-11/1 КХА 2000А 4W (3P+N+PE (корпус))_IP55</t>
  </si>
  <si>
    <t>2000-A КОМПЛЕКТА ГИБКОГО СОЕДИНИТЕЛЯ - 1 к-т
 KXA 20504-B-TR71-2000 A-КРЕПЕЖНЫЙ-СЕКЦИЯ ТРАНСФОРМАТОРНАЯ-4W- 1 шт
  KXA 20504-B-X-2000 A-КРЕПЕЖНЫЙ-НЕСТАНДАРТНОГО РАЗМЕРА-4W- 0,7 м
  KXA 20504-B-L-2000 A-КРЕПЕЖНЫЙ-УГЛОВАЯ ВЛЕВО-4W- 1 шт
 KXA 20504-B-L-2000 A-КРЕПЕЖНЫЙ-УГЛОВАЯ ВЛЕВО-4W- 1 шт
 KXA 20504-B-U-2000 A-КРЕПЕЖНЫЙ-УГЛОВАЯ ВВЕРХ-4W -1 шт.
 KXA 20504-B-X-2000 A-КРЕПЕЖНЫЙ-НЕСТАНДАРТНОГО РАЗМЕРА-4W- 0,725 м
 KXA 20504-B-P10-2000 A-КРЕПЕЖНЫЙ-ВВОДНАЯ ПАНЕЛЬ-4W- 1 шт</t>
  </si>
  <si>
    <t>Монтаж шинопровода ШМ-12/1 КХА 2000А 4W (3P+N+PE (корпус))_IP55</t>
  </si>
  <si>
    <t>2000-A КОМПЛЕКТА ГИБКОГО СОЕДИНИТЕЛЯ - 1 к-т
 KXA 20504-B-TR71-2000 A-КРЕПЕЖНЫЙ-СЕКЦИЯ ТРАНСФОРМАТОРНАЯ-4W- 1 шт
  KXA 20504-B-X-2000 A-КРЕПЕЖНЫЙ-НЕСТАНДАРТНОГО РАЗМЕРА-4W- 0,7 м
  KXA 20504-B-L-2000 A-КРЕПЕЖНЫЙ-УГЛОВАЯ ВЛЕВО-4W- 1 шт
 KXA 20504-B-R-2000 A-КРЕПЕЖНЫЙ-УГЛОВАЯ ВЛЕВО-4W- 1 шт
 KXA 20504-B-U-2000 A-КРЕПЕЖНЫЙ-УГЛОВАЯ ВВЕРХ-4W -1 шт.
 KXA 20504-B-X-2000 A-КРЕПЕЖНЫЙ-НЕСТАНДАРТНОГО РАЗМЕРА-4W- 0,725 м
 KXA 20504-B-P10-2000 A-КРЕПЕЖНЫЙ-ВВОДНАЯ ПАНЕЛЬ-4W- 1 шт</t>
  </si>
  <si>
    <t>Монтаж шинопровода ШМ-13/1 КХА 2000А 4W (3P+N+PE (корпус))_IP55</t>
  </si>
  <si>
    <t>Монтаж шинопровода ШМ-14/1 КХА 2000А 4W (3P+N+PE (корпус))_IP55</t>
  </si>
  <si>
    <t>Монтаж шинопровода ШМ-15/1 КХА 2000А 4W (3P+N+PE (корпус))_IP55</t>
  </si>
  <si>
    <t>2000-A КОМПЛЕКТА ГИБКОГО СОЕДИНИТЕЛЯ - 1к-т
 KXA 20504-B-TR71-2000 A-КРЕПЕЖНЫЙ-СЕКЦИЯ ТРАНСФОРМАТОРНАЯ-4W- 1 шт
 KXA 20504-B-X-2000 A-КРЕПЕЖНЫЙ-НЕСТАНДАРТНОГО РАЗМЕРА-4W- 2,21м
 KXA 20504-B-D-2000 A-КРЕПЕЖНЫЙ-УГЛОВАЯ ВНИЗ-4W- 1 шт
 KXA 20504-B-X-2000 A-КРЕПЕЖНЫЙ-НЕСТАНДАРТНОГО РАЗМЕРА-4W- 1,107 м
 KXA 20504-B-P10-2000 A-КРЕПЕЖНЫЙ-ВВОДНАЯ ПАНЕЛЬ-4W- 1 шт</t>
  </si>
  <si>
    <t>Монтаж шинопровода ШМ-16/1 КХА 2000А 4W (3P+N+PE (корпус))_IP55</t>
  </si>
  <si>
    <t>Монтаж узлов крепления шинопровода:</t>
  </si>
  <si>
    <t>Узел крепления А- Подвес</t>
  </si>
  <si>
    <t>Монтаж прямоугольной трубы 80х80х4 для крепления на ней шинопровода (между колоннами)</t>
  </si>
  <si>
    <t>9,33*1664кг=15525,12кг=15,525тн</t>
  </si>
  <si>
    <t>Монтаж металлических конструкций для крепления шинопровода</t>
  </si>
  <si>
    <t>Профиль С-образный BR401 41x41x1,5 - 1664 м *1,474кг/м=2452,74 кг=2,453 тн
 Шпилька М10х3000 - 3328 шт*3 м*0,49кг/м=4892,16кг=4,892 тн
 Комплект крепления Бинрак для KX- 3328 шт
 Шайба М10 - 26 624 шт
 Гайка М10- 33 280 шт</t>
  </si>
  <si>
    <t>Узел Б - Подвес двойной</t>
  </si>
  <si>
    <t>9,33*60кг=559,80кг=0,560тн</t>
  </si>
  <si>
    <t>Профиль С-образный BR401 41x41x1,5 - 60 м *1,474кг/м=88,44 кг=0,088 тн
 Шпилька М10х3000 - 80 шт*3 м*0,49кг/м=117,6кг=0,118 тн
 Комплект крепления Бинрак для KX- 160 шт
 Шайба М10 - 800 шт
 Гайка М10- 960 шт</t>
  </si>
  <si>
    <t>Узел В- крепление трубы</t>
  </si>
  <si>
    <t>Монтаж металлоконструкций для крепления трубы</t>
  </si>
  <si>
    <t>Швеллер 10П- 900 м*8,59кг=7731,0 кг=7,731 тн
 Шпилька М16х3000- 300 шт * 3м*1,3кг=1170,0 кг=1,17 тн
 Шайба М16 2400 шт
 Гайка М16 - 3600 шт</t>
  </si>
  <si>
    <t>Узел Г- Подвес к потолку</t>
  </si>
  <si>
    <t>Профиль С-образный BR401 41x41x1,5 - 21 м *1,474кг/м=30,954 кг=0,031 тн
 Шпилька М10х3000 - 84 шт*3 м*0,49кг/м=123,48кг=0,1235 тн
 Комплект крепления Бинрак для KX- 84 шт
 Шайба М10 - 252 шт
 Гайка М10-336 шт
 Дюбель забивной М10 - 84 шт</t>
  </si>
  <si>
    <t>Узел-Д-Вертикальный подъем</t>
  </si>
  <si>
    <t>Монтаж кронштейна BR 2-D-400</t>
  </si>
  <si>
    <t>Элемент крепления KX при вертикальном применении - 80 шт
 Анкер М10- 80 шт</t>
  </si>
  <si>
    <t>Узел Е- Огнестойкий проход</t>
  </si>
  <si>
    <t>Профиль С-образный BR401 41x41x1,5 - 13 м *1,474кг/м=19,162 кг=0,019тн
 Шпилька М10х3000 - 52 шт*3 м*0,49кг/м=76,44кг=0,076 тн
 Комплект крепления Бинрак для KX- 52 шт
 Шайба М10 - 156 шт
 Гайка М10-208 шт</t>
  </si>
  <si>
    <t>Монтаж плиты из минерального волокна с огнестойким покрытием</t>
  </si>
  <si>
    <t>Плита из минерального волокна с огнестойким покрытием (1000х500х52 мм), DP1201, DKC</t>
  </si>
  <si>
    <t>Заделка швов герметиком огнезащитным DKC</t>
  </si>
  <si>
    <t>м.п.</t>
  </si>
  <si>
    <t>Герметик огнезащитный DKC (1 ведро 10 кг), DS1201, DKC, 2 ведра</t>
  </si>
  <si>
    <t>Герметик огнезащитный DKC (балон под пистолет 300 мл), DS1202, DKC,1 баллон</t>
  </si>
  <si>
    <t>Кабельные изделия (подвод питания к щитам собственных нужд)</t>
  </si>
  <si>
    <t>Монтаж трубы гофр. ПВХ с протяжкой d40 мм серая EKF-Plast</t>
  </si>
  <si>
    <t>клипсы d40 мм серая EKF-Plast - 270 шт</t>
  </si>
  <si>
    <t>Монтаж трубы гофр. ПВХ с протяжкой d20 мм серая EKF-Plast</t>
  </si>
  <si>
    <t>клипсы d20 мм серая EKF-Plast - 600 шт</t>
  </si>
  <si>
    <t>Затягивание кабеля ВВГнг(А)-LS 5x16 в гофоротубы</t>
  </si>
  <si>
    <t>Монтаж кабеля ВВГнг(А)-LS 5x16</t>
  </si>
  <si>
    <t>на конструкции</t>
  </si>
  <si>
    <t>Монтаж кабеля КВВГЭнг-LS 10x0,75</t>
  </si>
  <si>
    <t>Затягивание кабеля КВВГЭнг-LS 10x0,75 в гофоротубы</t>
  </si>
  <si>
    <t>Монтаж шкафа распределительного ПР85-Эл-В-3-63А-IP54.У3 (ШСН)</t>
  </si>
  <si>
    <t>КП  ООО "Айтек".</t>
  </si>
  <si>
    <t>Монтаж шкафа АВР-Эл-В-63А-IP54.У3 (ШСН-АВР)</t>
  </si>
  <si>
    <t>Монтаж шкафа распределительного ПР85-Эл-В-3-10А-IP54.У3 (ЩТЗТ)</t>
  </si>
  <si>
    <t>Монтаж панели управления секционным выключателем ПУ-СВ</t>
  </si>
  <si>
    <t>Демонтаж трансформаторов</t>
  </si>
  <si>
    <t>Демонтаж КТП 37</t>
  </si>
  <si>
    <t>Демонтаж трансформатора ТМ1000/10А</t>
  </si>
  <si>
    <t>полный вес 4690 кг, вес масла 1540 кг</t>
  </si>
  <si>
    <t>Демонтаж РУ 0,4кВ ТП37 5600*600*2300 (Д*Г*В)</t>
  </si>
  <si>
    <t>глубина 600 мм, вес 700 кг</t>
  </si>
  <si>
    <t>Демонтаж КТП 38</t>
  </si>
  <si>
    <t>Демонтаж РУ 0,4кВ ТП38 6200*600*2300 (Д*Г*В)</t>
  </si>
  <si>
    <t>глубина 600 мм, вес 800 кг</t>
  </si>
  <si>
    <t>Демонтаж КТП 39</t>
  </si>
  <si>
    <t>Демонтаж РУ 0,4кВ ТП39 6000*600*2300 (Д*Г*В)</t>
  </si>
  <si>
    <t>глубина 600 мм, вес 900 кг</t>
  </si>
  <si>
    <t>Демонтаж КТП 40</t>
  </si>
  <si>
    <t>Демонтаж трансформатора ТМ 3 1000/6А</t>
  </si>
  <si>
    <t>полный вес 3242 кг, вес масла 705 кг</t>
  </si>
  <si>
    <t>Демонтаж РУ 0,4кВ КТП40 2000*600*2300 (Д*Г*В)</t>
  </si>
  <si>
    <t>глубина 600 мм, вес 300 кг</t>
  </si>
  <si>
    <t>Демонтаж КТП 41</t>
  </si>
  <si>
    <t>Демонтаж трансформатора ТМ 3 1000/10А</t>
  </si>
  <si>
    <t>полный вес 4580 кг, вес масла 1920 кг</t>
  </si>
  <si>
    <t>Монтаж КТП 37</t>
  </si>
  <si>
    <t>Монтаж трансформатора сухого защитного исполения</t>
  </si>
  <si>
    <t>ТСЗД-1000/6 У(УХЛ)3; 1000кВА; 6/0,4 кВ; D/Yн-11; IP 31; НН-сверху, Вес 2800 кг</t>
  </si>
  <si>
    <t>Монтаж распределительного устройства РУ-37</t>
  </si>
  <si>
    <t>длина 4,8 м, глубина 800 мм</t>
  </si>
  <si>
    <t xml:space="preserve">КП Диас по проекту </t>
  </si>
  <si>
    <t>Монтаж КТП 38</t>
  </si>
  <si>
    <t>Монтаж распределительного устройства РУ-38</t>
  </si>
  <si>
    <t>Монтаж КТП 39</t>
  </si>
  <si>
    <t>Монтаж распределительного устройства РУ-39</t>
  </si>
  <si>
    <t>Монтаж КТП 40</t>
  </si>
  <si>
    <t>Монтаж трансформатора сухого</t>
  </si>
  <si>
    <t>ТСЗД-1000/6 У(УХЛ)3; 1000кВА; 6/0,4 кВ; D/Yн-11; IP 33; НН-справа, Вес 2800кг</t>
  </si>
  <si>
    <t>Монтаж распределительного устройства РУ-40</t>
  </si>
  <si>
    <t>длина 1,8 м, глубина 1200 мм</t>
  </si>
  <si>
    <t>Монтаж КТП 41</t>
  </si>
  <si>
    <t>Монтаж распределительного устройства РУ-41</t>
  </si>
  <si>
    <t>Заземление КТП 41</t>
  </si>
  <si>
    <t>Разработка траншеи под заземлитель вручную</t>
  </si>
  <si>
    <t>группа грунтов 2</t>
  </si>
  <si>
    <t>Засыпка вручную траншеи</t>
  </si>
  <si>
    <t>из них 1 м3 песок (либо просеяный грунт)</t>
  </si>
  <si>
    <t>Монтаж заземлителя вертикального из уголка 50х50х5</t>
  </si>
  <si>
    <t>3,77*10 м=37,7 кг</t>
  </si>
  <si>
    <t>Монтаж заземлителя горизонтального из стальной полосы 40х5 мм</t>
  </si>
  <si>
    <t>1,57*10=15,7 кг</t>
  </si>
  <si>
    <t>Заземление из полосовой стали 40х 4 открыто по основаниям</t>
  </si>
  <si>
    <t>1,26*20=25,2 кг</t>
  </si>
  <si>
    <t>Заземление из медного провода открыто по основаниям</t>
  </si>
  <si>
    <t>Провод заземления МГ 1х25</t>
  </si>
  <si>
    <t>Заземление КТП 40</t>
  </si>
  <si>
    <t>Заземление КТП37, КТП38, КТП39</t>
  </si>
  <si>
    <t>из них 3 м3 песок (либо просеяный грунт)</t>
  </si>
  <si>
    <t>3,77*10 м=37,7 кг*3=113,1 кг</t>
  </si>
  <si>
    <t>1,57*10*3=47,1 кг</t>
  </si>
  <si>
    <t>1,26*180=226,80кг</t>
  </si>
  <si>
    <t>Погрузка лишнего грунта вручную</t>
  </si>
  <si>
    <t>Вывоз грунта на полигон</t>
  </si>
  <si>
    <t>1+1+3=5 м3 *1,7=8,5 тн</t>
  </si>
  <si>
    <t>Пусконаладочные работы согласно программы ПНР</t>
  </si>
  <si>
    <t>объект</t>
  </si>
  <si>
    <t>Конструктивные решения КМ1</t>
  </si>
  <si>
    <t>престиж сервис/краншталь</t>
  </si>
  <si>
    <t>Григорий</t>
  </si>
  <si>
    <t>Укладка упругих прокладок из транспортерной ленты (по ГОСТу 20-2018) толщиной 10 мм размером</t>
  </si>
  <si>
    <t>Упругие прокладки из транспортерной ленты. Лента 1.1-600.4-ЕР-400-8-А (по ГОСТу 20-2018) толщиной 10 мм размером 600х3000 мм</t>
  </si>
  <si>
    <t>смета</t>
  </si>
  <si>
    <t>Монтаж опорных листов с креплением болтами М20 6g по 8 болтов на пластину в готовые отверстия, через шайбы М20 по 1 шт. на каждый болт гайками и контргайками.</t>
  </si>
  <si>
    <t>Металлические опорные пластины из листа Б-ПН-10-S ГОСТ 19903-2015 размером 2934х560 мм (материал ВСт3пс5 ГОСТ 380-2005) – 112 шт.
 Болт специальный М20-6g х180.58 (ГОСТ 7798-70) – 896 шт.
 Шайба из листа Б-ПН-8-S ГОСТ 19903-2015 размером 80х80 мм (материал ВСт3пс5 ГОСТ 380-2005) – 896 шт.
 Упор из круга В 10 ГОСТ 2590-2006 длина 150 мм (материал ВСт3пс5 ГОСТ 380-2005) – 896 шт.
 Шайба пружинная 20 65Г ГОСТ 6402-70 -896 шт.
 Гайка М-20-6Н.5 ГОСТ 5915-70 – 896 шт.</t>
  </si>
  <si>
    <t>Монтаж рихтовочных подкладок/подставок на сварку</t>
  </si>
  <si>
    <t>Sх160х300 мм (где S = 4-12 мм. материал ВСт3пс5 ГОСТ 380-2005)
  Sх160х300 мм (где S = 30-100 мм. материал ВСт3пс5 ГОСТ 380-2005)</t>
  </si>
  <si>
    <t>Монтаж болтов специальных приваркой к пластине</t>
  </si>
  <si>
    <t>Болт специальный из круга В 30 ГОСТ 2590-2006 длина 65 мм (материал ВСт3пс5 ГОСТ 380-2005) – 896 шт.</t>
  </si>
  <si>
    <t>Монтаж рельса КР 70 на прижимы</t>
  </si>
  <si>
    <t>м.п</t>
  </si>
  <si>
    <t>Рельс КР-70 ГОСТ 53866-2010 длина 12000 мм. – 28 шт.
 Накладка стыковая ГОСТ Р 56944-2016 (приложение А) – 60 шт.
 Болт М24х110 ГОСТ 7798-70 - 120 
 Гайка М-24х1,5 ГОСТ 5915-70 – 120 шт.
 Шайба пружинная 24 ГОСТ 11371-78 -120 шт.
 Накладка стыковая температурного стыка (материал Ст3кп ГОСТ 380-2005) – 4 шт.
 Болт М30х130.58 ГОСТ 7798-70 - 4 
 Гайка М30,5 ГОСТ 5915-70 – 4 шт.
 Шайба пружинная 30х4 ГОСТ 6958-78-4 шт.
 Прижим рельса листа Б-ПН-20-S ГОСТ 19903-2015 размером 115х80 мм (материал ВСт3пс5 ГОСТ 380-2005) – 896 шт.
 Перемычка из круга В 8 ГОСТ 2590-2006 длина 1200 мм (материал ВСт3пс5 ГОСТ 380-2005) – 36 шт.
 Пластина из листа Б-ПН-8-S ГОСТ 19903-2015 размером 50х50 мм (материал ВСт3пс5 ГОСТ 380-2005) – 68 шт.
 Упорная планка из листа Б-ПН-8-S ГОСТ 19903-2015 размером 140х90 мм (материал ВСт3пс5 ГОСТ 380-2005) – 896 шт.
 Шайба пружинная 20 65Г ГОСТ 6402-70 -896 шт.
 Гайка М-20-6Н.5 ГОСТ 5915-70 – 896 шт.</t>
  </si>
  <si>
    <t>Монтаж токоведущих троллей</t>
  </si>
  <si>
    <t>ранее демонтированных</t>
  </si>
  <si>
    <t>Монтаж тупиковых упоров на сварку</t>
  </si>
  <si>
    <t>Нивелировка пути</t>
  </si>
  <si>
    <t>м/п</t>
  </si>
  <si>
    <t>Окраска стальных конструкций и деталей (рихтовочные подкладки, рихтовочные подставки, опорные пластины)</t>
  </si>
  <si>
    <t>Конструктивные решения КМ2</t>
  </si>
  <si>
    <t>Sх160х300 мм (где S = 4-12 мм.материал ВСт3пс5 ГОСТ 380-2005) –204 шт.
  Sх160х300 мм (где S = 30-100мм. материал ВСт3пс5 ГОСТ 380-2005) – 365 шт.
  Sх160х300 мм (где S = более 100 мм. материал ВСт3пс5 ГОСТ 380-2005) – 37 шт.</t>
  </si>
  <si>
    <t>Рельс КР-70 ГОСТ 53866-2010 длина 12000 мм. – 28 шт.
 Накладка стыковая ГОСТ Р 56944-2016 (приложение А) – 60 шт.
 Болт М24х110 ГОСТ 7798-70 - 120 шт.
 Гайка М-24х1,5 ГОСТ 5915-70 – 120 шт.
 Шайба пружинная 24 ГОСТ 11371-78 -120 шт.
 Накладка стыковая температурного стыка (материал Ст3кп ГОСТ 380-2005) – 4 шт.
 Болт М30х130.58 ГОСТ 7798-70 - 4 шт
 Гайка М30,5 ГОСТ 5915-70 – 4 шт.
 Шайба пружинная 30х4 ГОСТ 6958-78-4 шт.
 Прижим рельса листа Б-ПН-20-S ГОСТ 19903-2015 размером 115х80 мм (материал ВСт3пс5 ГОСТ 380-2005) – 896 шт.
 Перемычка из круга В 8 ГОСТ 2590-2006 длина 1200 мм (материал ВСт3пс5 ГОСТ 380-2005) – 36 шт.
 Пластина из листа Б-ПН-8-S ГОСТ 19903-2015 размером 50х50 мм (материал ВСт3пс5 ГОСТ 380-2005) – 68 шт.
 Упорная планка из листа Б-ПН-8-S ГОСТ 19903-2015 размером 140х90 мм (материал ВСт3пс5 ГОСТ 380-2005) – 896 шт.
 Шайба пружинная 20 65Г ГОСТ 6402-70 -896 шт.
 Гайка М-20-6Н.5 ГОСТ 5915-70 – 896 шт.</t>
  </si>
  <si>
    <t>Конструктивные решения КМ3</t>
  </si>
  <si>
    <t>Sх160х300 мм (где S = 4-12 мм.материал ВСт3пс5 ГОСТ 380-2005) – 155 шт.
  Sх160х300 мм (где S = 30-100мм. материал ВСт3пс5 ГОСТ 380-2005) – 372 шт.
  Sх160х300 мм (где S = более 100 мм. материал ВСт3пс5 ГОСТ 380-2005) – 13 шт.</t>
  </si>
  <si>
    <t>Конструктивные решения КМ4</t>
  </si>
  <si>
    <t>Sх160х300 мм (где S = 4-12 мм.материал ВСт3пс5 ГОСТ 380-2005) – 184 шт.
  Sх160х300 мм (где S = 30-100мм. материал ВСт3пс5 ГОСТ 380-2005) – 358 шт.
  Sх160х300 мм (где S = более 100 мм. материал ВСт3пс5 ГОСТ 380-2005) – 10 шт.</t>
  </si>
  <si>
    <t>Конструктивные решения КМ5</t>
  </si>
  <si>
    <t>Sх160х300 мм (где S = 4-12 мм.материал ВСт3пс5 ГОСТ 380-2005) – 194 шт.
  Sх160х300 мм (где S = 30-100мм. материал ВСт3пс5 ГОСТ 380-2005) – 336 шт.
  Sх160х300 мм (где S = более 100 мм. материал ВСт3пс5 ГОСТ 380-2005) – 10 шт.</t>
  </si>
  <si>
    <t>Конструктивные решения КМ6</t>
  </si>
  <si>
    <t>Металлические опорные пластины из листа Б-ПН-10-S ГОСТ 19903-2015 размером 2934х560 мм (материал ВСт3пс5 ГОСТ 380-2005) – 72 шт.
 Болт специальный М20-6g х180.58 (ГОСТ 7798-70) – 576 шт.
 Шайба из листа Б-ПН-8-S ГОСТ 19903-2015 размером 80х80 мм (материал ВСт3пс5 ГОСТ 380-2005) – 576 шт.
 Упор из круга В 10 ГОСТ 2590-2006 длина 150 мм (материал ВСт3пс5 ГОСТ 380-2005) – 576 шт.
 Шайба пружинная 20 65Г ГОСТ 6402-70 -576 шт.
 Гайка М-20-6Н.5 ГОСТ 5915-70 –576 шт.</t>
  </si>
  <si>
    <t>Sх160х300 мм (где S = 4-12 мм.материал ВСт3пс5 ГОСТ 380-2005) – 194 шт.
  Sх160х300 мм (где S = 30-100мм. материал ВСт3пс5 ГОСТ 380-2005) – 250 шт.
  Sх160х300 мм (где S = более 100 мм. материал ВСт3пс5 ГОСТ 380-2005) – 9 шт.</t>
  </si>
  <si>
    <t>Болт специальный из круга В 30 ГОСТ 2590-2006 длина 65 мм (материал ВСт3пс5 ГОСТ 380-2005) – 576 шт.</t>
  </si>
  <si>
    <t>Рельс КР-70 ГОСТ 53866-2010 длина 12000 мм. – 18 шт.
 Накладка стыковая ГОСТ Р 56944-2016 (приложение А) – 40 шт.
 Болт М24х110 ГОСТ 7798-70 - 80 шт.
 Гайка М-24х1,5 ГОСТ 5915-70 – 80 шт.
 Шайба пружинная 24 ГОСТ 11371-78 -80 шт.
 Накладка стыковая температурного стыка (материал Ст3кп ГОСТ 380-2005) – 4 шт.
 Болт М30х130.58 ГОСТ 7798-70 - 4 шт
 Гайка М30,5 ГОСТ 5915-70 – 4 шт.
 Шайба пружинная 30х4 ГОСТ 6958-78-4 шт.
 Прижим рельса листа Б-ПН-20-S ГОСТ 19903-2015 размером 115х80 мм (материал ВСт3пс5 ГОСТ 380-2005) – 576 шт.
 Перемычка из круга В 8 ГОСТ 2590-2006 длина 1200 мм (материал ВСт3пс5 ГОСТ 380-2005) – 26 шт.
 Пластина из листа Б-ПН-8-S ГОСТ 19903-2015 размером 50х50 мм (материал ВСт3пс5 ГОСТ 380-2005) – 48 шт.
 Упорная планка из листа Б-ПН-8-S ГОСТ 19903-2015 размером 140х90 мм (материал ВСт3пс5 ГОСТ 380-2005) – 576 шт.
 Шайба пружинная 20 65Г ГОСТ 6402-70 -576 шт.
 Гайка М-20-6Н.5 ГОСТ 5915-70 – 576 шт.</t>
  </si>
  <si>
    <t>Конструктивные решения КМ7</t>
  </si>
  <si>
    <t>Sх200х200 мм (где S = 4-12 мм.материал ВСт3пс5 ГОСТ 380-2005) –393 шт.
  Sх200х200 мм (где S = 30-100мм. материал ВСт3пс5 ГОСТ 380-2005) –71 шт.</t>
  </si>
  <si>
    <t>Болт специальный из круга В 30 ГОСТ 2590-2006 длина 65 мм (материал ВСт3пс5 ГОСТ 380-2005) – 1344 шт.</t>
  </si>
  <si>
    <t>Рельс КР-70 ГОСТ 53866-2010 длина 12000 мм. – 21 шт.
 Накладка стыковая ГОСТ Р 56944-2016 (приложение А) – 48 шт.
 Болт М24х110 ГОСТ 7798-70 - 96 шт.
 Гайка М-24х1,5 ГОСТ 5915-70 – 96 шт.
 Шайба пружинная 24 ГОСТ 11371-78 -96 шт.
 Накладка стыковая температурного стыка (материал Ст3кп ГОСТ 380-2005) – 4 шт.
 Болт М30х130.58 ГОСТ 7798-70 - 4 шт
 Гайка М30,5 ГОСТ 5915-70 – 4 шт.
 Шайба пружинная 30х4 ГОСТ 6958-78-4 шт.
 Прижим рельса листа Б-ПН-20-S ГОСТ 19903-2015 размером 115х80 мм (материал ВСт3пс5 ГОСТ 380-2005) –672 шт.
 Перемычка из круга В 8 ГОСТ 2590-2006 длина 1200 мм (материал ВСт3пс5 ГОСТ 380-2005) – 30 шт.
 Пластина из листа Б-ПН-8-S ГОСТ 19903-2015 размером 50х50 мм (материал ВСт3пс5 ГОСТ 380-2005) – 56 шт.
 Упорная планка из листа Б-ПН-8-S ГОСТ 19903-2015 размером 140х90 мм (материал ВСт3пс5 ГОСТ 380-2005) –672 шт.
 Шайба пружинная 20 65Г ГОСТ 6402-70 -1344 шт.
 Гайка М-20-6Н.5 ГОСТ 5915-70 –1344 шт.</t>
  </si>
  <si>
    <t>Конструктивные решения АС1</t>
  </si>
  <si>
    <t>Ремонт дефектов колонн К1, К2,К3,К4,К6,К7</t>
  </si>
  <si>
    <t>Восстановление бетонной поверхности колонн</t>
  </si>
  <si>
    <t>Грунтовка "Церезит" расход 0,1 л/м2, ц.п.раствор М100</t>
  </si>
  <si>
    <t>Покрытие грунтовкой антикоррозионной цинкнаполненной быстросохнущей , преобразователь ржавчины и окалины</t>
  </si>
  <si>
    <t>0,25 кг</t>
  </si>
  <si>
    <t>Погрузка мусора (механизированный способ)</t>
  </si>
  <si>
    <t>62.1</t>
  </si>
  <si>
    <t>Вывоз строительного мусора</t>
  </si>
  <si>
    <t>Ремонт дефектов подкрановых балок
 БК1,БК2,БК3,БК4,БК5,БК6,БК9,БК10</t>
  </si>
  <si>
    <t>Демонтаж тупиковых упоров (остаются в цехе для последующего монтажа)</t>
  </si>
  <si>
    <t>Демонтаж рельс, рельс КР70,КР80 м деталей крепления</t>
  </si>
  <si>
    <t>Рельсы КР70, КР80 - 106,63 т; детали крепления - 15,83 т</t>
  </si>
  <si>
    <t>Демонтаж подкладок под рельс, креплений УС1,2 в пролете №1, в осях В,Ж</t>
  </si>
  <si>
    <t>Демонтаж подкладок под рельс, креплений УС1,2 в пролете №2, в осях Ж,М</t>
  </si>
  <si>
    <t>Демонтаж деревянного бруса (размеры, мм:
 0,115*0,2*0,57;0,2*0,15*0,57;
 0,15*0,2*0,58; 0,18*0,2*0,6)</t>
  </si>
  <si>
    <t>Демонтаж токоведущих троллей (остаются в цехе для последующего монтажа)</t>
  </si>
  <si>
    <t>м.п./т</t>
  </si>
  <si>
    <t>Демонтаж ц.п. раствора</t>
  </si>
  <si>
    <t>Восстановление бетонной поверхности подкрановых балок (толщина слоя 10 мм)</t>
  </si>
  <si>
    <t>Раствор М100</t>
  </si>
  <si>
    <t>Грунтовка антикоррозионная цинкнаполненная быстросохнущая,
 преобразователь ржавчины и окалины</t>
  </si>
  <si>
    <t>Паста травильная для нержавейки Дезоксил-1 Гель 5 кг КОНФЕРУМ 2910</t>
  </si>
  <si>
    <t>74.1</t>
  </si>
  <si>
    <t>Погрузка металлических конструкций от демонтажа</t>
  </si>
  <si>
    <t>Вывоз демонтированных металлоконструкций на склад заказчика (1 км)</t>
  </si>
  <si>
    <t>Конструктивные решения АС2</t>
  </si>
  <si>
    <t>М6, М2, м14</t>
  </si>
  <si>
    <t>Демонтаж существующих стальных пластин 13х80х140, 10х50х60</t>
  </si>
  <si>
    <t>Химическая очистка с использованием специальных ингибиторных паст с промывкой водой и 3% раствором кальцинированной соды</t>
  </si>
  <si>
    <t>Монтаж стальных пластин размерами: 13х80х290, 10х50х70, 15х250х290, 10х50х80</t>
  </si>
  <si>
    <t>Огрунтовка металлических поверхностей за один раз на высоте отметки верха подкрановой балки</t>
  </si>
  <si>
    <t>Окраска металлических огрунтованных поверхностей на высоте отметки верха подкрановой балки</t>
  </si>
  <si>
    <t>КЖ</t>
  </si>
  <si>
    <t>Раздел 1. Демонтажные работы</t>
  </si>
  <si>
    <t>Демонтаж рельсов</t>
  </si>
  <si>
    <t>Водеников</t>
  </si>
  <si>
    <t>Рельс Р65 по ГОСТ 51685-2013</t>
  </si>
  <si>
    <t>Демонтаж существующего пола</t>
  </si>
  <si>
    <t>Демонтаж ж/б плиты пола из бетона кл. В25 толщиной 300мм</t>
  </si>
  <si>
    <t>Разработка грунта (песка) глубиной
 150мм с погрузкой на самосвалы</t>
  </si>
  <si>
    <t>Вывози утилизация строительного мусора на расстояние 47 км</t>
  </si>
  <si>
    <t>(4824*2,4)+(2400,3*1,4)</t>
  </si>
  <si>
    <t>Демонтаж конструкций встроенного
 помещения №1 в осях К-Л/4'-5'</t>
  </si>
  <si>
    <t>Демонтаж ограждения (Пруток 1Ф-НД- 10-А240С по ГОСТ 34028-2016)</t>
  </si>
  <si>
    <t>п.м</t>
  </si>
  <si>
    <t>58,6 кг</t>
  </si>
  <si>
    <t>Демонтаж плит покрытия ПК 58-12-8</t>
  </si>
  <si>
    <t>Демонтаж балок покрытия из швеллера №30П</t>
  </si>
  <si>
    <t>Демонтаж оштукатуренной кирпичной стены толщиной 280мм высотой 4,7м</t>
  </si>
  <si>
    <t>Демонтаж колонны из стальной квадратной трубы 160х160х5</t>
  </si>
  <si>
    <t>Демонтаж обшивки из стального листа
 толщиной 1мм</t>
  </si>
  <si>
    <t>(4,85+4,58)*4,4*7,85</t>
  </si>
  <si>
    <t>Демонтаж лестницы: Демонтаж ограждения (Пруток 1Ф-НД-10-А240С
 по ГОСТ 34028-2016)</t>
  </si>
  <si>
    <t>Демонтаж лестницы: Демонтаж ступеней (Пруток 1Ф-НД-10-А240С по
 ГОСТ 34028-2016)</t>
  </si>
  <si>
    <t>Демонтаж лестницы: Демонтаж
 косоуров (сварной швеллер из уголка 40х40х3 и 70х40х3)</t>
  </si>
  <si>
    <t>Демонтаж лестницы: Демонтаж балок
 площадки из швеллера №20П</t>
  </si>
  <si>
    <t>Демонтаж лестницы: Демонтаж балок
 площадки из швеллера №10П</t>
  </si>
  <si>
    <t>Демонтаж усиления дверного проема: Демонтаж боковых стоек из швеллера
 №18П</t>
  </si>
  <si>
    <t>Демонтаж усиления дверного проема: Демонтаж перемычки из швеллера №18П</t>
  </si>
  <si>
    <t>Демонтаж усиления дверного проема: Демонтаж перемычки из швеллера
 №10П</t>
  </si>
  <si>
    <t>Демонтаж конструкций встроенного помещения №2 в осях Ф-Т/4'-5'</t>
  </si>
  <si>
    <t>Демонтаж покрытия: Стальной лист 1мм (над балками)</t>
  </si>
  <si>
    <t>Демонтаж покрытия: Стальной лист 1мм (под балками)</t>
  </si>
  <si>
    <t>Демонтаж покрытия: Швеллер №16П</t>
  </si>
  <si>
    <t>Демонтаж оштукатуренной кирпичной
 стены толщиной 140мм высотой 3,0м</t>
  </si>
  <si>
    <t>(3,48+2,62*2)*3*0,14*1800</t>
  </si>
  <si>
    <t>Демонтаж откатных ворот металлических 1400х2200мм (ШхВ) из уголка 40х40х3мм и стального листа
 1,5мм (1 шт)</t>
  </si>
  <si>
    <t>1,4*2,2*11,755+(1,4+2,2)*2*1,85</t>
  </si>
  <si>
    <t>Демонтаж усиления дверного проема: Демонтаж боковых стоек из уголка 50х50х3</t>
  </si>
  <si>
    <t>Демонтаж усиления дверного проема: Демонтаж перемычки из швеллера
 №16П</t>
  </si>
  <si>
    <t>Демонтаж конструкций встроенного помещения №3 в осях Ч-У/4'-5'</t>
  </si>
  <si>
    <t>Демонтаж монолитного железобетонного покрытия толщиной 120мм в осях Ф-Х</t>
  </si>
  <si>
    <t>6,97*5,99*0,12*2200</t>
  </si>
  <si>
    <t>Демонтаж балок покрытия из швеллера №18П в осях Ф-Х</t>
  </si>
  <si>
    <t>Демонтаж оштукатуренной кирпичной стены толщиной 180мм высотой 3,0м в осях Ф-Х</t>
  </si>
  <si>
    <t>(6,4+5,99+6,78+2,16+3,63)*3*0,18*1800</t>
  </si>
  <si>
    <t>Демонтаж деревянных дверей с размером проема 900х2100мм (ШхВ) в
 осях Ф-Х</t>
  </si>
  <si>
    <t>4 шт
 0,9*2,1*4*20</t>
  </si>
  <si>
    <t>Демонтаж монолитного
 железобетонного покрытия толщиной 120мм в осях Ц-Ч</t>
  </si>
  <si>
    <t>4,82*5,92*0,12</t>
  </si>
  <si>
    <t>Демонтаж балок покрытия из швеллера №24П в осях Ц-Ч</t>
  </si>
  <si>
    <t>Демонтаж оштукатуренной кирпичной стены толщиной 180мм высотой 3,8м в
 осях Ц-Ч</t>
  </si>
  <si>
    <t>(5,04+5,92+5,12+0,2)*3,8*0,18*1800</t>
  </si>
  <si>
    <t>Демонтаж откатных ворот металлических 2740х2800мм (ШхВ) из уголка 40х40х3мм и стального листа
 1,5мм (1 шт)</t>
  </si>
  <si>
    <t>2,74*2,8*11,755+(2,74+2,8)*2*1,85</t>
  </si>
  <si>
    <t>Демонтаж усиления дверного проема демонтаж перемычки из швеллера
 №16П</t>
  </si>
  <si>
    <t>Демонтаж конструкций встроенного помещения №4 в осях Ш-Ц/23-24</t>
  </si>
  <si>
    <t>Демонтаж плит покрытия ПК 30-6-8</t>
  </si>
  <si>
    <t>Демонтаж прогонов покрытия из сварного двутавра – из двух швеллеров
 №16П</t>
  </si>
  <si>
    <t>Демонтаж прогонов покрытия из
 швеллера №16П</t>
  </si>
  <si>
    <t>Демонтаж кран-балки (расстоянием между осями подкрановых путей – 4,2м, длина подкрановых путей – 9,3м, балка подкрановых путей – 25К1) с подвесным оборудованием (1 шт)</t>
  </si>
  <si>
    <t>9,3*2*62,6+700</t>
  </si>
  <si>
    <t>Демонтаж кирпичной стены толщиной
 380мм высотой 5,0м</t>
  </si>
  <si>
    <t>Демонтаж витража 2250х3800мм (ШхВ) с заполнением из однослойного стекла и металла с металлической дверью
 2250х2200мм (ШхВ)</t>
  </si>
  <si>
    <t>2,25*3,8*11</t>
  </si>
  <si>
    <t>Демонтаж витража 3380х2800мм (ШхВ)
 с заполнением из однослойного стекла и металла</t>
  </si>
  <si>
    <t>3,38*2,8*2*11</t>
  </si>
  <si>
    <t>Демонтаж сборных колонн в пространстве витража: из двух труб
 квадратных 100х100х5мм</t>
  </si>
  <si>
    <t>Демонтаж сборных колонн в пространстве витража: стальной лист
 толщиной 1,5мм</t>
  </si>
  <si>
    <t>Демонтаж колонны сборной: два
 швеллера №16 П</t>
  </si>
  <si>
    <t>Демонтаж балки покрытия сборной: два швеллера №16 П</t>
  </si>
  <si>
    <t>Демонтаж конструкций встроенного помещения №5 в осях Г-В/22-24</t>
  </si>
  <si>
    <t>Демонтаж плит покрытия ПК 64-12-8</t>
  </si>
  <si>
    <t>Демонтаж балок покрытия сборных: два швеллера №20П</t>
  </si>
  <si>
    <t>Демонтаж балки покрытия из швеллера №20П</t>
  </si>
  <si>
    <t>Демонтаж колонн из швеллера №18П</t>
  </si>
  <si>
    <t>Демонтаж кирпичной стены толщиной 250мм высотой 3,8м</t>
  </si>
  <si>
    <t>Демонтаж металлических дверей
 2100х900мм (ШхВ)</t>
  </si>
  <si>
    <t>2 шт
 60*2</t>
  </si>
  <si>
    <t>Устройство котлованов ниже отм.
 -0.450 под специальные фундаменты для оборудования, приямки для слива воды и коммуникационные лотки</t>
  </si>
  <si>
    <t>Разработка грунта с погрузкой на самосвалы следующей глубины:
 - Под Фундаменты под токарный станок ОЦ с ЧПУ 600М – 350мм,
 - Под Фундаменты под токарно- фрезерный станок ОЦ с ЧПУ ТМ- 2500ST – 400мм,
 - Под Фундамент для электропечи шахтной ПШО 6.20/8И1-К – 1792мм,
 - Под коммуникационные лотки –
 110мм,
 - Под Фундаменты под многофункциональный станок ОЦ Puma SMX3100ST – 400мм,
 - Под Фундамент для фрезерного с ЧПУ UMBG VMC120/604А – 200мм,
 - Под Фундамент для токарного с ЧПУ
 SPL330MS – 400мм,
 - Приямки для слива воды – 550мм.</t>
  </si>
  <si>
    <t>Вывоз и утилизация строительного мусора (грунта) на
 расстояние 47 км</t>
  </si>
  <si>
    <t>(175,6*1,4)</t>
  </si>
  <si>
    <t>Раздел 2. Монтажные работы</t>
  </si>
  <si>
    <t>Монтаж коммуникационного лотка</t>
  </si>
  <si>
    <t>Уплотнение основания грунта вибротрамбовками послойно в 1 слой с коэффициентом уплотнения 0,98</t>
  </si>
  <si>
    <t>0,6*1750,6</t>
  </si>
  <si>
    <t>Укладка и уплотнение песка с
 коэффициентом уплотнения 0,98 (ГОСТ 8736-93)</t>
  </si>
  <si>
    <t>0,03*1750,6</t>
  </si>
  <si>
    <t>Укладка и уплотнение щебня М400 с
 коэффициентом уплотнения 0,98 (ГОСТ 8267-93)</t>
  </si>
  <si>
    <t>0,6*0,1*1750,6</t>
  </si>
  <si>
    <t>Монтаж коммуникационного лотка бетонного ЛКБ Optima 300H350</t>
  </si>
  <si>
    <t>59 306,10</t>
  </si>
  <si>
    <t>1750,6 мп</t>
  </si>
  <si>
    <t>Обмазочная гидроизоляция лотка бетонного ЛКБ Optima 300H350 мастикой Технониколь № 24 МГТН в 3
 слоя, расход 1,0кг/м2 на каждый слой</t>
  </si>
  <si>
    <t>Мастика гидроизоляционная Технониколь №24 МГТН в 3 слоя, расход 1,0кг/м2 на каждый слой
 (0,411*3*1*1750,6)</t>
  </si>
  <si>
    <t>Укладка крышки стальной Aguastok КС
 Optima 300 С250</t>
  </si>
  <si>
    <t>1750,6*2*15,0</t>
  </si>
  <si>
    <t>Монтаж пола</t>
  </si>
  <si>
    <t>Укладка песка толщиной 100мм (ГОСТ 8736-93) с уплотнением вибротрамбовкой, коэффициент уплотнения - 0,98</t>
  </si>
  <si>
    <t>Устройство подбетонки из бетона В7,5 толщиной 50мм</t>
  </si>
  <si>
    <t>Обмазочная гидроизоляция подбетонки мастикой гидроизоляционной Технониколь №24 МГТН в 3 слоя, расход 1,0кг/м2 на каждый слой</t>
  </si>
  <si>
    <t>Мастика гидроизоляционная Технониколь №24 МГТН в 3 слоя, расход 1,0кг/м2 на каждый слой</t>
  </si>
  <si>
    <t>Армирование подстилающих слоев бетонных</t>
  </si>
  <si>
    <t>Материал в т.ч.:
 Пруток 1Ф-НД-10- А500С по ГОСТ 34028-2016 (187878кг);
 Пруток 1Ф-НД-8- А500С по ГОСТ 34028-2016
 (2,741кг)</t>
  </si>
  <si>
    <t>Устройство подстилающих слоев: бетонных кл. В25 толщиной 300мм с устройством деформационных швов</t>
  </si>
  <si>
    <t>в т.ч. :
 •материал для деформационных швов:
 Пенополистирол экструдированный ТЕХНОНИКОЛЬ XPS 30-200 Стандарт;
 грунтовка MasterSeaI Р117;
 герметик MasterSeaI CR171.
 •материал для температурно-усадочнного шва:
 Шпаклевка композитная на основе портландцементе М400);
 Шнур пенополиэтиленовый теплоизоляционный прокладочный, сечение круглое сплошное, диаметр 6 мм;
 Герметик-клей полиуретановый</t>
  </si>
  <si>
    <t>Укладка топпинга серого цвета, расход=4,0кг/м2</t>
  </si>
  <si>
    <t>Материал в т.ч.:
 MONOPOL Top 200 корунд топпинг серый (расход 4кг/м2);
 MONOPOL Master Sealer 2 SR171 пропитка для бетона (расход 360мл/м2);
 Герметик полиуретановый</t>
  </si>
  <si>
    <t>Монтаж фундамента под электропеч
 ПШО6.20/8И1-К</t>
  </si>
  <si>
    <t>Уплотнение основания грунта
 вибротрамбовками послойно в 1 слой с коэффициентом уплотнения 0,98</t>
  </si>
  <si>
    <t>3,4*3,5</t>
  </si>
  <si>
    <t>Укладка щебня М400 (ГОСТ 8267-93) с уплотнением послойно, общая толщина 100мм</t>
  </si>
  <si>
    <t>3,4*3,5*0,1</t>
  </si>
  <si>
    <t>Устройство подбетонки из бетона кл. В7,5 толщиной 100мм</t>
  </si>
  <si>
    <t>Обмазочная гидроизоляция подбетонки мастикой гидроизоляционной
 Технониколь №24 МГТН в 3 слоя, расход 1,0кг/м2 на каждый слой</t>
  </si>
  <si>
    <t>Мастика гидроизоляционная
 Технониколь №24 МГТН в 3 слоя, расход 1,0кг/м2 на каждый слой</t>
  </si>
  <si>
    <t>Устройство железобетонных фундаментов из бетона кл. В25</t>
  </si>
  <si>
    <t>Материал в т.ч.:
 Пруток 1Ф-НД-8- А240С по ГОСТ 34028-2016 (91,8кг);
  Пруток 1Ф-НД-6- А240С по ГОСТ 34028-2016 (2,7кг);
 Пруток 1Ф-НД-12- А500С по ГОСТ 34028-2016 (955,56 кг);
 Уголок равнополочный 50х50х5 по ГОСТ 8509-93 (50,06кг)</t>
  </si>
  <si>
    <t>Устройство крышки канала из стали
 рифленой толщиной 5мм по ГОСТ 8568- 57*</t>
  </si>
  <si>
    <t>Устройство изоляционного шва вокруг фундамента из вспененного полиэтилена толщ. 8-10мм, h=2142мм</t>
  </si>
  <si>
    <t>п.м.</t>
  </si>
  <si>
    <t>(3,4+3,5)*2*2,142
 Лист из вспененного полиэтилена, толщина 8 мм (29 кг)</t>
  </si>
  <si>
    <t>Монтаж 4-х фундаментов под станок
 ОЦ Рита SMX3100ST</t>
  </si>
  <si>
    <t>2,5*4,962*4</t>
  </si>
  <si>
    <t>Укладка щебня М400 (ГОСТ 8267-93) с уплотнением послойно каждые 100мм, общая толщина 200мм</t>
  </si>
  <si>
    <t>4,962*2,5*4*0,2</t>
  </si>
  <si>
    <t>Устройство подбетонки из бетона кл. В7,5 толщиной 50мм</t>
  </si>
  <si>
    <t>4,962*2,5*0,05*4</t>
  </si>
  <si>
    <t>Материал в т.ч.:
 Бетон кл. В25;
 Пруток 1Ф-НД-16-
 А500С по ГОСТ 34028-2016 (2263,12кг)</t>
  </si>
  <si>
    <t>Монтаж противовибрационного слоя- ВИБРОФАМ SD10(12,5)-
 полиуретановый эластомер</t>
  </si>
  <si>
    <t>Монтаж 5-ти приямков для слива
 воды</t>
  </si>
  <si>
    <t>0,9*0,9*5</t>
  </si>
  <si>
    <t>Материал в т.ч.:
 Бетон кл. В25;
 Уголок равнополочный 50х50х5 по ГОСТ 8509-93 (45,3кг);
  Пруток 1Ф-НД-6-
 А240С по ГОСТ 34028-2016 (2,7кг);
 Гильза Ф 159х4,5 по ГОСТ 10704-91 (1м);
 Пруток 1Ф-НД-12- А500С по ГОСТ 34028-2016 (106,85кг)</t>
  </si>
  <si>
    <t>Устройство изоляционного шва вокруг фундамента из вспененного полиэтилена толщ. 8-10мм, h=1000мм</t>
  </si>
  <si>
    <t>0,9*4*1*5
 18*1=18м2</t>
  </si>
  <si>
    <t>Монтаж изолирующего шва (вдоль стен, колонн, коммуникационных лотков, фундаментов под оборудование в составе силовой плиты)</t>
  </si>
  <si>
    <t>1092,5 м2
 Лист из вспененного полиэтилена, толщина 8 мм, h=300мм</t>
  </si>
  <si>
    <t>ИТОГО по объекту</t>
  </si>
  <si>
    <t>НДС-22%</t>
  </si>
  <si>
    <t>ВСЕГО с НДС</t>
  </si>
  <si>
    <t>с дисконтом на работы и материалы</t>
  </si>
  <si>
    <t>альфа без НДС</t>
  </si>
  <si>
    <t>альфа с НДС</t>
  </si>
  <si>
    <t xml:space="preserve">КР, огнезащита сендвич фонари </t>
  </si>
  <si>
    <t>Айтек без НДС</t>
  </si>
  <si>
    <t>Айтек с НДС</t>
  </si>
  <si>
    <t>шинопроводы</t>
  </si>
  <si>
    <t>распредшкафы</t>
  </si>
  <si>
    <t>РСК24 без НДС</t>
  </si>
  <si>
    <t>РСК24 с НДС</t>
  </si>
  <si>
    <t>кровля</t>
  </si>
  <si>
    <t>Электроэнергетика без НДС</t>
  </si>
  <si>
    <t>Электроэнергетика с НДС</t>
  </si>
  <si>
    <t>полы демонтаж монтаж, внешняя канализация</t>
  </si>
  <si>
    <t>сломпро демонтаж без НДС</t>
  </si>
  <si>
    <t>сломпро демонтаж с НДС</t>
  </si>
  <si>
    <t>демонтаж кровля</t>
  </si>
  <si>
    <t>центрис без НДС</t>
  </si>
  <si>
    <t>центрис с НДС</t>
  </si>
  <si>
    <t>электрика слаботочка</t>
  </si>
  <si>
    <t>инжсолюшн без НДС</t>
  </si>
  <si>
    <t>инжсолюшн с НДС</t>
  </si>
  <si>
    <t>дымоудаление внутр водосток</t>
  </si>
  <si>
    <t>погрузка перевозка утилизация без НДС</t>
  </si>
  <si>
    <t>погрузка перевозка утилизация с НДС</t>
  </si>
  <si>
    <t>саморасчет</t>
  </si>
  <si>
    <t>смета подкрановые без НДС</t>
  </si>
  <si>
    <t>смета подкрановые с НДС</t>
  </si>
  <si>
    <t>норма расхода</t>
  </si>
  <si>
    <t>колво с нормой расхода</t>
  </si>
  <si>
    <t>цена за ед без НДС по КП без нормы расхода</t>
  </si>
  <si>
    <t>сумма без НДС</t>
  </si>
  <si>
    <t>Монтаж кровельного покрытия</t>
  </si>
  <si>
    <t xml:space="preserve"> при расходе 0,2л/м2: 188,51р. за 1л*0,2=37,7р за 1 м2</t>
  </si>
  <si>
    <t>1,03 - указан только в нашем ВОР</t>
  </si>
  <si>
    <t xml:space="preserve"> при расходе 1,75кг(0,00175т)/м2: 62,08р за 1 м2/0,00175т=35474,3р за 1 т</t>
  </si>
  <si>
    <t>Укладка уклонообразующего слоя из Техноруф В экстра клин 4,2.% 1200x600 мм (плита А)</t>
  </si>
  <si>
    <t>По ВОР цена дана за 1м3</t>
  </si>
  <si>
    <t>Укладка уклонообразующего слоя из Техноруф В экстра клин 4,2.% 1200x600 мм (плита В)</t>
  </si>
  <si>
    <t>753 565,86 за 48,99 м3 = 836,96м2 =753 565,86/836,96 = 900,36р за 1м2</t>
  </si>
  <si>
    <t>Укладка уклонообразующего слоя из Техноруф В экстра клин 4,2.% 1200x600 мм (плита С)</t>
  </si>
  <si>
    <t xml:space="preserve">1,15 - указан только в нашем ВОР, </t>
  </si>
  <si>
    <t>Ограждение Технониколь
КО/PRO/PL-1200-3</t>
  </si>
  <si>
    <t>наша цена дана за комплект</t>
  </si>
  <si>
    <t>Винты самонарезающие, остроконечные, размер 4,8х100 мм-2498шт</t>
  </si>
  <si>
    <t>Анкерный элемент ТЕХНОНИКОЛЬ 8х45-2498 шт</t>
  </si>
  <si>
    <t>при расходе 0,2л/м2: 361,67р. за 1л*0,2=72,33р за 1 м2</t>
  </si>
  <si>
    <t xml:space="preserve">ТЕХНОНИКОЛЬ Галтель 100х100х1200 -1139,37м </t>
  </si>
  <si>
    <t>коэффициент запаса, применяемый в практике ТЕХНОНИКОЛЬ, см. мет.указания</t>
  </si>
  <si>
    <t>https://nav.tn.ru/knowledge-base/servisy-tekhnonikol/proektirovanie/raschetnye-koeffitsienty-materialov-tekhnonikol-dlya-ploskostnykh-elementov-/</t>
  </si>
  <si>
    <t>Техноэласт: Пламя-Стоп ЭКП-1335,90м2 (расход 1,15)</t>
  </si>
  <si>
    <t>Унифлекс Экспресс ЭМП-1408,83  (расход 1,15)</t>
  </si>
  <si>
    <t xml:space="preserve"> Сталь листовая оцинкованная, толщина 0,7 мм</t>
  </si>
  <si>
    <t xml:space="preserve"> Т-образный костыль t=2мм-1652шт</t>
  </si>
  <si>
    <t xml:space="preserve"> Винты самонарезающие, остроконечные, размер 4,8х50 мм-7856шт</t>
  </si>
  <si>
    <t xml:space="preserve"> Анкерный элемент ТЕХНОНИКОЛЬ 8х45-7856шт</t>
  </si>
  <si>
    <t>ТЕХНОНИКОЛЬ Галтель 100х100х1200-960,168м</t>
  </si>
  <si>
    <t xml:space="preserve">Техноэласт: Пламя-Стоп ЭКП-188,05 (расход 1,15) </t>
  </si>
  <si>
    <t>Унифлекс Экспресс ЭМП-340,5 (расход 1,15)</t>
  </si>
  <si>
    <t>Технониколь ФЛЕКС-52,87м2</t>
  </si>
  <si>
    <t>1,15 - указан только в нашем ВОР</t>
  </si>
  <si>
    <t xml:space="preserve"> Винты самонарезающие, остроконечные, размер 4,8х50 мм-6401 шт</t>
  </si>
  <si>
    <t xml:space="preserve"> Анкерный элемент ТЕХНОНИКОЛЬ 8х45-6401шт</t>
  </si>
  <si>
    <t>нет ст-ти за м2</t>
  </si>
  <si>
    <t xml:space="preserve">Расход цсп,ацл,осб-3 на плоскую кровлю на 1 слой - 1.05 (+5%) </t>
  </si>
  <si>
    <t>https://artandem.ru/material_consumption</t>
  </si>
  <si>
    <t xml:space="preserve">Оцинкованная сталь толщ 0,8мм </t>
  </si>
  <si>
    <t>по ВОР-Компенсатор из оцинкованной стали t = 0,8 мм, l = 0,505 м</t>
  </si>
  <si>
    <t xml:space="preserve"> Винты самонарезающие, остроконечные, размер 4,8х50 мм-13426 шт</t>
  </si>
  <si>
    <t xml:space="preserve"> Анкерный элемент ТЕХНОНИКОЛЬ 8х45-13426 шт</t>
  </si>
  <si>
    <t xml:space="preserve">ТЕХНОНИКОЛЬ Галтель 100х100х1200-167,82 м </t>
  </si>
  <si>
    <t xml:space="preserve"> Техноэласт: Пламя-Стоп ЭКП-114,96 м2 (расход 1,15)</t>
  </si>
  <si>
    <t xml:space="preserve"> Унифлекс Экспресс ЭМП 155,74м2 (расход 1,15)</t>
  </si>
  <si>
    <t xml:space="preserve"> Технониколь ФЛЕКС-70,99м2</t>
  </si>
  <si>
    <t>нет ст-ти</t>
  </si>
  <si>
    <t>коэффициент запаса, применяемый в практике ТЕХНОНИКОЛЬ, см. мет.указания; 18 185р/м3*0,05м(толщ по цен.табл.), 1м2=909,25руб./м2</t>
  </si>
  <si>
    <t>нет цены за 1 м</t>
  </si>
  <si>
    <t>ТЕХНОНИКОЛЬ Галтель 100х100х1200-259,52м</t>
  </si>
  <si>
    <t>Техноэласт: Пламя-Стоп ЭКП-147,84м2 (расход 1,15)</t>
  </si>
  <si>
    <t xml:space="preserve"> Унифлекс Экспресс ЭМП-198,41м2 (расход 1,15)</t>
  </si>
  <si>
    <t>ТЕХНОНИКОЛЬ Галтель 100х100х1200-947,04м</t>
  </si>
  <si>
    <t>Техноэласт: Пламя-Стоп ЭКП-910,11м2 (расход 1,15)</t>
  </si>
  <si>
    <t xml:space="preserve"> Унифлекс Экспресс ЭМП-1101,41м2 (расход 1,15)</t>
  </si>
  <si>
    <t>ТЕХНОНИКОЛЬ Галтель 100х100х1200-229,24м</t>
  </si>
  <si>
    <t xml:space="preserve"> Техноэласт: Пламя-Стоп ЭКП-216,63м2 (расход 1,15)</t>
  </si>
  <si>
    <t xml:space="preserve"> Унифлекс Экспресс ЭМП-262,48м2 (расход 1,15)</t>
  </si>
  <si>
    <t>Техноэласт: Пламя-Стоп ЭКП-85,78м2 (расход 1,15)</t>
  </si>
  <si>
    <t xml:space="preserve"> Унифлекс Экспресс ЭМП-115,12м2 (расход 1,15)</t>
  </si>
  <si>
    <t>ТЕХНОНИКОЛЬ Галтель 100х100х1200-5,2м</t>
  </si>
  <si>
    <t xml:space="preserve"> Техноэласт: Пламя-Стоп ЭКП-2,94м2 (расход 1,15)</t>
  </si>
  <si>
    <t xml:space="preserve"> Техноэласт: Термо ЭПП-3,91м2 (расход 1,15)</t>
  </si>
  <si>
    <t>Лестница пожарная П1-2 Н-1,05м ГОСТ Р 53254-2009-3шт</t>
  </si>
  <si>
    <t>3шт*28,5кг/1000</t>
  </si>
  <si>
    <t>Лестница пожарная П1-2 Н-2,45м ГОСТ Р 53254-2009-26шт</t>
  </si>
  <si>
    <t>26шт*50,17кг/1000</t>
  </si>
  <si>
    <t xml:space="preserve"> Лестница пожарная П1-1 Н-1,05м ГОСТ Р 53254-2009-4шт</t>
  </si>
  <si>
    <t>4шт*17,19кг/1000</t>
  </si>
  <si>
    <t xml:space="preserve"> Лестница пожарная П1-1 Н-2,45м ГОСТ Р 53254-2009-6шт</t>
  </si>
  <si>
    <t>6шт*28,57кг/1000</t>
  </si>
  <si>
    <t>Декоративная накладка для пожарной лестницы-116 шт</t>
  </si>
  <si>
    <t>Заклепка вытяжная комбинированная, алюминий/сталь 6,4х12 - 464 шт</t>
  </si>
  <si>
    <t>Площадка выхода пожарной лестницы 800/1,15м ГОСТ Р 53254-2009-5шт</t>
  </si>
  <si>
    <t>5шт*60,47кг/1000</t>
  </si>
  <si>
    <t>Площадка выхода пожарной лестницы 800/1,5м ГОСТ Р 53254-2009-6шт</t>
  </si>
  <si>
    <t>6шт*73,93кг/1000</t>
  </si>
  <si>
    <t xml:space="preserve"> Крепление пожарной площадки на парапет ГОСТ Р 53254-2009-4шт</t>
  </si>
  <si>
    <t>4шт*7,8кг/1000</t>
  </si>
  <si>
    <t>Крепление пожарной площадки на плоскую кровлю ГОСТ Р 53254-2009-7шт</t>
  </si>
  <si>
    <t>7шт*15,18кг/1000</t>
  </si>
  <si>
    <t xml:space="preserve"> Анкерный болт с гайкой М10х14х100, двухраспорный-656 шт</t>
  </si>
  <si>
    <t xml:space="preserve"> Пена монтажная-210,54л</t>
  </si>
  <si>
    <t>л</t>
  </si>
  <si>
    <t>при расходе 4кг/м2: 883,33р. за 1кг*4=3 533,32р за 1 м2</t>
  </si>
  <si>
    <t>ТЕХНОНИКОЛЬ Галтель 100х100х1200-145,2м</t>
  </si>
  <si>
    <t xml:space="preserve"> Техноэласт: Пламя-Стоп ЭКП-89,58м2 (расход 1,15)</t>
  </si>
  <si>
    <t xml:space="preserve"> Унифлекс Экспресс ЭМП-119,08м2 (расход 1,15)</t>
  </si>
  <si>
    <t>Анкер-шпилька Hilti HST М12х215/120 для использования в бетоне (вес 1 шт-0,107кг)</t>
  </si>
  <si>
    <t>в ВОР-Резьбовая шпилька FIS A M12×120</t>
  </si>
  <si>
    <t xml:space="preserve">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мл-48шт</t>
  </si>
  <si>
    <t>в ВОР-Инъекционный состав FIS EM для FIS A M12×120, цена дана за мл-256,67р(???)</t>
  </si>
  <si>
    <r>
      <rPr>
        <rFont val="Calibri"/>
        <color rgb="FF000000"/>
        <sz val="20.0"/>
      </rPr>
      <t>???</t>
    </r>
    <r>
      <rPr>
        <rFont val="Calibri"/>
        <color rgb="FF000000"/>
        <sz val="10.0"/>
      </rPr>
      <t xml:space="preserve"> По проекту идут уже готовыми изделиями, поэтому Красх=1
</t>
    </r>
  </si>
  <si>
    <t>цены на 120 мм нет, взято как 110мм</t>
  </si>
  <si>
    <t>исходя из мет.указаний</t>
  </si>
  <si>
    <r>
      <rPr>
        <rFont val="Calibri"/>
        <color rgb="FF000000"/>
        <sz val="11.0"/>
      </rPr>
      <t>Винты самонарезающие, остроконечные, размер 4,8х50 мм-701 шт
 ТЕХНОНИКОЛЬ Галтель 100х100х1200-</t>
    </r>
    <r>
      <rPr>
        <rFont val="Calibri"/>
        <b/>
        <color rgb="FFFF0000"/>
        <sz val="11.0"/>
      </rPr>
      <t>20,8шт</t>
    </r>
  </si>
  <si>
    <t>Винты самонарезающие, остроконечные, размер 4,8х50 мм-701 шт</t>
  </si>
  <si>
    <t xml:space="preserve"> ТЕХНОНИКОЛЬ Галтель 100х100х1200-20,8шт</t>
  </si>
  <si>
    <t>1,2м*100р/м=120р/шт. ЕД. ИЗМ-ТОЧНО ШТ???</t>
  </si>
  <si>
    <t>1шт=0,29т; 298 013,33р/т, 1шт=298013,33*0,29=86 423,86р</t>
  </si>
  <si>
    <t>879,11р/м2, S=243,88м2, L=781,64м.п.; 243,88*879,11=214 397,34р/781,64м.п.=274,29 р/м.п.</t>
  </si>
  <si>
    <t>огрунтовка 1 слой:129,02м2*0,1 (расход 100 гр/м2)-10,83р/м2,окраска 2 слоя:129,02м2*0,18 (расход 180 гр/м2)-21,75р/м2*2</t>
  </si>
  <si>
    <t>наша расценка за комплект</t>
  </si>
  <si>
    <t>Желоб металлический для водосточных систем, окрашенный, диаметр 125 мм, длина 3000 мм-28шт</t>
  </si>
  <si>
    <t>Соединитель желоба металлический для водосточных систем, окрашенный, диаметр 125 мм-24шт</t>
  </si>
  <si>
    <t xml:space="preserve"> Кронштейн желоба металлический для водосточных систем, окрашенный, диаметр 125 мм, длина 320 мм-172шт</t>
  </si>
  <si>
    <t>Заглушка желоба металлическая для водосточных систем, окрашенная, диаметр 125 мм-8шт</t>
  </si>
  <si>
    <t xml:space="preserve"> Труба металлическая для водосточных систем, окрашенная, диаметр 100 мм, длина 3000 мм-4шт</t>
  </si>
  <si>
    <t xml:space="preserve"> Хомут для труб металлический для водосточных систем, окрашенный, диаметр 100 мм-24шт</t>
  </si>
  <si>
    <t xml:space="preserve">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мл-152шт</t>
  </si>
  <si>
    <t>Хотя есть работа по резке…</t>
  </si>
  <si>
    <r>
      <rPr>
        <rFont val="Calibri"/>
        <color rgb="FF000000"/>
        <sz val="11.0"/>
      </rPr>
      <t>Винты самонарезающие, остроконечные, размер 4,8х50 мм-2005шт 
 ТЕХНОНИКОЛЬ Галтель 100х100х1200-</t>
    </r>
    <r>
      <rPr>
        <rFont val="Calibri"/>
        <b/>
        <color rgb="FFFF0000"/>
        <sz val="11.0"/>
      </rPr>
      <t>20,3шт</t>
    </r>
  </si>
  <si>
    <t xml:space="preserve">Винты самонарезающие, остроконечные, размер 4,8х50 мм-2005шт </t>
  </si>
  <si>
    <t xml:space="preserve"> ТЕХНОНИКОЛЬ Галтель 100х100х1200-20,3шт</t>
  </si>
  <si>
    <t>1шт=0,31т; 298 013,33р/т, 1шт=298013,33*0,31=92 384р</t>
  </si>
  <si>
    <t xml:space="preserve">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мл-296шт</t>
  </si>
  <si>
    <r>
      <rPr>
        <rFont val="Calibri"/>
        <color rgb="FF000000"/>
        <sz val="11.0"/>
      </rPr>
      <t>Винты самонарезающие, остроконечные, размер 4,8х50 мм-2607шт 
 ТЕХНОНИКОЛЬ Галтель 100х100х1200-</t>
    </r>
    <r>
      <rPr>
        <rFont val="Calibri"/>
        <b/>
        <color rgb="FFFF0000"/>
        <sz val="11.0"/>
      </rPr>
      <t>40,93шт</t>
    </r>
  </si>
  <si>
    <t xml:space="preserve">Винты самонарезающие, остроконечные, размер 4,8х50 мм-2607шт </t>
  </si>
  <si>
    <t xml:space="preserve"> ТЕХНОНИКОЛЬ Галтель 100х100х1200-40,93шт</t>
  </si>
  <si>
    <t xml:space="preserve"> 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390 мл-592шт</t>
  </si>
  <si>
    <r>
      <rPr>
        <rFont val="Calibri"/>
        <color rgb="FF000000"/>
        <sz val="11.0"/>
      </rPr>
      <t>Винты самонарезающие, остроконечные, размер 4,8х50 мм-5046шт 
 ТЕХНОНИКОЛЬ Галтель 100х100х1200-</t>
    </r>
    <r>
      <rPr>
        <rFont val="Calibri"/>
        <b/>
        <color rgb="FFFF0000"/>
        <sz val="11.0"/>
      </rPr>
      <t>42,67шт</t>
    </r>
  </si>
  <si>
    <t xml:space="preserve">Винты самонарезающие, остроконечные, размер 4,8х50 мм-5046шт </t>
  </si>
  <si>
    <t xml:space="preserve"> ТЕХНОНИКОЛЬ Галтель 100х100х1200-42,67шт</t>
  </si>
  <si>
    <t xml:space="preserve">КП ЛАРГУС </t>
  </si>
  <si>
    <t>Ремонтная смесь MasterEmaco S 560 FR (Emaco S170 CFR), цементная, тиксотропного типа-35,97м3</t>
  </si>
  <si>
    <t>43,33р/кг, на 1 м³ требуется 1850 кг
43,33 × 1850 = 80 160,5р/м3</t>
  </si>
  <si>
    <t xml:space="preserve"> Штукатурка КНАУФ-Ротбанд-1618,56кг</t>
  </si>
  <si>
    <t>1550р/лг, на 1 м2 требуется 3,68 л
1550 × 3,68 = 5 704р/м2</t>
  </si>
  <si>
    <t>Ремонтная смесь MasterEmaco S 560 FR (Emaco S170 CFR), цементная, тиксотропного типа-0,06 м3</t>
  </si>
  <si>
    <t xml:space="preserve"> Штукатурка КНАУФ-Ротбанд-6,93кг</t>
  </si>
  <si>
    <t>Оцинкованная сетка 50х50х4-11,84кг</t>
  </si>
  <si>
    <t xml:space="preserve"> Ремонтная смесь MasterEmaco S 560 FR (Emaco S170 CFR), цементная, тиксотропного типа-0,37м3</t>
  </si>
  <si>
    <t>Ремонтная смесь MasterEmaco S 560 FR (Emaco S170 CFR), цементная, тиксотропного типа-3,19м3</t>
  </si>
  <si>
    <t xml:space="preserve"> Штукатурка КНАУФ-Ротбанд-287,28кг</t>
  </si>
  <si>
    <t>95 427,50р/т по сборника ССЦ, как элементы конструкт.</t>
  </si>
  <si>
    <t>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сварке-113,586т;</t>
  </si>
  <si>
    <t>нет ст-ти мат</t>
  </si>
  <si>
    <t xml:space="preserve"> Болты строительные анкерные с гайками, размер 10,0х40 мм-164,01кг</t>
  </si>
  <si>
    <r>
      <rPr>
        <rFont val="Arial"/>
        <color theme="1"/>
        <sz val="10.0"/>
      </rPr>
      <t>нет ст-ти мат</t>
    </r>
    <r>
      <rPr>
        <rFont val="Arial"/>
        <color theme="5"/>
        <sz val="10.0"/>
      </rPr>
      <t xml:space="preserve"> ( на приготовление 5,1 м3 готовой смеси Стармекс РМ5 потребуется 471 мешок по 25 кг. с запасоа 5%)</t>
    </r>
  </si>
  <si>
    <t>162,5р/кг, на 1 м2 требуется 0,15 кг
162,5 × 0,15 = 24,4р/м2</t>
  </si>
  <si>
    <t>179р/кг, на 1 м2 требуется 0,1 кг
179 × 0,1 = 17,9р/м2</t>
  </si>
  <si>
    <t>633,33р/кг, на 1 м2 требуется 1,5 кг
633,3*1,5 = 950р/м2</t>
  </si>
  <si>
    <t xml:space="preserve">Элементы конструктивные вспомогательного назначения, с преобладанием профильного проката, собираемые из двух и более деталей, с отверстиями и без отверстий, соединяемые на сварке </t>
  </si>
  <si>
    <t xml:space="preserve"> Профлист Н57-750-0.8-83,64м2</t>
  </si>
  <si>
    <t>166,67р/кг, на 1 м2 требуется 6,38 кг
166,67 × 6,38 = 1 063р/м2</t>
  </si>
  <si>
    <t>Смеси бетонные тяжелого бетона (БСТ), класс B25 (М350)</t>
  </si>
  <si>
    <t xml:space="preserve"> Сталь арматурная рифленая свариваемая, класс А500С, диаметр 8 мм-820,42кг</t>
  </si>
  <si>
    <t xml:space="preserve"> Сталь арматурная, горячекатаная, гладкая, класс А-I, диаметр 6 мм-121,9кг</t>
  </si>
  <si>
    <t>Ремонтная смесь MasterEmaco S 560 FR (Emaco S170 CFR), цементная, тиксотропного типа-4,79м3;</t>
  </si>
  <si>
    <t xml:space="preserve"> Штукатурка КНАУФ-Ротбанд-11,84кг</t>
  </si>
  <si>
    <t>прим</t>
  </si>
  <si>
    <t>Укладка и уплотнение песка с
  коэффициентом уплотнения 0,98 (ГОСТ 8736-93)</t>
  </si>
  <si>
    <t>1 400,00</t>
  </si>
  <si>
    <t>Укладка и уплотнение щебня М400 с
  коэффициентом уплотнения 0,98 (ГОСТ 8267-93)</t>
  </si>
  <si>
    <t>4 600,00</t>
  </si>
  <si>
    <t>(0,35+0,35+0,3)*1750,6*3</t>
  </si>
  <si>
    <t>Обмазочная гидроизоляция лотка бетонного ЛКБ Optima 300H350 мастикой Технониколь № 24 МГТН в 3  слоя, расход 1,0кг/м2 на каждый слой</t>
  </si>
  <si>
    <t>Мастика гидроизоляционная Технониколь №24 МГТН в 3 слоя, расход 1,0кг/м2 на каждый слой (0,411*3*1*1750,6)=2158,49 (0,35+0,35+0,3)*1750,6*3=3151,2    (0,35+0,35+0,3)*1750,6*3=5251,8кг</t>
  </si>
  <si>
    <t>Почему в 3 слоя? Размеры по спецификации 0,41×0,414 относятся к габаритам строительного проёма. Гидроизоляция выполняется по наружной поверхности бетонного лотка ЛКБ Optima 300H350, расчёт которой ведётся по его фактическим геометрическим размерам. Получается,что и в спецификации так же идет ошибка. По узлу “с трёх наружных сторон лотка” площадь наружной поверхности на 1 п.м. должна быть примерно: 0,30 (дно) + 0,35 + 0,35 = 1,00 м²/п.м. Тогда для полной длины было бы ~1750,6 м² (а не 719,5).
 Вывод: 719,5 м² верно только если гидроизоляция считается не по 3 наружным сторонам лотка, а по одной полосе/поверхности высотой 0,41 м (или если так прямо задано в ведомости/узле). Если по проекту действительно “3 наружные стороны” — 719,5 м² занижено.</t>
  </si>
  <si>
    <t>Укладка крышки стальной Aguastok КС
  Optima 300 С250</t>
  </si>
  <si>
    <t>В разделе КЖ изображена крышка стальная Aguastok КС
 Optima 300 С250 (такую крышку компания Аквасток не выпускает. Междк тем в ражделе 107-24/М10-ЭМ при монтаже шкафов изображена крышка чугунная Aguastok КЧ Optima 300Е600 что значительно увеличивает стоимость!! Надо разобраться какая точно должна быть крышка!</t>
  </si>
  <si>
    <t>Вспененный полиэтилен, толщина 8–10 мм, заполнение деформационного шва по двум сторонам лотка, h = 410 мм</t>
  </si>
  <si>
    <t>V₁ = 2стороны × 0,41 высота × 0,010толщина пленки max = 0,00820 м³/м.п. 1750,6 × 0,00820 = 14,36 м³</t>
  </si>
  <si>
    <t>добавила,видимо, пропустили</t>
  </si>
  <si>
    <t>18301 по спецификации</t>
  </si>
  <si>
    <t>18301,1 по спецификации</t>
  </si>
  <si>
    <t>5 600,00</t>
  </si>
  <si>
    <t>18301*0,05=915,05</t>
  </si>
  <si>
    <t>15201*3=45603кг</t>
  </si>
  <si>
    <r>
      <rPr>
        <rFont val="Calibri, sans-serif"/>
        <color rgb="FF000000"/>
        <sz val="8.0"/>
      </rPr>
      <t xml:space="preserve">Материал в т.ч.:
  Пруток 1Ф-НД-10- А500С по ГОСТ 34028-2016 (187878кг);
  Пруток 1Ф-НД-8- А500С по ГОСТ 34028-2016
</t>
    </r>
    <r>
      <rPr>
        <rFont val="Calibri, sans-serif"/>
        <color rgb="FFFF0000"/>
        <sz val="8.0"/>
      </rPr>
      <t xml:space="preserve">  (2,741кг)</t>
    </r>
  </si>
  <si>
    <t>Пруток 1Ф-НД-10- А500С по ГОСТ 34028-2016</t>
  </si>
  <si>
    <t>Пруток 1Ф-НД-8- А500С по ГОСТ 34028-2016</t>
  </si>
  <si>
    <t>в т.ч. :
  •материал для деформационных швов:
  Пенополистирол экструдированный ТЕХНОНИКОЛЬ XPS 30-200 Стандарт;
  грунтовка MasterSeaI Р117;
  герметик MasterSeaI CR171.
  •материал для температурно-усадочнного шва:
  Шпаклевка композитная на основе портландцементе М400);
  Шнур пенополиэтиленовый теплоизоляционный прокладочный, сечение круглое сплошное, диаметр 6 мм;
  Герметик-клей полиуретановый</t>
  </si>
  <si>
    <t>Пенополистирол экструдированный ТЕХНОНИКОЛЬ XPS 30-200 Стандарт (вставка в деформационный шов, t=20 мм, h=300 мм)</t>
  </si>
  <si>
    <t>м³</t>
  </si>
  <si>
    <t>Грунтовка MasterSeal P117</t>
  </si>
  <si>
    <t xml:space="preserve">     Замена QTP® 1000 Эпоксидная грунтовка        
</t>
  </si>
  <si>
    <t>Герметик MasterSeal CR171</t>
  </si>
  <si>
    <t>Замена QTP® 4571 Высокоэластичный термостойкий полимерный состав (комплект 21,8кг</t>
  </si>
  <si>
    <t>Шпаклёвка композитная на основе портландцемента М400</t>
  </si>
  <si>
    <t xml:space="preserve">Для приготовления 18 м3 нужно 6800 кг. сухой смеси М400 </t>
  </si>
  <si>
    <t>Шнур пенополиэтиленовый теплоизоляционный прокладочный, Ø6 мм (температурно-усадочные швы)</t>
  </si>
  <si>
    <t>Герметик-клей полиуретановый</t>
  </si>
  <si>
    <t>Материал в т.ч.:
  MONOPOL Top 200 корунд топпинг серый (расход 4кг/м2);
  MONOPOL Master Sealer 2 SR171 пропитка для бетона (расход 360мл/м2);
  Герметик полиуретановый</t>
  </si>
  <si>
    <t>MONOPOL Top 200 корунд топпинг серый (расход 4 кг/м²)</t>
  </si>
  <si>
    <t>450 Sikafloor SynTop-450 (MasterTop 450) Natural 30 кг</t>
  </si>
  <si>
    <t>MONOPOL Master Sealer 2 SR171 пропитка для бетона (расход 360 мл/м²)</t>
  </si>
  <si>
    <t xml:space="preserve">Средство для последующего ухода за бетоном Sikafloor® CC
721 (MasterTop C721) (бочка 170 кг) Продается в КГ. </t>
  </si>
  <si>
    <t>Герметик полиуретановый</t>
  </si>
  <si>
    <t>—</t>
  </si>
  <si>
    <t>нужна норма расхода / длина и сечение швов</t>
  </si>
  <si>
    <t>718 Герметик полиуретановый Sikaflex-718 Concrete Joint (цена указана за ШТ.
(серый) (0,6 л)</t>
  </si>
  <si>
    <t>Монтаж фундамента под электропеч
  ПШО6.20/8И1-К</t>
  </si>
  <si>
    <t>Мастика гидроизоляционная
  Технониколь №24 МГТН в 3 слоя, расход 1,0кг/м2 на каждый слой</t>
  </si>
  <si>
    <t>10 720,35</t>
  </si>
  <si>
    <t>Материал в т.ч.:
  Пруток 1Ф-НД-8- А240С по ГОСТ 34028-2016 (91,8кг);
  Пруток 1Ф-НД-6- А240С по ГОСТ 34028-2016 (2,7кг);
  Пруток 1Ф-НД-12- А500С по ГОСТ 34028-2016 (955,56 кг);
  Уголок равнополочный 50х50х5 по ГОСТ 8509-93 (50,06кг)</t>
  </si>
  <si>
    <t>Пруток 1Ф-НД-8- А240С по ГОСТ 34028-2016</t>
  </si>
  <si>
    <t>Пруток 1Ф-НД-6- А240С по ГОСТ 34028-2016</t>
  </si>
  <si>
    <t>Пруток 1Ф-НД-12- А500С по ГОСТ 34028-2016</t>
  </si>
  <si>
    <t>Уголок равнополочный 50х50х5 по ГОСТ 8509-93</t>
  </si>
  <si>
    <t>Устройство крышки канала из стали
  рифленой толщиной 5мм по ГОСТ 8568- 57*</t>
  </si>
  <si>
    <t>(3,4+3,5)*2*2,142
  Лист из вспененного полиэтилена, толщина 8 мм (29 кг)</t>
  </si>
  <si>
    <t>Монтаж 4-х фундаментов под станок
  ОЦ Рита SMX3100ST</t>
  </si>
  <si>
    <t>Уплотнение основания грунта
  вибротрамбовками послойно в 1 слой с коэффициентом уплотнения 0,98</t>
  </si>
  <si>
    <t>Обмазочная гидроизоляция подбетонки мастикой гидроизоляционной
  Технониколь №24 МГТН в 3 слоя, расход 1,0кг/м2 на каждый слой</t>
  </si>
  <si>
    <t>9 449,58</t>
  </si>
  <si>
    <t>Материал в т.ч.:
  Бетон кл. В25;
  Пруток 1Ф-НД-16- А500С по ГОСТ 34028-2016 (2263,12кг)</t>
  </si>
  <si>
    <t>Пруток 1Ф-НД-16- А500С по ГОСТ 34028-2016</t>
  </si>
  <si>
    <t>Монтаж противовибрационного слоя- ВИБРОФАМ SD10(12,5)-
  полиуретановый эластомер</t>
  </si>
  <si>
    <t>9 580,00</t>
  </si>
  <si>
    <t>Монтаж 5-ти приямков для слива
  воды</t>
  </si>
  <si>
    <t>9 053,69</t>
  </si>
  <si>
    <t>Материал в т.ч.:
  Бетон кл. В25;
  Уголок равнополочный 50х50х5 по ГОСТ 8509-93 (45,3кг);
  Пруток 1Ф-НД-6- А240С по ГОСТ 34028-2016 (2,7кг);
  Гильза Ф 159х4,5 по ГОСТ 10704-91 (1м);
  Пруток 1Ф-НД-12- А500С по ГОСТ 34028-2016 (106,85кг)</t>
  </si>
  <si>
    <t>Пруток 1Ф-НД-6-А240С по ГОСТ 34028-2016</t>
  </si>
  <si>
    <t>Гильза Ф 159х4,5 по ГОСТ 10704-91</t>
  </si>
  <si>
    <t>0,9*4*1*5
  18*1=18м2</t>
  </si>
  <si>
    <t>1092,5 м2
  Лист из вспененного полиэтилена, толщина 8 мм, h=300мм</t>
  </si>
  <si>
    <t>Лист из вспененного полиэтилена, толщина 8 мм, h=300мм</t>
  </si>
  <si>
    <t>ШМ-1/1 КХА</t>
  </si>
  <si>
    <t>рубильник с моторным приводом 0ТМ2000Е3М230С</t>
  </si>
  <si>
    <t>доп контакт АВВ, 1SCA022353R4970</t>
  </si>
  <si>
    <t>Автомат А3792К-630А-1140АС-2500А-УХЛЗ</t>
  </si>
  <si>
    <t>Отв. коробка G630K-0610</t>
  </si>
  <si>
    <t>ШМ-1/2 КХА</t>
  </si>
  <si>
    <t>ШМ-2/1 КХА</t>
  </si>
  <si>
    <t>проеб</t>
  </si>
  <si>
    <t>ШМ-3/1 КХА</t>
  </si>
  <si>
    <t>ШМ-4/1 КХА</t>
  </si>
  <si>
    <t>ШМ-5/1 КХА</t>
  </si>
  <si>
    <t>ШМ-6/1 КХА</t>
  </si>
  <si>
    <t>ШМ-6/2 КХА</t>
  </si>
  <si>
    <t>ШМ-7/1 КХА</t>
  </si>
  <si>
    <t>ШМ-7/2 КХА</t>
  </si>
  <si>
    <t>ШМ-11/1 КХА</t>
  </si>
  <si>
    <t>ШМ-12/1 КХА</t>
  </si>
  <si>
    <t>ШМ-13/1 КХА</t>
  </si>
  <si>
    <t>ШМ-14/1 КХА</t>
  </si>
  <si>
    <t>ШМ-15/1 КХА</t>
  </si>
  <si>
    <t>ШМ-16/1 КХА</t>
  </si>
  <si>
    <t>Прямоугольная труба 80х80х4</t>
  </si>
  <si>
    <t>Шпилька М10х3000, 3328 шт</t>
  </si>
  <si>
    <t>Профиль С-образный BR401 41x41x1,5, 1664 м</t>
  </si>
  <si>
    <t>Комплект крепления Бинрак для KX, 3328 шт</t>
  </si>
  <si>
    <t>Шайба М10, 26624 шт</t>
  </si>
  <si>
    <t>Гайка М10, 33280 шт</t>
  </si>
  <si>
    <t>Шпилька М10х3000, 80 шт</t>
  </si>
  <si>
    <t>Профиль С-образный BR401 41x41x1,5, 60 м</t>
  </si>
  <si>
    <t>Комплект крепления Бинрак для KX, 160 шт</t>
  </si>
  <si>
    <t>Шайба М10, 800 шт</t>
  </si>
  <si>
    <t>Гайка М10, 960 шт</t>
  </si>
  <si>
    <t>Швеллер 10П, 900 м</t>
  </si>
  <si>
    <t>Шпилька М16х3000, 300 шт</t>
  </si>
  <si>
    <t>Шайба М16, 2400 шт</t>
  </si>
  <si>
    <t>Гайка М16, 3600 шт</t>
  </si>
  <si>
    <t>Шпилька М10х3000, 84 шт</t>
  </si>
  <si>
    <t>Профиль С-образный BR401 41x41x1,5, 21 м</t>
  </si>
  <si>
    <t>Комплект крепления Бинрак для KX, 84 шт</t>
  </si>
  <si>
    <t>Шайба М10, 252 шт</t>
  </si>
  <si>
    <t>Гайка М10, 336 шт</t>
  </si>
  <si>
    <t>Дюбель забивной М10, 84 шт</t>
  </si>
  <si>
    <t>Кронштейн BR 2-D-400, 80 шт</t>
  </si>
  <si>
    <t>Элемент крепления KX при вертикальном применении, 80 шт</t>
  </si>
  <si>
    <t>Анкер М10, 80 шт</t>
  </si>
  <si>
    <t>Шпилька М10х3000, 52 шт</t>
  </si>
  <si>
    <t>Профиль С-образный BR401 41x41x1,5, 13 м</t>
  </si>
  <si>
    <t>Комплект крепления Бинрак для KX, 52 шт</t>
  </si>
  <si>
    <t>Шайба М10, 156 шт</t>
  </si>
  <si>
    <t>Гайка М10, 208 шт</t>
  </si>
  <si>
    <t>Дюбель забивной М10, 52 шт</t>
  </si>
  <si>
    <t>Гофра ПВХ с протяжкой d40 мм серая EKF-Plast</t>
  </si>
  <si>
    <t>Гофра ПВХ с протяжкой d20 мм серая EKF-Plast</t>
  </si>
  <si>
    <t>ВВГнг(А)-LS 5x16</t>
  </si>
  <si>
    <t>КВВГЭнг-LS 10x0,75</t>
  </si>
  <si>
    <t>ПР85-Эл-В-3-63А-IP54.У3 (ШСН)</t>
  </si>
  <si>
    <t>АВР-Эл-В-63А-IP54.У3 (ШСН-АВР)</t>
  </si>
  <si>
    <t>ПР85-Эл-В-3-10А-IP54.У3 (ЩТЗТ)</t>
  </si>
  <si>
    <t>ПУ-СВ</t>
  </si>
  <si>
    <t>УКН-Эл-В-01-2000А-IP54.У3</t>
  </si>
  <si>
    <t>УКН-Эл-В-01-1600А-IP54.У3</t>
  </si>
  <si>
    <t>Песок карьерный</t>
  </si>
  <si>
    <t>Сталь угловая 50х50х5мм</t>
  </si>
  <si>
    <t>Сталь полосовая 40х5мм</t>
  </si>
  <si>
    <t>Сталь полосовая 40х4мм</t>
  </si>
  <si>
    <t>Труба ПЛЛ гофрированная не содержит галогенов, с протяжкой, номинальный внутренний диаметр 16 мм - 503 м (без учета затрат на трудноустранимые потери);</t>
  </si>
  <si>
    <t>https://www.etm.ru/cat/nn/4636000</t>
  </si>
  <si>
    <t>Скоба металлическая однолапковая 16мм - 1092 шт;</t>
  </si>
  <si>
    <t>https://www.etm.ru/cat/nn/5180528</t>
  </si>
  <si>
    <t>Труба ПЛЛ гофрированная не содержит галогенов, с протяжкой, номинальный внутренний диаметр 25 мм - 630 м (без учета затрат на трудноустранимые потери);</t>
  </si>
  <si>
    <t>https://www.etm.ru/cat/nn/6140846</t>
  </si>
  <si>
    <t>Скоба металлическая однолапковая 25мм - 570 шт;</t>
  </si>
  <si>
    <t>https://www.etm.ru/cat/nn/1044378</t>
  </si>
  <si>
    <t>Труба ПЛЛ гофрированная не содержит галогенов, с протяжкой, номинальный внутренний диаметр 32 мм - 60 м (без учета затрат на трудноустранимые потери);</t>
  </si>
  <si>
    <t>https://www.etm.ru/cat/nn/818695</t>
  </si>
  <si>
    <t>Скоба металлическая однолапковая 32 мм - 120 шт;</t>
  </si>
  <si>
    <t>https://www.etm.ru/cat/nn/7931009</t>
  </si>
  <si>
    <t>Труба ПЛЛ гофрированная не содержит галогенов, с протяжкой, номинальный внутренний диаметр 40 мм - 2647 м (без учета затрат на трудноустранимые потери);</t>
  </si>
  <si>
    <t>Скоба металлическая однолапковая 40мм - 3888 шт;</t>
  </si>
  <si>
    <t>https://www.etm.ru/cat/nn/4342574</t>
  </si>
  <si>
    <t>Дюбель распорный универсальный полипропиленовый - 3888 шт;</t>
  </si>
  <si>
    <t>нет КП</t>
  </si>
  <si>
    <t>Стальные стяжки FORTISFLEX СКС 304 7.9х1000 (упаковка 100шт.) -7572 шт;</t>
  </si>
  <si>
    <t>https://www.etm.ru/cat/nn/3132417</t>
  </si>
  <si>
    <t>Хомут из нержавеющей стали AISI 304 4,6х150 мм - 60 шт</t>
  </si>
  <si>
    <t>https://www.etm.ru/cat/nn/4655178</t>
  </si>
  <si>
    <t>- Кабель силовой не распространяющий горения, не содержащий галогенов ППГнг-А-FRHF 5х16 - 612 м (без учета затрат на трудноустранимые потери);</t>
  </si>
  <si>
    <t>- Кабель силовой не распространяющий горения, не содержащий галогенов ППГнг-А-FRHF 4х10 - 100 м (без учета затрат на трудноустранимые потери);</t>
  </si>
  <si>
    <t>- Кабель силовой не распространяющий горения, не содержащий галогенов ППГнг-А-FRHF 3х16 - 1221 м (без учета затрат на трудноустранимые потери);</t>
  </si>
  <si>
    <t>- Кабель силовой не распространяющий горения, не содержащий галогенов ППГнг-А-FRHF 2х16 - 714 м (без учета затрат на трудноустранимые потери);</t>
  </si>
  <si>
    <t>- Кабель силовой не распространяющий горения, не содержащий галогенов ППГнг-А-FRHF 3х2,5 - 190 м (без учета затрат на трудноустранимые потери);</t>
  </si>
  <si>
    <t>- Кабель силовой не распространяющий горения, не содержащий галогенов ППГнг-А-FRHF 3х1,5 - 330 м (без учета затрат на трудноустранимые потери);</t>
  </si>
  <si>
    <t>- Кабель силовой не распространяющий горения, не содержащий галогенов ППГнг-А-FRHF 2х1,5 - 110 м (без учета затрат на трудноустранимые потери);</t>
  </si>
  <si>
    <t>- Кабель силовой не распространяющий горения, не содержащий галогенов ППГнг-А-FRHF 3х4 - 60 м (без учета затрат на трудноустранимые потери);</t>
  </si>
  <si>
    <t>нет в кп, цена взята с https://www.etm.ru/cat/nn/4393839</t>
  </si>
  <si>
    <t>- Кабель для систем ОПС и СОУЭ огнестойкий, не поддерживающий горения, неэкранированный КПСнг(А)-FRLS 1х2х1,0 - 260 м (без учета затрат на трудноустранимые потери);</t>
  </si>
  <si>
    <t>- Кабель для систем ОПС и СОУЭ огнестойкий, не поддерживающий горения, неэкранированный КПСЭнг(А)-FRLS 1х2х1,0 - 243 м (без учета затрат на трудноустранимые потери);</t>
  </si>
  <si>
    <t xml:space="preserve">ТЕХНОНИКОЛЬ Галтель 100х100х1200-960,168м
 </t>
  </si>
  <si>
    <t xml:space="preserve">Техноэласт: Пламя-Стоп ЭКП-188,05 (расход 1,15) 
</t>
  </si>
  <si>
    <t xml:space="preserve"> Унифлекс Экспресс ЭМП-340,5 (расход 1,15)
</t>
  </si>
  <si>
    <t xml:space="preserve"> Технониколь ФЛЕКС-52,87м2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</si>
</sst>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
    <numFmt numFmtId="165" formatCode="#,##0.00;(#,##0.00)"/>
    <numFmt numFmtId="166" formatCode="#,##0.000"/>
    <numFmt numFmtId="167" formatCode="#,##0.0"/>
    <numFmt numFmtId="168" formatCode="#,##0.0000"/>
    <numFmt numFmtId="169" formatCode="0.0000"/>
  </numFmts>
  <fonts count="92">
    <font>
      <sz val="10.0"/>
      <color rgb="FF000000"/>
      <name val="Arial"/>
      <scheme val="minor"/>
    </font>
    <font>
      <sz val="11.0"/>
      <color rgb="FF000000"/>
      <name val="Calibri"/>
    </font>
    <font>
      <sz val="11.0"/>
      <color rgb="FF000000"/>
      <name val="&quot;Times New Roman&quot;"/>
    </font>
    <font>
      <color theme="1"/>
      <name val="Arial"/>
      <scheme val="minor"/>
    </font>
    <font/>
    <font>
      <b/>
      <i/>
      <sz val="11.0"/>
      <color rgb="FF000000"/>
      <name val="Calibri"/>
    </font>
    <font>
      <b/>
      <sz val="12.0"/>
      <color rgb="FFFF0000"/>
      <name val="&quot;Times New Roman&quot;"/>
    </font>
    <font>
      <b/>
      <sz val="12.0"/>
      <color rgb="FF000000"/>
      <name val="&quot;Times New Roman&quot;"/>
    </font>
    <font>
      <sz val="12.0"/>
      <color rgb="FF000000"/>
      <name val="&quot;Times New Roman&quot;"/>
    </font>
    <font>
      <sz val="12.0"/>
      <color rgb="FF000000"/>
      <name val="Calibri"/>
    </font>
    <font>
      <sz val="11.0"/>
      <color theme="1"/>
      <name val="&quot;Times New Roman&quot;"/>
    </font>
    <font>
      <b/>
      <sz val="11.0"/>
      <color theme="1"/>
      <name val="&quot;Times New Roman&quot;"/>
    </font>
    <font>
      <sz val="12.0"/>
      <color theme="1"/>
      <name val="&quot;Times New Roman&quot;"/>
    </font>
    <font>
      <b/>
      <sz val="11.0"/>
      <color rgb="FF000000"/>
      <name val="&quot;Times New Roman&quot;"/>
    </font>
    <font>
      <sz val="8.0"/>
      <color rgb="FF000000"/>
      <name val="Arial"/>
    </font>
    <font>
      <color rgb="FF000000"/>
      <name val="Arial"/>
    </font>
    <font>
      <sz val="11.0"/>
      <color rgb="FFEA4335"/>
      <name val="Calibri"/>
    </font>
    <font>
      <b/>
      <sz val="12.0"/>
      <color theme="1"/>
      <name val="&quot;Times New Roman&quot;"/>
    </font>
    <font>
      <b/>
      <sz val="12.0"/>
      <color rgb="FF000000"/>
      <name val="Calibri"/>
    </font>
    <font>
      <sz val="11.0"/>
      <color theme="1"/>
      <name val="Calibri"/>
    </font>
    <font>
      <sz val="11.0"/>
      <color rgb="FF0000FF"/>
      <name val="&quot;Times New Roman&quot;"/>
    </font>
    <font>
      <sz val="11.0"/>
      <color rgb="FFFF0000"/>
      <name val="Calibri"/>
    </font>
    <font>
      <sz val="11.0"/>
      <color rgb="FFFF00FF"/>
      <name val="Calibri"/>
    </font>
    <font>
      <b/>
      <sz val="10.0"/>
      <color rgb="FF000000"/>
      <name val="Calibri"/>
    </font>
    <font>
      <sz val="11.0"/>
      <color rgb="FFFFFFFF"/>
      <name val="Calibri"/>
    </font>
    <font>
      <color theme="1"/>
      <name val="&quot;Times New Roman&quot;"/>
    </font>
    <font>
      <sz val="9.0"/>
      <color theme="1"/>
      <name val="&quot;Times New Roman&quot;"/>
    </font>
    <font>
      <sz val="6.0"/>
      <color theme="1"/>
      <name val="&quot;Times New Roman&quot;"/>
    </font>
    <font>
      <sz val="7.0"/>
      <color theme="1"/>
      <name val="&quot;Times New Roman&quot;"/>
    </font>
    <font>
      <sz val="8.0"/>
      <color theme="1"/>
      <name val="&quot;Times New Roman&quot;"/>
    </font>
    <font>
      <color theme="1"/>
      <name val="Calibri"/>
    </font>
    <font>
      <b/>
      <sz val="11.0"/>
      <color rgb="FFFF0000"/>
      <name val="&quot;Times New Roman&quot;"/>
    </font>
    <font>
      <color rgb="FF000000"/>
      <name val="&quot;Times New Roman&quot;"/>
    </font>
    <font>
      <color rgb="FF000000"/>
      <name val="Calibri"/>
    </font>
    <font>
      <sz val="12.0"/>
      <color rgb="FFFF0000"/>
      <name val="&quot;Times New Roman&quot;"/>
    </font>
    <font>
      <u/>
      <sz val="11.0"/>
      <color rgb="FF000000"/>
      <name val="Calibri"/>
    </font>
    <font>
      <b/>
      <sz val="9.0"/>
      <color rgb="FFFF0000"/>
      <name val="Arial"/>
    </font>
    <font>
      <b/>
      <sz val="9.0"/>
      <color rgb="FF000000"/>
      <name val="Arial"/>
    </font>
    <font>
      <b/>
      <sz val="8.0"/>
      <color rgb="FF000000"/>
      <name val="Arial"/>
    </font>
    <font>
      <sz val="9.0"/>
      <color rgb="FF000000"/>
      <name val="Arial"/>
    </font>
    <font>
      <b/>
      <sz val="11.0"/>
      <color rgb="FF000000"/>
      <name val="Calibri"/>
    </font>
    <font>
      <b/>
      <color theme="1"/>
      <name val="Arial"/>
      <scheme val="minor"/>
    </font>
    <font>
      <sz val="10.0"/>
      <color theme="1"/>
      <name val="Calibri"/>
    </font>
    <font>
      <b/>
      <sz val="10.0"/>
      <color rgb="FF9900FF"/>
      <name val="Calibri"/>
    </font>
    <font>
      <sz val="10.0"/>
      <color rgb="FF000000"/>
      <name val="Calibri"/>
    </font>
    <font>
      <sz val="10.0"/>
      <color rgb="FFFF0000"/>
      <name val="Calibri"/>
    </font>
    <font>
      <b/>
      <sz val="11.0"/>
      <color theme="1"/>
      <name val="Calibri"/>
    </font>
    <font>
      <i/>
      <sz val="11.0"/>
      <color rgb="FF000000"/>
      <name val="Calibri"/>
    </font>
    <font>
      <i/>
      <sz val="11.0"/>
      <color rgb="FF674EA7"/>
      <name val="Calibri"/>
    </font>
    <font>
      <i/>
      <sz val="11.0"/>
      <color theme="1"/>
      <name val="Calibri"/>
    </font>
    <font>
      <i/>
      <sz val="10.0"/>
      <color rgb="FFFF0000"/>
      <name val="Calibri"/>
    </font>
    <font>
      <i/>
      <sz val="10.0"/>
      <color rgb="FF000000"/>
      <name val="Calibri"/>
    </font>
    <font>
      <b/>
      <i/>
      <sz val="10.0"/>
      <color rgb="FF9900FF"/>
      <name val="Calibri"/>
    </font>
    <font>
      <i/>
      <sz val="10.0"/>
      <color rgb="FF000000"/>
      <name val="Arial"/>
    </font>
    <font>
      <i/>
      <sz val="11.0"/>
      <color rgb="FFFF0000"/>
      <name val="Calibri"/>
    </font>
    <font>
      <b/>
      <i/>
      <sz val="11.0"/>
      <color rgb="FF9900FF"/>
      <name val="Calibri"/>
    </font>
    <font>
      <i/>
      <sz val="11.0"/>
      <color rgb="FF000000"/>
      <name val="Arial"/>
    </font>
    <font>
      <sz val="10.0"/>
      <color theme="0"/>
      <name val="Calibri"/>
    </font>
    <font>
      <sz val="11.0"/>
      <color theme="0"/>
      <name val="Calibri"/>
    </font>
    <font>
      <u/>
      <sz val="10.0"/>
      <color theme="10"/>
      <name val="Arial"/>
    </font>
    <font>
      <u/>
      <sz val="10.0"/>
      <color theme="10"/>
      <name val="Arial"/>
    </font>
    <font>
      <b/>
      <sz val="11.0"/>
      <color rgb="FF9900FF"/>
      <name val="Calibri"/>
    </font>
    <font>
      <b/>
      <sz val="10.0"/>
      <color rgb="FF434343"/>
      <name val="Calibri"/>
    </font>
    <font>
      <b/>
      <sz val="11.0"/>
      <color rgb="FFFF0000"/>
      <name val="Calibri"/>
    </font>
    <font>
      <u/>
      <sz val="10.0"/>
      <color rgb="FF000000"/>
      <name val="Calibri"/>
    </font>
    <font>
      <sz val="10.0"/>
      <color theme="1"/>
      <name val="Arial"/>
    </font>
    <font>
      <b/>
      <sz val="12.0"/>
      <color rgb="FFFF0000"/>
      <name val="Calibri"/>
    </font>
    <font>
      <sz val="11.0"/>
      <color rgb="FF0000FF"/>
      <name val="Calibri"/>
    </font>
    <font>
      <i/>
      <sz val="11.0"/>
      <color rgb="FF7030A0"/>
      <name val="Calibri"/>
    </font>
    <font>
      <i/>
      <sz val="10.0"/>
      <color rgb="FF7030A0"/>
      <name val="Calibri"/>
    </font>
    <font>
      <i/>
      <sz val="10.0"/>
      <color theme="1"/>
      <name val="Arial"/>
    </font>
    <font>
      <i/>
      <sz val="10.0"/>
      <color rgb="FF7030A0"/>
      <name val="Arial"/>
    </font>
    <font>
      <sz val="8.0"/>
      <color rgb="FF000000"/>
      <name val="Calibri"/>
    </font>
    <font>
      <b/>
      <i/>
      <color rgb="FF000000"/>
      <name val="Calibri"/>
    </font>
    <font>
      <color rgb="FFFFFFFF"/>
      <name val="Calibri"/>
    </font>
    <font>
      <b/>
      <color rgb="FF000000"/>
      <name val="Calibri"/>
    </font>
    <font>
      <b/>
      <sz val="8.0"/>
      <color rgb="FF000000"/>
      <name val="Calibri"/>
    </font>
    <font>
      <color rgb="FFFF0000"/>
      <name val="Calibri"/>
    </font>
    <font>
      <sz val="8.0"/>
      <color theme="1"/>
      <name val="Calibri"/>
    </font>
    <font>
      <i/>
      <color rgb="FF000000"/>
      <name val="Calibri"/>
    </font>
    <font>
      <b/>
      <sz val="11.0"/>
      <color rgb="FF000000"/>
      <name val="Times New Roman"/>
    </font>
    <font>
      <b/>
      <sz val="11.0"/>
      <color theme="1"/>
      <name val="Times New Roman"/>
    </font>
    <font>
      <sz val="11.0"/>
      <color rgb="FFFFFFFF"/>
      <name val="Times New Roman"/>
    </font>
    <font>
      <sz val="11.0"/>
      <color rgb="FF000000"/>
      <name val="Times New Roman"/>
    </font>
    <font>
      <b/>
      <sz val="11.0"/>
      <color rgb="FF0000FF"/>
      <name val="Times New Roman"/>
    </font>
    <font>
      <sz val="11.0"/>
      <color theme="1"/>
      <name val="Times New Roman"/>
    </font>
    <font>
      <sz val="11.0"/>
      <color rgb="FF0000FF"/>
      <name val="Times New Roman"/>
    </font>
    <font>
      <i/>
      <sz val="11.0"/>
      <color rgb="FF000000"/>
      <name val="Times New Roman"/>
    </font>
    <font>
      <i/>
      <sz val="11.0"/>
      <color theme="1"/>
      <name val="Times New Roman"/>
    </font>
    <font>
      <b/>
      <i/>
      <sz val="11.0"/>
      <color rgb="FFFF0000"/>
      <name val="Times New Roman"/>
    </font>
    <font>
      <b/>
      <i/>
      <u/>
      <sz val="11.0"/>
      <color rgb="FFFF0000"/>
      <name val="Times New Roman"/>
    </font>
    <font>
      <b/>
      <sz val="11.0"/>
      <color rgb="FF0000FF"/>
      <name val="&quot;Times New Roman&quot;"/>
    </font>
  </fonts>
  <fills count="27">
    <fill>
      <patternFill patternType="none"/>
    </fill>
    <fill>
      <patternFill patternType="lightGray"/>
    </fill>
    <fill>
      <patternFill patternType="solid">
        <fgColor rgb="FFFFFF00"/>
        <bgColor rgb="FFFFFF00"/>
      </patternFill>
    </fill>
    <fill>
      <patternFill patternType="solid">
        <fgColor rgb="FF00FF00"/>
        <bgColor rgb="FF00FF00"/>
      </patternFill>
    </fill>
    <fill>
      <patternFill patternType="solid">
        <fgColor rgb="FFFFC000"/>
        <bgColor rgb="FFFFC000"/>
      </patternFill>
    </fill>
    <fill>
      <patternFill patternType="solid">
        <fgColor rgb="FFFFFFFF"/>
        <bgColor rgb="FFFFFFFF"/>
      </patternFill>
    </fill>
    <fill>
      <patternFill patternType="solid">
        <fgColor rgb="FF92D050"/>
        <bgColor rgb="FF92D050"/>
      </patternFill>
    </fill>
    <fill>
      <patternFill patternType="solid">
        <fgColor theme="0"/>
        <bgColor theme="0"/>
      </patternFill>
    </fill>
    <fill>
      <patternFill patternType="solid">
        <fgColor rgb="FFEA4335"/>
        <bgColor rgb="FFEA4335"/>
      </patternFill>
    </fill>
    <fill>
      <patternFill patternType="solid">
        <fgColor rgb="FFFF0000"/>
        <bgColor rgb="FFFF0000"/>
      </patternFill>
    </fill>
    <fill>
      <patternFill patternType="solid">
        <fgColor rgb="FFFF9900"/>
        <bgColor rgb="FFFF9900"/>
      </patternFill>
    </fill>
    <fill>
      <patternFill patternType="solid">
        <fgColor rgb="FFF28E86"/>
        <bgColor rgb="FFF28E86"/>
      </patternFill>
    </fill>
    <fill>
      <patternFill patternType="solid">
        <fgColor rgb="FFF7B4AE"/>
        <bgColor rgb="FFF7B4AE"/>
      </patternFill>
    </fill>
    <fill>
      <patternFill patternType="solid">
        <fgColor rgb="FFD6DCE4"/>
        <bgColor rgb="FFD6DCE4"/>
      </patternFill>
    </fill>
    <fill>
      <patternFill patternType="solid">
        <fgColor rgb="FFFCE4D6"/>
        <bgColor rgb="FFFCE4D6"/>
      </patternFill>
    </fill>
    <fill>
      <patternFill patternType="solid">
        <fgColor rgb="FFFFE699"/>
        <bgColor rgb="FFFFE699"/>
      </patternFill>
    </fill>
    <fill>
      <patternFill patternType="solid">
        <fgColor theme="5"/>
        <bgColor theme="5"/>
      </patternFill>
    </fill>
    <fill>
      <patternFill patternType="solid">
        <fgColor rgb="FFFFF2CC"/>
        <bgColor rgb="FFFFF2CC"/>
      </patternFill>
    </fill>
    <fill>
      <patternFill patternType="solid">
        <fgColor rgb="FF0000FF"/>
        <bgColor rgb="FF0000FF"/>
      </patternFill>
    </fill>
    <fill>
      <patternFill patternType="solid">
        <fgColor rgb="FFE7E6E6"/>
        <bgColor rgb="FFE7E6E6"/>
      </patternFill>
    </fill>
    <fill>
      <patternFill patternType="solid">
        <fgColor rgb="FFB6D7A8"/>
        <bgColor rgb="FFB6D7A8"/>
      </patternFill>
    </fill>
    <fill>
      <patternFill patternType="solid">
        <fgColor rgb="FF00B0F0"/>
        <bgColor rgb="FF00B0F0"/>
      </patternFill>
    </fill>
    <fill>
      <patternFill patternType="solid">
        <fgColor rgb="FFD9D9D9"/>
        <bgColor rgb="FFD9D9D9"/>
      </patternFill>
    </fill>
    <fill>
      <patternFill patternType="solid">
        <fgColor rgb="FFBFBFBF"/>
        <bgColor rgb="FFBFBFBF"/>
      </patternFill>
    </fill>
    <fill>
      <patternFill patternType="solid">
        <fgColor rgb="FFEAD1DC"/>
        <bgColor rgb="FFEAD1DC"/>
      </patternFill>
    </fill>
    <fill>
      <patternFill patternType="solid">
        <fgColor rgb="FFD5A6BD"/>
        <bgColor rgb="FFD5A6BD"/>
      </patternFill>
    </fill>
    <fill>
      <patternFill patternType="solid">
        <fgColor theme="7"/>
        <bgColor theme="7"/>
      </patternFill>
    </fill>
  </fills>
  <borders count="17">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rder>
    <border>
      <right style="thin">
        <color rgb="FF000000"/>
      </right>
      <top style="thin">
        <color rgb="FF000000"/>
      </top>
    </border>
    <border>
      <top style="thin">
        <color rgb="FF000000"/>
      </top>
      <bottom style="thin">
        <color rgb="FF000000"/>
      </bottom>
    </border>
    <border>
      <left style="thin">
        <color rgb="FF000000"/>
      </left>
      <right style="thin">
        <color rgb="FF000000"/>
      </right>
      <top style="thin">
        <color rgb="FF000000"/>
      </top>
      <bottom style="thin">
        <color rgb="FF000000"/>
      </bottom>
    </border>
    <border>
      <bottom style="thin">
        <color rgb="FF000000"/>
      </bottom>
    </border>
    <border>
      <left style="thin">
        <color rgb="FF000000"/>
      </left>
      <top style="thin">
        <color rgb="FF000000"/>
      </top>
    </border>
    <border>
      <right style="thin">
        <color rgb="FF000000"/>
      </right>
      <bottom style="thin">
        <color rgb="FF000000"/>
      </bottom>
    </border>
    <border>
      <left style="thin">
        <color rgb="FF000000"/>
      </left>
      <right style="thin">
        <color rgb="FF000000"/>
      </right>
    </border>
    <border>
      <left style="thin">
        <color rgb="FF000000"/>
      </left>
      <bottom style="thin">
        <color rgb="FF000000"/>
      </bottom>
    </border>
    <border>
      <left style="thin">
        <color rgb="FF000000"/>
      </left>
    </border>
    <border>
      <left/>
      <right/>
      <top/>
      <bottom/>
    </border>
    <border>
      <left style="thin">
        <color rgb="FF000000"/>
      </left>
      <right style="thin">
        <color rgb="FF000000"/>
      </right>
      <top/>
      <bottom style="thin">
        <color rgb="FF000000"/>
      </bottom>
    </border>
  </borders>
  <cellStyleXfs count="1">
    <xf borderId="0" fillId="0" fontId="0" numFmtId="0" applyAlignment="1" applyFont="1"/>
  </cellStyleXfs>
  <cellXfs count="642">
    <xf borderId="0" fillId="0" fontId="0" numFmtId="0" xfId="0" applyAlignment="1" applyFont="1">
      <alignment readingOrder="0" shrinkToFit="0" vertical="bottom" wrapText="0"/>
    </xf>
    <xf borderId="0" fillId="0" fontId="1" numFmtId="0" xfId="0" applyAlignment="1" applyFont="1">
      <alignment horizontal="center" shrinkToFit="0" vertical="center" wrapText="0"/>
    </xf>
    <xf borderId="0" fillId="0" fontId="2" numFmtId="0" xfId="0" applyAlignment="1" applyFont="1">
      <alignment shrinkToFit="0" vertical="center" wrapText="0"/>
    </xf>
    <xf borderId="0" fillId="0" fontId="1" numFmtId="0" xfId="0" applyAlignment="1" applyFont="1">
      <alignment readingOrder="0" shrinkToFit="0" vertical="center" wrapText="1"/>
    </xf>
    <xf borderId="0" fillId="0" fontId="3" numFmtId="0" xfId="0" applyAlignment="1" applyFont="1">
      <alignment vertical="center"/>
    </xf>
    <xf borderId="0" fillId="0" fontId="1" numFmtId="0" xfId="0" applyAlignment="1" applyFont="1">
      <alignment shrinkToFit="0" vertical="center" wrapText="1"/>
    </xf>
    <xf borderId="0" fillId="0" fontId="1" numFmtId="4" xfId="0" applyAlignment="1" applyFont="1" applyNumberFormat="1">
      <alignment horizontal="center" shrinkToFit="0" vertical="center" wrapText="0"/>
    </xf>
    <xf borderId="1" fillId="0" fontId="1" numFmtId="0" xfId="0" applyAlignment="1" applyBorder="1" applyFont="1">
      <alignment horizontal="center" readingOrder="0" vertical="center"/>
    </xf>
    <xf borderId="1" fillId="0" fontId="2" numFmtId="0" xfId="0" applyAlignment="1" applyBorder="1" applyFont="1">
      <alignment horizontal="center" readingOrder="0" vertical="center"/>
    </xf>
    <xf borderId="1" fillId="0" fontId="1" numFmtId="0" xfId="0" applyAlignment="1" applyBorder="1" applyFont="1">
      <alignment horizontal="center" readingOrder="0" shrinkToFit="0" vertical="center" wrapText="1"/>
    </xf>
    <xf borderId="2" fillId="0" fontId="1" numFmtId="4" xfId="0" applyAlignment="1" applyBorder="1" applyFont="1" applyNumberFormat="1">
      <alignment horizontal="center" readingOrder="0" shrinkToFit="0" vertical="center" wrapText="1"/>
    </xf>
    <xf borderId="3" fillId="0" fontId="4" numFmtId="0" xfId="0" applyBorder="1" applyFont="1"/>
    <xf borderId="1" fillId="0" fontId="1" numFmtId="4" xfId="0" applyAlignment="1" applyBorder="1" applyFont="1" applyNumberFormat="1">
      <alignment horizontal="center" readingOrder="0" shrinkToFit="0" vertical="center" wrapText="1"/>
    </xf>
    <xf borderId="4" fillId="0" fontId="4" numFmtId="0" xfId="0" applyBorder="1" applyFont="1"/>
    <xf borderId="5" fillId="0" fontId="1" numFmtId="4" xfId="0" applyAlignment="1" applyBorder="1" applyFont="1" applyNumberFormat="1">
      <alignment horizontal="center" readingOrder="0" shrinkToFit="0" vertical="center" wrapText="1"/>
    </xf>
    <xf borderId="1" fillId="0" fontId="1" numFmtId="0" xfId="0" applyAlignment="1" applyBorder="1" applyFont="1">
      <alignment horizontal="center" vertical="center"/>
    </xf>
    <xf borderId="6" fillId="0" fontId="2" numFmtId="0" xfId="0" applyAlignment="1" applyBorder="1" applyFont="1">
      <alignment horizontal="center" vertical="center"/>
    </xf>
    <xf borderId="7" fillId="0" fontId="5" numFmtId="0" xfId="0" applyAlignment="1" applyBorder="1" applyFont="1">
      <alignment horizontal="center" shrinkToFit="0" vertical="center" wrapText="1"/>
    </xf>
    <xf borderId="7" fillId="0" fontId="4" numFmtId="0" xfId="0" applyBorder="1" applyFont="1"/>
    <xf borderId="6" fillId="0" fontId="1" numFmtId="4" xfId="0" applyAlignment="1" applyBorder="1" applyFont="1" applyNumberFormat="1">
      <alignment horizontal="center" shrinkToFit="0" vertical="center" wrapText="0"/>
    </xf>
    <xf borderId="6" fillId="0" fontId="1" numFmtId="4" xfId="0" applyAlignment="1" applyBorder="1" applyFont="1" applyNumberFormat="1">
      <alignment horizontal="center" vertical="center"/>
    </xf>
    <xf borderId="6" fillId="0" fontId="1" numFmtId="0" xfId="0" applyAlignment="1" applyBorder="1" applyFont="1">
      <alignment horizontal="center" shrinkToFit="0" vertical="center" wrapText="1"/>
    </xf>
    <xf borderId="8" fillId="0" fontId="1" numFmtId="0" xfId="0" applyAlignment="1" applyBorder="1" applyFont="1">
      <alignment horizontal="center" shrinkToFit="0" vertical="center" wrapText="0"/>
    </xf>
    <xf borderId="8" fillId="0" fontId="2" numFmtId="0" xfId="0" applyAlignment="1" applyBorder="1" applyFont="1">
      <alignment shrinkToFit="0" vertical="center" wrapText="0"/>
    </xf>
    <xf borderId="8" fillId="0" fontId="6" numFmtId="0" xfId="0" applyAlignment="1" applyBorder="1" applyFont="1">
      <alignment horizontal="center" readingOrder="0" shrinkToFit="0" vertical="center" wrapText="1"/>
    </xf>
    <xf borderId="8" fillId="0" fontId="6" numFmtId="4" xfId="0" applyAlignment="1" applyBorder="1" applyFont="1" applyNumberFormat="1">
      <alignment horizontal="center" readingOrder="0" shrinkToFit="0" vertical="center" wrapText="1"/>
    </xf>
    <xf borderId="8" fillId="0" fontId="1" numFmtId="4" xfId="0" applyAlignment="1" applyBorder="1" applyFont="1" applyNumberFormat="1">
      <alignment horizontal="center" shrinkToFit="0" vertical="center" wrapText="0"/>
    </xf>
    <xf borderId="6" fillId="0" fontId="1" numFmtId="4" xfId="0" applyAlignment="1" applyBorder="1" applyFont="1" applyNumberFormat="1">
      <alignment horizontal="center" readingOrder="0" shrinkToFit="0" vertical="center" wrapText="0"/>
    </xf>
    <xf borderId="8" fillId="0" fontId="1" numFmtId="0" xfId="0" applyAlignment="1" applyBorder="1" applyFont="1">
      <alignment shrinkToFit="0" vertical="center" wrapText="1"/>
    </xf>
    <xf borderId="8" fillId="0" fontId="2" numFmtId="0" xfId="0" applyAlignment="1" applyBorder="1" applyFont="1">
      <alignment horizontal="center" shrinkToFit="0" vertical="center" wrapText="0"/>
    </xf>
    <xf borderId="8" fillId="2" fontId="7" numFmtId="0" xfId="0" applyAlignment="1" applyBorder="1" applyFill="1" applyFont="1">
      <alignment horizontal="center" readingOrder="0" shrinkToFit="0" vertical="center" wrapText="1"/>
    </xf>
    <xf borderId="8" fillId="0" fontId="8" numFmtId="0" xfId="0" applyAlignment="1" applyBorder="1" applyFont="1">
      <alignment horizontal="center" vertical="center"/>
    </xf>
    <xf borderId="9" fillId="0" fontId="8" numFmtId="0" xfId="0" applyAlignment="1" applyBorder="1" applyFont="1">
      <alignment horizontal="center" vertical="center"/>
    </xf>
    <xf borderId="8" fillId="2" fontId="7" numFmtId="4" xfId="0" applyAlignment="1" applyBorder="1" applyFont="1" applyNumberFormat="1">
      <alignment horizontal="center" readingOrder="0" shrinkToFit="0" vertical="center" wrapText="1"/>
    </xf>
    <xf borderId="8" fillId="3" fontId="1" numFmtId="4" xfId="0" applyAlignment="1" applyBorder="1" applyFill="1" applyFont="1" applyNumberFormat="1">
      <alignment horizontal="center" readingOrder="0" shrinkToFit="0" vertical="center" wrapText="0"/>
    </xf>
    <xf borderId="8" fillId="0" fontId="9" numFmtId="0" xfId="0" applyAlignment="1" applyBorder="1" applyFont="1">
      <alignment horizontal="center" shrinkToFit="0" vertical="center" wrapText="1"/>
    </xf>
    <xf borderId="8" fillId="0" fontId="10" numFmtId="0" xfId="0" applyAlignment="1" applyBorder="1" applyFont="1">
      <alignment horizontal="center" shrinkToFit="0" vertical="center" wrapText="0"/>
    </xf>
    <xf borderId="8" fillId="4" fontId="11" numFmtId="0" xfId="0" applyAlignment="1" applyBorder="1" applyFill="1" applyFont="1">
      <alignment readingOrder="0" shrinkToFit="0" vertical="center" wrapText="1"/>
    </xf>
    <xf borderId="8" fillId="0" fontId="10" numFmtId="0" xfId="0" applyAlignment="1" applyBorder="1" applyFont="1">
      <alignment horizontal="center" vertical="center"/>
    </xf>
    <xf borderId="9" fillId="0" fontId="10" numFmtId="0" xfId="0" applyAlignment="1" applyBorder="1" applyFont="1">
      <alignment horizontal="center" vertical="center"/>
    </xf>
    <xf borderId="8" fillId="4" fontId="11" numFmtId="4" xfId="0" applyAlignment="1" applyBorder="1" applyFont="1" applyNumberFormat="1">
      <alignment horizontal="center" readingOrder="0" shrinkToFit="0" vertical="center" wrapText="1"/>
    </xf>
    <xf borderId="8" fillId="0" fontId="12" numFmtId="0" xfId="0" applyAlignment="1" applyBorder="1" applyFont="1">
      <alignment horizontal="left" shrinkToFit="0" vertical="center" wrapText="1"/>
    </xf>
    <xf borderId="8" fillId="0" fontId="1" numFmtId="0" xfId="0" applyAlignment="1" applyBorder="1" applyFont="1">
      <alignment horizontal="center" readingOrder="0" shrinkToFit="0" vertical="center" wrapText="0"/>
    </xf>
    <xf borderId="9" fillId="0" fontId="10" numFmtId="0" xfId="0" applyAlignment="1" applyBorder="1" applyFont="1">
      <alignment horizontal="center" readingOrder="0" shrinkToFit="0" vertical="center" wrapText="0"/>
    </xf>
    <xf borderId="8" fillId="0" fontId="2" numFmtId="0" xfId="0" applyAlignment="1" applyBorder="1" applyFont="1">
      <alignment readingOrder="0" shrinkToFit="0" vertical="center" wrapText="1"/>
    </xf>
    <xf borderId="5" fillId="0" fontId="2" numFmtId="0" xfId="0" applyAlignment="1" applyBorder="1" applyFont="1">
      <alignment horizontal="center" readingOrder="0" vertical="center"/>
    </xf>
    <xf borderId="10" fillId="0" fontId="2" numFmtId="0" xfId="0" applyAlignment="1" applyBorder="1" applyFont="1">
      <alignment horizontal="center" readingOrder="0" vertical="center"/>
    </xf>
    <xf borderId="8" fillId="5" fontId="1" numFmtId="4" xfId="0" applyAlignment="1" applyBorder="1" applyFill="1" applyFont="1" applyNumberFormat="1">
      <alignment horizontal="center" readingOrder="0" shrinkToFit="0" vertical="center" wrapText="0"/>
    </xf>
    <xf borderId="8" fillId="0" fontId="1" numFmtId="4" xfId="0" applyAlignment="1" applyBorder="1" applyFont="1" applyNumberFormat="1">
      <alignment horizontal="center" readingOrder="0" shrinkToFit="0" vertical="center" wrapText="0"/>
    </xf>
    <xf borderId="8" fillId="0" fontId="12" numFmtId="0" xfId="0" applyAlignment="1" applyBorder="1" applyFont="1">
      <alignment horizontal="left" readingOrder="0" shrinkToFit="0" vertical="center" wrapText="1"/>
    </xf>
    <xf borderId="0" fillId="0" fontId="3" numFmtId="0" xfId="0" applyAlignment="1" applyFont="1">
      <alignment readingOrder="0" vertical="center"/>
    </xf>
    <xf borderId="8" fillId="0" fontId="2" numFmtId="0" xfId="0" applyAlignment="1" applyBorder="1" applyFont="1">
      <alignment horizontal="center" readingOrder="0" vertical="center"/>
    </xf>
    <xf borderId="7" fillId="0" fontId="2" numFmtId="0" xfId="0" applyAlignment="1" applyBorder="1" applyFont="1">
      <alignment horizontal="center" readingOrder="0" vertical="center"/>
    </xf>
    <xf borderId="8" fillId="0" fontId="11" numFmtId="0" xfId="0" applyAlignment="1" applyBorder="1" applyFont="1">
      <alignment readingOrder="0" shrinkToFit="0" vertical="center" wrapText="1"/>
    </xf>
    <xf borderId="8" fillId="5" fontId="1" numFmtId="4" xfId="0" applyAlignment="1" applyBorder="1" applyFont="1" applyNumberFormat="1">
      <alignment horizontal="center" shrinkToFit="0" vertical="center" wrapText="0"/>
    </xf>
    <xf borderId="8" fillId="0" fontId="10" numFmtId="0" xfId="0" applyAlignment="1" applyBorder="1" applyFont="1">
      <alignment horizontal="center" readingOrder="0" shrinkToFit="0" vertical="center" wrapText="0"/>
    </xf>
    <xf borderId="8" fillId="0" fontId="10" numFmtId="0" xfId="0" applyAlignment="1" applyBorder="1" applyFont="1">
      <alignment readingOrder="0" shrinkToFit="0" vertical="center" wrapText="1"/>
    </xf>
    <xf borderId="8" fillId="0" fontId="10" numFmtId="0" xfId="0" applyAlignment="1" applyBorder="1" applyFont="1">
      <alignment horizontal="center" readingOrder="0" vertical="center"/>
    </xf>
    <xf borderId="9" fillId="0" fontId="10" numFmtId="0" xfId="0" applyAlignment="1" applyBorder="1" applyFont="1">
      <alignment horizontal="center" readingOrder="0" vertical="center"/>
    </xf>
    <xf borderId="9" fillId="0" fontId="10" numFmtId="0" xfId="0" applyAlignment="1" applyBorder="1" applyFont="1">
      <alignment horizontal="center" shrinkToFit="0" vertical="center" wrapText="0"/>
    </xf>
    <xf borderId="8" fillId="4" fontId="13" numFmtId="0" xfId="0" applyAlignment="1" applyBorder="1" applyFont="1">
      <alignment readingOrder="0" shrinkToFit="0" vertical="center" wrapText="1"/>
    </xf>
    <xf borderId="8" fillId="0" fontId="2" numFmtId="0" xfId="0" applyAlignment="1" applyBorder="1" applyFont="1">
      <alignment horizontal="center" vertical="center"/>
    </xf>
    <xf borderId="9" fillId="0" fontId="2" numFmtId="0" xfId="0" applyAlignment="1" applyBorder="1" applyFont="1">
      <alignment horizontal="center" vertical="center"/>
    </xf>
    <xf borderId="8" fillId="4" fontId="13" numFmtId="4" xfId="0" applyAlignment="1" applyBorder="1" applyFont="1" applyNumberFormat="1">
      <alignment horizontal="center" readingOrder="0" shrinkToFit="0" vertical="center" wrapText="1"/>
    </xf>
    <xf borderId="5" fillId="0" fontId="10" numFmtId="0" xfId="0" applyAlignment="1" applyBorder="1" applyFont="1">
      <alignment horizontal="center" readingOrder="0" shrinkToFit="0" vertical="center" wrapText="0"/>
    </xf>
    <xf borderId="5" fillId="0" fontId="2" numFmtId="0" xfId="0" applyAlignment="1" applyBorder="1" applyFont="1">
      <alignment readingOrder="0" shrinkToFit="0" vertical="center" wrapText="1"/>
    </xf>
    <xf borderId="8" fillId="0" fontId="12" numFmtId="0" xfId="0" applyAlignment="1" applyBorder="1" applyFont="1">
      <alignment readingOrder="0" shrinkToFit="0" vertical="center" wrapText="1"/>
    </xf>
    <xf borderId="7" fillId="0" fontId="10" numFmtId="0" xfId="0" applyAlignment="1" applyBorder="1" applyFont="1">
      <alignment horizontal="center" readingOrder="0" shrinkToFit="0" vertical="center" wrapText="0"/>
    </xf>
    <xf borderId="11" fillId="0" fontId="12" numFmtId="0" xfId="0" applyAlignment="1" applyBorder="1" applyFont="1">
      <alignment readingOrder="0" shrinkToFit="0" vertical="center" wrapText="1"/>
    </xf>
    <xf borderId="8" fillId="4" fontId="11" numFmtId="0" xfId="0" applyAlignment="1" applyBorder="1" applyFont="1">
      <alignment horizontal="center" readingOrder="0" shrinkToFit="0" vertical="center" wrapText="1"/>
    </xf>
    <xf borderId="8" fillId="5" fontId="10" numFmtId="0" xfId="0" applyAlignment="1" applyBorder="1" applyFont="1">
      <alignment readingOrder="0" shrinkToFit="0" vertical="center" wrapText="1"/>
    </xf>
    <xf borderId="8" fillId="5" fontId="10" numFmtId="0" xfId="0" applyAlignment="1" applyBorder="1" applyFont="1">
      <alignment horizontal="center" readingOrder="0" vertical="center"/>
    </xf>
    <xf borderId="9" fillId="5" fontId="10" numFmtId="0" xfId="0" applyAlignment="1" applyBorder="1" applyFont="1">
      <alignment horizontal="center" readingOrder="0" vertical="center"/>
    </xf>
    <xf borderId="8" fillId="5" fontId="12" numFmtId="0" xfId="0" applyAlignment="1" applyBorder="1" applyFont="1">
      <alignment horizontal="left" readingOrder="0" shrinkToFit="0" vertical="center" wrapText="1"/>
    </xf>
    <xf borderId="8" fillId="0" fontId="8" numFmtId="4" xfId="0" applyAlignment="1" applyBorder="1" applyFont="1" applyNumberFormat="1">
      <alignment horizontal="center" readingOrder="0" vertical="center"/>
    </xf>
    <xf borderId="8" fillId="6" fontId="1" numFmtId="4" xfId="0" applyAlignment="1" applyBorder="1" applyFill="1" applyFont="1" applyNumberFormat="1">
      <alignment horizontal="center" readingOrder="0" shrinkToFit="0" vertical="center" wrapText="0"/>
    </xf>
    <xf borderId="8" fillId="2" fontId="11" numFmtId="0" xfId="0" applyAlignment="1" applyBorder="1" applyFont="1">
      <alignment horizontal="center" readingOrder="0" shrinkToFit="0" vertical="center" wrapText="1"/>
    </xf>
    <xf borderId="8" fillId="2" fontId="11" numFmtId="4" xfId="0" applyAlignment="1" applyBorder="1" applyFont="1" applyNumberFormat="1">
      <alignment horizontal="center" readingOrder="0" shrinkToFit="0" vertical="center" wrapText="1"/>
    </xf>
    <xf borderId="7" fillId="4" fontId="1" numFmtId="0" xfId="0" applyAlignment="1" applyBorder="1" applyFont="1">
      <alignment horizontal="center" readingOrder="0" vertical="center"/>
    </xf>
    <xf borderId="9" fillId="0" fontId="1" numFmtId="0" xfId="0" applyAlignment="1" applyBorder="1" applyFont="1">
      <alignment horizontal="center" vertical="center"/>
    </xf>
    <xf borderId="8" fillId="0" fontId="1" numFmtId="0" xfId="0" applyAlignment="1" applyBorder="1" applyFont="1">
      <alignment readingOrder="0" shrinkToFit="0" vertical="center" wrapText="1"/>
    </xf>
    <xf borderId="8" fillId="0" fontId="1" numFmtId="0" xfId="0" applyAlignment="1" applyBorder="1" applyFont="1">
      <alignment horizontal="center" readingOrder="0" vertical="center"/>
    </xf>
    <xf borderId="9" fillId="0" fontId="1" numFmtId="0" xfId="0" applyAlignment="1" applyBorder="1" applyFont="1">
      <alignment horizontal="center" readingOrder="0" vertical="center"/>
    </xf>
    <xf borderId="8" fillId="7" fontId="1" numFmtId="4" xfId="0" applyAlignment="1" applyBorder="1" applyFill="1" applyFont="1" applyNumberFormat="1">
      <alignment horizontal="center" shrinkToFit="0" vertical="center" wrapText="0"/>
    </xf>
    <xf borderId="8" fillId="0" fontId="14" numFmtId="0" xfId="0" applyAlignment="1" applyBorder="1" applyFont="1">
      <alignment horizontal="center" readingOrder="0" vertical="center"/>
    </xf>
    <xf borderId="8" fillId="0" fontId="1" numFmtId="164" xfId="0" applyAlignment="1" applyBorder="1" applyFont="1" applyNumberFormat="1">
      <alignment horizontal="center" readingOrder="0" shrinkToFit="0" vertical="center" wrapText="0"/>
    </xf>
    <xf borderId="8" fillId="0" fontId="2" numFmtId="164" xfId="0" applyAlignment="1" applyBorder="1" applyFont="1" applyNumberFormat="1">
      <alignment horizontal="center" readingOrder="0" vertical="center"/>
    </xf>
    <xf borderId="8" fillId="0" fontId="1" numFmtId="0" xfId="0" applyAlignment="1" applyBorder="1" applyFont="1">
      <alignment horizontal="center" vertical="center"/>
    </xf>
    <xf borderId="10" fillId="0" fontId="10" numFmtId="0" xfId="0" applyAlignment="1" applyBorder="1" applyFont="1">
      <alignment horizontal="center" readingOrder="0" shrinkToFit="0" vertical="center" wrapText="0"/>
    </xf>
    <xf borderId="12" fillId="0" fontId="2" numFmtId="0" xfId="0" applyAlignment="1" applyBorder="1" applyFont="1">
      <alignment readingOrder="0" shrinkToFit="0" vertical="center" wrapText="1"/>
    </xf>
    <xf borderId="5" fillId="0" fontId="12" numFmtId="0" xfId="0" applyAlignment="1" applyBorder="1" applyFont="1">
      <alignment horizontal="left" readingOrder="0" shrinkToFit="0" vertical="center" wrapText="1"/>
    </xf>
    <xf borderId="1" fillId="0" fontId="2" numFmtId="0" xfId="0" applyAlignment="1" applyBorder="1" applyFont="1">
      <alignment readingOrder="0" shrinkToFit="0" vertical="center" wrapText="1"/>
    </xf>
    <xf borderId="6" fillId="0" fontId="2" numFmtId="0" xfId="0" applyAlignment="1" applyBorder="1" applyFont="1">
      <alignment horizontal="center" readingOrder="0" vertical="center"/>
    </xf>
    <xf borderId="10" fillId="0" fontId="10" numFmtId="0" xfId="0" applyAlignment="1" applyBorder="1" applyFont="1">
      <alignment horizontal="center" readingOrder="0" vertical="center"/>
    </xf>
    <xf borderId="6" fillId="0" fontId="12" numFmtId="0" xfId="0" applyAlignment="1" applyBorder="1" applyFont="1">
      <alignment horizontal="left" readingOrder="0" shrinkToFit="0" vertical="center" wrapText="1"/>
    </xf>
    <xf borderId="6" fillId="8" fontId="12" numFmtId="0" xfId="0" applyAlignment="1" applyBorder="1" applyFill="1" applyFont="1">
      <alignment horizontal="left" readingOrder="0" shrinkToFit="0" vertical="center" wrapText="1"/>
    </xf>
    <xf borderId="6" fillId="0" fontId="12" numFmtId="0" xfId="0" applyAlignment="1" applyBorder="1" applyFont="1">
      <alignment horizontal="left" shrinkToFit="0" vertical="center" wrapText="1"/>
    </xf>
    <xf borderId="8" fillId="2" fontId="1" numFmtId="4" xfId="0" applyAlignment="1" applyBorder="1" applyFont="1" applyNumberFormat="1">
      <alignment horizontal="center" readingOrder="0" shrinkToFit="0" vertical="center" wrapText="0"/>
    </xf>
    <xf borderId="8" fillId="0" fontId="15" numFmtId="4" xfId="0" applyAlignment="1" applyBorder="1" applyFont="1" applyNumberFormat="1">
      <alignment horizontal="center" readingOrder="0" shrinkToFit="0" vertical="center" wrapText="0"/>
    </xf>
    <xf borderId="11" fillId="0" fontId="1" numFmtId="0" xfId="0" applyAlignment="1" applyBorder="1" applyFont="1">
      <alignment readingOrder="0" shrinkToFit="0" vertical="center" wrapText="1"/>
    </xf>
    <xf borderId="9" fillId="0" fontId="1" numFmtId="0" xfId="0" applyAlignment="1" applyBorder="1" applyFont="1">
      <alignment horizontal="center" readingOrder="0" shrinkToFit="0" vertical="center" wrapText="0"/>
    </xf>
    <xf borderId="8" fillId="0" fontId="12" numFmtId="0" xfId="0" applyAlignment="1" applyBorder="1" applyFont="1">
      <alignment horizontal="center" readingOrder="0" vertical="center"/>
    </xf>
    <xf borderId="9" fillId="0" fontId="8" numFmtId="0" xfId="0" applyAlignment="1" applyBorder="1" applyFont="1">
      <alignment horizontal="center" readingOrder="0" shrinkToFit="0" vertical="center" wrapText="0"/>
    </xf>
    <xf borderId="8" fillId="0" fontId="8" numFmtId="0" xfId="0" applyAlignment="1" applyBorder="1" applyFont="1">
      <alignment horizontal="left" readingOrder="0" shrinkToFit="0" vertical="center" wrapText="1"/>
    </xf>
    <xf borderId="12" fillId="0" fontId="12" numFmtId="0" xfId="0" applyAlignment="1" applyBorder="1" applyFont="1">
      <alignment horizontal="left" readingOrder="0" shrinkToFit="0" vertical="center" wrapText="1"/>
    </xf>
    <xf borderId="5" fillId="0" fontId="12" numFmtId="0" xfId="0" applyAlignment="1" applyBorder="1" applyFont="1">
      <alignment horizontal="center" readingOrder="0" vertical="center"/>
    </xf>
    <xf borderId="0" fillId="0" fontId="8" numFmtId="0" xfId="0" applyAlignment="1" applyFont="1">
      <alignment horizontal="center" readingOrder="0" shrinkToFit="0" vertical="center" wrapText="0"/>
    </xf>
    <xf borderId="7" fillId="0" fontId="8" numFmtId="0" xfId="0" applyAlignment="1" applyBorder="1" applyFont="1">
      <alignment horizontal="center" readingOrder="0" shrinkToFit="0" vertical="center" wrapText="0"/>
    </xf>
    <xf borderId="8" fillId="0" fontId="16" numFmtId="4" xfId="0" applyAlignment="1" applyBorder="1" applyFont="1" applyNumberFormat="1">
      <alignment horizontal="center" readingOrder="0" shrinkToFit="0" vertical="center" wrapText="0"/>
    </xf>
    <xf borderId="8" fillId="0" fontId="17" numFmtId="0" xfId="0" applyAlignment="1" applyBorder="1" applyFont="1">
      <alignment horizontal="left" readingOrder="0" shrinkToFit="0" vertical="center" wrapText="1"/>
    </xf>
    <xf borderId="8" fillId="0" fontId="12" numFmtId="0" xfId="0" applyAlignment="1" applyBorder="1" applyFont="1">
      <alignment horizontal="center" vertical="center"/>
    </xf>
    <xf borderId="9" fillId="0" fontId="8" numFmtId="0" xfId="0" applyAlignment="1" applyBorder="1" applyFont="1">
      <alignment horizontal="center" shrinkToFit="0" vertical="center" wrapText="0"/>
    </xf>
    <xf borderId="8" fillId="0" fontId="8" numFmtId="0" xfId="0" applyAlignment="1" applyBorder="1" applyFont="1">
      <alignment horizontal="left" shrinkToFit="0" vertical="center" wrapText="1"/>
    </xf>
    <xf borderId="6" fillId="0" fontId="10" numFmtId="0" xfId="0" applyAlignment="1" applyBorder="1" applyFont="1">
      <alignment horizontal="center" readingOrder="0" shrinkToFit="0" vertical="center" wrapText="0"/>
    </xf>
    <xf borderId="5" fillId="5" fontId="1" numFmtId="4" xfId="0" applyAlignment="1" applyBorder="1" applyFont="1" applyNumberFormat="1">
      <alignment horizontal="center" readingOrder="0" shrinkToFit="0" vertical="center" wrapText="0"/>
    </xf>
    <xf borderId="5" fillId="0" fontId="1" numFmtId="4" xfId="0" applyAlignment="1" applyBorder="1" applyFont="1" applyNumberFormat="1">
      <alignment horizontal="center" readingOrder="0" shrinkToFit="0" vertical="center" wrapText="0"/>
    </xf>
    <xf borderId="8" fillId="0" fontId="7" numFmtId="0" xfId="0" applyAlignment="1" applyBorder="1" applyFont="1">
      <alignment horizontal="center" vertical="center"/>
    </xf>
    <xf borderId="8" fillId="0" fontId="18" numFmtId="0" xfId="0" applyAlignment="1" applyBorder="1" applyFont="1">
      <alignment horizontal="center" shrinkToFit="0" vertical="center" wrapText="1"/>
    </xf>
    <xf borderId="6" fillId="5" fontId="1" numFmtId="4" xfId="0" applyAlignment="1" applyBorder="1" applyFont="1" applyNumberFormat="1">
      <alignment horizontal="center" readingOrder="0" shrinkToFit="0" vertical="center" wrapText="0"/>
    </xf>
    <xf borderId="6" fillId="5" fontId="1" numFmtId="4" xfId="0" applyAlignment="1" applyBorder="1" applyFont="1" applyNumberFormat="1">
      <alignment horizontal="center" shrinkToFit="0" vertical="center" wrapText="0"/>
    </xf>
    <xf borderId="6" fillId="9" fontId="1" numFmtId="4" xfId="0" applyAlignment="1" applyBorder="1" applyFill="1" applyFont="1" applyNumberFormat="1">
      <alignment horizontal="center" readingOrder="0" shrinkToFit="0" vertical="center" wrapText="0"/>
    </xf>
    <xf borderId="8" fillId="9" fontId="10" numFmtId="0" xfId="0" applyAlignment="1" applyBorder="1" applyFont="1">
      <alignment horizontal="center" shrinkToFit="0" vertical="center" wrapText="0"/>
    </xf>
    <xf borderId="8" fillId="0" fontId="8" numFmtId="0" xfId="0" applyAlignment="1" applyBorder="1" applyFont="1">
      <alignment readingOrder="0" shrinkToFit="0" vertical="center" wrapText="1"/>
    </xf>
    <xf borderId="6" fillId="10" fontId="19" numFmtId="4" xfId="0" applyAlignment="1" applyBorder="1" applyFill="1" applyFont="1" applyNumberFormat="1">
      <alignment horizontal="center" readingOrder="0" shrinkToFit="0" vertical="center" wrapText="0"/>
    </xf>
    <xf borderId="8" fillId="0" fontId="2" numFmtId="0" xfId="0" applyAlignment="1" applyBorder="1" applyFont="1">
      <alignment vertical="center"/>
    </xf>
    <xf borderId="8" fillId="0" fontId="13" numFmtId="0" xfId="0" applyAlignment="1" applyBorder="1" applyFont="1">
      <alignment horizontal="center" vertical="center"/>
    </xf>
    <xf borderId="8" fillId="5" fontId="13" numFmtId="0" xfId="0" applyAlignment="1" applyBorder="1" applyFont="1">
      <alignment horizontal="center" vertical="center"/>
    </xf>
    <xf borderId="8" fillId="5" fontId="13" numFmtId="0" xfId="0" applyAlignment="1" applyBorder="1" applyFont="1">
      <alignment shrinkToFit="0" vertical="center" wrapText="1"/>
    </xf>
    <xf borderId="8" fillId="6" fontId="13" numFmtId="0" xfId="0" applyAlignment="1" applyBorder="1" applyFont="1">
      <alignment readingOrder="0" shrinkToFit="0" vertical="center" wrapText="1"/>
    </xf>
    <xf borderId="8" fillId="0" fontId="2" numFmtId="0" xfId="0" applyAlignment="1" applyBorder="1" applyFont="1">
      <alignment horizontal="center" readingOrder="0" shrinkToFit="0" vertical="center" wrapText="0"/>
    </xf>
    <xf borderId="8" fillId="0" fontId="20" numFmtId="0" xfId="0" applyAlignment="1" applyBorder="1" applyFont="1">
      <alignment horizontal="left" readingOrder="0" shrinkToFit="0" vertical="center" wrapText="1"/>
    </xf>
    <xf borderId="8" fillId="5" fontId="2" numFmtId="0" xfId="0" applyAlignment="1" applyBorder="1" applyFont="1">
      <alignment horizontal="center" readingOrder="0" vertical="center"/>
    </xf>
    <xf borderId="6" fillId="0" fontId="21" numFmtId="4" xfId="0" applyAlignment="1" applyBorder="1" applyFont="1" applyNumberFormat="1">
      <alignment horizontal="center" readingOrder="0" shrinkToFit="0" vertical="center" wrapText="0"/>
    </xf>
    <xf borderId="8" fillId="5" fontId="2" numFmtId="0" xfId="0" applyAlignment="1" applyBorder="1" applyFont="1">
      <alignment horizontal="left" readingOrder="0" shrinkToFit="0" vertical="center" wrapText="1"/>
    </xf>
    <xf borderId="8" fillId="0" fontId="2" numFmtId="0" xfId="0" applyAlignment="1" applyBorder="1" applyFont="1">
      <alignment horizontal="left" readingOrder="0" shrinkToFit="0" vertical="center" wrapText="1"/>
    </xf>
    <xf borderId="8" fillId="5" fontId="2" numFmtId="0" xfId="0" applyAlignment="1" applyBorder="1" applyFont="1">
      <alignment horizontal="left" shrinkToFit="0" vertical="center" wrapText="1"/>
    </xf>
    <xf borderId="8" fillId="4" fontId="13" numFmtId="0" xfId="0" applyAlignment="1" applyBorder="1" applyFont="1">
      <alignment horizontal="left" readingOrder="0" shrinkToFit="0" vertical="center" wrapText="1"/>
    </xf>
    <xf borderId="8" fillId="5" fontId="2" numFmtId="0" xfId="0" applyAlignment="1" applyBorder="1" applyFont="1">
      <alignment horizontal="center" vertical="center"/>
    </xf>
    <xf borderId="8" fillId="6" fontId="13" numFmtId="0" xfId="0" applyAlignment="1" applyBorder="1" applyFont="1">
      <alignment horizontal="left" readingOrder="0" shrinkToFit="0" vertical="center" wrapText="1"/>
    </xf>
    <xf borderId="8" fillId="0" fontId="10" numFmtId="0" xfId="0" applyAlignment="1" applyBorder="1" applyFont="1">
      <alignment horizontal="left" readingOrder="0" shrinkToFit="0" vertical="center" wrapText="1"/>
    </xf>
    <xf borderId="6" fillId="0" fontId="21" numFmtId="4" xfId="0" applyAlignment="1" applyBorder="1" applyFont="1" applyNumberFormat="1">
      <alignment horizontal="center" shrinkToFit="0" vertical="center" wrapText="0"/>
    </xf>
    <xf borderId="8" fillId="5" fontId="20" numFmtId="0" xfId="0" applyAlignment="1" applyBorder="1" applyFont="1">
      <alignment horizontal="left" readingOrder="0" shrinkToFit="0" vertical="center" wrapText="1"/>
    </xf>
    <xf borderId="8" fillId="5" fontId="8" numFmtId="0" xfId="0" applyAlignment="1" applyBorder="1" applyFont="1">
      <alignment horizontal="left" readingOrder="0" shrinkToFit="0" vertical="center" wrapText="1"/>
    </xf>
    <xf borderId="8" fillId="9" fontId="1" numFmtId="4" xfId="0" applyAlignment="1" applyBorder="1" applyFont="1" applyNumberFormat="1">
      <alignment horizontal="center" shrinkToFit="0" vertical="center" wrapText="0"/>
    </xf>
    <xf borderId="8" fillId="5" fontId="9" numFmtId="0" xfId="0" applyAlignment="1" applyBorder="1" applyFont="1">
      <alignment horizontal="center" shrinkToFit="0" vertical="center" wrapText="1"/>
    </xf>
    <xf borderId="8" fillId="5" fontId="8" numFmtId="0" xfId="0" applyAlignment="1" applyBorder="1" applyFont="1">
      <alignment horizontal="center" readingOrder="0" vertical="center"/>
    </xf>
    <xf borderId="8" fillId="2" fontId="13" numFmtId="0" xfId="0" applyAlignment="1" applyBorder="1" applyFont="1">
      <alignment readingOrder="0" shrinkToFit="0" vertical="center" wrapText="1"/>
    </xf>
    <xf borderId="8" fillId="2" fontId="13" numFmtId="4" xfId="0" applyAlignment="1" applyBorder="1" applyFont="1" applyNumberFormat="1">
      <alignment horizontal="center" readingOrder="0" shrinkToFit="0" vertical="center" wrapText="1"/>
    </xf>
    <xf borderId="8" fillId="0" fontId="13" numFmtId="0" xfId="0" applyAlignment="1" applyBorder="1" applyFont="1">
      <alignment shrinkToFit="0" vertical="center" wrapText="1"/>
    </xf>
    <xf borderId="8" fillId="4" fontId="1" numFmtId="0" xfId="0" applyAlignment="1" applyBorder="1" applyFont="1">
      <alignment horizontal="center" shrinkToFit="0" vertical="center" wrapText="0"/>
    </xf>
    <xf borderId="8" fillId="4" fontId="2" numFmtId="0" xfId="0" applyAlignment="1" applyBorder="1" applyFont="1">
      <alignment vertical="center"/>
    </xf>
    <xf borderId="8" fillId="4" fontId="13" numFmtId="0" xfId="0" applyAlignment="1" applyBorder="1" applyFont="1">
      <alignment horizontal="center" vertical="center"/>
    </xf>
    <xf borderId="6" fillId="4" fontId="1" numFmtId="4" xfId="0" applyAlignment="1" applyBorder="1" applyFont="1" applyNumberFormat="1">
      <alignment horizontal="center" shrinkToFit="0" vertical="center" wrapText="0"/>
    </xf>
    <xf borderId="6" fillId="4" fontId="1" numFmtId="4" xfId="0" applyAlignment="1" applyBorder="1" applyFont="1" applyNumberFormat="1">
      <alignment horizontal="center" readingOrder="0" shrinkToFit="0" vertical="center" wrapText="0"/>
    </xf>
    <xf borderId="8" fillId="4" fontId="13" numFmtId="0" xfId="0" applyAlignment="1" applyBorder="1" applyFont="1">
      <alignment shrinkToFit="0" vertical="center" wrapText="1"/>
    </xf>
    <xf borderId="8" fillId="0" fontId="2" numFmtId="0" xfId="0" applyAlignment="1" applyBorder="1" applyFont="1">
      <alignment horizontal="left" shrinkToFit="0" vertical="center" wrapText="1"/>
    </xf>
    <xf borderId="8" fillId="11" fontId="1" numFmtId="4" xfId="0" applyAlignment="1" applyBorder="1" applyFill="1" applyFont="1" applyNumberFormat="1">
      <alignment horizontal="center" readingOrder="0" vertical="center"/>
    </xf>
    <xf borderId="8" fillId="3" fontId="1" numFmtId="0" xfId="0" applyAlignment="1" applyBorder="1" applyFont="1">
      <alignment horizontal="center" shrinkToFit="0" vertical="center" wrapText="0"/>
    </xf>
    <xf borderId="8" fillId="3" fontId="2" numFmtId="0" xfId="0" applyAlignment="1" applyBorder="1" applyFont="1">
      <alignment vertical="center"/>
    </xf>
    <xf borderId="8" fillId="3" fontId="13" numFmtId="0" xfId="0" applyAlignment="1" applyBorder="1" applyFont="1">
      <alignment horizontal="center" vertical="center"/>
    </xf>
    <xf borderId="8" fillId="3" fontId="13" numFmtId="4" xfId="0" applyAlignment="1" applyBorder="1" applyFont="1" applyNumberFormat="1">
      <alignment horizontal="center" readingOrder="0" shrinkToFit="0" vertical="center" wrapText="1"/>
    </xf>
    <xf borderId="6" fillId="5" fontId="21" numFmtId="4" xfId="0" applyAlignment="1" applyBorder="1" applyFont="1" applyNumberFormat="1">
      <alignment horizontal="center" readingOrder="0" shrinkToFit="0" vertical="center" wrapText="0"/>
    </xf>
    <xf borderId="0" fillId="0" fontId="3" numFmtId="4" xfId="0" applyAlignment="1" applyFont="1" applyNumberFormat="1">
      <alignment vertical="center"/>
    </xf>
    <xf borderId="0" fillId="0" fontId="3" numFmtId="2" xfId="0" applyAlignment="1" applyFont="1" applyNumberFormat="1">
      <alignment vertical="center"/>
    </xf>
    <xf borderId="8" fillId="4" fontId="1" numFmtId="0" xfId="0" applyAlignment="1" applyBorder="1" applyFont="1">
      <alignment horizontal="center" readingOrder="0" shrinkToFit="0" vertical="center" wrapText="0"/>
    </xf>
    <xf borderId="6" fillId="0" fontId="22" numFmtId="4" xfId="0" applyAlignment="1" applyBorder="1" applyFont="1" applyNumberFormat="1">
      <alignment horizontal="center" readingOrder="0" shrinkToFit="0" vertical="center" wrapText="0"/>
    </xf>
    <xf borderId="8" fillId="2" fontId="2" numFmtId="0" xfId="0" applyAlignment="1" applyBorder="1" applyFont="1">
      <alignment horizontal="center" readingOrder="0" vertical="center"/>
    </xf>
    <xf borderId="8" fillId="9" fontId="23" numFmtId="4" xfId="0" applyAlignment="1" applyBorder="1" applyFont="1" applyNumberFormat="1">
      <alignment horizontal="center" readingOrder="0" vertical="center"/>
    </xf>
    <xf borderId="8" fillId="2" fontId="24" numFmtId="0" xfId="0" applyAlignment="1" applyBorder="1" applyFont="1">
      <alignment horizontal="center" readingOrder="0" shrinkToFit="0" vertical="center" wrapText="0"/>
    </xf>
    <xf borderId="8" fillId="2" fontId="2" numFmtId="0" xfId="0" applyAlignment="1" applyBorder="1" applyFont="1">
      <alignment vertical="center"/>
    </xf>
    <xf borderId="8" fillId="2" fontId="13" numFmtId="0" xfId="0" applyAlignment="1" applyBorder="1" applyFont="1">
      <alignment horizontal="center" vertical="center"/>
    </xf>
    <xf borderId="6" fillId="2" fontId="1" numFmtId="4" xfId="0" applyAlignment="1" applyBorder="1" applyFont="1" applyNumberFormat="1">
      <alignment horizontal="center" readingOrder="0" shrinkToFit="0" vertical="center" wrapText="0"/>
    </xf>
    <xf borderId="6" fillId="2" fontId="1" numFmtId="4" xfId="0" applyAlignment="1" applyBorder="1" applyFont="1" applyNumberFormat="1">
      <alignment horizontal="center" shrinkToFit="0" vertical="center" wrapText="0"/>
    </xf>
    <xf borderId="8" fillId="2" fontId="13" numFmtId="0" xfId="0" applyAlignment="1" applyBorder="1" applyFont="1">
      <alignment shrinkToFit="0" vertical="center" wrapText="1"/>
    </xf>
    <xf borderId="8" fillId="0" fontId="24" numFmtId="0" xfId="0" applyAlignment="1" applyBorder="1" applyFont="1">
      <alignment horizontal="center" readingOrder="0" shrinkToFit="0" vertical="center" wrapText="0"/>
    </xf>
    <xf borderId="8" fillId="0" fontId="13" numFmtId="0" xfId="0" applyAlignment="1" applyBorder="1" applyFont="1">
      <alignment readingOrder="0" shrinkToFit="0" vertical="center" wrapText="1"/>
    </xf>
    <xf borderId="8" fillId="0" fontId="11" numFmtId="0" xfId="0" applyAlignment="1" applyBorder="1" applyFont="1">
      <alignment horizontal="center" vertical="center"/>
    </xf>
    <xf borderId="8" fillId="12" fontId="1" numFmtId="4" xfId="0" applyAlignment="1" applyBorder="1" applyFill="1" applyFont="1" applyNumberFormat="1">
      <alignment horizontal="center" readingOrder="0" vertical="center"/>
    </xf>
    <xf borderId="6" fillId="9" fontId="24" numFmtId="4" xfId="0" applyAlignment="1" applyBorder="1" applyFont="1" applyNumberFormat="1">
      <alignment horizontal="center" readingOrder="0" shrinkToFit="0" vertical="center" wrapText="0"/>
    </xf>
    <xf borderId="8" fillId="5" fontId="2" numFmtId="0" xfId="0" applyAlignment="1" applyBorder="1" applyFont="1">
      <alignment vertical="center"/>
    </xf>
    <xf borderId="8" fillId="4" fontId="2" numFmtId="0" xfId="0" applyAlignment="1" applyBorder="1" applyFont="1">
      <alignment horizontal="center" shrinkToFit="0" vertical="center" wrapText="0"/>
    </xf>
    <xf borderId="8" fillId="4" fontId="2" numFmtId="0" xfId="0" applyAlignment="1" applyBorder="1" applyFont="1">
      <alignment horizontal="center" vertical="center"/>
    </xf>
    <xf borderId="8" fillId="4" fontId="1" numFmtId="4" xfId="0" applyAlignment="1" applyBorder="1" applyFont="1" applyNumberFormat="1">
      <alignment horizontal="center" shrinkToFit="0" vertical="center" wrapText="0"/>
    </xf>
    <xf borderId="8" fillId="4" fontId="8" numFmtId="0" xfId="0" applyAlignment="1" applyBorder="1" applyFont="1">
      <alignment horizontal="left" shrinkToFit="0" vertical="center" wrapText="1"/>
    </xf>
    <xf borderId="11" fillId="2" fontId="1" numFmtId="4" xfId="0" applyAlignment="1" applyBorder="1" applyFont="1" applyNumberFormat="1">
      <alignment horizontal="center" readingOrder="0" vertical="center"/>
    </xf>
    <xf borderId="11" fillId="13" fontId="15" numFmtId="4" xfId="0" applyAlignment="1" applyBorder="1" applyFill="1" applyFont="1" applyNumberFormat="1">
      <alignment horizontal="center" readingOrder="0" vertical="center"/>
    </xf>
    <xf borderId="11" fillId="13" fontId="15" numFmtId="4" xfId="0" applyAlignment="1" applyBorder="1" applyFont="1" applyNumberFormat="1">
      <alignment horizontal="center" vertical="center"/>
    </xf>
    <xf borderId="11" fillId="13" fontId="1" numFmtId="4" xfId="0" applyAlignment="1" applyBorder="1" applyFont="1" applyNumberFormat="1">
      <alignment horizontal="center" readingOrder="0" vertical="center"/>
    </xf>
    <xf borderId="8" fillId="0" fontId="25" numFmtId="0" xfId="0" applyAlignment="1" applyBorder="1" applyFont="1">
      <alignment horizontal="left" readingOrder="0" shrinkToFit="0" vertical="center" wrapText="1"/>
    </xf>
    <xf borderId="8" fillId="9" fontId="1" numFmtId="4" xfId="0" applyAlignment="1" applyBorder="1" applyFont="1" applyNumberFormat="1">
      <alignment horizontal="center" readingOrder="0" vertical="center"/>
    </xf>
    <xf borderId="4" fillId="2" fontId="1" numFmtId="4" xfId="0" applyAlignment="1" applyBorder="1" applyFont="1" applyNumberFormat="1">
      <alignment horizontal="center" readingOrder="0" vertical="center"/>
    </xf>
    <xf borderId="11" fillId="6" fontId="2" numFmtId="4" xfId="0" applyAlignment="1" applyBorder="1" applyFont="1" applyNumberFormat="1">
      <alignment horizontal="center" readingOrder="0" vertical="center"/>
    </xf>
    <xf borderId="11" fillId="2" fontId="2" numFmtId="4" xfId="0" applyAlignment="1" applyBorder="1" applyFont="1" applyNumberFormat="1">
      <alignment horizontal="center" readingOrder="0" vertical="center"/>
    </xf>
    <xf borderId="8" fillId="0" fontId="26" numFmtId="0" xfId="0" applyAlignment="1" applyBorder="1" applyFont="1">
      <alignment horizontal="left" readingOrder="0" shrinkToFit="0" vertical="center" wrapText="1"/>
    </xf>
    <xf borderId="8" fillId="0" fontId="27" numFmtId="0" xfId="0" applyAlignment="1" applyBorder="1" applyFont="1">
      <alignment readingOrder="0" shrinkToFit="0" vertical="center" wrapText="1"/>
    </xf>
    <xf borderId="4" fillId="2" fontId="21" numFmtId="4" xfId="0" applyAlignment="1" applyBorder="1" applyFont="1" applyNumberFormat="1">
      <alignment horizontal="center" readingOrder="0" vertical="center"/>
    </xf>
    <xf borderId="8" fillId="0" fontId="28" numFmtId="0" xfId="0" applyAlignment="1" applyBorder="1" applyFont="1">
      <alignment horizontal="left" readingOrder="0" shrinkToFit="0" vertical="center" wrapText="1"/>
    </xf>
    <xf borderId="8" fillId="0" fontId="29" numFmtId="0" xfId="0" applyAlignment="1" applyBorder="1" applyFont="1">
      <alignment horizontal="left" readingOrder="0" shrinkToFit="0" vertical="center" wrapText="1"/>
    </xf>
    <xf borderId="8" fillId="6" fontId="10" numFmtId="0" xfId="0" applyAlignment="1" applyBorder="1" applyFont="1">
      <alignment horizontal="center" readingOrder="0" shrinkToFit="0" vertical="center" wrapText="1"/>
    </xf>
    <xf borderId="11" fillId="13" fontId="1" numFmtId="4" xfId="0" applyAlignment="1" applyBorder="1" applyFont="1" applyNumberFormat="1">
      <alignment horizontal="center" vertical="center"/>
    </xf>
    <xf borderId="11" fillId="14" fontId="1" numFmtId="4" xfId="0" applyAlignment="1" applyBorder="1" applyFill="1" applyFont="1" applyNumberFormat="1">
      <alignment horizontal="center" readingOrder="0" vertical="center"/>
    </xf>
    <xf borderId="11" fillId="14" fontId="15" numFmtId="4" xfId="0" applyAlignment="1" applyBorder="1" applyFont="1" applyNumberFormat="1">
      <alignment horizontal="center" vertical="center"/>
    </xf>
    <xf borderId="8" fillId="0" fontId="30" numFmtId="0" xfId="0" applyAlignment="1" applyBorder="1" applyFont="1">
      <alignment horizontal="center" readingOrder="0" shrinkToFit="0" vertical="center" wrapText="0"/>
    </xf>
    <xf borderId="11" fillId="15" fontId="1" numFmtId="4" xfId="0" applyAlignment="1" applyBorder="1" applyFill="1" applyFont="1" applyNumberFormat="1">
      <alignment horizontal="center" readingOrder="0" vertical="center"/>
    </xf>
    <xf borderId="11" fillId="14" fontId="1" numFmtId="0" xfId="0" applyAlignment="1" applyBorder="1" applyFont="1">
      <alignment horizontal="center" readingOrder="0" vertical="center"/>
    </xf>
    <xf borderId="8" fillId="0" fontId="10" numFmtId="0" xfId="0" applyAlignment="1" applyBorder="1" applyFont="1">
      <alignment horizontal="center" readingOrder="0" shrinkToFit="0" vertical="center" wrapText="1"/>
    </xf>
    <xf borderId="11" fillId="14" fontId="15" numFmtId="4" xfId="0" applyAlignment="1" applyBorder="1" applyFont="1" applyNumberFormat="1">
      <alignment horizontal="center" readingOrder="0" vertical="center"/>
    </xf>
    <xf borderId="8" fillId="0" fontId="31" numFmtId="0" xfId="0" applyAlignment="1" applyBorder="1" applyFont="1">
      <alignment horizontal="center" readingOrder="0" shrinkToFit="0" vertical="center" wrapText="1"/>
    </xf>
    <xf borderId="5" fillId="0" fontId="10" numFmtId="0" xfId="0" applyAlignment="1" applyBorder="1" applyFont="1">
      <alignment horizontal="center" vertical="center"/>
    </xf>
    <xf borderId="8" fillId="0" fontId="31" numFmtId="4" xfId="0" applyAlignment="1" applyBorder="1" applyFont="1" applyNumberFormat="1">
      <alignment horizontal="center" readingOrder="0" shrinkToFit="0" vertical="center" wrapText="1"/>
    </xf>
    <xf borderId="8" fillId="9" fontId="1" numFmtId="4" xfId="0" applyAlignment="1" applyBorder="1" applyFont="1" applyNumberFormat="1">
      <alignment horizontal="center" readingOrder="0" shrinkToFit="0" vertical="center" wrapText="0"/>
    </xf>
    <xf borderId="9" fillId="0" fontId="10" numFmtId="0" xfId="0" applyAlignment="1" applyBorder="1" applyFont="1">
      <alignment readingOrder="0" shrinkToFit="0" vertical="center" wrapText="1"/>
    </xf>
    <xf borderId="8" fillId="0" fontId="1" numFmtId="4" xfId="0" applyAlignment="1" applyBorder="1" applyFont="1" applyNumberFormat="1">
      <alignment horizontal="center" readingOrder="0" shrinkToFit="0" vertical="center" wrapText="0"/>
    </xf>
    <xf borderId="1" fillId="0" fontId="32" numFmtId="0" xfId="0" applyAlignment="1" applyBorder="1" applyFont="1">
      <alignment horizontal="center" readingOrder="0" vertical="center"/>
    </xf>
    <xf borderId="6" fillId="0" fontId="32" numFmtId="0" xfId="0" applyAlignment="1" applyBorder="1" applyFont="1">
      <alignment horizontal="center" readingOrder="0" vertical="center"/>
    </xf>
    <xf borderId="6" fillId="0" fontId="33" numFmtId="0" xfId="0" applyAlignment="1" applyBorder="1" applyFont="1">
      <alignment horizontal="center" readingOrder="0" vertical="center"/>
    </xf>
    <xf borderId="8" fillId="0" fontId="32" numFmtId="0" xfId="0" applyAlignment="1" applyBorder="1" applyFont="1">
      <alignment readingOrder="0" shrinkToFit="0" vertical="center" wrapText="1"/>
    </xf>
    <xf borderId="13" fillId="0" fontId="10" numFmtId="0" xfId="0" applyAlignment="1" applyBorder="1" applyFont="1">
      <alignment horizontal="left" readingOrder="0" shrinkToFit="0" vertical="center" wrapText="1"/>
    </xf>
    <xf borderId="8" fillId="0" fontId="32" numFmtId="0" xfId="0" applyAlignment="1" applyBorder="1" applyFont="1">
      <alignment horizontal="center" readingOrder="0" vertical="center"/>
    </xf>
    <xf borderId="11" fillId="0" fontId="12" numFmtId="0" xfId="0" applyAlignment="1" applyBorder="1" applyFont="1">
      <alignment horizontal="left" readingOrder="0" shrinkToFit="0" vertical="center" wrapText="1"/>
    </xf>
    <xf borderId="11" fillId="0" fontId="10" numFmtId="0" xfId="0" applyAlignment="1" applyBorder="1" applyFont="1">
      <alignment horizontal="left" readingOrder="0" shrinkToFit="0" vertical="center" wrapText="1"/>
    </xf>
    <xf borderId="5" fillId="0" fontId="10" numFmtId="0" xfId="0" applyAlignment="1" applyBorder="1" applyFont="1">
      <alignment horizontal="center" readingOrder="0" vertical="center"/>
    </xf>
    <xf borderId="11" fillId="0" fontId="12" numFmtId="0" xfId="0" applyAlignment="1" applyBorder="1" applyFont="1">
      <alignment horizontal="left" shrinkToFit="0" vertical="center" wrapText="1"/>
    </xf>
    <xf borderId="11" fillId="0" fontId="10" numFmtId="0" xfId="0" applyAlignment="1" applyBorder="1" applyFont="1">
      <alignment horizontal="center" shrinkToFit="0" vertical="center" wrapText="0"/>
    </xf>
    <xf borderId="8" fillId="5" fontId="31" numFmtId="0" xfId="0" applyAlignment="1" applyBorder="1" applyFont="1">
      <alignment horizontal="center" readingOrder="0" shrinkToFit="0" vertical="center" wrapText="1"/>
    </xf>
    <xf borderId="11" fillId="0" fontId="10" numFmtId="0" xfId="0" applyAlignment="1" applyBorder="1" applyFont="1">
      <alignment horizontal="center" vertical="center"/>
    </xf>
    <xf borderId="8" fillId="5" fontId="31" numFmtId="4" xfId="0" applyAlignment="1" applyBorder="1" applyFont="1" applyNumberFormat="1">
      <alignment horizontal="center" readingOrder="0" shrinkToFit="0" vertical="center" wrapText="1"/>
    </xf>
    <xf borderId="11" fillId="0" fontId="10" numFmtId="0" xfId="0" applyAlignment="1" applyBorder="1" applyFont="1">
      <alignment horizontal="center" readingOrder="0" shrinkToFit="0" vertical="center" wrapText="0"/>
    </xf>
    <xf borderId="12" fillId="0" fontId="2" numFmtId="0" xfId="0" applyAlignment="1" applyBorder="1" applyFont="1">
      <alignment horizontal="center" readingOrder="0" vertical="center"/>
    </xf>
    <xf borderId="11" fillId="0" fontId="10" numFmtId="0" xfId="0" applyAlignment="1" applyBorder="1" applyFont="1">
      <alignment horizontal="center" readingOrder="0" vertical="center"/>
    </xf>
    <xf borderId="11" fillId="0" fontId="25" numFmtId="0" xfId="0" applyAlignment="1" applyBorder="1" applyFont="1">
      <alignment horizontal="left" shrinkToFit="0" vertical="center" wrapText="1"/>
    </xf>
    <xf borderId="11" fillId="2" fontId="10" numFmtId="0" xfId="0" applyAlignment="1" applyBorder="1" applyFont="1">
      <alignment horizontal="left" readingOrder="0" shrinkToFit="0" vertical="center" wrapText="1"/>
    </xf>
    <xf borderId="0" fillId="0" fontId="1" numFmtId="4" xfId="0" applyAlignment="1" applyFont="1" applyNumberFormat="1">
      <alignment horizontal="center" readingOrder="0" shrinkToFit="0" vertical="center" wrapText="0"/>
    </xf>
    <xf borderId="8" fillId="16" fontId="1" numFmtId="4" xfId="0" applyAlignment="1" applyBorder="1" applyFill="1" applyFont="1" applyNumberFormat="1">
      <alignment horizontal="center" readingOrder="0" shrinkToFit="0" vertical="center" wrapText="0"/>
    </xf>
    <xf borderId="11" fillId="2" fontId="10" numFmtId="0" xfId="0" applyAlignment="1" applyBorder="1" applyFont="1">
      <alignment horizontal="center" readingOrder="0" shrinkToFit="0" vertical="center" wrapText="1"/>
    </xf>
    <xf borderId="11" fillId="0" fontId="10" numFmtId="0" xfId="0" applyAlignment="1" applyBorder="1" applyFont="1">
      <alignment readingOrder="0" shrinkToFit="0" vertical="center" wrapText="1"/>
    </xf>
    <xf borderId="4" fillId="0" fontId="34" numFmtId="0" xfId="0" applyAlignment="1" applyBorder="1" applyFont="1">
      <alignment horizontal="left" readingOrder="0" vertical="center"/>
    </xf>
    <xf borderId="8" fillId="16" fontId="1" numFmtId="4" xfId="0" applyAlignment="1" applyBorder="1" applyFont="1" applyNumberFormat="1">
      <alignment horizontal="center" shrinkToFit="0" vertical="center" wrapText="0"/>
    </xf>
    <xf borderId="8" fillId="0" fontId="35" numFmtId="0" xfId="0" applyAlignment="1" applyBorder="1" applyFont="1">
      <alignment readingOrder="0" shrinkToFit="0" vertical="center" wrapText="1"/>
    </xf>
    <xf borderId="8" fillId="0" fontId="33" numFmtId="0" xfId="0" applyAlignment="1" applyBorder="1" applyFont="1">
      <alignment horizontal="center" shrinkToFit="0" vertical="center" wrapText="0"/>
    </xf>
    <xf borderId="11" fillId="0" fontId="2" numFmtId="0" xfId="0" applyAlignment="1" applyBorder="1" applyFont="1">
      <alignment vertical="center"/>
    </xf>
    <xf borderId="8" fillId="0" fontId="6" numFmtId="4" xfId="0" applyAlignment="1" applyBorder="1" applyFont="1" applyNumberFormat="1">
      <alignment horizontal="center" readingOrder="0" vertical="center"/>
    </xf>
    <xf borderId="8" fillId="5" fontId="36" numFmtId="0" xfId="0" applyAlignment="1" applyBorder="1" applyFont="1">
      <alignment horizontal="center" vertical="center"/>
    </xf>
    <xf borderId="8" fillId="9" fontId="7" numFmtId="4" xfId="0" applyAlignment="1" applyBorder="1" applyFont="1" applyNumberFormat="1">
      <alignment horizontal="center" readingOrder="0" vertical="center"/>
    </xf>
    <xf borderId="8" fillId="0" fontId="8" numFmtId="4" xfId="0" applyAlignment="1" applyBorder="1" applyFont="1" applyNumberFormat="1">
      <alignment horizontal="center" vertical="center"/>
    </xf>
    <xf borderId="11" fillId="5" fontId="37" numFmtId="0" xfId="0" applyAlignment="1" applyBorder="1" applyFont="1">
      <alignment shrinkToFit="0" vertical="center" wrapText="1"/>
    </xf>
    <xf borderId="8" fillId="2" fontId="37" numFmtId="0" xfId="0" applyAlignment="1" applyBorder="1" applyFont="1">
      <alignment readingOrder="0" shrinkToFit="0" vertical="center" wrapText="1"/>
    </xf>
    <xf borderId="8" fillId="5" fontId="37" numFmtId="0" xfId="0" applyAlignment="1" applyBorder="1" applyFont="1">
      <alignment horizontal="center" vertical="center"/>
    </xf>
    <xf borderId="8" fillId="2" fontId="37" numFmtId="4" xfId="0" applyAlignment="1" applyBorder="1" applyFont="1" applyNumberFormat="1">
      <alignment horizontal="center" readingOrder="0" shrinkToFit="0" vertical="center" wrapText="1"/>
    </xf>
    <xf borderId="8" fillId="5" fontId="37" numFmtId="0" xfId="0" applyAlignment="1" applyBorder="1" applyFont="1">
      <alignment shrinkToFit="0" vertical="center" wrapText="1"/>
    </xf>
    <xf borderId="8" fillId="4" fontId="38" numFmtId="0" xfId="0" applyAlignment="1" applyBorder="1" applyFont="1">
      <alignment readingOrder="0" shrinkToFit="0" vertical="center" wrapText="1"/>
    </xf>
    <xf borderId="8" fillId="5" fontId="38" numFmtId="0" xfId="0" applyAlignment="1" applyBorder="1" applyFont="1">
      <alignment horizontal="center" vertical="center"/>
    </xf>
    <xf borderId="8" fillId="4" fontId="38" numFmtId="4" xfId="0" applyAlignment="1" applyBorder="1" applyFont="1" applyNumberFormat="1">
      <alignment horizontal="center" readingOrder="0" shrinkToFit="0" vertical="center" wrapText="1"/>
    </xf>
    <xf borderId="8" fillId="3" fontId="8" numFmtId="4" xfId="0" applyAlignment="1" applyBorder="1" applyFont="1" applyNumberFormat="1">
      <alignment horizontal="center" readingOrder="0" vertical="center"/>
    </xf>
    <xf borderId="8" fillId="5" fontId="38" numFmtId="0" xfId="0" applyAlignment="1" applyBorder="1" applyFont="1">
      <alignment shrinkToFit="0" vertical="center" wrapText="1"/>
    </xf>
    <xf borderId="8" fillId="5" fontId="14" numFmtId="0" xfId="0" applyAlignment="1" applyBorder="1" applyFont="1">
      <alignment horizontal="left" readingOrder="0" shrinkToFit="0" vertical="center" wrapText="1"/>
    </xf>
    <xf borderId="8" fillId="5" fontId="14" numFmtId="0" xfId="0" applyAlignment="1" applyBorder="1" applyFont="1">
      <alignment horizontal="center" readingOrder="0" vertical="center"/>
    </xf>
    <xf borderId="8" fillId="5" fontId="14" numFmtId="0" xfId="0" applyAlignment="1" applyBorder="1" applyFont="1">
      <alignment horizontal="left" shrinkToFit="0" vertical="center" wrapText="1"/>
    </xf>
    <xf borderId="8" fillId="4" fontId="38" numFmtId="0" xfId="0" applyAlignment="1" applyBorder="1" applyFont="1">
      <alignment horizontal="center" readingOrder="0" shrinkToFit="0" vertical="center" wrapText="1"/>
    </xf>
    <xf borderId="8" fillId="0" fontId="14" numFmtId="0" xfId="0" applyAlignment="1" applyBorder="1" applyFont="1">
      <alignment horizontal="left" readingOrder="0" shrinkToFit="0" vertical="center" wrapText="1"/>
    </xf>
    <xf borderId="8" fillId="0" fontId="14" numFmtId="0" xfId="0" applyAlignment="1" applyBorder="1" applyFont="1">
      <alignment horizontal="left" shrinkToFit="0" vertical="center" wrapText="1"/>
    </xf>
    <xf borderId="8" fillId="17" fontId="1" numFmtId="0" xfId="0" applyAlignment="1" applyBorder="1" applyFill="1" applyFont="1">
      <alignment horizontal="center" readingOrder="0" shrinkToFit="0" vertical="center" wrapText="0"/>
    </xf>
    <xf borderId="8" fillId="17" fontId="2" numFmtId="0" xfId="0" applyAlignment="1" applyBorder="1" applyFont="1">
      <alignment horizontal="center" readingOrder="0" shrinkToFit="0" vertical="center" wrapText="0"/>
    </xf>
    <xf borderId="8" fillId="17" fontId="14" numFmtId="0" xfId="0" applyAlignment="1" applyBorder="1" applyFont="1">
      <alignment horizontal="left" readingOrder="0" shrinkToFit="0" vertical="center" wrapText="1"/>
    </xf>
    <xf borderId="8" fillId="17" fontId="14" numFmtId="0" xfId="0" applyAlignment="1" applyBorder="1" applyFont="1">
      <alignment horizontal="center" readingOrder="0" vertical="center"/>
    </xf>
    <xf borderId="8" fillId="17" fontId="1" numFmtId="4" xfId="0" applyAlignment="1" applyBorder="1" applyFont="1" applyNumberFormat="1">
      <alignment horizontal="center" shrinkToFit="0" vertical="center" wrapText="0"/>
    </xf>
    <xf borderId="8" fillId="17" fontId="1" numFmtId="4" xfId="0" applyAlignment="1" applyBorder="1" applyFont="1" applyNumberFormat="1">
      <alignment horizontal="center" readingOrder="0" shrinkToFit="0" vertical="center" wrapText="0"/>
    </xf>
    <xf borderId="8" fillId="0" fontId="14" numFmtId="0" xfId="0" applyAlignment="1" applyBorder="1" applyFont="1">
      <alignment horizontal="center" vertical="center"/>
    </xf>
    <xf borderId="8" fillId="0" fontId="38" numFmtId="0" xfId="0" applyAlignment="1" applyBorder="1" applyFont="1">
      <alignment horizontal="center" vertical="center"/>
    </xf>
    <xf borderId="8" fillId="0" fontId="38" numFmtId="0" xfId="0" applyAlignment="1" applyBorder="1" applyFont="1">
      <alignment shrinkToFit="0" vertical="center" wrapText="1"/>
    </xf>
    <xf borderId="8" fillId="5" fontId="14" numFmtId="0" xfId="0" applyAlignment="1" applyBorder="1" applyFont="1">
      <alignment readingOrder="0" shrinkToFit="0" vertical="center" wrapText="1"/>
    </xf>
    <xf borderId="8" fillId="5" fontId="14" numFmtId="0" xfId="0" applyAlignment="1" applyBorder="1" applyFont="1">
      <alignment shrinkToFit="0" vertical="center" wrapText="1"/>
    </xf>
    <xf borderId="8" fillId="5" fontId="39" numFmtId="0" xfId="0" applyAlignment="1" applyBorder="1" applyFont="1">
      <alignment readingOrder="0" shrinkToFit="0" vertical="center" wrapText="1"/>
    </xf>
    <xf borderId="8" fillId="5" fontId="39" numFmtId="0" xfId="0" applyAlignment="1" applyBorder="1" applyFont="1">
      <alignment horizontal="center" readingOrder="0" vertical="center"/>
    </xf>
    <xf borderId="8" fillId="5" fontId="39" numFmtId="0" xfId="0" applyAlignment="1" applyBorder="1" applyFont="1">
      <alignment shrinkToFit="0" vertical="center" wrapText="1"/>
    </xf>
    <xf borderId="8" fillId="4" fontId="38" numFmtId="0" xfId="0" applyAlignment="1" applyBorder="1" applyFont="1">
      <alignment horizontal="left" readingOrder="0" shrinkToFit="0" vertical="center" wrapText="1"/>
    </xf>
    <xf borderId="8" fillId="5" fontId="14" numFmtId="0" xfId="0" applyAlignment="1" applyBorder="1" applyFont="1">
      <alignment horizontal="center" vertical="center"/>
    </xf>
    <xf borderId="8" fillId="4" fontId="37" numFmtId="0" xfId="0" applyAlignment="1" applyBorder="1" applyFont="1">
      <alignment readingOrder="0" shrinkToFit="0" vertical="center" wrapText="1"/>
    </xf>
    <xf borderId="8" fillId="5" fontId="39" numFmtId="0" xfId="0" applyAlignment="1" applyBorder="1" applyFont="1">
      <alignment horizontal="center" vertical="center"/>
    </xf>
    <xf borderId="8" fillId="5" fontId="14" numFmtId="0" xfId="0" applyAlignment="1" applyBorder="1" applyFont="1">
      <alignment horizontal="center" shrinkToFit="0" vertical="center" wrapText="0"/>
    </xf>
    <xf borderId="8" fillId="18" fontId="1" numFmtId="0" xfId="0" applyAlignment="1" applyBorder="1" applyFill="1" applyFont="1">
      <alignment horizontal="center" readingOrder="0" shrinkToFit="0" vertical="center" wrapText="0"/>
    </xf>
    <xf borderId="8" fillId="18" fontId="2" numFmtId="0" xfId="0" applyAlignment="1" applyBorder="1" applyFont="1">
      <alignment horizontal="center" readingOrder="0" shrinkToFit="0" vertical="center" wrapText="0"/>
    </xf>
    <xf borderId="8" fillId="18" fontId="14" numFmtId="0" xfId="0" applyAlignment="1" applyBorder="1" applyFont="1">
      <alignment horizontal="left" readingOrder="0" shrinkToFit="0" vertical="center" wrapText="1"/>
    </xf>
    <xf borderId="8" fillId="18" fontId="14" numFmtId="0" xfId="0" applyAlignment="1" applyBorder="1" applyFont="1">
      <alignment horizontal="center" readingOrder="0" vertical="center"/>
    </xf>
    <xf borderId="8" fillId="18" fontId="1" numFmtId="4" xfId="0" applyAlignment="1" applyBorder="1" applyFont="1" applyNumberFormat="1">
      <alignment horizontal="center" shrinkToFit="0" vertical="center" wrapText="0"/>
    </xf>
    <xf borderId="8" fillId="18" fontId="1" numFmtId="4" xfId="0" applyAlignment="1" applyBorder="1" applyFont="1" applyNumberFormat="1">
      <alignment horizontal="center" readingOrder="0" shrinkToFit="0" vertical="center" wrapText="0"/>
    </xf>
    <xf borderId="8" fillId="2" fontId="38" numFmtId="0" xfId="0" applyAlignment="1" applyBorder="1" applyFont="1">
      <alignment readingOrder="0" shrinkToFit="0" vertical="center" wrapText="1"/>
    </xf>
    <xf borderId="8" fillId="2" fontId="38" numFmtId="4" xfId="0" applyAlignment="1" applyBorder="1" applyFont="1" applyNumberFormat="1">
      <alignment horizontal="center" readingOrder="0" shrinkToFit="0" vertical="center" wrapText="1"/>
    </xf>
    <xf borderId="8" fillId="0" fontId="14" numFmtId="0" xfId="0" applyAlignment="1" applyBorder="1" applyFont="1">
      <alignment readingOrder="0" shrinkToFit="0" vertical="center" wrapText="1"/>
    </xf>
    <xf borderId="0" fillId="0" fontId="1" numFmtId="0" xfId="0" applyAlignment="1" applyFont="1">
      <alignment horizontal="center" readingOrder="0" shrinkToFit="0" vertical="center" wrapText="0"/>
    </xf>
    <xf borderId="8" fillId="0" fontId="1" numFmtId="165" xfId="0" applyAlignment="1" applyBorder="1" applyFont="1" applyNumberFormat="1">
      <alignment horizontal="center" readingOrder="0" shrinkToFit="0" vertical="center" wrapText="0"/>
    </xf>
    <xf borderId="8" fillId="16" fontId="14" numFmtId="0" xfId="0" applyAlignment="1" applyBorder="1" applyFont="1">
      <alignment horizontal="left" readingOrder="0" shrinkToFit="0" vertical="center" wrapText="1"/>
    </xf>
    <xf borderId="8" fillId="4" fontId="40" numFmtId="4" xfId="0" applyAlignment="1" applyBorder="1" applyFont="1" applyNumberFormat="1">
      <alignment horizontal="center" readingOrder="0" shrinkToFit="0" vertical="center" wrapText="1"/>
    </xf>
    <xf borderId="8" fillId="5" fontId="33" numFmtId="0" xfId="0" applyAlignment="1" applyBorder="1" applyFont="1">
      <alignment horizontal="center" readingOrder="0" shrinkToFit="0" vertical="center" wrapText="1"/>
    </xf>
    <xf borderId="8" fillId="0" fontId="14" numFmtId="0" xfId="0" applyAlignment="1" applyBorder="1" applyFont="1">
      <alignment shrinkToFit="0" vertical="center" wrapText="1"/>
    </xf>
    <xf borderId="8" fillId="19" fontId="10" numFmtId="0" xfId="0" applyAlignment="1" applyBorder="1" applyFill="1" applyFont="1">
      <alignment horizontal="center" shrinkToFit="0" vertical="center" wrapText="0"/>
    </xf>
    <xf borderId="8" fillId="19" fontId="40" numFmtId="0" xfId="0" applyAlignment="1" applyBorder="1" applyFont="1">
      <alignment horizontal="left" readingOrder="0" shrinkToFit="0" vertical="center" wrapText="1"/>
    </xf>
    <xf borderId="8" fillId="19" fontId="1" numFmtId="0" xfId="0" applyAlignment="1" applyBorder="1" applyFont="1">
      <alignment horizontal="center" shrinkToFit="0" vertical="center" wrapText="0"/>
    </xf>
    <xf borderId="8" fillId="19" fontId="1" numFmtId="4" xfId="0" applyAlignment="1" applyBorder="1" applyFont="1" applyNumberFormat="1">
      <alignment horizontal="center" shrinkToFit="0" vertical="center" wrapText="0"/>
    </xf>
    <xf borderId="11" fillId="19" fontId="40" numFmtId="4" xfId="0" applyAlignment="1" applyBorder="1" applyFont="1" applyNumberFormat="1">
      <alignment horizontal="center" readingOrder="0" shrinkToFit="0" vertical="center" wrapText="0"/>
    </xf>
    <xf borderId="8" fillId="19" fontId="1" numFmtId="0" xfId="0" applyAlignment="1" applyBorder="1" applyFont="1">
      <alignment shrinkToFit="0" vertical="center" wrapText="1"/>
    </xf>
    <xf borderId="8" fillId="0" fontId="1" numFmtId="0" xfId="0" applyAlignment="1" applyBorder="1" applyFont="1">
      <alignment horizontal="left" readingOrder="0" shrinkToFit="0" vertical="center" wrapText="1"/>
    </xf>
    <xf borderId="11" fillId="0" fontId="1" numFmtId="4" xfId="0" applyAlignment="1" applyBorder="1" applyFont="1" applyNumberFormat="1">
      <alignment horizontal="center" shrinkToFit="0" vertical="center" wrapText="0"/>
    </xf>
    <xf borderId="11" fillId="0" fontId="40" numFmtId="4" xfId="0" applyAlignment="1" applyBorder="1" applyFont="1" applyNumberFormat="1">
      <alignment horizontal="center" shrinkToFit="0" vertical="center" wrapText="0"/>
    </xf>
    <xf borderId="0" fillId="0" fontId="3" numFmtId="0" xfId="0" applyAlignment="1" applyFont="1">
      <alignment readingOrder="0" shrinkToFit="0" vertical="center" wrapText="1"/>
    </xf>
    <xf borderId="0" fillId="0" fontId="3" numFmtId="0" xfId="0" applyAlignment="1" applyFont="1">
      <alignment horizontal="center" vertical="center"/>
    </xf>
    <xf borderId="0" fillId="0" fontId="3" numFmtId="4" xfId="0" applyAlignment="1" applyFont="1" applyNumberFormat="1">
      <alignment horizontal="center" vertical="center"/>
    </xf>
    <xf borderId="0" fillId="0" fontId="3" numFmtId="0" xfId="0" applyAlignment="1" applyFont="1">
      <alignment shrinkToFit="0" vertical="center" wrapText="1"/>
    </xf>
    <xf borderId="8" fillId="0" fontId="3" numFmtId="0" xfId="0" applyAlignment="1" applyBorder="1" applyFont="1">
      <alignment readingOrder="0" shrinkToFit="0" vertical="center" wrapText="1"/>
    </xf>
    <xf borderId="8" fillId="0" fontId="3" numFmtId="0" xfId="0" applyAlignment="1" applyBorder="1" applyFont="1">
      <alignment horizontal="center" vertical="center"/>
    </xf>
    <xf borderId="8" fillId="0" fontId="3" numFmtId="4" xfId="0" applyAlignment="1" applyBorder="1" applyFont="1" applyNumberFormat="1">
      <alignment horizontal="center" vertical="center"/>
    </xf>
    <xf borderId="8" fillId="0" fontId="3" numFmtId="0" xfId="0" applyAlignment="1" applyBorder="1" applyFont="1">
      <alignment shrinkToFit="0" vertical="center" wrapText="1"/>
    </xf>
    <xf borderId="8" fillId="0" fontId="41" numFmtId="0" xfId="0" applyAlignment="1" applyBorder="1" applyFont="1">
      <alignment horizontal="left" readingOrder="0" shrinkToFit="0" vertical="center" wrapText="1"/>
    </xf>
    <xf borderId="8" fillId="0" fontId="41" numFmtId="0" xfId="0" applyAlignment="1" applyBorder="1" applyFont="1">
      <alignment horizontal="center" vertical="center"/>
    </xf>
    <xf borderId="8" fillId="0" fontId="41" numFmtId="4" xfId="0" applyAlignment="1" applyBorder="1" applyFont="1" applyNumberFormat="1">
      <alignment horizontal="center" readingOrder="0" vertical="center"/>
    </xf>
    <xf borderId="8" fillId="0" fontId="41" numFmtId="4" xfId="0" applyAlignment="1" applyBorder="1" applyFont="1" applyNumberFormat="1">
      <alignment horizontal="center" vertical="center"/>
    </xf>
    <xf borderId="8" fillId="0" fontId="41" numFmtId="10" xfId="0" applyAlignment="1" applyBorder="1" applyFont="1" applyNumberFormat="1">
      <alignment horizontal="center" vertical="center"/>
    </xf>
    <xf borderId="8" fillId="0" fontId="3" numFmtId="0" xfId="0" applyAlignment="1" applyBorder="1" applyFont="1">
      <alignment horizontal="center" readingOrder="0" shrinkToFit="0" vertical="center" wrapText="1"/>
    </xf>
    <xf borderId="8" fillId="0" fontId="41" numFmtId="0" xfId="0" applyBorder="1" applyFont="1"/>
    <xf borderId="8" fillId="0" fontId="3" numFmtId="0" xfId="0" applyAlignment="1" applyBorder="1" applyFont="1">
      <alignment horizontal="center" readingOrder="0" vertical="center"/>
    </xf>
    <xf borderId="8" fillId="0" fontId="41" numFmtId="0" xfId="0" applyAlignment="1" applyBorder="1" applyFont="1">
      <alignment readingOrder="0" shrinkToFit="0" vertical="center" wrapText="1"/>
    </xf>
    <xf borderId="8" fillId="0" fontId="3" numFmtId="0" xfId="0" applyAlignment="1" applyBorder="1" applyFont="1">
      <alignment horizontal="center" readingOrder="0"/>
    </xf>
    <xf borderId="8" fillId="0" fontId="1" numFmtId="0" xfId="0" applyAlignment="1" applyBorder="1" applyFont="1">
      <alignment horizontal="center" shrinkToFit="0" vertical="center" wrapText="1"/>
    </xf>
    <xf borderId="8" fillId="0" fontId="21" numFmtId="4" xfId="0" applyAlignment="1" applyBorder="1" applyFont="1" applyNumberFormat="1">
      <alignment horizontal="center" shrinkToFit="0" vertical="center" wrapText="1"/>
    </xf>
    <xf borderId="8" fillId="0" fontId="42" numFmtId="4" xfId="0" applyAlignment="1" applyBorder="1" applyFont="1" applyNumberFormat="1">
      <alignment horizontal="center" shrinkToFit="0" vertical="center" wrapText="1"/>
    </xf>
    <xf borderId="8" fillId="0" fontId="43" numFmtId="4" xfId="0" applyAlignment="1" applyBorder="1" applyFont="1" applyNumberFormat="1">
      <alignment horizontal="center" shrinkToFit="0" vertical="center" wrapText="1"/>
    </xf>
    <xf borderId="0" fillId="0" fontId="44" numFmtId="0" xfId="0" applyAlignment="1" applyFont="1">
      <alignment vertical="center"/>
    </xf>
    <xf borderId="0" fillId="0" fontId="44" numFmtId="0" xfId="0" applyFont="1"/>
    <xf borderId="8" fillId="0" fontId="44" numFmtId="0" xfId="0" applyAlignment="1" applyBorder="1" applyFont="1">
      <alignment shrinkToFit="0" vertical="center" wrapText="1"/>
    </xf>
    <xf borderId="8" fillId="0" fontId="42" numFmtId="0" xfId="0" applyAlignment="1" applyBorder="1" applyFont="1">
      <alignment shrinkToFit="0" vertical="center" wrapText="1"/>
    </xf>
    <xf borderId="8" fillId="0" fontId="45" numFmtId="4" xfId="0" applyAlignment="1" applyBorder="1" applyFont="1" applyNumberFormat="1">
      <alignment horizontal="center" shrinkToFit="0" vertical="center" wrapText="1"/>
    </xf>
    <xf borderId="8" fillId="0" fontId="44" numFmtId="4" xfId="0" applyAlignment="1" applyBorder="1" applyFont="1" applyNumberFormat="1">
      <alignment horizontal="center" shrinkToFit="0" vertical="center" wrapText="1"/>
    </xf>
    <xf borderId="8" fillId="0" fontId="1" numFmtId="0" xfId="0" applyAlignment="1" applyBorder="1" applyFont="1">
      <alignment horizontal="center" vertical="center"/>
    </xf>
    <xf borderId="8" fillId="0" fontId="18" numFmtId="0" xfId="0" applyAlignment="1" applyBorder="1" applyFont="1">
      <alignment horizontal="center" shrinkToFit="0" vertical="center" wrapText="1"/>
    </xf>
    <xf borderId="8" fillId="0" fontId="9" numFmtId="0" xfId="0" applyAlignment="1" applyBorder="1" applyFont="1">
      <alignment horizontal="center" vertical="center"/>
    </xf>
    <xf borderId="8" fillId="0" fontId="45" numFmtId="4" xfId="0" applyAlignment="1" applyBorder="1" applyFont="1" applyNumberFormat="1">
      <alignment horizontal="center" vertical="center"/>
    </xf>
    <xf borderId="8" fillId="0" fontId="44" numFmtId="4" xfId="0" applyAlignment="1" applyBorder="1" applyFont="1" applyNumberFormat="1">
      <alignment horizontal="center" vertical="center"/>
    </xf>
    <xf borderId="8" fillId="0" fontId="43" numFmtId="4" xfId="0" applyAlignment="1" applyBorder="1" applyFont="1" applyNumberFormat="1">
      <alignment horizontal="center" vertical="center"/>
    </xf>
    <xf borderId="8" fillId="0" fontId="9" numFmtId="0" xfId="0" applyAlignment="1" applyBorder="1" applyFont="1">
      <alignment horizontal="center" shrinkToFit="0" vertical="center" wrapText="1"/>
    </xf>
    <xf borderId="8" fillId="0" fontId="1" numFmtId="0" xfId="0" applyAlignment="1" applyBorder="1" applyFont="1">
      <alignment vertical="center"/>
    </xf>
    <xf borderId="8" fillId="2" fontId="40" numFmtId="0" xfId="0" applyAlignment="1" applyBorder="1" applyFont="1">
      <alignment shrinkToFit="0" vertical="center" wrapText="1"/>
    </xf>
    <xf borderId="8" fillId="0" fontId="40" numFmtId="0" xfId="0" applyAlignment="1" applyBorder="1" applyFont="1">
      <alignment vertical="center"/>
    </xf>
    <xf borderId="8" fillId="0" fontId="40" numFmtId="0" xfId="0" applyAlignment="1" applyBorder="1" applyFont="1">
      <alignment horizontal="center" vertical="center"/>
    </xf>
    <xf borderId="8" fillId="0" fontId="40" numFmtId="0" xfId="0" applyAlignment="1" applyBorder="1" applyFont="1">
      <alignment shrinkToFit="0" vertical="center" wrapText="1"/>
    </xf>
    <xf borderId="8" fillId="0" fontId="1" numFmtId="0" xfId="0" applyAlignment="1" applyBorder="1" applyFont="1">
      <alignment horizontal="left" shrinkToFit="0" vertical="center" wrapText="1"/>
    </xf>
    <xf borderId="8" fillId="4" fontId="1" numFmtId="0" xfId="0" applyAlignment="1" applyBorder="1" applyFont="1">
      <alignment horizontal="center" vertical="center"/>
    </xf>
    <xf borderId="8" fillId="4" fontId="19" numFmtId="0" xfId="0" applyAlignment="1" applyBorder="1" applyFont="1">
      <alignment vertical="center"/>
    </xf>
    <xf borderId="8" fillId="4" fontId="40" numFmtId="0" xfId="0" applyAlignment="1" applyBorder="1" applyFont="1">
      <alignment shrinkToFit="0" vertical="center" wrapText="1"/>
    </xf>
    <xf borderId="8" fillId="4" fontId="46" numFmtId="0" xfId="0" applyAlignment="1" applyBorder="1" applyFont="1">
      <alignment vertical="center"/>
    </xf>
    <xf borderId="8" fillId="4" fontId="46" numFmtId="0" xfId="0" applyAlignment="1" applyBorder="1" applyFont="1">
      <alignment horizontal="center" vertical="center"/>
    </xf>
    <xf borderId="8" fillId="4" fontId="42" numFmtId="4" xfId="0" applyAlignment="1" applyBorder="1" applyFont="1" applyNumberFormat="1">
      <alignment horizontal="center" vertical="center"/>
    </xf>
    <xf borderId="8" fillId="4" fontId="43" numFmtId="4" xfId="0" applyAlignment="1" applyBorder="1" applyFont="1" applyNumberFormat="1">
      <alignment horizontal="center" vertical="center"/>
    </xf>
    <xf borderId="8" fillId="4" fontId="46" numFmtId="0" xfId="0" applyAlignment="1" applyBorder="1" applyFont="1">
      <alignment shrinkToFit="0" vertical="center" wrapText="1"/>
    </xf>
    <xf borderId="8" fillId="0" fontId="44" numFmtId="166" xfId="0" applyAlignment="1" applyBorder="1" applyFont="1" applyNumberFormat="1">
      <alignment horizontal="center" vertical="center"/>
    </xf>
    <xf borderId="8" fillId="0" fontId="47" numFmtId="0" xfId="0" applyAlignment="1" applyBorder="1" applyFont="1">
      <alignment horizontal="center" vertical="center"/>
    </xf>
    <xf borderId="8" fillId="0" fontId="48" numFmtId="0" xfId="0" applyAlignment="1" applyBorder="1" applyFont="1">
      <alignment horizontal="left" shrinkToFit="0" wrapText="1"/>
    </xf>
    <xf borderId="8" fillId="0" fontId="49" numFmtId="0" xfId="0" applyAlignment="1" applyBorder="1" applyFont="1">
      <alignment horizontal="center" shrinkToFit="0" vertical="center" wrapText="1"/>
    </xf>
    <xf borderId="2" fillId="0" fontId="49" numFmtId="0" xfId="0" applyAlignment="1" applyBorder="1" applyFont="1">
      <alignment horizontal="center" shrinkToFit="0" vertical="center" wrapText="1"/>
    </xf>
    <xf borderId="8" fillId="0" fontId="50" numFmtId="4" xfId="0" applyAlignment="1" applyBorder="1" applyFont="1" applyNumberFormat="1">
      <alignment horizontal="center" vertical="center"/>
    </xf>
    <xf borderId="8" fillId="0" fontId="51" numFmtId="4" xfId="0" applyAlignment="1" applyBorder="1" applyFont="1" applyNumberFormat="1">
      <alignment horizontal="center" vertical="center"/>
    </xf>
    <xf borderId="8" fillId="0" fontId="52" numFmtId="4" xfId="0" applyAlignment="1" applyBorder="1" applyFont="1" applyNumberFormat="1">
      <alignment horizontal="center" vertical="center"/>
    </xf>
    <xf borderId="8" fillId="0" fontId="47" numFmtId="0" xfId="0" applyAlignment="1" applyBorder="1" applyFont="1">
      <alignment horizontal="left" shrinkToFit="0" vertical="center" wrapText="1"/>
    </xf>
    <xf borderId="0" fillId="0" fontId="51" numFmtId="0" xfId="0" applyAlignment="1" applyFont="1">
      <alignment vertical="center"/>
    </xf>
    <xf borderId="0" fillId="0" fontId="53" numFmtId="0" xfId="0" applyFont="1"/>
    <xf borderId="0" fillId="0" fontId="51" numFmtId="0" xfId="0" applyFont="1"/>
    <xf borderId="14" fillId="0" fontId="51" numFmtId="4" xfId="0" applyAlignment="1" applyBorder="1" applyFont="1" applyNumberFormat="1">
      <alignment vertical="center"/>
    </xf>
    <xf borderId="0" fillId="0" fontId="44" numFmtId="0" xfId="0" applyAlignment="1" applyFont="1">
      <alignment readingOrder="0" vertical="center"/>
    </xf>
    <xf borderId="8" fillId="5" fontId="1" numFmtId="0" xfId="0" applyAlignment="1" applyBorder="1" applyFont="1">
      <alignment horizontal="left" shrinkToFit="0" vertical="center" wrapText="1"/>
    </xf>
    <xf borderId="8" fillId="0" fontId="48" numFmtId="0" xfId="0" applyAlignment="1" applyBorder="1" applyFont="1">
      <alignment horizontal="left" shrinkToFit="0" vertical="center" wrapText="1"/>
    </xf>
    <xf borderId="8" fillId="0" fontId="49" numFmtId="0" xfId="0" applyAlignment="1" applyBorder="1" applyFont="1">
      <alignment horizontal="center" vertical="center"/>
    </xf>
    <xf borderId="8" fillId="0" fontId="54" numFmtId="4" xfId="0" applyAlignment="1" applyBorder="1" applyFont="1" applyNumberFormat="1">
      <alignment horizontal="center" vertical="center"/>
    </xf>
    <xf borderId="8" fillId="0" fontId="47" numFmtId="4" xfId="0" applyAlignment="1" applyBorder="1" applyFont="1" applyNumberFormat="1">
      <alignment horizontal="center" vertical="center"/>
    </xf>
    <xf borderId="8" fillId="0" fontId="55" numFmtId="4" xfId="0" applyAlignment="1" applyBorder="1" applyFont="1" applyNumberFormat="1">
      <alignment horizontal="center" vertical="center"/>
    </xf>
    <xf borderId="1" fillId="7" fontId="47" numFmtId="0" xfId="0" applyAlignment="1" applyBorder="1" applyFont="1">
      <alignment horizontal="left" shrinkToFit="0" vertical="center" wrapText="1"/>
    </xf>
    <xf borderId="0" fillId="0" fontId="47" numFmtId="0" xfId="0" applyAlignment="1" applyFont="1">
      <alignment vertical="center"/>
    </xf>
    <xf borderId="0" fillId="0" fontId="47" numFmtId="0" xfId="0" applyFont="1"/>
    <xf borderId="0" fillId="0" fontId="56" numFmtId="0" xfId="0" applyFont="1"/>
    <xf borderId="12" fillId="0" fontId="4" numFmtId="0" xfId="0" applyBorder="1" applyFont="1"/>
    <xf borderId="0" fillId="0" fontId="42" numFmtId="0" xfId="0" applyAlignment="1" applyFont="1">
      <alignment vertical="center"/>
    </xf>
    <xf borderId="0" fillId="0" fontId="42" numFmtId="4" xfId="0" applyAlignment="1" applyFont="1" applyNumberFormat="1">
      <alignment vertical="center"/>
    </xf>
    <xf borderId="8" fillId="9" fontId="57" numFmtId="4" xfId="0" applyAlignment="1" applyBorder="1" applyFont="1" applyNumberFormat="1">
      <alignment horizontal="center" vertical="center"/>
    </xf>
    <xf borderId="8" fillId="5" fontId="58" numFmtId="0" xfId="0" applyAlignment="1" applyBorder="1" applyFont="1">
      <alignment horizontal="left" shrinkToFit="0" vertical="center" wrapText="1"/>
    </xf>
    <xf borderId="0" fillId="0" fontId="59" numFmtId="0" xfId="0" applyFont="1"/>
    <xf borderId="8" fillId="5" fontId="19" numFmtId="0" xfId="0" applyAlignment="1" applyBorder="1" applyFont="1">
      <alignment horizontal="left" shrinkToFit="0" vertical="center" wrapText="1"/>
    </xf>
    <xf borderId="8" fillId="5" fontId="1" numFmtId="0" xfId="0" applyAlignment="1" applyBorder="1" applyFont="1">
      <alignment horizontal="center" vertical="center"/>
    </xf>
    <xf borderId="0" fillId="0" fontId="42" numFmtId="2" xfId="0" applyAlignment="1" applyFont="1" applyNumberFormat="1">
      <alignment vertical="center"/>
    </xf>
    <xf borderId="8" fillId="7" fontId="45" numFmtId="4" xfId="0" applyAlignment="1" applyBorder="1" applyFont="1" applyNumberFormat="1">
      <alignment horizontal="center" vertical="center"/>
    </xf>
    <xf borderId="6" fillId="9" fontId="1" numFmtId="4" xfId="0" applyAlignment="1" applyBorder="1" applyFont="1" applyNumberFormat="1">
      <alignment horizontal="center" readingOrder="0" shrinkToFit="0" wrapText="0"/>
    </xf>
    <xf borderId="0" fillId="0" fontId="60" numFmtId="0" xfId="0" applyAlignment="1" applyFont="1">
      <alignment vertical="center"/>
    </xf>
    <xf borderId="8" fillId="0" fontId="45" numFmtId="4" xfId="0" applyAlignment="1" applyBorder="1" applyFont="1" applyNumberFormat="1">
      <alignment horizontal="center" readingOrder="0" vertical="center"/>
    </xf>
    <xf borderId="8" fillId="0" fontId="19" numFmtId="0" xfId="0" applyAlignment="1" applyBorder="1" applyFont="1">
      <alignment horizontal="center" vertical="center"/>
    </xf>
    <xf borderId="8" fillId="7" fontId="43" numFmtId="4" xfId="0" applyAlignment="1" applyBorder="1" applyFont="1" applyNumberFormat="1">
      <alignment horizontal="center" vertical="center"/>
    </xf>
    <xf borderId="8" fillId="0" fontId="44" numFmtId="167" xfId="0" applyAlignment="1" applyBorder="1" applyFont="1" applyNumberFormat="1">
      <alignment horizontal="center" vertical="center"/>
    </xf>
    <xf borderId="14" fillId="0" fontId="42" numFmtId="0" xfId="0" applyAlignment="1" applyBorder="1" applyFont="1">
      <alignment horizontal="left" shrinkToFit="0" vertical="center" wrapText="1"/>
    </xf>
    <xf borderId="8" fillId="16" fontId="1" numFmtId="0" xfId="0" applyAlignment="1" applyBorder="1" applyFont="1">
      <alignment horizontal="center" vertical="center"/>
    </xf>
    <xf borderId="8" fillId="0" fontId="44" numFmtId="168" xfId="0" applyAlignment="1" applyBorder="1" applyFont="1" applyNumberFormat="1">
      <alignment horizontal="center" vertical="center"/>
    </xf>
    <xf borderId="0" fillId="0" fontId="42" numFmtId="0" xfId="0" applyAlignment="1" applyFont="1">
      <alignment readingOrder="0" vertical="center"/>
    </xf>
    <xf borderId="8" fillId="2" fontId="19" numFmtId="0" xfId="0" applyAlignment="1" applyBorder="1" applyFont="1">
      <alignment horizontal="center" vertical="center"/>
    </xf>
    <xf borderId="8" fillId="2" fontId="1" numFmtId="0" xfId="0" applyAlignment="1" applyBorder="1" applyFont="1">
      <alignment horizontal="center" vertical="center"/>
    </xf>
    <xf borderId="13" fillId="0" fontId="19" numFmtId="0" xfId="0" applyAlignment="1" applyBorder="1" applyFont="1">
      <alignment horizontal="center" shrinkToFit="0" wrapText="1"/>
    </xf>
    <xf borderId="4" fillId="0" fontId="61" numFmtId="4" xfId="0" applyAlignment="1" applyBorder="1" applyFont="1" applyNumberFormat="1">
      <alignment horizontal="center" vertical="center"/>
    </xf>
    <xf borderId="4" fillId="0" fontId="1" numFmtId="4" xfId="0" applyAlignment="1" applyBorder="1" applyFont="1" applyNumberFormat="1">
      <alignment horizontal="center" vertical="center"/>
    </xf>
    <xf borderId="3" fillId="0" fontId="19" numFmtId="0" xfId="0" applyAlignment="1" applyBorder="1" applyFont="1">
      <alignment shrinkToFit="0" wrapText="1"/>
    </xf>
    <xf borderId="2" fillId="0" fontId="19" numFmtId="0" xfId="0" applyAlignment="1" applyBorder="1" applyFont="1">
      <alignment horizontal="center" shrinkToFit="0" wrapText="1"/>
    </xf>
    <xf borderId="8" fillId="0" fontId="61" numFmtId="4" xfId="0" applyAlignment="1" applyBorder="1" applyFont="1" applyNumberFormat="1">
      <alignment horizontal="center" vertical="center"/>
    </xf>
    <xf borderId="4" fillId="0" fontId="1" numFmtId="0" xfId="0" applyAlignment="1" applyBorder="1" applyFont="1">
      <alignment horizontal="center" vertical="center"/>
    </xf>
    <xf borderId="4" fillId="0" fontId="45" numFmtId="4" xfId="0" applyAlignment="1" applyBorder="1" applyFont="1" applyNumberFormat="1">
      <alignment horizontal="center" vertical="center"/>
    </xf>
    <xf borderId="4" fillId="0" fontId="44" numFmtId="4" xfId="0" applyAlignment="1" applyBorder="1" applyFont="1" applyNumberFormat="1">
      <alignment horizontal="center" vertical="center"/>
    </xf>
    <xf borderId="8" fillId="7" fontId="1" numFmtId="0" xfId="0" applyAlignment="1" applyBorder="1" applyFont="1">
      <alignment horizontal="left" shrinkToFit="0" vertical="center" wrapText="1"/>
    </xf>
    <xf borderId="13" fillId="0" fontId="19" numFmtId="169" xfId="0" applyAlignment="1" applyBorder="1" applyFont="1" applyNumberFormat="1">
      <alignment horizontal="center" shrinkToFit="0" vertical="center" wrapText="1"/>
    </xf>
    <xf borderId="2" fillId="0" fontId="19" numFmtId="169" xfId="0" applyAlignment="1" applyBorder="1" applyFont="1" applyNumberFormat="1">
      <alignment horizontal="center" shrinkToFit="0" vertical="center" wrapText="1"/>
    </xf>
    <xf borderId="2" fillId="0" fontId="19" numFmtId="0" xfId="0" applyAlignment="1" applyBorder="1" applyFont="1">
      <alignment horizontal="center" shrinkToFit="0" vertical="center" wrapText="1"/>
    </xf>
    <xf borderId="15" fillId="7" fontId="44" numFmtId="0" xfId="0" applyAlignment="1" applyBorder="1" applyFont="1">
      <alignment vertical="center"/>
    </xf>
    <xf borderId="8" fillId="2" fontId="1" numFmtId="0" xfId="0" applyAlignment="1" applyBorder="1" applyFont="1">
      <alignment vertical="center"/>
    </xf>
    <xf borderId="8" fillId="2" fontId="40" numFmtId="0" xfId="0" applyAlignment="1" applyBorder="1" applyFont="1">
      <alignment vertical="center"/>
    </xf>
    <xf borderId="8" fillId="2" fontId="40" numFmtId="0" xfId="0" applyAlignment="1" applyBorder="1" applyFont="1">
      <alignment horizontal="center" vertical="center"/>
    </xf>
    <xf borderId="8" fillId="2" fontId="45" numFmtId="4" xfId="0" applyAlignment="1" applyBorder="1" applyFont="1" applyNumberFormat="1">
      <alignment horizontal="center" vertical="center"/>
    </xf>
    <xf borderId="8" fillId="2" fontId="44" numFmtId="4" xfId="0" applyAlignment="1" applyBorder="1" applyFont="1" applyNumberFormat="1">
      <alignment horizontal="center" vertical="center"/>
    </xf>
    <xf borderId="8" fillId="2" fontId="43" numFmtId="4" xfId="0" applyAlignment="1" applyBorder="1" applyFont="1" applyNumberFormat="1">
      <alignment horizontal="center" vertical="center"/>
    </xf>
    <xf borderId="8" fillId="0" fontId="46" numFmtId="0" xfId="0" applyAlignment="1" applyBorder="1" applyFont="1">
      <alignment horizontal="center" vertical="center"/>
    </xf>
    <xf borderId="8" fillId="8" fontId="62" numFmtId="4" xfId="0" applyAlignment="1" applyBorder="1" applyFont="1" applyNumberFormat="1">
      <alignment horizontal="center" vertical="center"/>
    </xf>
    <xf borderId="8" fillId="8" fontId="62" numFmtId="4" xfId="0" applyAlignment="1" applyBorder="1" applyFont="1" applyNumberFormat="1">
      <alignment horizontal="center" readingOrder="0" vertical="center"/>
    </xf>
    <xf borderId="14" fillId="0" fontId="44" numFmtId="0" xfId="0" applyAlignment="1" applyBorder="1" applyFont="1">
      <alignment horizontal="left" shrinkToFit="0" vertical="center" wrapText="1"/>
    </xf>
    <xf borderId="8" fillId="20" fontId="1" numFmtId="0" xfId="0" applyAlignment="1" applyBorder="1" applyFill="1" applyFont="1">
      <alignment horizontal="center" vertical="center"/>
    </xf>
    <xf borderId="8" fillId="20" fontId="1" numFmtId="0" xfId="0" applyAlignment="1" applyBorder="1" applyFont="1">
      <alignment horizontal="left" shrinkToFit="0" vertical="center" wrapText="1"/>
    </xf>
    <xf borderId="8" fillId="20" fontId="45" numFmtId="4" xfId="0" applyAlignment="1" applyBorder="1" applyFont="1" applyNumberFormat="1">
      <alignment horizontal="center" vertical="center"/>
    </xf>
    <xf borderId="8" fillId="20" fontId="44" numFmtId="4" xfId="0" applyAlignment="1" applyBorder="1" applyFont="1" applyNumberFormat="1">
      <alignment horizontal="center" vertical="center"/>
    </xf>
    <xf borderId="8" fillId="9" fontId="43" numFmtId="4" xfId="0" applyAlignment="1" applyBorder="1" applyFont="1" applyNumberFormat="1">
      <alignment horizontal="center" vertical="center"/>
    </xf>
    <xf borderId="8" fillId="20" fontId="1" numFmtId="0" xfId="0" applyAlignment="1" applyBorder="1" applyFont="1">
      <alignment horizontal="left" readingOrder="0" shrinkToFit="0" vertical="center" wrapText="1"/>
    </xf>
    <xf borderId="8" fillId="0" fontId="63" numFmtId="0" xfId="0" applyAlignment="1" applyBorder="1" applyFont="1">
      <alignment horizontal="center" vertical="center"/>
    </xf>
    <xf borderId="8" fillId="16" fontId="43" numFmtId="4" xfId="0" applyAlignment="1" applyBorder="1" applyFont="1" applyNumberFormat="1">
      <alignment horizontal="center" readingOrder="0" vertical="center"/>
    </xf>
    <xf borderId="8" fillId="5" fontId="43" numFmtId="4" xfId="0" applyAlignment="1" applyBorder="1" applyFont="1" applyNumberFormat="1">
      <alignment horizontal="center" readingOrder="0" vertical="center"/>
    </xf>
    <xf borderId="1" fillId="7" fontId="1" numFmtId="0" xfId="0" applyAlignment="1" applyBorder="1" applyFont="1">
      <alignment horizontal="left" readingOrder="0" shrinkToFit="0" vertical="center" wrapText="1"/>
    </xf>
    <xf borderId="0" fillId="0" fontId="64" numFmtId="0" xfId="0" applyAlignment="1" applyFont="1">
      <alignment vertical="center"/>
    </xf>
    <xf borderId="8" fillId="7" fontId="1" numFmtId="0" xfId="0" applyAlignment="1" applyBorder="1" applyFont="1">
      <alignment horizontal="center" vertical="center"/>
    </xf>
    <xf borderId="8" fillId="7" fontId="48" numFmtId="0" xfId="0" applyAlignment="1" applyBorder="1" applyFont="1">
      <alignment horizontal="left" shrinkToFit="0" vertical="center" wrapText="1"/>
    </xf>
    <xf borderId="8" fillId="7" fontId="44" numFmtId="4" xfId="0" applyAlignment="1" applyBorder="1" applyFont="1" applyNumberFormat="1">
      <alignment horizontal="center" vertical="center"/>
    </xf>
    <xf borderId="8" fillId="7" fontId="63" numFmtId="0" xfId="0" applyAlignment="1" applyBorder="1" applyFont="1">
      <alignment horizontal="center" vertical="center"/>
    </xf>
    <xf borderId="0" fillId="0" fontId="44" numFmtId="0" xfId="0" applyAlignment="1" applyFont="1">
      <alignment shrinkToFit="0" vertical="center" wrapText="1"/>
    </xf>
    <xf borderId="0" fillId="0" fontId="42" numFmtId="0" xfId="0" applyAlignment="1" applyFont="1">
      <alignment horizontal="center" vertical="center"/>
    </xf>
    <xf borderId="0" fillId="0" fontId="45" numFmtId="4" xfId="0" applyAlignment="1" applyFont="1" applyNumberFormat="1">
      <alignment horizontal="center" vertical="center"/>
    </xf>
    <xf borderId="0" fillId="0" fontId="44" numFmtId="4" xfId="0" applyAlignment="1" applyFont="1" applyNumberFormat="1">
      <alignment horizontal="center" vertical="center"/>
    </xf>
    <xf borderId="0" fillId="0" fontId="43" numFmtId="4" xfId="0" applyAlignment="1" applyFont="1" applyNumberFormat="1">
      <alignment horizontal="center" vertical="center"/>
    </xf>
    <xf borderId="0" fillId="0" fontId="42" numFmtId="0" xfId="0" applyAlignment="1" applyFont="1">
      <alignment shrinkToFit="0" vertical="center" wrapText="1"/>
    </xf>
    <xf borderId="8" fillId="0" fontId="19" numFmtId="4" xfId="0" applyAlignment="1" applyBorder="1" applyFont="1" applyNumberFormat="1">
      <alignment horizontal="center" shrinkToFit="0" vertical="center" wrapText="1"/>
    </xf>
    <xf borderId="8" fillId="0" fontId="61" numFmtId="4" xfId="0" applyAlignment="1" applyBorder="1" applyFont="1" applyNumberFormat="1">
      <alignment horizontal="center" shrinkToFit="0" vertical="center" wrapText="1"/>
    </xf>
    <xf borderId="1" fillId="0" fontId="1" numFmtId="0" xfId="0" applyAlignment="1" applyBorder="1" applyFont="1">
      <alignment horizontal="center"/>
    </xf>
    <xf borderId="6" fillId="0" fontId="1" numFmtId="0" xfId="0" applyAlignment="1" applyBorder="1" applyFont="1">
      <alignment horizontal="center"/>
    </xf>
    <xf borderId="7" fillId="0" fontId="5" numFmtId="0" xfId="0" applyAlignment="1" applyBorder="1" applyFont="1">
      <alignment horizontal="center" shrinkToFit="0" vertical="center" wrapText="1"/>
    </xf>
    <xf borderId="8" fillId="7" fontId="21" numFmtId="4" xfId="0" applyAlignment="1" applyBorder="1" applyFont="1" applyNumberFormat="1">
      <alignment horizontal="center" vertical="center"/>
    </xf>
    <xf borderId="8" fillId="7" fontId="19" numFmtId="4" xfId="0" applyAlignment="1" applyBorder="1" applyFont="1" applyNumberFormat="1">
      <alignment horizontal="center" vertical="center"/>
    </xf>
    <xf borderId="8" fillId="7" fontId="61" numFmtId="4" xfId="0" applyAlignment="1" applyBorder="1" applyFont="1" applyNumberFormat="1">
      <alignment horizontal="center" vertical="center"/>
    </xf>
    <xf borderId="6" fillId="0" fontId="1" numFmtId="0" xfId="0" applyAlignment="1" applyBorder="1" applyFont="1">
      <alignment horizontal="center" shrinkToFit="0" wrapText="1"/>
    </xf>
    <xf borderId="0" fillId="0" fontId="65" numFmtId="0" xfId="0" applyAlignment="1" applyFont="1">
      <alignment shrinkToFit="0" wrapText="1"/>
    </xf>
    <xf borderId="8" fillId="0" fontId="1" numFmtId="0" xfId="0" applyAlignment="1" applyBorder="1" applyFont="1">
      <alignment horizontal="center"/>
    </xf>
    <xf borderId="8" fillId="0" fontId="19" numFmtId="0" xfId="0" applyAlignment="1" applyBorder="1" applyFont="1">
      <alignment horizontal="center"/>
    </xf>
    <xf borderId="8" fillId="0" fontId="66" numFmtId="0" xfId="0" applyAlignment="1" applyBorder="1" applyFont="1">
      <alignment horizontal="center" shrinkToFit="0" vertical="center" wrapText="1"/>
    </xf>
    <xf borderId="8" fillId="0" fontId="19" numFmtId="0" xfId="0" applyAlignment="1" applyBorder="1" applyFont="1">
      <alignment horizontal="center" shrinkToFit="0" vertical="center" wrapText="1"/>
    </xf>
    <xf borderId="8" fillId="0" fontId="19" numFmtId="0" xfId="0" applyAlignment="1" applyBorder="1" applyFont="1">
      <alignment horizontal="left" shrinkToFit="0" wrapText="1"/>
    </xf>
    <xf borderId="8" fillId="0" fontId="1" numFmtId="0" xfId="0" applyBorder="1" applyFont="1"/>
    <xf borderId="8" fillId="5" fontId="40" numFmtId="0" xfId="0" applyAlignment="1" applyBorder="1" applyFont="1">
      <alignment horizontal="center" vertical="center"/>
    </xf>
    <xf borderId="8" fillId="5" fontId="40" numFmtId="0" xfId="0" applyAlignment="1" applyBorder="1" applyFont="1">
      <alignment shrinkToFit="0" wrapText="1"/>
    </xf>
    <xf borderId="8" fillId="6" fontId="40" numFmtId="0" xfId="0" applyAlignment="1" applyBorder="1" applyFont="1">
      <alignment shrinkToFit="0" vertical="center" wrapText="1"/>
    </xf>
    <xf borderId="8" fillId="0" fontId="67" numFmtId="0" xfId="0" applyAlignment="1" applyBorder="1" applyFont="1">
      <alignment horizontal="left" shrinkToFit="0" vertical="center" wrapText="1"/>
    </xf>
    <xf borderId="8" fillId="5" fontId="1" numFmtId="0" xfId="0" applyAlignment="1" applyBorder="1" applyFont="1">
      <alignment horizontal="left" shrinkToFit="0" vertical="top" wrapText="1"/>
    </xf>
    <xf borderId="8" fillId="0" fontId="68" numFmtId="0" xfId="0" applyAlignment="1" applyBorder="1" applyFont="1">
      <alignment horizontal="center"/>
    </xf>
    <xf borderId="8" fillId="0" fontId="69" numFmtId="0" xfId="0" applyAlignment="1" applyBorder="1" applyFont="1">
      <alignment horizontal="left" shrinkToFit="0" vertical="center" wrapText="1"/>
    </xf>
    <xf borderId="8" fillId="0" fontId="69" numFmtId="0" xfId="0" applyAlignment="1" applyBorder="1" applyFont="1">
      <alignment horizontal="center" shrinkToFit="0" vertical="center" wrapText="1"/>
    </xf>
    <xf borderId="8" fillId="5" fontId="69" numFmtId="0" xfId="0" applyAlignment="1" applyBorder="1" applyFont="1">
      <alignment horizontal="center" vertical="center"/>
    </xf>
    <xf borderId="8" fillId="7" fontId="54" numFmtId="4" xfId="0" applyAlignment="1" applyBorder="1" applyFont="1" applyNumberFormat="1">
      <alignment horizontal="center" vertical="center"/>
    </xf>
    <xf borderId="8" fillId="7" fontId="49" numFmtId="4" xfId="0" applyAlignment="1" applyBorder="1" applyFont="1" applyNumberFormat="1">
      <alignment horizontal="center" vertical="center"/>
    </xf>
    <xf borderId="8" fillId="5" fontId="68" numFmtId="0" xfId="0" applyAlignment="1" applyBorder="1" applyFont="1">
      <alignment horizontal="left" shrinkToFit="0" vertical="center" wrapText="1"/>
    </xf>
    <xf borderId="0" fillId="0" fontId="70" numFmtId="0" xfId="0" applyAlignment="1" applyFont="1">
      <alignment shrinkToFit="0" wrapText="1"/>
    </xf>
    <xf borderId="0" fillId="0" fontId="71" numFmtId="0" xfId="0" applyFont="1"/>
    <xf borderId="8" fillId="0" fontId="68" numFmtId="0" xfId="0" applyAlignment="1" applyBorder="1" applyFont="1">
      <alignment horizontal="center" shrinkToFit="0" vertical="center" wrapText="1"/>
    </xf>
    <xf borderId="8" fillId="5" fontId="68" numFmtId="0" xfId="0" applyAlignment="1" applyBorder="1" applyFont="1">
      <alignment horizontal="center" shrinkToFit="0" vertical="center" wrapText="1"/>
    </xf>
    <xf borderId="0" fillId="0" fontId="65" numFmtId="0" xfId="0" applyAlignment="1" applyFont="1">
      <alignment shrinkToFit="0" vertical="top" wrapText="1"/>
    </xf>
    <xf borderId="8" fillId="5" fontId="19" numFmtId="0" xfId="0" applyAlignment="1" applyBorder="1" applyFont="1">
      <alignment horizontal="center" vertical="center"/>
    </xf>
    <xf borderId="8" fillId="5" fontId="21" numFmtId="4" xfId="0" applyAlignment="1" applyBorder="1" applyFont="1" applyNumberFormat="1">
      <alignment horizontal="center" vertical="center"/>
    </xf>
    <xf borderId="8" fillId="4" fontId="40" numFmtId="0" xfId="0" applyAlignment="1" applyBorder="1" applyFont="1">
      <alignment horizontal="left" shrinkToFit="0" vertical="center" wrapText="1"/>
    </xf>
    <xf borderId="8" fillId="6" fontId="40" numFmtId="0" xfId="0" applyAlignment="1" applyBorder="1" applyFont="1">
      <alignment horizontal="left" shrinkToFit="0" vertical="center" wrapText="1"/>
    </xf>
    <xf borderId="0" fillId="0" fontId="65" numFmtId="0" xfId="0" applyAlignment="1" applyFont="1">
      <alignment readingOrder="0" shrinkToFit="0" wrapText="1"/>
    </xf>
    <xf borderId="8" fillId="5" fontId="69" numFmtId="0" xfId="0" applyAlignment="1" applyBorder="1" applyFont="1">
      <alignment horizontal="center" shrinkToFit="0" vertical="center" wrapText="1"/>
    </xf>
    <xf borderId="8" fillId="7" fontId="61" numFmtId="4" xfId="0" applyAlignment="1" applyBorder="1" applyFont="1" applyNumberFormat="1">
      <alignment horizontal="center" readingOrder="0" vertical="center"/>
    </xf>
    <xf borderId="8" fillId="0" fontId="19" numFmtId="0" xfId="0" applyAlignment="1" applyBorder="1" applyFont="1">
      <alignment horizontal="left" shrinkToFit="0" vertical="center" wrapText="1"/>
    </xf>
    <xf borderId="8" fillId="5" fontId="40" numFmtId="0" xfId="0" applyAlignment="1" applyBorder="1" applyFont="1">
      <alignment shrinkToFit="0" vertical="center" wrapText="1"/>
    </xf>
    <xf borderId="8" fillId="5" fontId="1" numFmtId="0" xfId="0" applyAlignment="1" applyBorder="1" applyFont="1">
      <alignment horizontal="center" shrinkToFit="0" vertical="center" wrapText="1"/>
    </xf>
    <xf borderId="8" fillId="5" fontId="67" numFmtId="0" xfId="0" applyAlignment="1" applyBorder="1" applyFont="1">
      <alignment horizontal="left" shrinkToFit="0" vertical="center" wrapText="1"/>
    </xf>
    <xf borderId="8" fillId="5" fontId="69" numFmtId="0" xfId="0" applyAlignment="1" applyBorder="1" applyFont="1">
      <alignment horizontal="left" shrinkToFit="0" vertical="center" wrapText="1"/>
    </xf>
    <xf borderId="8" fillId="0" fontId="69" numFmtId="0" xfId="0" applyAlignment="1" applyBorder="1" applyFont="1">
      <alignment horizontal="center" readingOrder="0" vertical="center"/>
    </xf>
    <xf borderId="8" fillId="5" fontId="21" numFmtId="4" xfId="0" applyAlignment="1" applyBorder="1" applyFont="1" applyNumberFormat="1">
      <alignment horizontal="center" readingOrder="0" vertical="center"/>
    </xf>
    <xf borderId="8" fillId="0" fontId="69" numFmtId="0" xfId="0" applyAlignment="1" applyBorder="1" applyFont="1">
      <alignment horizontal="center" vertical="center"/>
    </xf>
    <xf borderId="8" fillId="9" fontId="24" numFmtId="4" xfId="0" applyAlignment="1" applyBorder="1" applyFont="1" applyNumberFormat="1">
      <alignment horizontal="center" vertical="center"/>
    </xf>
    <xf borderId="4" fillId="0" fontId="44" numFmtId="0" xfId="0" applyBorder="1" applyFont="1"/>
    <xf borderId="16" fillId="5" fontId="69" numFmtId="0" xfId="0" applyAlignment="1" applyBorder="1" applyFont="1">
      <alignment horizontal="left" shrinkToFit="0" vertical="center" wrapText="1"/>
    </xf>
    <xf borderId="4" fillId="0" fontId="69" numFmtId="0" xfId="0" applyAlignment="1" applyBorder="1" applyFont="1">
      <alignment horizontal="center" shrinkToFit="0" vertical="center" wrapText="1"/>
    </xf>
    <xf borderId="16" fillId="5" fontId="69" numFmtId="0" xfId="0" applyAlignment="1" applyBorder="1" applyFont="1">
      <alignment horizontal="center" vertical="center"/>
    </xf>
    <xf borderId="4" fillId="0" fontId="21" numFmtId="4" xfId="0" applyAlignment="1" applyBorder="1" applyFont="1" applyNumberFormat="1">
      <alignment horizontal="center" vertical="center"/>
    </xf>
    <xf borderId="8" fillId="0" fontId="44" numFmtId="0" xfId="0" applyBorder="1" applyFont="1"/>
    <xf borderId="8" fillId="0" fontId="49" numFmtId="4" xfId="0" applyAlignment="1" applyBorder="1" applyFont="1" applyNumberFormat="1">
      <alignment horizontal="center" vertical="center"/>
    </xf>
    <xf borderId="0" fillId="0" fontId="21" numFmtId="4" xfId="0" applyAlignment="1" applyFont="1" applyNumberFormat="1">
      <alignment horizontal="center" vertical="center"/>
    </xf>
    <xf borderId="0" fillId="0" fontId="19" numFmtId="4" xfId="0" applyAlignment="1" applyFont="1" applyNumberFormat="1">
      <alignment horizontal="center" vertical="center"/>
    </xf>
    <xf borderId="0" fillId="0" fontId="61" numFmtId="4" xfId="0" applyAlignment="1" applyFont="1" applyNumberFormat="1">
      <alignment horizontal="center" vertical="center"/>
    </xf>
    <xf borderId="0" fillId="0" fontId="1" numFmtId="0" xfId="0" applyFont="1"/>
    <xf borderId="0" fillId="0" fontId="21" numFmtId="4" xfId="0" applyAlignment="1" applyFont="1" applyNumberFormat="1">
      <alignment vertical="center"/>
    </xf>
    <xf borderId="0" fillId="0" fontId="19" numFmtId="0" xfId="0" applyAlignment="1" applyFont="1">
      <alignment vertical="center"/>
    </xf>
    <xf borderId="0" fillId="0" fontId="1" numFmtId="0" xfId="0" applyAlignment="1" applyFont="1">
      <alignment vertical="center"/>
    </xf>
    <xf borderId="8" fillId="0" fontId="33" numFmtId="0" xfId="0" applyAlignment="1" applyBorder="1" applyFont="1">
      <alignment horizontal="center" readingOrder="0" shrinkToFit="0" wrapText="1"/>
    </xf>
    <xf borderId="8" fillId="0" fontId="72" numFmtId="0" xfId="0" applyAlignment="1" applyBorder="1" applyFont="1">
      <alignment horizontal="center" readingOrder="0" shrinkToFit="0" wrapText="1"/>
    </xf>
    <xf borderId="0" fillId="0" fontId="33" numFmtId="0" xfId="0" applyAlignment="1" applyFont="1">
      <alignment shrinkToFit="0" wrapText="1"/>
    </xf>
    <xf borderId="0" fillId="0" fontId="3" numFmtId="0" xfId="0" applyAlignment="1" applyFont="1">
      <alignment shrinkToFit="0" wrapText="1"/>
    </xf>
    <xf borderId="8" fillId="0" fontId="33" numFmtId="0" xfId="0" applyAlignment="1" applyBorder="1" applyFont="1">
      <alignment horizontal="center" shrinkToFit="0" wrapText="1"/>
    </xf>
    <xf borderId="2" fillId="0" fontId="73" numFmtId="0" xfId="0" applyAlignment="1" applyBorder="1" applyFont="1">
      <alignment horizontal="center" shrinkToFit="0" wrapText="1"/>
    </xf>
    <xf borderId="8" fillId="5" fontId="30" numFmtId="0" xfId="0" applyAlignment="1" applyBorder="1" applyFont="1">
      <alignment horizontal="center" shrinkToFit="0" wrapText="1"/>
    </xf>
    <xf borderId="8" fillId="0" fontId="72" numFmtId="0" xfId="0" applyAlignment="1" applyBorder="1" applyFont="1">
      <alignment horizontal="center" shrinkToFit="0" wrapText="1"/>
    </xf>
    <xf borderId="8" fillId="0" fontId="74" numFmtId="0" xfId="0" applyAlignment="1" applyBorder="1" applyFont="1">
      <alignment horizontal="center" readingOrder="0" shrinkToFit="0" wrapText="1"/>
    </xf>
    <xf borderId="8" fillId="2" fontId="75" numFmtId="0" xfId="0" applyAlignment="1" applyBorder="1" applyFont="1">
      <alignment readingOrder="0" shrinkToFit="0" wrapText="1"/>
    </xf>
    <xf borderId="8" fillId="0" fontId="75" numFmtId="0" xfId="0" applyAlignment="1" applyBorder="1" applyFont="1">
      <alignment horizontal="center" shrinkToFit="0" wrapText="1"/>
    </xf>
    <xf borderId="8" fillId="5" fontId="33" numFmtId="0" xfId="0" applyAlignment="1" applyBorder="1" applyFont="1">
      <alignment horizontal="center" shrinkToFit="0" wrapText="1"/>
    </xf>
    <xf borderId="8" fillId="0" fontId="76" numFmtId="0" xfId="0" applyAlignment="1" applyBorder="1" applyFont="1">
      <alignment shrinkToFit="0" wrapText="1"/>
    </xf>
    <xf borderId="8" fillId="4" fontId="75" numFmtId="0" xfId="0" applyAlignment="1" applyBorder="1" applyFont="1">
      <alignment readingOrder="0" shrinkToFit="0" wrapText="1"/>
    </xf>
    <xf borderId="8" fillId="0" fontId="33" numFmtId="0" xfId="0" applyAlignment="1" applyBorder="1" applyFont="1">
      <alignment readingOrder="0" shrinkToFit="0" wrapText="1"/>
    </xf>
    <xf borderId="8" fillId="0" fontId="72" numFmtId="0" xfId="0" applyAlignment="1" applyBorder="1" applyFont="1">
      <alignment readingOrder="0" shrinkToFit="0" wrapText="1"/>
    </xf>
    <xf borderId="8" fillId="0" fontId="33" numFmtId="0" xfId="0" applyAlignment="1" applyBorder="1" applyFont="1">
      <alignment horizontal="left" readingOrder="0" shrinkToFit="0" wrapText="1"/>
    </xf>
    <xf borderId="8" fillId="0" fontId="1" numFmtId="0" xfId="0" applyAlignment="1" applyBorder="1" applyFont="1">
      <alignment horizontal="center" readingOrder="0" shrinkToFit="0" wrapText="0"/>
    </xf>
    <xf borderId="8" fillId="0" fontId="72" numFmtId="0" xfId="0" applyAlignment="1" applyBorder="1" applyFont="1">
      <alignment horizontal="left" readingOrder="0" shrinkToFit="0" wrapText="1"/>
    </xf>
    <xf borderId="0" fillId="0" fontId="33" numFmtId="0" xfId="0" applyAlignment="1" applyFont="1">
      <alignment readingOrder="0" shrinkToFit="0" wrapText="1"/>
    </xf>
    <xf borderId="8" fillId="5" fontId="30" numFmtId="0" xfId="0" applyAlignment="1" applyBorder="1" applyFont="1">
      <alignment horizontal="center" readingOrder="0" shrinkToFit="0" wrapText="1"/>
    </xf>
    <xf borderId="0" fillId="0" fontId="1" numFmtId="0" xfId="0" applyAlignment="1" applyFont="1">
      <alignment readingOrder="0" shrinkToFit="0" vertical="bottom" wrapText="0"/>
    </xf>
    <xf borderId="8" fillId="21" fontId="33" numFmtId="0" xfId="0" applyAlignment="1" applyBorder="1" applyFill="1" applyFont="1">
      <alignment horizontal="center" readingOrder="0" shrinkToFit="0" wrapText="1"/>
    </xf>
    <xf borderId="8" fillId="21" fontId="33" numFmtId="0" xfId="0" applyAlignment="1" applyBorder="1" applyFont="1">
      <alignment horizontal="left" readingOrder="0" shrinkToFit="0" wrapText="1"/>
    </xf>
    <xf borderId="8" fillId="21" fontId="77" numFmtId="0" xfId="0" applyAlignment="1" applyBorder="1" applyFont="1">
      <alignment horizontal="center" readingOrder="0" shrinkToFit="0" wrapText="1"/>
    </xf>
    <xf borderId="8" fillId="21" fontId="33" numFmtId="0" xfId="0" applyAlignment="1" applyBorder="1" applyFont="1">
      <alignment horizontal="center" shrinkToFit="0" wrapText="1"/>
    </xf>
    <xf borderId="8" fillId="0" fontId="1" numFmtId="165" xfId="0" applyAlignment="1" applyBorder="1" applyFont="1" applyNumberFormat="1">
      <alignment horizontal="center" readingOrder="0" shrinkToFit="0" wrapText="0"/>
    </xf>
    <xf borderId="8" fillId="21" fontId="72" numFmtId="0" xfId="0" applyAlignment="1" applyBorder="1" applyFont="1">
      <alignment horizontal="left" readingOrder="0" shrinkToFit="0" wrapText="1"/>
    </xf>
    <xf borderId="0" fillId="21" fontId="33" numFmtId="0" xfId="0" applyAlignment="1" applyFont="1">
      <alignment readingOrder="0" shrinkToFit="0" wrapText="1"/>
    </xf>
    <xf borderId="8" fillId="21" fontId="30" numFmtId="0" xfId="0" applyAlignment="1" applyBorder="1" applyFont="1">
      <alignment horizontal="center" readingOrder="0" shrinkToFit="0" wrapText="1"/>
    </xf>
    <xf borderId="8" fillId="21" fontId="30" numFmtId="0" xfId="0" applyAlignment="1" applyBorder="1" applyFont="1">
      <alignment horizontal="left" readingOrder="0" shrinkToFit="0" wrapText="1"/>
    </xf>
    <xf borderId="8" fillId="21" fontId="30" numFmtId="0" xfId="0" applyAlignment="1" applyBorder="1" applyFont="1">
      <alignment horizontal="center" shrinkToFit="0" wrapText="1"/>
    </xf>
    <xf borderId="8" fillId="21" fontId="78" numFmtId="0" xfId="0" applyAlignment="1" applyBorder="1" applyFont="1">
      <alignment horizontal="left" readingOrder="0" shrinkToFit="0" wrapText="1"/>
    </xf>
    <xf borderId="0" fillId="21" fontId="30" numFmtId="0" xfId="0" applyAlignment="1" applyFont="1">
      <alignment readingOrder="0" shrinkToFit="0" wrapText="1"/>
    </xf>
    <xf borderId="8" fillId="8" fontId="33" numFmtId="0" xfId="0" applyAlignment="1" applyBorder="1" applyFont="1">
      <alignment horizontal="center" readingOrder="0" shrinkToFit="0" wrapText="1"/>
    </xf>
    <xf borderId="8" fillId="5" fontId="33" numFmtId="0" xfId="0" applyAlignment="1" applyBorder="1" applyFont="1">
      <alignment horizontal="center" readingOrder="0" shrinkToFit="0" wrapText="1"/>
    </xf>
    <xf borderId="8" fillId="5" fontId="33" numFmtId="0" xfId="0" applyAlignment="1" applyBorder="1" applyFont="1">
      <alignment horizontal="left" readingOrder="0" shrinkToFit="0" wrapText="1"/>
    </xf>
    <xf borderId="8" fillId="5" fontId="72" numFmtId="0" xfId="0" applyAlignment="1" applyBorder="1" applyFont="1">
      <alignment shrinkToFit="0" wrapText="1"/>
    </xf>
    <xf borderId="0" fillId="5" fontId="33" numFmtId="0" xfId="0" applyAlignment="1" applyFont="1">
      <alignment horizontal="left" readingOrder="0" shrinkToFit="0" wrapText="1"/>
    </xf>
    <xf borderId="8" fillId="5" fontId="33" numFmtId="0" xfId="0" applyAlignment="1" applyBorder="1" applyFont="1">
      <alignment readingOrder="0" shrinkToFit="0" wrapText="1"/>
    </xf>
    <xf borderId="8" fillId="22" fontId="79" numFmtId="0" xfId="0" applyAlignment="1" applyBorder="1" applyFill="1" applyFont="1">
      <alignment horizontal="right" readingOrder="0" shrinkToFit="0" wrapText="1"/>
    </xf>
    <xf borderId="8" fillId="22" fontId="79" numFmtId="0" xfId="0" applyAlignment="1" applyBorder="1" applyFont="1">
      <alignment horizontal="center" readingOrder="0" shrinkToFit="0" wrapText="1"/>
    </xf>
    <xf borderId="8" fillId="7" fontId="33" numFmtId="0" xfId="0" applyAlignment="1" applyBorder="1" applyFont="1">
      <alignment horizontal="center" shrinkToFit="0" wrapText="1"/>
    </xf>
    <xf borderId="8" fillId="0" fontId="72" numFmtId="0" xfId="0" applyAlignment="1" applyBorder="1" applyFont="1">
      <alignment horizontal="left" shrinkToFit="0" wrapText="1"/>
    </xf>
    <xf borderId="8" fillId="21" fontId="79" numFmtId="0" xfId="0" applyAlignment="1" applyBorder="1" applyFont="1">
      <alignment horizontal="right" readingOrder="0" shrinkToFit="0" wrapText="1"/>
    </xf>
    <xf borderId="8" fillId="21" fontId="79" numFmtId="0" xfId="0" applyAlignment="1" applyBorder="1" applyFont="1">
      <alignment horizontal="center" readingOrder="0" shrinkToFit="0" wrapText="1"/>
    </xf>
    <xf borderId="8" fillId="9" fontId="33" numFmtId="0" xfId="0" applyAlignment="1" applyBorder="1" applyFont="1">
      <alignment horizontal="center" readingOrder="0" shrinkToFit="0" wrapText="1"/>
    </xf>
    <xf borderId="8" fillId="21" fontId="1" numFmtId="0" xfId="0" applyAlignment="1" applyBorder="1" applyFont="1">
      <alignment horizontal="center" readingOrder="0" shrinkToFit="0" wrapText="0"/>
    </xf>
    <xf borderId="8" fillId="21" fontId="72" numFmtId="0" xfId="0" applyAlignment="1" applyBorder="1" applyFont="1">
      <alignment horizontal="left" shrinkToFit="0" wrapText="1"/>
    </xf>
    <xf borderId="0" fillId="21" fontId="3" numFmtId="0" xfId="0" applyAlignment="1" applyFont="1">
      <alignment shrinkToFit="0" wrapText="1"/>
    </xf>
    <xf borderId="8" fillId="5" fontId="33" numFmtId="165" xfId="0" applyAlignment="1" applyBorder="1" applyFont="1" applyNumberFormat="1">
      <alignment horizontal="center" readingOrder="0" shrinkToFit="0" wrapText="1"/>
    </xf>
    <xf borderId="8" fillId="23" fontId="79" numFmtId="0" xfId="0" applyAlignment="1" applyBorder="1" applyFill="1" applyFont="1">
      <alignment horizontal="right" readingOrder="0" shrinkToFit="0" wrapText="1"/>
    </xf>
    <xf borderId="8" fillId="23" fontId="79" numFmtId="0" xfId="0" applyAlignment="1" applyBorder="1" applyFont="1">
      <alignment horizontal="center" readingOrder="0" shrinkToFit="0" wrapText="1"/>
    </xf>
    <xf borderId="8" fillId="0" fontId="72" numFmtId="0" xfId="0" applyAlignment="1" applyBorder="1" applyFont="1">
      <alignment shrinkToFit="0" wrapText="1"/>
    </xf>
    <xf borderId="8" fillId="16" fontId="72" numFmtId="0" xfId="0" applyAlignment="1" applyBorder="1" applyFont="1">
      <alignment readingOrder="0" shrinkToFit="0" wrapText="1"/>
    </xf>
    <xf borderId="0" fillId="0" fontId="3" numFmtId="165" xfId="0" applyAlignment="1" applyFont="1" applyNumberFormat="1">
      <alignment readingOrder="0"/>
    </xf>
    <xf borderId="8" fillId="7" fontId="33" numFmtId="0" xfId="0" applyAlignment="1" applyBorder="1" applyFont="1">
      <alignment horizontal="center" readingOrder="0" shrinkToFit="0" wrapText="1"/>
    </xf>
    <xf borderId="8" fillId="16" fontId="72" numFmtId="0" xfId="0" applyAlignment="1" applyBorder="1" applyFont="1">
      <alignment horizontal="left" readingOrder="0" shrinkToFit="0" wrapText="1"/>
    </xf>
    <xf borderId="8" fillId="8" fontId="72" numFmtId="0" xfId="0" applyAlignment="1" applyBorder="1" applyFont="1">
      <alignment horizontal="left" readingOrder="0" shrinkToFit="0" wrapText="1"/>
    </xf>
    <xf borderId="8" fillId="4" fontId="75" numFmtId="0" xfId="0" applyAlignment="1" applyBorder="1" applyFont="1">
      <alignment horizontal="left" readingOrder="0" shrinkToFit="0" wrapText="1"/>
    </xf>
    <xf borderId="8" fillId="5" fontId="72" numFmtId="0" xfId="0" applyAlignment="1" applyBorder="1" applyFont="1">
      <alignment horizontal="left" shrinkToFit="0" wrapText="1"/>
    </xf>
    <xf borderId="8" fillId="0" fontId="1" numFmtId="0" xfId="0" applyAlignment="1" applyBorder="1" applyFont="1">
      <alignment horizontal="center" shrinkToFit="0" wrapText="0"/>
    </xf>
    <xf borderId="0" fillId="0" fontId="3" numFmtId="0" xfId="0" applyAlignment="1" applyFont="1">
      <alignment readingOrder="0"/>
    </xf>
    <xf borderId="8" fillId="0" fontId="33" numFmtId="0" xfId="0" applyAlignment="1" applyBorder="1" applyFont="1">
      <alignment shrinkToFit="0" wrapText="1"/>
    </xf>
    <xf borderId="0" fillId="0" fontId="33" numFmtId="0" xfId="0" applyAlignment="1" applyFont="1">
      <alignment horizontal="center" shrinkToFit="0" wrapText="1"/>
    </xf>
    <xf borderId="0" fillId="5" fontId="30" numFmtId="0" xfId="0" applyAlignment="1" applyFont="1">
      <alignment horizontal="center" shrinkToFit="0" wrapText="1"/>
    </xf>
    <xf borderId="0" fillId="0" fontId="72" numFmtId="0" xfId="0" applyAlignment="1" applyFont="1">
      <alignment horizontal="center" shrinkToFit="0" wrapText="1"/>
    </xf>
    <xf borderId="8" fillId="0" fontId="80" numFmtId="0" xfId="0" applyAlignment="1" applyBorder="1" applyFont="1">
      <alignment horizontal="center" readingOrder="0" shrinkToFit="0" vertical="center" wrapText="1"/>
    </xf>
    <xf borderId="8" fillId="0" fontId="81" numFmtId="0" xfId="0" applyAlignment="1" applyBorder="1" applyFont="1">
      <alignment horizontal="center" readingOrder="0" shrinkToFit="0" vertical="center" wrapText="1"/>
    </xf>
    <xf borderId="8" fillId="0" fontId="81" numFmtId="0" xfId="0" applyAlignment="1" applyBorder="1" applyFont="1">
      <alignment horizontal="center" readingOrder="0" vertical="center"/>
    </xf>
    <xf borderId="0" fillId="0" fontId="81" numFmtId="0" xfId="0" applyAlignment="1" applyFont="1">
      <alignment horizontal="center" readingOrder="0" vertical="center"/>
    </xf>
    <xf borderId="8" fillId="0" fontId="82" numFmtId="0" xfId="0" applyAlignment="1" applyBorder="1" applyFont="1">
      <alignment horizontal="center" readingOrder="0" shrinkToFit="0" vertical="center" wrapText="0"/>
    </xf>
    <xf borderId="8" fillId="0" fontId="83" numFmtId="0" xfId="0" applyAlignment="1" applyBorder="1" applyFont="1">
      <alignment shrinkToFit="0" vertical="center" wrapText="0"/>
    </xf>
    <xf borderId="8" fillId="0" fontId="84" numFmtId="0" xfId="0" applyAlignment="1" applyBorder="1" applyFont="1">
      <alignment horizontal="left" readingOrder="0" shrinkToFit="0" vertical="center" wrapText="1"/>
    </xf>
    <xf borderId="8" fillId="0" fontId="83" numFmtId="0" xfId="0" applyAlignment="1" applyBorder="1" applyFont="1">
      <alignment horizontal="center" shrinkToFit="0" vertical="center" wrapText="0"/>
    </xf>
    <xf borderId="8" fillId="0" fontId="83" numFmtId="4" xfId="0" applyAlignment="1" applyBorder="1" applyFont="1" applyNumberFormat="1">
      <alignment horizontal="center" shrinkToFit="0" vertical="center" wrapText="0"/>
    </xf>
    <xf borderId="8" fillId="0" fontId="83" numFmtId="0" xfId="0" applyAlignment="1" applyBorder="1" applyFont="1">
      <alignment shrinkToFit="0" vertical="center" wrapText="1"/>
    </xf>
    <xf borderId="0" fillId="0" fontId="85" numFmtId="0" xfId="0" applyAlignment="1" applyFont="1">
      <alignment vertical="center"/>
    </xf>
    <xf borderId="8" fillId="0" fontId="85" numFmtId="0" xfId="0" applyAlignment="1" applyBorder="1" applyFont="1">
      <alignment horizontal="center" shrinkToFit="0" vertical="center" wrapText="0"/>
    </xf>
    <xf borderId="8" fillId="4" fontId="84" numFmtId="0" xfId="0" applyAlignment="1" applyBorder="1" applyFont="1">
      <alignment horizontal="left" readingOrder="0" shrinkToFit="0" vertical="center" wrapText="1"/>
    </xf>
    <xf borderId="8" fillId="0" fontId="85" numFmtId="0" xfId="0" applyAlignment="1" applyBorder="1" applyFont="1">
      <alignment horizontal="center" vertical="center"/>
    </xf>
    <xf borderId="8" fillId="0" fontId="85" numFmtId="4" xfId="0" applyAlignment="1" applyBorder="1" applyFont="1" applyNumberFormat="1">
      <alignment horizontal="center" shrinkToFit="0" vertical="center" wrapText="0"/>
    </xf>
    <xf borderId="8" fillId="0" fontId="85" numFmtId="0" xfId="0" applyAlignment="1" applyBorder="1" applyFont="1">
      <alignment horizontal="left" shrinkToFit="0" vertical="center" wrapText="1"/>
    </xf>
    <xf borderId="8" fillId="0" fontId="83" numFmtId="0" xfId="0" applyAlignment="1" applyBorder="1" applyFont="1">
      <alignment horizontal="center" readingOrder="0" shrinkToFit="0" vertical="center" wrapText="0"/>
    </xf>
    <xf borderId="8" fillId="0" fontId="85" numFmtId="0" xfId="0" applyAlignment="1" applyBorder="1" applyFont="1">
      <alignment horizontal="center" readingOrder="0" shrinkToFit="0" vertical="center" wrapText="0"/>
    </xf>
    <xf borderId="8" fillId="0" fontId="86" numFmtId="0" xfId="0" applyAlignment="1" applyBorder="1" applyFont="1">
      <alignment horizontal="left" readingOrder="0" shrinkToFit="0" vertical="center" wrapText="1"/>
    </xf>
    <xf borderId="8" fillId="0" fontId="85" numFmtId="0" xfId="0" applyAlignment="1" applyBorder="1" applyFont="1">
      <alignment horizontal="center" readingOrder="0" vertical="center"/>
    </xf>
    <xf borderId="8" fillId="0" fontId="85" numFmtId="0" xfId="0" applyAlignment="1" applyBorder="1" applyFont="1">
      <alignment horizontal="left" readingOrder="0" shrinkToFit="0" vertical="center" wrapText="1"/>
    </xf>
    <xf borderId="8" fillId="0" fontId="83" numFmtId="0" xfId="0" applyAlignment="1" applyBorder="1" applyFont="1">
      <alignment horizontal="center" readingOrder="0" shrinkToFit="0" vertical="center" wrapText="0"/>
    </xf>
    <xf borderId="8" fillId="0" fontId="85" numFmtId="0" xfId="0" applyAlignment="1" applyBorder="1" applyFont="1">
      <alignment horizontal="center" readingOrder="0" shrinkToFit="0" vertical="center" wrapText="0"/>
    </xf>
    <xf borderId="8" fillId="0" fontId="85" numFmtId="0" xfId="0" applyAlignment="1" applyBorder="1" applyFont="1">
      <alignment horizontal="left" readingOrder="0" shrinkToFit="0" vertical="center" wrapText="0"/>
    </xf>
    <xf borderId="0" fillId="0" fontId="85" numFmtId="0" xfId="0" applyAlignment="1" applyFont="1">
      <alignment shrinkToFit="0" vertical="center" wrapText="0"/>
    </xf>
    <xf borderId="8" fillId="0" fontId="87" numFmtId="0" xfId="0" applyAlignment="1" applyBorder="1" applyFont="1">
      <alignment horizontal="center" readingOrder="0" shrinkToFit="0" vertical="center" wrapText="0"/>
    </xf>
    <xf borderId="8" fillId="0" fontId="88" numFmtId="0" xfId="0" applyAlignment="1" applyBorder="1" applyFont="1">
      <alignment horizontal="center" readingOrder="0" shrinkToFit="0" vertical="center" wrapText="0"/>
    </xf>
    <xf borderId="8" fillId="0" fontId="88" numFmtId="0" xfId="0" applyAlignment="1" applyBorder="1" applyFont="1">
      <alignment horizontal="left" readingOrder="0" shrinkToFit="0" vertical="center" wrapText="1"/>
    </xf>
    <xf borderId="8" fillId="0" fontId="88" numFmtId="0" xfId="0" applyAlignment="1" applyBorder="1" applyFont="1">
      <alignment horizontal="center" readingOrder="0" vertical="center"/>
    </xf>
    <xf borderId="8" fillId="0" fontId="87" numFmtId="4" xfId="0" applyAlignment="1" applyBorder="1" applyFont="1" applyNumberFormat="1">
      <alignment horizontal="center" readingOrder="0" shrinkToFit="0" vertical="center" wrapText="0"/>
    </xf>
    <xf borderId="8" fillId="9" fontId="87" numFmtId="4" xfId="0" applyAlignment="1" applyBorder="1" applyFont="1" applyNumberFormat="1">
      <alignment horizontal="center" readingOrder="0" shrinkToFit="0" vertical="center" wrapText="0"/>
    </xf>
    <xf borderId="8" fillId="0" fontId="88" numFmtId="4" xfId="0" applyAlignment="1" applyBorder="1" applyFont="1" applyNumberFormat="1">
      <alignment horizontal="center" readingOrder="0" shrinkToFit="0" vertical="center" wrapText="1"/>
    </xf>
    <xf borderId="8" fillId="0" fontId="88" numFmtId="4" xfId="0" applyAlignment="1" applyBorder="1" applyFont="1" applyNumberFormat="1">
      <alignment horizontal="center" vertical="center"/>
    </xf>
    <xf borderId="8" fillId="0" fontId="88" numFmtId="0" xfId="0" applyAlignment="1" applyBorder="1" applyFont="1">
      <alignment horizontal="left" shrinkToFit="0" vertical="center" wrapText="1"/>
    </xf>
    <xf borderId="0" fillId="0" fontId="88" numFmtId="0" xfId="0" applyAlignment="1" applyFont="1">
      <alignment vertical="center"/>
    </xf>
    <xf borderId="8" fillId="24" fontId="88" numFmtId="4" xfId="0" applyAlignment="1" applyBorder="1" applyFill="1" applyFont="1" applyNumberFormat="1">
      <alignment horizontal="center" readingOrder="0" shrinkToFit="0" vertical="center" wrapText="1"/>
    </xf>
    <xf borderId="0" fillId="0" fontId="89" numFmtId="0" xfId="0" applyAlignment="1" applyFont="1">
      <alignment readingOrder="0" vertical="center"/>
    </xf>
    <xf borderId="8" fillId="0" fontId="85" numFmtId="0" xfId="0" applyAlignment="1" applyBorder="1" applyFont="1">
      <alignment readingOrder="0" shrinkToFit="0" vertical="center" wrapText="1"/>
    </xf>
    <xf borderId="8" fillId="6" fontId="86" numFmtId="0" xfId="0" applyAlignment="1" applyBorder="1" applyFont="1">
      <alignment horizontal="left" readingOrder="0" shrinkToFit="0" vertical="center" wrapText="1"/>
    </xf>
    <xf borderId="8" fillId="25" fontId="83" numFmtId="4" xfId="0" applyAlignment="1" applyBorder="1" applyFill="1" applyFont="1" applyNumberFormat="1">
      <alignment horizontal="center" shrinkToFit="0" vertical="center" wrapText="0"/>
    </xf>
    <xf borderId="8" fillId="0" fontId="83" numFmtId="4" xfId="0" applyAlignment="1" applyBorder="1" applyFont="1" applyNumberFormat="1">
      <alignment horizontal="center" readingOrder="0" shrinkToFit="0" vertical="center" wrapText="0"/>
    </xf>
    <xf borderId="0" fillId="0" fontId="85" numFmtId="0" xfId="0" applyAlignment="1" applyFont="1">
      <alignment horizontal="left" shrinkToFit="0" vertical="center" wrapText="1"/>
    </xf>
    <xf borderId="0" fillId="0" fontId="85" numFmtId="0" xfId="0" applyAlignment="1" applyFont="1">
      <alignment horizontal="center" vertical="center"/>
    </xf>
    <xf borderId="8" fillId="0" fontId="84" numFmtId="0" xfId="0" applyAlignment="1" applyBorder="1" applyFont="1">
      <alignment horizontal="center" readingOrder="0" vertical="center"/>
    </xf>
    <xf borderId="8" fillId="0" fontId="84" numFmtId="0" xfId="0" applyAlignment="1" applyBorder="1" applyFont="1">
      <alignment horizontal="center" vertical="center"/>
    </xf>
    <xf borderId="0" fillId="0" fontId="84" numFmtId="0" xfId="0" applyAlignment="1" applyFont="1">
      <alignment vertical="center"/>
    </xf>
    <xf borderId="8" fillId="0" fontId="88" numFmtId="0" xfId="0" applyAlignment="1" applyBorder="1" applyFont="1">
      <alignment horizontal="center" vertical="center"/>
    </xf>
    <xf borderId="8" fillId="0" fontId="90" numFmtId="0" xfId="0" applyAlignment="1" applyBorder="1" applyFont="1">
      <alignment horizontal="center" readingOrder="0" vertical="center"/>
    </xf>
    <xf borderId="8" fillId="0" fontId="88" numFmtId="4" xfId="0" applyAlignment="1" applyBorder="1" applyFont="1" applyNumberFormat="1">
      <alignment horizontal="center" readingOrder="0" vertical="center"/>
    </xf>
    <xf borderId="8" fillId="0" fontId="89" numFmtId="0" xfId="0" applyAlignment="1" applyBorder="1" applyFont="1">
      <alignment horizontal="center" readingOrder="0" vertical="center"/>
    </xf>
    <xf borderId="1" fillId="0" fontId="2" numFmtId="0" xfId="0" applyAlignment="1" applyBorder="1" applyFont="1">
      <alignment horizontal="center" readingOrder="0" shrinkToFit="0" vertical="center" wrapText="1"/>
    </xf>
    <xf borderId="8" fillId="0" fontId="3" numFmtId="0" xfId="0" applyAlignment="1" applyBorder="1" applyFont="1">
      <alignment readingOrder="0"/>
    </xf>
    <xf borderId="8" fillId="0" fontId="3" numFmtId="0" xfId="0" applyAlignment="1" applyBorder="1" applyFont="1">
      <alignment horizontal="center" shrinkToFit="0" vertical="center" wrapText="1"/>
    </xf>
    <xf borderId="8" fillId="0" fontId="3" numFmtId="0" xfId="0" applyBorder="1" applyFont="1"/>
    <xf borderId="8" fillId="16" fontId="40" numFmtId="0" xfId="0" applyAlignment="1" applyBorder="1" applyFont="1">
      <alignment horizontal="center" readingOrder="0" shrinkToFit="0" vertical="center" wrapText="1"/>
    </xf>
    <xf borderId="8" fillId="16" fontId="13" numFmtId="0" xfId="0" applyAlignment="1" applyBorder="1" applyFont="1">
      <alignment horizontal="center" readingOrder="0" shrinkToFit="0" vertical="center" wrapText="1"/>
    </xf>
    <xf borderId="8" fillId="16" fontId="91" numFmtId="0" xfId="0" applyAlignment="1" applyBorder="1" applyFont="1">
      <alignment horizontal="center" readingOrder="0" shrinkToFit="0" vertical="center" wrapText="1"/>
    </xf>
    <xf borderId="8" fillId="16" fontId="41" numFmtId="0" xfId="0" applyAlignment="1" applyBorder="1" applyFont="1">
      <alignment horizontal="center" shrinkToFit="0" vertical="center" wrapText="1"/>
    </xf>
    <xf borderId="8" fillId="16" fontId="41" numFmtId="4" xfId="0" applyAlignment="1" applyBorder="1" applyFont="1" applyNumberFormat="1">
      <alignment horizontal="center" shrinkToFit="0" vertical="center" wrapText="1"/>
    </xf>
    <xf borderId="8" fillId="16" fontId="41" numFmtId="4" xfId="0" applyAlignment="1" applyBorder="1" applyFont="1" applyNumberFormat="1">
      <alignment horizontal="center" vertical="center"/>
    </xf>
    <xf borderId="8" fillId="16" fontId="13" numFmtId="0" xfId="0" applyAlignment="1" applyBorder="1" applyFont="1">
      <alignment horizontal="left" readingOrder="0" shrinkToFit="0" vertical="top" wrapText="1"/>
    </xf>
    <xf borderId="0" fillId="0" fontId="41" numFmtId="0" xfId="0" applyFont="1"/>
    <xf borderId="8" fillId="16" fontId="3" numFmtId="0" xfId="0" applyAlignment="1" applyBorder="1" applyFont="1">
      <alignment horizontal="center" shrinkToFit="0" vertical="center" wrapText="1"/>
    </xf>
    <xf borderId="8" fillId="16" fontId="2" numFmtId="0" xfId="0" applyAlignment="1" applyBorder="1" applyFont="1">
      <alignment horizontal="center" readingOrder="0" shrinkToFit="0" vertical="center" wrapText="1"/>
    </xf>
    <xf borderId="8" fillId="16" fontId="3" numFmtId="0" xfId="0" applyAlignment="1" applyBorder="1" applyFont="1">
      <alignment horizontal="center" readingOrder="0" shrinkToFit="0" vertical="center" wrapText="1"/>
    </xf>
    <xf borderId="8" fillId="16" fontId="3" numFmtId="4" xfId="0" applyAlignment="1" applyBorder="1" applyFont="1" applyNumberFormat="1">
      <alignment horizontal="center" vertical="center"/>
    </xf>
    <xf borderId="8" fillId="16" fontId="3" numFmtId="0" xfId="0" applyBorder="1" applyFont="1"/>
    <xf borderId="0" fillId="26" fontId="3" numFmtId="0" xfId="0" applyFill="1" applyFon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0" Type="http://schemas.openxmlformats.org/officeDocument/2006/relationships/worksheet" Target="worksheets/sheet6.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Grigory" id="{b3fbda8b-51d0-4678-bb26-3c34ac6558a7}" providerId="google-sheets"/>
  <x18tc:person displayName="Евгения Свиридонова" id="{1a9100cb-f253-419f-a653-78e9b0edc4b1}"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124" dT="2025-12-25T11:45:10.00" personId="{1a9100cb-f253-419f-a653-78e9b0edc4b1}" id="{153984e1-227b-40b6-a743-f283e1b25f0e}" done="0">
    <x18tc:text xml:space="preserve">цена за кнопку Пуск</x18tc:text>
  </x18tc:threadedComment>
  <x18tc:threadedComment ref="J118" dT="2025-12-25T11:55:55.00" personId="{1a9100cb-f253-419f-a653-78e9b0edc4b1}" id="{3a48e136-ea0e-42f5-b237-2e7f1fcdf1f6}" done="0">
    <x18tc:text xml:space="preserve">кол-во отличается</x18tc:text>
  </x18tc:threadedComment>
  <x18tc:threadedComment ref="J127" dT="2025-12-25T11:55:11.00" personId="{1a9100cb-f253-419f-a653-78e9b0edc4b1}" id="{9ab72e32-3640-44f0-8615-2f53e5d01ad4}" done="0">
    <x18tc:text xml:space="preserve">кол-во отличается</x18tc:text>
  </x18tc:threadedComment>
  <x18tc:threadedComment ref="J127" dT="2025-12-29T21:34:57.00" personId="{1a9100cb-f253-419f-a653-78e9b0edc4b1}" id="{9d01d3db-5d71-4db2-8e05-8d588e19ea89}" parentId="{9ab72e32-3640-44f0-8615-2f53e5d01ad4}">
    <x18tc:text xml:space="preserve">У Ажнова 368000</x18tc:text>
  </x18tc:threadedComment>
  <x18tc:threadedComment ref="J760" dT="2026-01-16T11:47:38.00" personId="{b3fbda8b-51d0-4678-bb26-3c34ac6558a7}" id="{69e5d875-d5ab-45c5-86a9-a130058da902}" done="0">
    <x18tc:text xml:space="preserve">Цена с учетом возможной скидкой 30% . Так же в цену включен крепеж.</x18tc:text>
  </x18tc:threadedComment>
  <x18tc:threadedComment ref="J121" dT="2025-12-25T11:42:31.00" personId="{1a9100cb-f253-419f-a653-78e9b0edc4b1}" id="{4c260462-f39a-485d-b282-f989eed160bc}" done="0">
    <x18tc:text xml:space="preserve">цена за КМИ-34012</x18tc:text>
  </x18tc:threadedComment>
  <x18tc:threadedComment ref="J758" dT="2026-01-16T11:46:25.00" personId="{b3fbda8b-51d0-4678-bb26-3c34ac6558a7}" id="{06650f8d-a8d3-42d7-98a6-85076d3c742d}" done="0">
    <x18tc:text xml:space="preserve">Цена с учетом возможной скидкой 30%</x18tc:text>
  </x18tc:threadedComment>
  <x18tc:threadedComment ref="J125" dT="2025-12-25T11:46:07.00" personId="{1a9100cb-f253-419f-a653-78e9b0edc4b1}" id="{831e3dab-fd16-446a-87c6-d39978ba19af}" done="0">
    <x18tc:text xml:space="preserve">цена за лампу цвет красный</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H8" dT="2026-01-16T11:17:05.00" personId="{b3fbda8b-51d0-4678-bb26-3c34ac6558a7}" id="{d038480f-542f-4e2e-b21e-d21043f846cb}" done="0">
    <x18tc:text xml:space="preserve">Цена с УЖЕ со скидкой 30%</x18tc:text>
  </x18tc:threadedComment>
  <x18tc:threadedComment ref="H10" dT="2026-01-16T11:18:25.00" personId="{b3fbda8b-51d0-4678-bb26-3c34ac6558a7}" id="{e4ad4ba1-0799-4885-94d7-14918521c342}" done="0">
    <x18tc:text xml:space="preserve">Цена УЖЕ со скидкой 30%</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1" Type="http://schemas.openxmlformats.org/officeDocument/2006/relationships/hyperlink" Target="https://nav.tn.ru/knowledge-base/servisy-tekhnonikol/proektirovanie/raschetnye-koeffitsienty-materialov-tekhnonikol-dlya-ploskostnykh-elementov-/" TargetMode="External"/><Relationship Id="rId10" Type="http://schemas.openxmlformats.org/officeDocument/2006/relationships/hyperlink" Target="https://nav.tn.ru/knowledge-base/servisy-tekhnonikol/proektirovanie/raschetnye-koeffitsienty-materialov-tekhnonikol-dlya-ploskostnykh-elementov-/" TargetMode="External"/><Relationship Id="rId13" Type="http://schemas.openxmlformats.org/officeDocument/2006/relationships/hyperlink" Target="https://artandem.ru/material_consumption" TargetMode="External"/><Relationship Id="rId12" Type="http://schemas.openxmlformats.org/officeDocument/2006/relationships/hyperlink" Target="https://nav.tn.ru/knowledge-base/servisy-tekhnonikol/proektirovanie/raschetnye-koeffitsienty-materialov-tekhnonikol-dlya-ploskostnykh-elementov-/" TargetMode="External"/><Relationship Id="rId1" Type="http://schemas.openxmlformats.org/officeDocument/2006/relationships/hyperlink" Target="https://nav.tn.ru/knowledge-base/servisy-tekhnonikol/proektirovanie/raschetnye-koeffitsienty-materialov-tekhnonikol-dlya-ploskostnykh-elementov-/" TargetMode="External"/><Relationship Id="rId2" Type="http://schemas.openxmlformats.org/officeDocument/2006/relationships/hyperlink" Target="https://nav.tn.ru/knowledge-base/servisy-tekhnonikol/proektirovanie/raschetnye-koeffitsienty-materialov-tekhnonikol-dlya-ploskostnykh-elementov-/" TargetMode="External"/><Relationship Id="rId3" Type="http://schemas.openxmlformats.org/officeDocument/2006/relationships/hyperlink" Target="https://artandem.ru/material_consumption" TargetMode="External"/><Relationship Id="rId4" Type="http://schemas.openxmlformats.org/officeDocument/2006/relationships/hyperlink" Target="https://nav.tn.ru/knowledge-base/servisy-tekhnonikol/proektirovanie/raschetnye-koeffitsienty-materialov-tekhnonikol-dlya-ploskostnykh-elementov-/" TargetMode="External"/><Relationship Id="rId9" Type="http://schemas.openxmlformats.org/officeDocument/2006/relationships/hyperlink" Target="https://nav.tn.ru/knowledge-base/servisy-tekhnonikol/proektirovanie/raschetnye-koeffitsienty-materialov-tekhnonikol-dlya-ploskostnykh-elementov-/" TargetMode="External"/><Relationship Id="rId15" Type="http://schemas.openxmlformats.org/officeDocument/2006/relationships/drawing" Target="../drawings/drawing2.xml"/><Relationship Id="rId14" Type="http://schemas.openxmlformats.org/officeDocument/2006/relationships/hyperlink" Target="https://nav.tn.ru/knowledge-base/servisy-tekhnonikol/proektirovanie/raschetnye-koeffitsienty-materialov-tekhnonikol-dlya-ploskostnykh-elementov-/" TargetMode="External"/><Relationship Id="rId5" Type="http://schemas.openxmlformats.org/officeDocument/2006/relationships/hyperlink" Target="https://nav.tn.ru/knowledge-base/servisy-tekhnonikol/proektirovanie/raschetnye-koeffitsienty-materialov-tekhnonikol-dlya-ploskostnykh-elementov-/" TargetMode="External"/><Relationship Id="rId6" Type="http://schemas.openxmlformats.org/officeDocument/2006/relationships/hyperlink" Target="https://nav.tn.ru/knowledge-base/servisy-tekhnonikol/proektirovanie/raschetnye-koeffitsienty-materialov-tekhnonikol-dlya-ploskostnykh-elementov-/" TargetMode="External"/><Relationship Id="rId7" Type="http://schemas.openxmlformats.org/officeDocument/2006/relationships/hyperlink" Target="https://nav.tn.ru/knowledge-base/servisy-tekhnonikol/proektirovanie/raschetnye-koeffitsienty-materialov-tekhnonikol-dlya-ploskostnykh-elementov-/" TargetMode="External"/><Relationship Id="rId8" Type="http://schemas.openxmlformats.org/officeDocument/2006/relationships/hyperlink" Target="https://nav.tn.ru/knowledge-base/servisy-tekhnonikol/proektirovanie/raschetnye-koeffitsienty-materialov-tekhnonikol-dlya-ploskostnykh-elemento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4.xml"/><Relationship Id="rId5"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0" Type="http://schemas.openxmlformats.org/officeDocument/2006/relationships/drawing" Target="../drawings/drawing5.xml"/><Relationship Id="rId1" Type="http://schemas.openxmlformats.org/officeDocument/2006/relationships/hyperlink" Target="https://www.etm.ru/cat/nn/4636000" TargetMode="External"/><Relationship Id="rId2" Type="http://schemas.openxmlformats.org/officeDocument/2006/relationships/hyperlink" Target="https://www.etm.ru/cat/nn/5180528" TargetMode="External"/><Relationship Id="rId3" Type="http://schemas.openxmlformats.org/officeDocument/2006/relationships/hyperlink" Target="https://www.etm.ru/cat/nn/6140846" TargetMode="External"/><Relationship Id="rId4" Type="http://schemas.openxmlformats.org/officeDocument/2006/relationships/hyperlink" Target="https://www.etm.ru/cat/nn/1044378" TargetMode="External"/><Relationship Id="rId9" Type="http://schemas.openxmlformats.org/officeDocument/2006/relationships/hyperlink" Target="https://www.etm.ru/cat/nn/4655178" TargetMode="External"/><Relationship Id="rId5" Type="http://schemas.openxmlformats.org/officeDocument/2006/relationships/hyperlink" Target="https://www.etm.ru/cat/nn/818695" TargetMode="External"/><Relationship Id="rId6" Type="http://schemas.openxmlformats.org/officeDocument/2006/relationships/hyperlink" Target="https://www.etm.ru/cat/nn/7931009" TargetMode="External"/><Relationship Id="rId7" Type="http://schemas.openxmlformats.org/officeDocument/2006/relationships/hyperlink" Target="https://www.etm.ru/cat/nn/4342574" TargetMode="External"/><Relationship Id="rId8" Type="http://schemas.openxmlformats.org/officeDocument/2006/relationships/hyperlink" Target="https://www.etm.ru/cat/nn/3132417"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5.0" topLeftCell="A6" activePane="bottomLeft" state="frozen"/>
      <selection activeCell="B7" sqref="B7" pane="bottomLeft"/>
    </sheetView>
  </sheetViews>
  <sheetFormatPr customHeight="1" defaultColWidth="12.63" defaultRowHeight="15.75" outlineLevelRow="1"/>
  <cols>
    <col customWidth="1" min="1" max="1" width="8.13"/>
    <col customWidth="1" min="2" max="2" width="8.38"/>
    <col customWidth="1" min="3" max="3" width="44.38"/>
    <col customWidth="1" min="4" max="4" width="10.38"/>
    <col customWidth="1" min="5" max="5" width="10.88"/>
    <col customWidth="1" min="6" max="6" width="18.38"/>
    <col customWidth="1" min="7" max="7" width="16.63"/>
    <col customWidth="1" min="8" max="8" width="18.0"/>
    <col customWidth="1" min="11" max="11" width="16.0"/>
    <col customWidth="1" min="12" max="12" width="70.5"/>
  </cols>
  <sheetData>
    <row r="1">
      <c r="A1" s="1"/>
      <c r="B1" s="2"/>
      <c r="C1" s="3" t="s">
        <v>0</v>
      </c>
      <c r="M1" s="4"/>
      <c r="N1" s="4"/>
      <c r="O1" s="4"/>
      <c r="P1" s="4"/>
      <c r="Q1" s="4"/>
      <c r="R1" s="4"/>
      <c r="S1" s="4"/>
      <c r="T1" s="4"/>
      <c r="U1" s="4"/>
      <c r="V1" s="4"/>
      <c r="W1" s="4"/>
      <c r="X1" s="4"/>
      <c r="Y1" s="4"/>
      <c r="Z1" s="4"/>
    </row>
    <row r="2">
      <c r="A2" s="1"/>
      <c r="B2" s="2"/>
      <c r="C2" s="5"/>
      <c r="D2" s="1"/>
      <c r="E2" s="1"/>
      <c r="F2" s="6"/>
      <c r="G2" s="6"/>
      <c r="H2" s="6"/>
      <c r="I2" s="6"/>
      <c r="J2" s="6"/>
      <c r="K2" s="6"/>
      <c r="L2" s="5"/>
      <c r="M2" s="4"/>
      <c r="N2" s="4"/>
      <c r="O2" s="4"/>
      <c r="P2" s="4"/>
      <c r="Q2" s="4"/>
      <c r="R2" s="4"/>
      <c r="S2" s="4"/>
      <c r="T2" s="4"/>
      <c r="U2" s="4"/>
      <c r="V2" s="4"/>
      <c r="W2" s="4"/>
      <c r="X2" s="4"/>
      <c r="Y2" s="4"/>
      <c r="Z2" s="4"/>
    </row>
    <row r="3">
      <c r="A3" s="7" t="s">
        <v>1</v>
      </c>
      <c r="B3" s="8" t="s">
        <v>2</v>
      </c>
      <c r="C3" s="9" t="s">
        <v>3</v>
      </c>
      <c r="D3" s="9" t="s">
        <v>4</v>
      </c>
      <c r="E3" s="9" t="s">
        <v>5</v>
      </c>
      <c r="F3" s="10" t="s">
        <v>6</v>
      </c>
      <c r="G3" s="11"/>
      <c r="H3" s="12" t="s">
        <v>7</v>
      </c>
      <c r="I3" s="10" t="s">
        <v>8</v>
      </c>
      <c r="J3" s="11"/>
      <c r="K3" s="12" t="s">
        <v>9</v>
      </c>
      <c r="L3" s="9" t="s">
        <v>10</v>
      </c>
      <c r="M3" s="4"/>
      <c r="N3" s="4"/>
      <c r="O3" s="4"/>
      <c r="P3" s="4"/>
      <c r="Q3" s="4"/>
      <c r="R3" s="4"/>
      <c r="S3" s="4"/>
      <c r="T3" s="4"/>
      <c r="U3" s="4"/>
      <c r="V3" s="4"/>
      <c r="W3" s="4"/>
      <c r="X3" s="4"/>
      <c r="Y3" s="4"/>
      <c r="Z3" s="4"/>
    </row>
    <row r="4">
      <c r="A4" s="13"/>
      <c r="B4" s="13"/>
      <c r="C4" s="13"/>
      <c r="D4" s="13"/>
      <c r="E4" s="13"/>
      <c r="F4" s="14" t="s">
        <v>11</v>
      </c>
      <c r="G4" s="14" t="s">
        <v>12</v>
      </c>
      <c r="H4" s="13"/>
      <c r="I4" s="14" t="s">
        <v>11</v>
      </c>
      <c r="J4" s="14" t="s">
        <v>12</v>
      </c>
      <c r="K4" s="13"/>
      <c r="L4" s="13"/>
      <c r="M4" s="4"/>
      <c r="N4" s="4"/>
      <c r="O4" s="4"/>
      <c r="P4" s="4"/>
      <c r="Q4" s="4"/>
      <c r="R4" s="4"/>
      <c r="S4" s="4"/>
      <c r="T4" s="4"/>
      <c r="U4" s="4"/>
      <c r="V4" s="4"/>
      <c r="W4" s="4"/>
      <c r="X4" s="4"/>
      <c r="Y4" s="4"/>
      <c r="Z4" s="4"/>
    </row>
    <row r="5">
      <c r="A5" s="15"/>
      <c r="B5" s="16"/>
      <c r="C5" s="17"/>
      <c r="D5" s="18"/>
      <c r="E5" s="11"/>
      <c r="F5" s="19"/>
      <c r="G5" s="19"/>
      <c r="H5" s="20"/>
      <c r="I5" s="19"/>
      <c r="J5" s="19"/>
      <c r="K5" s="20"/>
      <c r="L5" s="21"/>
      <c r="M5" s="4"/>
      <c r="N5" s="4"/>
      <c r="O5" s="4"/>
      <c r="P5" s="4"/>
      <c r="Q5" s="4"/>
      <c r="R5" s="4"/>
      <c r="S5" s="4"/>
      <c r="T5" s="4"/>
      <c r="U5" s="4"/>
      <c r="V5" s="4"/>
      <c r="W5" s="4"/>
      <c r="X5" s="4"/>
      <c r="Y5" s="4"/>
      <c r="Z5" s="4"/>
    </row>
    <row r="6" collapsed="1">
      <c r="A6" s="22"/>
      <c r="B6" s="23"/>
      <c r="C6" s="24" t="s">
        <v>13</v>
      </c>
      <c r="D6" s="22"/>
      <c r="E6" s="22"/>
      <c r="F6" s="25">
        <f t="shared" ref="F6:G6" si="1">F7+F25+F39+F72+F94</f>
        <v>54767916.16</v>
      </c>
      <c r="G6" s="25">
        <f t="shared" si="1"/>
        <v>73757288.26</v>
      </c>
      <c r="H6" s="25">
        <f>F6+G6</f>
        <v>128525204.4</v>
      </c>
      <c r="I6" s="26"/>
      <c r="J6" s="26"/>
      <c r="K6" s="27">
        <f>I6+J6</f>
        <v>0</v>
      </c>
      <c r="L6" s="28"/>
      <c r="M6" s="4"/>
      <c r="N6" s="4"/>
      <c r="O6" s="4"/>
      <c r="P6" s="4"/>
      <c r="Q6" s="4"/>
      <c r="R6" s="4"/>
      <c r="S6" s="4"/>
      <c r="T6" s="4"/>
      <c r="U6" s="4"/>
      <c r="V6" s="4"/>
      <c r="W6" s="4"/>
      <c r="X6" s="4"/>
      <c r="Y6" s="4"/>
      <c r="Z6" s="4"/>
    </row>
    <row r="7" hidden="1" outlineLevel="1">
      <c r="A7" s="22"/>
      <c r="B7" s="29"/>
      <c r="C7" s="30" t="s">
        <v>14</v>
      </c>
      <c r="D7" s="31"/>
      <c r="E7" s="32"/>
      <c r="F7" s="33">
        <f t="shared" ref="F7:H7" si="2">F8+F13+F16+F23</f>
        <v>12699200.6</v>
      </c>
      <c r="G7" s="33">
        <f t="shared" si="2"/>
        <v>49588351.54</v>
      </c>
      <c r="H7" s="33">
        <f t="shared" si="2"/>
        <v>62287552.14</v>
      </c>
      <c r="I7" s="34" t="s">
        <v>15</v>
      </c>
      <c r="J7" s="34" t="s">
        <v>16</v>
      </c>
      <c r="K7" s="27"/>
      <c r="L7" s="35"/>
      <c r="M7" s="4"/>
      <c r="N7" s="4"/>
      <c r="O7" s="4"/>
      <c r="P7" s="4"/>
      <c r="Q7" s="4"/>
      <c r="R7" s="4"/>
      <c r="S7" s="4"/>
      <c r="T7" s="4"/>
      <c r="U7" s="4"/>
      <c r="V7" s="4"/>
      <c r="W7" s="4"/>
      <c r="X7" s="4"/>
      <c r="Y7" s="4"/>
      <c r="Z7" s="4"/>
    </row>
    <row r="8" hidden="1" outlineLevel="1">
      <c r="A8" s="22"/>
      <c r="B8" s="36"/>
      <c r="C8" s="37" t="s">
        <v>17</v>
      </c>
      <c r="D8" s="38"/>
      <c r="E8" s="39"/>
      <c r="F8" s="40">
        <f t="shared" ref="F8:H8" si="3">SUM(F9:F12)</f>
        <v>4044000</v>
      </c>
      <c r="G8" s="40">
        <f t="shared" si="3"/>
        <v>26440000</v>
      </c>
      <c r="H8" s="40">
        <f t="shared" si="3"/>
        <v>30484000</v>
      </c>
      <c r="I8" s="26"/>
      <c r="J8" s="26"/>
      <c r="K8" s="27">
        <f t="shared" ref="K8:K12" si="4">I8+J8</f>
        <v>0</v>
      </c>
      <c r="L8" s="41"/>
      <c r="M8" s="4"/>
      <c r="N8" s="4"/>
      <c r="O8" s="4"/>
      <c r="P8" s="4"/>
      <c r="Q8" s="4"/>
      <c r="R8" s="4"/>
      <c r="S8" s="4"/>
      <c r="T8" s="4"/>
      <c r="U8" s="4"/>
      <c r="V8" s="4"/>
      <c r="W8" s="4"/>
      <c r="X8" s="4"/>
      <c r="Y8" s="4"/>
      <c r="Z8" s="4"/>
    </row>
    <row r="9" hidden="1" outlineLevel="1">
      <c r="A9" s="42">
        <v>1.0</v>
      </c>
      <c r="B9" s="43">
        <v>1.0</v>
      </c>
      <c r="C9" s="44" t="s">
        <v>18</v>
      </c>
      <c r="D9" s="45" t="s">
        <v>19</v>
      </c>
      <c r="E9" s="46">
        <v>194.0</v>
      </c>
      <c r="F9" s="26">
        <f t="shared" ref="F9:F10" si="5">E9*I9</f>
        <v>388000</v>
      </c>
      <c r="G9" s="26">
        <f t="shared" ref="G9:G10" si="6">E9*J9</f>
        <v>0</v>
      </c>
      <c r="H9" s="47">
        <f t="shared" ref="H9:H10" si="7">F9+G9</f>
        <v>388000</v>
      </c>
      <c r="I9" s="47">
        <v>2000.0</v>
      </c>
      <c r="J9" s="48">
        <v>0.0</v>
      </c>
      <c r="K9" s="27">
        <f t="shared" si="4"/>
        <v>2000</v>
      </c>
      <c r="L9" s="49" t="s">
        <v>20</v>
      </c>
      <c r="M9" s="50" t="s">
        <v>21</v>
      </c>
      <c r="N9" s="4"/>
      <c r="O9" s="4"/>
      <c r="P9" s="4"/>
      <c r="Q9" s="4"/>
      <c r="R9" s="4"/>
      <c r="S9" s="4"/>
      <c r="T9" s="4"/>
      <c r="U9" s="4"/>
      <c r="V9" s="4"/>
      <c r="W9" s="4"/>
      <c r="X9" s="4"/>
      <c r="Y9" s="4"/>
      <c r="Z9" s="4"/>
    </row>
    <row r="10" hidden="1" outlineLevel="1">
      <c r="A10" s="42">
        <v>2.0</v>
      </c>
      <c r="B10" s="43">
        <v>2.0</v>
      </c>
      <c r="C10" s="44" t="s">
        <v>22</v>
      </c>
      <c r="D10" s="51" t="s">
        <v>23</v>
      </c>
      <c r="E10" s="52">
        <v>1300.0</v>
      </c>
      <c r="F10" s="26">
        <f t="shared" si="5"/>
        <v>156000</v>
      </c>
      <c r="G10" s="26">
        <f t="shared" si="6"/>
        <v>0</v>
      </c>
      <c r="H10" s="47">
        <f t="shared" si="7"/>
        <v>156000</v>
      </c>
      <c r="I10" s="47">
        <v>120.0</v>
      </c>
      <c r="J10" s="48">
        <v>0.0</v>
      </c>
      <c r="K10" s="27">
        <f t="shared" si="4"/>
        <v>120</v>
      </c>
      <c r="L10" s="49" t="s">
        <v>24</v>
      </c>
      <c r="M10" s="50" t="s">
        <v>21</v>
      </c>
      <c r="N10" s="4"/>
      <c r="O10" s="4"/>
      <c r="P10" s="4"/>
      <c r="Q10" s="4"/>
      <c r="R10" s="4"/>
      <c r="S10" s="4"/>
      <c r="T10" s="4"/>
      <c r="U10" s="4"/>
      <c r="V10" s="4"/>
      <c r="W10" s="4"/>
      <c r="X10" s="4"/>
      <c r="Y10" s="4"/>
      <c r="Z10" s="4"/>
    </row>
    <row r="11" hidden="1" outlineLevel="1">
      <c r="A11" s="22"/>
      <c r="B11" s="36"/>
      <c r="C11" s="53" t="s">
        <v>25</v>
      </c>
      <c r="D11" s="38"/>
      <c r="E11" s="39"/>
      <c r="F11" s="26"/>
      <c r="G11" s="26"/>
      <c r="H11" s="54"/>
      <c r="I11" s="54"/>
      <c r="J11" s="26"/>
      <c r="K11" s="27">
        <f t="shared" si="4"/>
        <v>0</v>
      </c>
      <c r="L11" s="41"/>
      <c r="M11" s="4"/>
      <c r="N11" s="4"/>
      <c r="O11" s="4"/>
      <c r="P11" s="4"/>
      <c r="Q11" s="4"/>
      <c r="R11" s="4"/>
      <c r="S11" s="4"/>
      <c r="T11" s="4"/>
      <c r="U11" s="4"/>
      <c r="V11" s="4"/>
      <c r="W11" s="4"/>
      <c r="X11" s="4"/>
      <c r="Y11" s="4"/>
      <c r="Z11" s="4"/>
    </row>
    <row r="12" hidden="1" outlineLevel="1">
      <c r="A12" s="42">
        <v>3.0</v>
      </c>
      <c r="B12" s="55">
        <v>3.0</v>
      </c>
      <c r="C12" s="56" t="s">
        <v>26</v>
      </c>
      <c r="D12" s="57" t="s">
        <v>19</v>
      </c>
      <c r="E12" s="58">
        <v>100.0</v>
      </c>
      <c r="F12" s="26">
        <f>E12*I12</f>
        <v>3500000</v>
      </c>
      <c r="G12" s="26">
        <f>E12*J12</f>
        <v>26440000</v>
      </c>
      <c r="H12" s="47">
        <f>F12+G12</f>
        <v>29940000</v>
      </c>
      <c r="I12" s="47">
        <v>35000.0</v>
      </c>
      <c r="J12" s="48">
        <v>264400.0</v>
      </c>
      <c r="K12" s="27">
        <f t="shared" si="4"/>
        <v>299400</v>
      </c>
      <c r="L12" s="49" t="s">
        <v>27</v>
      </c>
      <c r="M12" s="50" t="s">
        <v>21</v>
      </c>
      <c r="N12" s="4"/>
      <c r="O12" s="4"/>
      <c r="P12" s="4"/>
      <c r="Q12" s="4"/>
      <c r="R12" s="4"/>
      <c r="S12" s="4"/>
      <c r="T12" s="4"/>
      <c r="U12" s="4"/>
      <c r="V12" s="4"/>
      <c r="W12" s="4"/>
      <c r="X12" s="4"/>
      <c r="Y12" s="4"/>
      <c r="Z12" s="4"/>
    </row>
    <row r="13" hidden="1" outlineLevel="1">
      <c r="A13" s="42">
        <v>0.0</v>
      </c>
      <c r="B13" s="59"/>
      <c r="C13" s="60" t="s">
        <v>28</v>
      </c>
      <c r="D13" s="61"/>
      <c r="E13" s="62"/>
      <c r="F13" s="63">
        <f t="shared" ref="F13:H13" si="8">SUM(F14,F15)</f>
        <v>1088000</v>
      </c>
      <c r="G13" s="63">
        <f t="shared" si="8"/>
        <v>9295149</v>
      </c>
      <c r="H13" s="63">
        <f t="shared" si="8"/>
        <v>10383149</v>
      </c>
      <c r="I13" s="54"/>
      <c r="J13" s="26"/>
      <c r="K13" s="27"/>
      <c r="L13" s="41"/>
      <c r="M13" s="4"/>
      <c r="N13" s="4"/>
      <c r="O13" s="4"/>
      <c r="P13" s="4"/>
      <c r="Q13" s="4"/>
      <c r="R13" s="4"/>
      <c r="S13" s="4"/>
      <c r="T13" s="4"/>
      <c r="U13" s="4"/>
      <c r="V13" s="4"/>
      <c r="W13" s="4"/>
      <c r="X13" s="4"/>
      <c r="Y13" s="4"/>
      <c r="Z13" s="4"/>
    </row>
    <row r="14" hidden="1" outlineLevel="1">
      <c r="A14" s="42">
        <v>4.0</v>
      </c>
      <c r="B14" s="64">
        <v>4.0</v>
      </c>
      <c r="C14" s="65" t="s">
        <v>29</v>
      </c>
      <c r="D14" s="45" t="s">
        <v>23</v>
      </c>
      <c r="E14" s="46">
        <v>300.0</v>
      </c>
      <c r="F14" s="26">
        <f t="shared" ref="F14:F15" si="9">E14*I14</f>
        <v>660000</v>
      </c>
      <c r="G14" s="26">
        <f t="shared" ref="G14:G15" si="10">E14*J14</f>
        <v>2632749</v>
      </c>
      <c r="H14" s="47">
        <f t="shared" ref="H14:H15" si="11">F14+G14</f>
        <v>3292749</v>
      </c>
      <c r="I14" s="47">
        <v>2200.0</v>
      </c>
      <c r="J14" s="48">
        <v>8775.83</v>
      </c>
      <c r="K14" s="27">
        <f t="shared" ref="K14:K15" si="12">I14+J14</f>
        <v>10975.83</v>
      </c>
      <c r="L14" s="66" t="s">
        <v>30</v>
      </c>
      <c r="M14" s="50" t="s">
        <v>21</v>
      </c>
      <c r="N14" s="4"/>
      <c r="O14" s="4"/>
      <c r="P14" s="4"/>
      <c r="Q14" s="4"/>
      <c r="R14" s="4"/>
      <c r="S14" s="4"/>
      <c r="T14" s="4"/>
      <c r="U14" s="4"/>
      <c r="V14" s="4"/>
      <c r="W14" s="4"/>
      <c r="X14" s="4"/>
      <c r="Y14" s="4"/>
      <c r="Z14" s="4"/>
    </row>
    <row r="15" hidden="1" outlineLevel="1">
      <c r="A15" s="42">
        <v>5.0</v>
      </c>
      <c r="B15" s="67">
        <v>5.0</v>
      </c>
      <c r="C15" s="44" t="s">
        <v>31</v>
      </c>
      <c r="D15" s="51" t="s">
        <v>23</v>
      </c>
      <c r="E15" s="52">
        <v>800.0</v>
      </c>
      <c r="F15" s="26">
        <f t="shared" si="9"/>
        <v>428000</v>
      </c>
      <c r="G15" s="26">
        <f t="shared" si="10"/>
        <v>6662400</v>
      </c>
      <c r="H15" s="47">
        <f t="shared" si="11"/>
        <v>7090400</v>
      </c>
      <c r="I15" s="47">
        <v>535.0</v>
      </c>
      <c r="J15" s="48">
        <v>8328.0</v>
      </c>
      <c r="K15" s="27">
        <f t="shared" si="12"/>
        <v>8863</v>
      </c>
      <c r="L15" s="68" t="s">
        <v>32</v>
      </c>
      <c r="M15" s="50" t="s">
        <v>21</v>
      </c>
      <c r="N15" s="4"/>
      <c r="O15" s="4"/>
      <c r="P15" s="4"/>
      <c r="Q15" s="4"/>
      <c r="R15" s="4"/>
      <c r="S15" s="4"/>
      <c r="T15" s="4"/>
      <c r="U15" s="4"/>
      <c r="V15" s="4"/>
      <c r="W15" s="4"/>
      <c r="X15" s="4"/>
      <c r="Y15" s="4"/>
      <c r="Z15" s="4"/>
    </row>
    <row r="16" hidden="1" outlineLevel="1">
      <c r="A16" s="42">
        <v>0.0</v>
      </c>
      <c r="B16" s="36"/>
      <c r="C16" s="69" t="s">
        <v>33</v>
      </c>
      <c r="D16" s="38"/>
      <c r="E16" s="34"/>
      <c r="F16" s="63">
        <f t="shared" ref="F16:H16" si="13">SUM(F17:F22)</f>
        <v>3303000.6</v>
      </c>
      <c r="G16" s="63">
        <f t="shared" si="13"/>
        <v>7620882.54</v>
      </c>
      <c r="H16" s="63">
        <f t="shared" si="13"/>
        <v>10923883.14</v>
      </c>
      <c r="I16" s="34" t="s">
        <v>34</v>
      </c>
      <c r="J16" s="26"/>
      <c r="K16" s="27"/>
      <c r="L16" s="41"/>
      <c r="M16" s="4"/>
      <c r="N16" s="4"/>
      <c r="O16" s="4"/>
      <c r="P16" s="4"/>
      <c r="Q16" s="4"/>
      <c r="R16" s="4"/>
      <c r="S16" s="4"/>
      <c r="T16" s="4"/>
      <c r="U16" s="4"/>
      <c r="V16" s="4"/>
      <c r="W16" s="4"/>
      <c r="X16" s="4"/>
      <c r="Y16" s="4"/>
      <c r="Z16" s="4"/>
    </row>
    <row r="17" hidden="1" outlineLevel="1">
      <c r="A17" s="42">
        <v>6.0</v>
      </c>
      <c r="B17" s="55">
        <v>6.0</v>
      </c>
      <c r="C17" s="70" t="s">
        <v>35</v>
      </c>
      <c r="D17" s="71" t="s">
        <v>36</v>
      </c>
      <c r="E17" s="72">
        <v>6.0</v>
      </c>
      <c r="F17" s="26">
        <f t="shared" ref="F17:F22" si="14">E17*I17</f>
        <v>225312</v>
      </c>
      <c r="G17" s="48">
        <f t="shared" ref="G17:G22" si="15">E17*J17</f>
        <v>480000</v>
      </c>
      <c r="H17" s="47">
        <f t="shared" ref="H17:H22" si="16">F17+G17</f>
        <v>705312</v>
      </c>
      <c r="I17" s="47">
        <v>37552.0</v>
      </c>
      <c r="J17" s="48">
        <v>80000.0</v>
      </c>
      <c r="K17" s="27">
        <f t="shared" ref="K17:K22" si="17">I17+J17</f>
        <v>117552</v>
      </c>
      <c r="L17" s="73" t="s">
        <v>37</v>
      </c>
      <c r="M17" s="50" t="s">
        <v>21</v>
      </c>
      <c r="N17" s="4"/>
      <c r="O17" s="4"/>
      <c r="P17" s="4"/>
      <c r="Q17" s="4"/>
      <c r="R17" s="4"/>
      <c r="S17" s="4"/>
      <c r="T17" s="4"/>
      <c r="U17" s="4"/>
      <c r="V17" s="4"/>
      <c r="W17" s="4"/>
      <c r="X17" s="4"/>
      <c r="Y17" s="4"/>
      <c r="Z17" s="4"/>
    </row>
    <row r="18" hidden="1" outlineLevel="1">
      <c r="A18" s="42">
        <v>7.0</v>
      </c>
      <c r="B18" s="55">
        <v>7.0</v>
      </c>
      <c r="C18" s="70" t="s">
        <v>38</v>
      </c>
      <c r="D18" s="71" t="s">
        <v>36</v>
      </c>
      <c r="E18" s="72">
        <v>2.0</v>
      </c>
      <c r="F18" s="26">
        <f t="shared" si="14"/>
        <v>80482</v>
      </c>
      <c r="G18" s="48">
        <f t="shared" si="15"/>
        <v>133680</v>
      </c>
      <c r="H18" s="47">
        <f t="shared" si="16"/>
        <v>214162</v>
      </c>
      <c r="I18" s="47">
        <v>40241.0</v>
      </c>
      <c r="J18" s="74">
        <v>66840.0</v>
      </c>
      <c r="K18" s="27">
        <f t="shared" si="17"/>
        <v>107081</v>
      </c>
      <c r="L18" s="73" t="s">
        <v>39</v>
      </c>
      <c r="M18" s="50" t="s">
        <v>21</v>
      </c>
      <c r="N18" s="4"/>
      <c r="O18" s="4"/>
      <c r="P18" s="4"/>
      <c r="Q18" s="4"/>
      <c r="R18" s="4"/>
      <c r="S18" s="4"/>
      <c r="T18" s="4"/>
      <c r="U18" s="4"/>
      <c r="V18" s="4"/>
      <c r="W18" s="4"/>
      <c r="X18" s="4"/>
      <c r="Y18" s="4"/>
      <c r="Z18" s="4"/>
    </row>
    <row r="19" hidden="1" outlineLevel="1">
      <c r="A19" s="42">
        <v>8.0</v>
      </c>
      <c r="B19" s="55">
        <v>8.0</v>
      </c>
      <c r="C19" s="70" t="s">
        <v>40</v>
      </c>
      <c r="D19" s="71" t="s">
        <v>36</v>
      </c>
      <c r="E19" s="72">
        <v>2.0</v>
      </c>
      <c r="F19" s="26">
        <f t="shared" si="14"/>
        <v>58938</v>
      </c>
      <c r="G19" s="48">
        <f t="shared" si="15"/>
        <v>97896</v>
      </c>
      <c r="H19" s="47">
        <f t="shared" si="16"/>
        <v>156834</v>
      </c>
      <c r="I19" s="47">
        <v>29469.0</v>
      </c>
      <c r="J19" s="74">
        <v>48948.0</v>
      </c>
      <c r="K19" s="27">
        <f t="shared" si="17"/>
        <v>78417</v>
      </c>
      <c r="L19" s="73" t="s">
        <v>41</v>
      </c>
      <c r="M19" s="50" t="s">
        <v>21</v>
      </c>
      <c r="N19" s="4"/>
      <c r="O19" s="4"/>
      <c r="P19" s="4"/>
      <c r="Q19" s="4"/>
      <c r="R19" s="4"/>
      <c r="S19" s="4"/>
      <c r="T19" s="4"/>
      <c r="U19" s="4"/>
      <c r="V19" s="4"/>
      <c r="W19" s="4"/>
      <c r="X19" s="4"/>
      <c r="Y19" s="4"/>
      <c r="Z19" s="4"/>
    </row>
    <row r="20" hidden="1" outlineLevel="1">
      <c r="A20" s="42">
        <v>9.0</v>
      </c>
      <c r="B20" s="55">
        <v>9.0</v>
      </c>
      <c r="C20" s="70" t="s">
        <v>42</v>
      </c>
      <c r="D20" s="71" t="s">
        <v>36</v>
      </c>
      <c r="E20" s="72">
        <v>8.0</v>
      </c>
      <c r="F20" s="26">
        <f t="shared" si="14"/>
        <v>2431584</v>
      </c>
      <c r="G20" s="48">
        <f t="shared" si="15"/>
        <v>5917440</v>
      </c>
      <c r="H20" s="47">
        <f t="shared" si="16"/>
        <v>8349024</v>
      </c>
      <c r="I20" s="47">
        <v>303948.0</v>
      </c>
      <c r="J20" s="74">
        <v>739680.0</v>
      </c>
      <c r="K20" s="27">
        <f t="shared" si="17"/>
        <v>1043628</v>
      </c>
      <c r="L20" s="73" t="s">
        <v>43</v>
      </c>
      <c r="M20" s="50" t="s">
        <v>21</v>
      </c>
      <c r="N20" s="4"/>
      <c r="O20" s="4"/>
      <c r="P20" s="4"/>
      <c r="Q20" s="4"/>
      <c r="R20" s="4"/>
      <c r="S20" s="4"/>
      <c r="T20" s="4"/>
      <c r="U20" s="4"/>
      <c r="V20" s="4"/>
      <c r="W20" s="4"/>
      <c r="X20" s="4"/>
      <c r="Y20" s="4"/>
      <c r="Z20" s="4"/>
    </row>
    <row r="21" hidden="1" outlineLevel="1">
      <c r="A21" s="42">
        <v>10.0</v>
      </c>
      <c r="B21" s="55">
        <v>10.0</v>
      </c>
      <c r="C21" s="70" t="s">
        <v>44</v>
      </c>
      <c r="D21" s="71" t="s">
        <v>36</v>
      </c>
      <c r="E21" s="72">
        <v>2.0</v>
      </c>
      <c r="F21" s="26">
        <f t="shared" si="14"/>
        <v>371660</v>
      </c>
      <c r="G21" s="48">
        <f t="shared" si="15"/>
        <v>904463.34</v>
      </c>
      <c r="H21" s="47">
        <f t="shared" si="16"/>
        <v>1276123.34</v>
      </c>
      <c r="I21" s="47">
        <v>185830.0</v>
      </c>
      <c r="J21" s="74">
        <v>452231.67</v>
      </c>
      <c r="K21" s="27">
        <f t="shared" si="17"/>
        <v>638061.67</v>
      </c>
      <c r="L21" s="73" t="s">
        <v>45</v>
      </c>
      <c r="M21" s="50" t="s">
        <v>21</v>
      </c>
      <c r="N21" s="4"/>
      <c r="O21" s="4"/>
      <c r="P21" s="4"/>
      <c r="Q21" s="4"/>
      <c r="R21" s="4"/>
      <c r="S21" s="4"/>
      <c r="T21" s="4"/>
      <c r="U21" s="4"/>
      <c r="V21" s="4"/>
      <c r="W21" s="4"/>
      <c r="X21" s="4"/>
      <c r="Y21" s="4"/>
      <c r="Z21" s="4"/>
    </row>
    <row r="22" hidden="1" outlineLevel="1">
      <c r="A22" s="42">
        <v>11.0</v>
      </c>
      <c r="B22" s="55">
        <v>11.0</v>
      </c>
      <c r="C22" s="70" t="s">
        <v>46</v>
      </c>
      <c r="D22" s="71" t="s">
        <v>47</v>
      </c>
      <c r="E22" s="72">
        <v>41.7</v>
      </c>
      <c r="F22" s="26">
        <f t="shared" si="14"/>
        <v>135024.6</v>
      </c>
      <c r="G22" s="48">
        <f t="shared" si="15"/>
        <v>87403.2</v>
      </c>
      <c r="H22" s="47">
        <f t="shared" si="16"/>
        <v>222427.8</v>
      </c>
      <c r="I22" s="47">
        <v>3238.0</v>
      </c>
      <c r="J22" s="48">
        <v>2096.0</v>
      </c>
      <c r="K22" s="27">
        <f t="shared" si="17"/>
        <v>5334</v>
      </c>
      <c r="L22" s="73" t="s">
        <v>48</v>
      </c>
      <c r="M22" s="50" t="s">
        <v>21</v>
      </c>
      <c r="N22" s="4"/>
      <c r="O22" s="4"/>
      <c r="P22" s="4"/>
      <c r="Q22" s="4"/>
      <c r="R22" s="4"/>
      <c r="S22" s="4"/>
      <c r="T22" s="4"/>
      <c r="U22" s="4"/>
      <c r="V22" s="4"/>
      <c r="W22" s="4"/>
      <c r="X22" s="4"/>
      <c r="Y22" s="4"/>
      <c r="Z22" s="4"/>
    </row>
    <row r="23" hidden="1" outlineLevel="1">
      <c r="A23" s="22"/>
      <c r="B23" s="36"/>
      <c r="C23" s="37" t="s">
        <v>49</v>
      </c>
      <c r="D23" s="38"/>
      <c r="E23" s="75"/>
      <c r="F23" s="63">
        <f t="shared" ref="F23:H23" si="18">SUM(F24)</f>
        <v>4264200</v>
      </c>
      <c r="G23" s="63">
        <f t="shared" si="18"/>
        <v>6232320</v>
      </c>
      <c r="H23" s="63">
        <f t="shared" si="18"/>
        <v>10496520</v>
      </c>
      <c r="I23" s="75" t="s">
        <v>34</v>
      </c>
      <c r="J23" s="26"/>
      <c r="K23" s="27"/>
      <c r="L23" s="41"/>
      <c r="M23" s="4"/>
      <c r="N23" s="4"/>
      <c r="O23" s="4"/>
      <c r="P23" s="4"/>
      <c r="Q23" s="4"/>
      <c r="R23" s="4"/>
      <c r="S23" s="4"/>
      <c r="T23" s="4"/>
      <c r="U23" s="4"/>
      <c r="V23" s="4"/>
      <c r="W23" s="4"/>
      <c r="X23" s="4"/>
      <c r="Y23" s="4"/>
      <c r="Z23" s="4"/>
    </row>
    <row r="24" hidden="1" outlineLevel="1">
      <c r="A24" s="42">
        <v>12.0</v>
      </c>
      <c r="B24" s="55">
        <v>12.0</v>
      </c>
      <c r="C24" s="70" t="s">
        <v>50</v>
      </c>
      <c r="D24" s="71" t="s">
        <v>36</v>
      </c>
      <c r="E24" s="72">
        <v>60.0</v>
      </c>
      <c r="F24" s="26">
        <f>E24*I24</f>
        <v>4264200</v>
      </c>
      <c r="G24" s="48">
        <f>E24*J24</f>
        <v>6232320</v>
      </c>
      <c r="H24" s="47">
        <f t="shared" ref="H24:H25" si="20">F24+G24</f>
        <v>10496520</v>
      </c>
      <c r="I24" s="47">
        <v>71070.0</v>
      </c>
      <c r="J24" s="48">
        <v>103872.0</v>
      </c>
      <c r="K24" s="27">
        <f>I24+J24</f>
        <v>174942</v>
      </c>
      <c r="L24" s="49" t="s">
        <v>51</v>
      </c>
      <c r="M24" s="50" t="s">
        <v>21</v>
      </c>
      <c r="N24" s="4"/>
      <c r="O24" s="4"/>
      <c r="P24" s="4"/>
      <c r="Q24" s="4"/>
      <c r="R24" s="4"/>
      <c r="S24" s="4"/>
      <c r="T24" s="4"/>
      <c r="U24" s="4"/>
      <c r="V24" s="4"/>
      <c r="W24" s="4"/>
      <c r="X24" s="4"/>
      <c r="Y24" s="4"/>
      <c r="Z24" s="4"/>
    </row>
    <row r="25" hidden="1" outlineLevel="1">
      <c r="A25" s="22"/>
      <c r="B25" s="36"/>
      <c r="C25" s="76" t="s">
        <v>52</v>
      </c>
      <c r="D25" s="38"/>
      <c r="E25" s="39"/>
      <c r="F25" s="77">
        <f t="shared" ref="F25:G25" si="19">F26+F28+F34</f>
        <v>30083437.35</v>
      </c>
      <c r="G25" s="77">
        <f t="shared" si="19"/>
        <v>7581992.1</v>
      </c>
      <c r="H25" s="77">
        <f t="shared" si="20"/>
        <v>37665429.45</v>
      </c>
      <c r="I25" s="54"/>
      <c r="J25" s="26"/>
      <c r="K25" s="27"/>
      <c r="L25" s="34" t="s">
        <v>34</v>
      </c>
      <c r="M25" s="4"/>
      <c r="N25" s="4"/>
      <c r="O25" s="4"/>
      <c r="P25" s="4"/>
      <c r="Q25" s="4"/>
      <c r="R25" s="4"/>
      <c r="S25" s="4"/>
      <c r="T25" s="4"/>
      <c r="U25" s="4"/>
      <c r="V25" s="4"/>
      <c r="W25" s="4"/>
      <c r="X25" s="4"/>
      <c r="Y25" s="4"/>
      <c r="Z25" s="4"/>
    </row>
    <row r="26" hidden="1" outlineLevel="1">
      <c r="A26" s="22"/>
      <c r="B26" s="78" t="s">
        <v>53</v>
      </c>
      <c r="C26" s="18"/>
      <c r="D26" s="11"/>
      <c r="E26" s="79"/>
      <c r="F26" s="63">
        <f t="shared" ref="F26:H26" si="21">SUM(F27)</f>
        <v>3719898</v>
      </c>
      <c r="G26" s="63">
        <f t="shared" si="21"/>
        <v>0</v>
      </c>
      <c r="H26" s="63">
        <f t="shared" si="21"/>
        <v>3719898</v>
      </c>
      <c r="I26" s="54"/>
      <c r="J26" s="26"/>
      <c r="K26" s="27"/>
      <c r="L26" s="28"/>
      <c r="M26" s="4"/>
      <c r="N26" s="4"/>
      <c r="O26" s="4"/>
      <c r="P26" s="4"/>
      <c r="Q26" s="4"/>
      <c r="R26" s="4"/>
      <c r="S26" s="4"/>
      <c r="T26" s="4"/>
      <c r="U26" s="4"/>
      <c r="V26" s="4"/>
      <c r="W26" s="4"/>
      <c r="X26" s="4"/>
      <c r="Y26" s="4"/>
      <c r="Z26" s="4"/>
    </row>
    <row r="27" hidden="1" outlineLevel="1">
      <c r="A27" s="42">
        <v>13.0</v>
      </c>
      <c r="B27" s="51">
        <v>13.0</v>
      </c>
      <c r="C27" s="80" t="s">
        <v>54</v>
      </c>
      <c r="D27" s="81" t="s">
        <v>23</v>
      </c>
      <c r="E27" s="82">
        <v>1362.6</v>
      </c>
      <c r="F27" s="83">
        <f>I27*E27</f>
        <v>3719898</v>
      </c>
      <c r="G27" s="26">
        <f>SUM(G28:G32)</f>
        <v>0</v>
      </c>
      <c r="H27" s="47">
        <f>F27+G27</f>
        <v>3719898</v>
      </c>
      <c r="I27" s="47">
        <v>2730.0</v>
      </c>
      <c r="J27" s="48">
        <v>0.0</v>
      </c>
      <c r="K27" s="27">
        <f>I27+J27</f>
        <v>2730</v>
      </c>
      <c r="L27" s="28"/>
      <c r="M27" s="4"/>
      <c r="N27" s="4"/>
      <c r="O27" s="4"/>
      <c r="P27" s="4"/>
      <c r="Q27" s="4"/>
      <c r="R27" s="4"/>
      <c r="S27" s="4"/>
      <c r="T27" s="4"/>
      <c r="U27" s="4"/>
      <c r="V27" s="4"/>
      <c r="W27" s="4"/>
      <c r="X27" s="4"/>
      <c r="Y27" s="4"/>
      <c r="Z27" s="4"/>
    </row>
    <row r="28" hidden="1" outlineLevel="1">
      <c r="A28" s="22"/>
      <c r="B28" s="78" t="s">
        <v>55</v>
      </c>
      <c r="C28" s="18"/>
      <c r="D28" s="18"/>
      <c r="E28" s="18"/>
      <c r="F28" s="63">
        <f t="shared" ref="F28:H28" si="22">SUM(F29:F33)</f>
        <v>73831.35304</v>
      </c>
      <c r="G28" s="63">
        <f t="shared" si="22"/>
        <v>0</v>
      </c>
      <c r="H28" s="63">
        <f t="shared" si="22"/>
        <v>73831.35304</v>
      </c>
      <c r="I28" s="54"/>
      <c r="J28" s="26"/>
      <c r="K28" s="27"/>
      <c r="L28" s="28"/>
      <c r="M28" s="50"/>
      <c r="N28" s="4"/>
      <c r="O28" s="4"/>
      <c r="P28" s="4"/>
      <c r="Q28" s="4"/>
      <c r="R28" s="4"/>
      <c r="S28" s="4"/>
      <c r="T28" s="4"/>
      <c r="U28" s="4"/>
      <c r="V28" s="4"/>
      <c r="W28" s="4"/>
      <c r="X28" s="4"/>
      <c r="Y28" s="4"/>
      <c r="Z28" s="4"/>
    </row>
    <row r="29" hidden="1" outlineLevel="1">
      <c r="A29" s="42">
        <v>14.0</v>
      </c>
      <c r="B29" s="51">
        <v>14.0</v>
      </c>
      <c r="C29" s="80" t="s">
        <v>56</v>
      </c>
      <c r="D29" s="84" t="s">
        <v>57</v>
      </c>
      <c r="E29" s="82">
        <v>13.980276</v>
      </c>
      <c r="F29" s="83">
        <f t="shared" ref="F29:F33" si="23">E29*I29</f>
        <v>34950.69</v>
      </c>
      <c r="G29" s="26">
        <f t="shared" ref="G29:G33" si="24">E29*J29</f>
        <v>0</v>
      </c>
      <c r="H29" s="47">
        <f t="shared" ref="H29:H33" si="25">F29+G29</f>
        <v>34950.69</v>
      </c>
      <c r="I29" s="47">
        <v>2500.0</v>
      </c>
      <c r="J29" s="48">
        <v>0.0</v>
      </c>
      <c r="K29" s="27">
        <f t="shared" ref="K29:K33" si="26">I29+J29</f>
        <v>2500</v>
      </c>
      <c r="L29" s="80" t="s">
        <v>58</v>
      </c>
      <c r="M29" s="50" t="s">
        <v>59</v>
      </c>
      <c r="N29" s="4"/>
      <c r="O29" s="4"/>
      <c r="P29" s="4"/>
      <c r="Q29" s="4"/>
      <c r="R29" s="4"/>
      <c r="S29" s="4"/>
      <c r="T29" s="4"/>
      <c r="U29" s="4"/>
      <c r="V29" s="4"/>
      <c r="W29" s="4"/>
      <c r="X29" s="4"/>
      <c r="Y29" s="4"/>
      <c r="Z29" s="4"/>
    </row>
    <row r="30" hidden="1" outlineLevel="1">
      <c r="A30" s="42">
        <v>15.0</v>
      </c>
      <c r="B30" s="51">
        <v>15.0</v>
      </c>
      <c r="C30" s="80" t="s">
        <v>60</v>
      </c>
      <c r="D30" s="84" t="s">
        <v>57</v>
      </c>
      <c r="E30" s="82">
        <v>13.980276</v>
      </c>
      <c r="F30" s="83">
        <f t="shared" si="23"/>
        <v>5825.161601</v>
      </c>
      <c r="G30" s="26">
        <f t="shared" si="24"/>
        <v>0</v>
      </c>
      <c r="H30" s="47">
        <f t="shared" si="25"/>
        <v>5825.161601</v>
      </c>
      <c r="I30" s="47">
        <v>416.67</v>
      </c>
      <c r="J30" s="48">
        <v>0.0</v>
      </c>
      <c r="K30" s="27">
        <f t="shared" si="26"/>
        <v>416.67</v>
      </c>
      <c r="L30" s="80" t="s">
        <v>58</v>
      </c>
      <c r="M30" s="50" t="s">
        <v>59</v>
      </c>
      <c r="N30" s="4"/>
      <c r="O30" s="4"/>
      <c r="P30" s="4"/>
      <c r="Q30" s="4"/>
      <c r="R30" s="4"/>
      <c r="S30" s="4"/>
      <c r="T30" s="4"/>
      <c r="U30" s="4"/>
      <c r="V30" s="4"/>
      <c r="W30" s="4"/>
      <c r="X30" s="4"/>
      <c r="Y30" s="4"/>
      <c r="Z30" s="4"/>
    </row>
    <row r="31" hidden="1" outlineLevel="1">
      <c r="A31" s="42">
        <v>16.0</v>
      </c>
      <c r="B31" s="51">
        <v>16.0</v>
      </c>
      <c r="C31" s="80" t="s">
        <v>61</v>
      </c>
      <c r="D31" s="84" t="s">
        <v>57</v>
      </c>
      <c r="E31" s="82">
        <v>5.85918</v>
      </c>
      <c r="F31" s="83">
        <f t="shared" si="23"/>
        <v>3661.9875</v>
      </c>
      <c r="G31" s="26">
        <f t="shared" si="24"/>
        <v>0</v>
      </c>
      <c r="H31" s="47">
        <f t="shared" si="25"/>
        <v>3661.9875</v>
      </c>
      <c r="I31" s="47">
        <v>625.0</v>
      </c>
      <c r="J31" s="48">
        <v>0.0</v>
      </c>
      <c r="K31" s="27">
        <f t="shared" si="26"/>
        <v>625</v>
      </c>
      <c r="L31" s="28"/>
      <c r="M31" s="50" t="s">
        <v>59</v>
      </c>
      <c r="N31" s="4"/>
      <c r="O31" s="4"/>
      <c r="P31" s="4"/>
      <c r="Q31" s="4"/>
      <c r="R31" s="4"/>
      <c r="S31" s="4"/>
      <c r="T31" s="4"/>
      <c r="U31" s="4"/>
      <c r="V31" s="4"/>
      <c r="W31" s="4"/>
      <c r="X31" s="4"/>
      <c r="Y31" s="4"/>
      <c r="Z31" s="4"/>
    </row>
    <row r="32" hidden="1" outlineLevel="1">
      <c r="A32" s="42">
        <v>17.0</v>
      </c>
      <c r="B32" s="51">
        <v>17.0</v>
      </c>
      <c r="C32" s="80" t="s">
        <v>62</v>
      </c>
      <c r="D32" s="84" t="s">
        <v>57</v>
      </c>
      <c r="E32" s="82">
        <v>5.85918</v>
      </c>
      <c r="F32" s="83">
        <f t="shared" si="23"/>
        <v>12206.60547</v>
      </c>
      <c r="G32" s="26">
        <f t="shared" si="24"/>
        <v>0</v>
      </c>
      <c r="H32" s="47">
        <f t="shared" si="25"/>
        <v>12206.60547</v>
      </c>
      <c r="I32" s="47">
        <v>2083.33</v>
      </c>
      <c r="J32" s="48">
        <v>0.0</v>
      </c>
      <c r="K32" s="27">
        <f t="shared" si="26"/>
        <v>2083.33</v>
      </c>
      <c r="L32" s="28"/>
      <c r="M32" s="50" t="s">
        <v>59</v>
      </c>
      <c r="N32" s="4"/>
      <c r="O32" s="4"/>
      <c r="P32" s="4"/>
      <c r="Q32" s="4"/>
      <c r="R32" s="4"/>
      <c r="S32" s="4"/>
      <c r="T32" s="4"/>
      <c r="U32" s="4"/>
      <c r="V32" s="4"/>
      <c r="W32" s="4"/>
      <c r="X32" s="4"/>
      <c r="Y32" s="4"/>
      <c r="Z32" s="4"/>
    </row>
    <row r="33" hidden="1" outlineLevel="1">
      <c r="A33" s="85">
        <v>45674.0</v>
      </c>
      <c r="B33" s="86">
        <v>45674.0</v>
      </c>
      <c r="C33" s="80" t="s">
        <v>63</v>
      </c>
      <c r="D33" s="84" t="s">
        <v>57</v>
      </c>
      <c r="E33" s="82">
        <v>5.85918</v>
      </c>
      <c r="F33" s="83">
        <f t="shared" si="23"/>
        <v>17186.90847</v>
      </c>
      <c r="G33" s="26">
        <f t="shared" si="24"/>
        <v>0</v>
      </c>
      <c r="H33" s="47">
        <f t="shared" si="25"/>
        <v>17186.90847</v>
      </c>
      <c r="I33" s="47">
        <v>2933.33</v>
      </c>
      <c r="J33" s="48">
        <v>0.0</v>
      </c>
      <c r="K33" s="27">
        <f t="shared" si="26"/>
        <v>2933.33</v>
      </c>
      <c r="L33" s="28"/>
      <c r="M33" s="50" t="s">
        <v>59</v>
      </c>
      <c r="N33" s="4"/>
      <c r="O33" s="4"/>
      <c r="P33" s="4"/>
      <c r="Q33" s="4"/>
      <c r="R33" s="4"/>
      <c r="S33" s="4"/>
      <c r="T33" s="4"/>
      <c r="U33" s="4"/>
      <c r="V33" s="4"/>
      <c r="W33" s="4"/>
      <c r="X33" s="4"/>
      <c r="Y33" s="4"/>
      <c r="Z33" s="4"/>
    </row>
    <row r="34" hidden="1" outlineLevel="1">
      <c r="A34" s="22"/>
      <c r="B34" s="78" t="s">
        <v>64</v>
      </c>
      <c r="C34" s="11"/>
      <c r="D34" s="87"/>
      <c r="E34" s="79"/>
      <c r="F34" s="63">
        <f t="shared" ref="F34:H34" si="27">SUM(F35:F36,F37,F38)</f>
        <v>26289708</v>
      </c>
      <c r="G34" s="63">
        <f t="shared" si="27"/>
        <v>7581992.1</v>
      </c>
      <c r="H34" s="63">
        <f t="shared" si="27"/>
        <v>33871700.1</v>
      </c>
      <c r="I34" s="54"/>
      <c r="J34" s="26"/>
      <c r="K34" s="27"/>
      <c r="L34" s="28"/>
      <c r="M34" s="4"/>
      <c r="N34" s="4"/>
      <c r="O34" s="4"/>
      <c r="P34" s="4"/>
      <c r="Q34" s="4"/>
      <c r="R34" s="4"/>
      <c r="S34" s="4"/>
      <c r="T34" s="4"/>
      <c r="U34" s="4"/>
      <c r="V34" s="4"/>
      <c r="W34" s="4"/>
      <c r="X34" s="4"/>
      <c r="Y34" s="4"/>
      <c r="Z34" s="4"/>
    </row>
    <row r="35" hidden="1" outlineLevel="1">
      <c r="A35" s="42">
        <v>18.0</v>
      </c>
      <c r="B35" s="51">
        <v>18.0</v>
      </c>
      <c r="C35" s="80" t="s">
        <v>65</v>
      </c>
      <c r="D35" s="81" t="s">
        <v>23</v>
      </c>
      <c r="E35" s="82">
        <v>1103.0</v>
      </c>
      <c r="F35" s="26">
        <f t="shared" ref="F35:F38" si="28">E35*I35</f>
        <v>8676198</v>
      </c>
      <c r="G35" s="26">
        <f t="shared" ref="G35:G38" si="29">E35*J35</f>
        <v>2709740.1</v>
      </c>
      <c r="H35" s="47">
        <f t="shared" ref="H35:H39" si="30">F35+G35</f>
        <v>11385938.1</v>
      </c>
      <c r="I35" s="47">
        <v>7866.0</v>
      </c>
      <c r="J35" s="48">
        <f>586.7+1870</f>
        <v>2456.7</v>
      </c>
      <c r="K35" s="27">
        <f t="shared" ref="K35:K38" si="31">I35+J35</f>
        <v>10322.7</v>
      </c>
      <c r="L35" s="80" t="s">
        <v>66</v>
      </c>
      <c r="M35" s="50" t="s">
        <v>59</v>
      </c>
      <c r="N35" s="4"/>
      <c r="O35" s="4"/>
      <c r="P35" s="4"/>
      <c r="Q35" s="4"/>
      <c r="R35" s="4"/>
      <c r="S35" s="4"/>
      <c r="T35" s="4"/>
      <c r="U35" s="4"/>
      <c r="V35" s="4"/>
      <c r="W35" s="4"/>
      <c r="X35" s="4"/>
      <c r="Y35" s="4"/>
      <c r="Z35" s="4"/>
    </row>
    <row r="36" hidden="1" outlineLevel="1">
      <c r="A36" s="42">
        <v>19.0</v>
      </c>
      <c r="B36" s="51">
        <v>19.0</v>
      </c>
      <c r="C36" s="80" t="s">
        <v>67</v>
      </c>
      <c r="D36" s="81" t="s">
        <v>23</v>
      </c>
      <c r="E36" s="82">
        <v>429.0</v>
      </c>
      <c r="F36" s="26">
        <f t="shared" si="28"/>
        <v>4006002</v>
      </c>
      <c r="G36" s="26">
        <f t="shared" si="29"/>
        <v>1146288</v>
      </c>
      <c r="H36" s="47">
        <f t="shared" si="30"/>
        <v>5152290</v>
      </c>
      <c r="I36" s="47">
        <v>9338.0</v>
      </c>
      <c r="J36" s="48">
        <f>802+1870</f>
        <v>2672</v>
      </c>
      <c r="K36" s="27">
        <f t="shared" si="31"/>
        <v>12010</v>
      </c>
      <c r="L36" s="80" t="s">
        <v>68</v>
      </c>
      <c r="M36" s="50" t="s">
        <v>59</v>
      </c>
      <c r="N36" s="4"/>
      <c r="O36" s="4"/>
      <c r="P36" s="4"/>
      <c r="Q36" s="4"/>
      <c r="R36" s="4"/>
      <c r="S36" s="4"/>
      <c r="T36" s="4"/>
      <c r="U36" s="4"/>
      <c r="V36" s="4"/>
      <c r="W36" s="4"/>
      <c r="X36" s="4"/>
      <c r="Y36" s="4"/>
      <c r="Z36" s="4"/>
    </row>
    <row r="37" hidden="1" outlineLevel="1">
      <c r="A37" s="42">
        <v>20.0</v>
      </c>
      <c r="B37" s="51">
        <v>20.0</v>
      </c>
      <c r="C37" s="80" t="s">
        <v>69</v>
      </c>
      <c r="D37" s="81" t="s">
        <v>23</v>
      </c>
      <c r="E37" s="82">
        <v>702.0</v>
      </c>
      <c r="F37" s="26">
        <f t="shared" si="28"/>
        <v>7696026</v>
      </c>
      <c r="G37" s="26">
        <f t="shared" si="29"/>
        <v>2251314</v>
      </c>
      <c r="H37" s="47">
        <f t="shared" si="30"/>
        <v>9947340</v>
      </c>
      <c r="I37" s="47">
        <v>10963.0</v>
      </c>
      <c r="J37" s="48">
        <f>1337+1870</f>
        <v>3207</v>
      </c>
      <c r="K37" s="27">
        <f t="shared" si="31"/>
        <v>14170</v>
      </c>
      <c r="L37" s="80" t="s">
        <v>70</v>
      </c>
      <c r="M37" s="50" t="s">
        <v>59</v>
      </c>
      <c r="N37" s="4"/>
      <c r="O37" s="4"/>
      <c r="P37" s="4"/>
      <c r="Q37" s="4"/>
      <c r="R37" s="4"/>
      <c r="S37" s="4"/>
      <c r="T37" s="4"/>
      <c r="U37" s="4"/>
      <c r="V37" s="4"/>
      <c r="W37" s="4"/>
      <c r="X37" s="4"/>
      <c r="Y37" s="4"/>
      <c r="Z37" s="4"/>
    </row>
    <row r="38" hidden="1" outlineLevel="1">
      <c r="A38" s="42">
        <v>21.0</v>
      </c>
      <c r="B38" s="51">
        <v>21.0</v>
      </c>
      <c r="C38" s="80" t="s">
        <v>71</v>
      </c>
      <c r="D38" s="81" t="s">
        <v>23</v>
      </c>
      <c r="E38" s="82">
        <v>339.0</v>
      </c>
      <c r="F38" s="26">
        <f t="shared" si="28"/>
        <v>5911482</v>
      </c>
      <c r="G38" s="26">
        <f t="shared" si="29"/>
        <v>1474650</v>
      </c>
      <c r="H38" s="47">
        <f t="shared" si="30"/>
        <v>7386132</v>
      </c>
      <c r="I38" s="47">
        <v>17438.0</v>
      </c>
      <c r="J38" s="48">
        <f>2480+1870</f>
        <v>4350</v>
      </c>
      <c r="K38" s="27">
        <f t="shared" si="31"/>
        <v>21788</v>
      </c>
      <c r="L38" s="80" t="s">
        <v>72</v>
      </c>
      <c r="M38" s="50" t="s">
        <v>59</v>
      </c>
      <c r="N38" s="4"/>
      <c r="O38" s="4"/>
      <c r="P38" s="4"/>
      <c r="Q38" s="4"/>
      <c r="R38" s="4"/>
      <c r="S38" s="4"/>
      <c r="T38" s="4"/>
      <c r="U38" s="4"/>
      <c r="V38" s="4"/>
      <c r="W38" s="4"/>
      <c r="X38" s="4"/>
      <c r="Y38" s="4"/>
      <c r="Z38" s="4"/>
    </row>
    <row r="39" hidden="1" outlineLevel="1">
      <c r="A39" s="22"/>
      <c r="B39" s="29"/>
      <c r="C39" s="30" t="s">
        <v>73</v>
      </c>
      <c r="D39" s="31"/>
      <c r="E39" s="32"/>
      <c r="F39" s="33">
        <f t="shared" ref="F39:G39" si="32">F40+F56+F62</f>
        <v>7543480</v>
      </c>
      <c r="G39" s="33">
        <f t="shared" si="32"/>
        <v>8535592.51</v>
      </c>
      <c r="H39" s="33">
        <f t="shared" si="30"/>
        <v>16079072.51</v>
      </c>
      <c r="I39" s="34" t="s">
        <v>15</v>
      </c>
      <c r="J39" s="26"/>
      <c r="K39" s="27"/>
      <c r="L39" s="35"/>
      <c r="M39" s="4"/>
      <c r="N39" s="4"/>
      <c r="O39" s="4"/>
      <c r="P39" s="4"/>
      <c r="Q39" s="4"/>
      <c r="R39" s="4"/>
      <c r="S39" s="4"/>
      <c r="T39" s="4"/>
      <c r="U39" s="4"/>
      <c r="V39" s="4"/>
      <c r="W39" s="4"/>
      <c r="X39" s="4"/>
      <c r="Y39" s="4"/>
      <c r="Z39" s="4"/>
    </row>
    <row r="40" hidden="1" outlineLevel="1">
      <c r="A40" s="22"/>
      <c r="B40" s="36"/>
      <c r="C40" s="37" t="s">
        <v>74</v>
      </c>
      <c r="D40" s="38"/>
      <c r="E40" s="39"/>
      <c r="F40" s="63">
        <f t="shared" ref="F40:H40" si="33">SUM(F41:F55)</f>
        <v>2815200</v>
      </c>
      <c r="G40" s="63">
        <f t="shared" si="33"/>
        <v>4145731.49</v>
      </c>
      <c r="H40" s="63">
        <f t="shared" si="33"/>
        <v>6960931.49</v>
      </c>
      <c r="I40" s="54"/>
      <c r="J40" s="26"/>
      <c r="K40" s="27"/>
      <c r="L40" s="41"/>
      <c r="M40" s="4"/>
      <c r="N40" s="4"/>
      <c r="O40" s="4"/>
      <c r="P40" s="4"/>
      <c r="Q40" s="4"/>
      <c r="R40" s="4"/>
      <c r="S40" s="4"/>
      <c r="T40" s="4"/>
      <c r="U40" s="4"/>
      <c r="V40" s="4"/>
      <c r="W40" s="4"/>
      <c r="X40" s="4"/>
      <c r="Y40" s="4"/>
      <c r="Z40" s="4"/>
    </row>
    <row r="41" hidden="1" outlineLevel="1">
      <c r="A41" s="42">
        <v>22.0</v>
      </c>
      <c r="B41" s="55">
        <v>22.0</v>
      </c>
      <c r="C41" s="56" t="s">
        <v>75</v>
      </c>
      <c r="D41" s="57" t="s">
        <v>19</v>
      </c>
      <c r="E41" s="58">
        <v>2.0</v>
      </c>
      <c r="F41" s="26">
        <f t="shared" ref="F41:F55" si="34">E41*I41</f>
        <v>70000</v>
      </c>
      <c r="G41" s="26">
        <f t="shared" ref="G41:G55" si="35">E41*J41</f>
        <v>52013.34</v>
      </c>
      <c r="H41" s="47">
        <f t="shared" ref="H41:H55" si="36">F41+G41</f>
        <v>122013.34</v>
      </c>
      <c r="I41" s="47">
        <v>35000.0</v>
      </c>
      <c r="J41" s="48">
        <v>26006.67</v>
      </c>
      <c r="K41" s="27">
        <f t="shared" ref="K41:K55" si="37">I41+J41</f>
        <v>61006.67</v>
      </c>
      <c r="L41" s="49" t="s">
        <v>76</v>
      </c>
      <c r="M41" s="50" t="s">
        <v>21</v>
      </c>
      <c r="N41" s="4"/>
      <c r="O41" s="4"/>
      <c r="P41" s="4"/>
      <c r="Q41" s="4"/>
      <c r="R41" s="4"/>
      <c r="S41" s="4"/>
      <c r="T41" s="4"/>
      <c r="U41" s="4"/>
      <c r="V41" s="4"/>
      <c r="W41" s="4"/>
      <c r="X41" s="4"/>
      <c r="Y41" s="4"/>
      <c r="Z41" s="4"/>
    </row>
    <row r="42" hidden="1" outlineLevel="1">
      <c r="A42" s="42">
        <v>23.0</v>
      </c>
      <c r="B42" s="43">
        <v>23.0</v>
      </c>
      <c r="C42" s="56" t="s">
        <v>77</v>
      </c>
      <c r="D42" s="57" t="s">
        <v>19</v>
      </c>
      <c r="E42" s="58">
        <v>4.0</v>
      </c>
      <c r="F42" s="26">
        <f t="shared" si="34"/>
        <v>1600</v>
      </c>
      <c r="G42" s="26">
        <f t="shared" si="35"/>
        <v>35146.68</v>
      </c>
      <c r="H42" s="47">
        <f t="shared" si="36"/>
        <v>36746.68</v>
      </c>
      <c r="I42" s="47">
        <v>400.0</v>
      </c>
      <c r="J42" s="48">
        <v>8786.67</v>
      </c>
      <c r="K42" s="27">
        <f t="shared" si="37"/>
        <v>9186.67</v>
      </c>
      <c r="L42" s="49" t="s">
        <v>78</v>
      </c>
      <c r="M42" s="50" t="s">
        <v>21</v>
      </c>
      <c r="N42" s="4"/>
      <c r="O42" s="4"/>
      <c r="P42" s="4"/>
      <c r="Q42" s="4"/>
      <c r="R42" s="4"/>
      <c r="S42" s="4"/>
      <c r="T42" s="4"/>
      <c r="U42" s="4"/>
      <c r="V42" s="4"/>
      <c r="W42" s="4"/>
      <c r="X42" s="4"/>
      <c r="Y42" s="4"/>
      <c r="Z42" s="4"/>
    </row>
    <row r="43" hidden="1" outlineLevel="1">
      <c r="A43" s="42">
        <v>24.0</v>
      </c>
      <c r="B43" s="43">
        <v>24.0</v>
      </c>
      <c r="C43" s="56" t="s">
        <v>79</v>
      </c>
      <c r="D43" s="57" t="s">
        <v>19</v>
      </c>
      <c r="E43" s="58">
        <v>2.0</v>
      </c>
      <c r="F43" s="26">
        <f t="shared" si="34"/>
        <v>320000</v>
      </c>
      <c r="G43" s="26">
        <f t="shared" si="35"/>
        <v>60190</v>
      </c>
      <c r="H43" s="47">
        <f t="shared" si="36"/>
        <v>380190</v>
      </c>
      <c r="I43" s="47">
        <v>160000.0</v>
      </c>
      <c r="J43" s="48">
        <v>30095.0</v>
      </c>
      <c r="K43" s="27">
        <f t="shared" si="37"/>
        <v>190095</v>
      </c>
      <c r="L43" s="49" t="s">
        <v>80</v>
      </c>
      <c r="M43" s="50" t="s">
        <v>21</v>
      </c>
      <c r="N43" s="4"/>
      <c r="O43" s="4"/>
      <c r="P43" s="4"/>
      <c r="Q43" s="4"/>
      <c r="R43" s="4"/>
      <c r="S43" s="4"/>
      <c r="T43" s="4"/>
      <c r="U43" s="4"/>
      <c r="V43" s="4"/>
      <c r="W43" s="4"/>
      <c r="X43" s="4"/>
      <c r="Y43" s="4"/>
      <c r="Z43" s="4"/>
    </row>
    <row r="44" hidden="1" outlineLevel="1">
      <c r="A44" s="42">
        <v>25.0</v>
      </c>
      <c r="B44" s="43">
        <v>25.0</v>
      </c>
      <c r="C44" s="56" t="s">
        <v>81</v>
      </c>
      <c r="D44" s="57" t="s">
        <v>19</v>
      </c>
      <c r="E44" s="58">
        <v>4.0</v>
      </c>
      <c r="F44" s="26">
        <f t="shared" si="34"/>
        <v>1600</v>
      </c>
      <c r="G44" s="26">
        <f t="shared" si="35"/>
        <v>35146.68</v>
      </c>
      <c r="H44" s="47">
        <f t="shared" si="36"/>
        <v>36746.68</v>
      </c>
      <c r="I44" s="47">
        <v>400.0</v>
      </c>
      <c r="J44" s="48">
        <v>8786.67</v>
      </c>
      <c r="K44" s="27">
        <f t="shared" si="37"/>
        <v>9186.67</v>
      </c>
      <c r="L44" s="49" t="s">
        <v>78</v>
      </c>
      <c r="M44" s="50" t="s">
        <v>21</v>
      </c>
      <c r="N44" s="4"/>
      <c r="O44" s="4"/>
      <c r="P44" s="4"/>
      <c r="Q44" s="4"/>
      <c r="R44" s="4"/>
      <c r="S44" s="4"/>
      <c r="T44" s="4"/>
      <c r="U44" s="4"/>
      <c r="V44" s="4"/>
      <c r="W44" s="4"/>
      <c r="X44" s="4"/>
      <c r="Y44" s="4"/>
      <c r="Z44" s="4"/>
    </row>
    <row r="45" hidden="1" outlineLevel="1">
      <c r="A45" s="42">
        <v>26.0</v>
      </c>
      <c r="B45" s="43">
        <v>26.0</v>
      </c>
      <c r="C45" s="56" t="s">
        <v>82</v>
      </c>
      <c r="D45" s="57" t="s">
        <v>19</v>
      </c>
      <c r="E45" s="58">
        <v>2.0</v>
      </c>
      <c r="F45" s="26">
        <f t="shared" si="34"/>
        <v>50000</v>
      </c>
      <c r="G45" s="26">
        <f t="shared" si="35"/>
        <v>6401.66</v>
      </c>
      <c r="H45" s="47">
        <f t="shared" si="36"/>
        <v>56401.66</v>
      </c>
      <c r="I45" s="47">
        <v>25000.0</v>
      </c>
      <c r="J45" s="48">
        <v>3200.83</v>
      </c>
      <c r="K45" s="27">
        <f t="shared" si="37"/>
        <v>28200.83</v>
      </c>
      <c r="L45" s="49" t="s">
        <v>83</v>
      </c>
      <c r="M45" s="50" t="s">
        <v>21</v>
      </c>
      <c r="N45" s="4"/>
      <c r="O45" s="4"/>
      <c r="P45" s="4"/>
      <c r="Q45" s="4"/>
      <c r="R45" s="4"/>
      <c r="S45" s="4"/>
      <c r="T45" s="4"/>
      <c r="U45" s="4"/>
      <c r="V45" s="4"/>
      <c r="W45" s="4"/>
      <c r="X45" s="4"/>
      <c r="Y45" s="4"/>
      <c r="Z45" s="4"/>
    </row>
    <row r="46" hidden="1" outlineLevel="1">
      <c r="A46" s="42">
        <v>27.0</v>
      </c>
      <c r="B46" s="43">
        <v>27.0</v>
      </c>
      <c r="C46" s="56" t="s">
        <v>84</v>
      </c>
      <c r="D46" s="57" t="s">
        <v>19</v>
      </c>
      <c r="E46" s="58">
        <v>29.0</v>
      </c>
      <c r="F46" s="26">
        <f t="shared" si="34"/>
        <v>72500</v>
      </c>
      <c r="G46" s="26">
        <f t="shared" si="35"/>
        <v>39150</v>
      </c>
      <c r="H46" s="47">
        <f t="shared" si="36"/>
        <v>111650</v>
      </c>
      <c r="I46" s="47">
        <v>2500.0</v>
      </c>
      <c r="J46" s="48">
        <v>1350.0</v>
      </c>
      <c r="K46" s="27">
        <f t="shared" si="37"/>
        <v>3850</v>
      </c>
      <c r="L46" s="49" t="s">
        <v>85</v>
      </c>
      <c r="M46" s="50" t="s">
        <v>21</v>
      </c>
      <c r="N46" s="4"/>
      <c r="O46" s="4"/>
      <c r="P46" s="4"/>
      <c r="Q46" s="4"/>
      <c r="R46" s="4"/>
      <c r="S46" s="4"/>
      <c r="T46" s="4"/>
      <c r="U46" s="4"/>
      <c r="V46" s="4"/>
      <c r="W46" s="4"/>
      <c r="X46" s="4"/>
      <c r="Y46" s="4"/>
      <c r="Z46" s="4"/>
    </row>
    <row r="47" hidden="1" outlineLevel="1">
      <c r="A47" s="42">
        <v>28.0</v>
      </c>
      <c r="B47" s="43">
        <v>28.0</v>
      </c>
      <c r="C47" s="56" t="s">
        <v>86</v>
      </c>
      <c r="D47" s="57" t="s">
        <v>19</v>
      </c>
      <c r="E47" s="58">
        <v>12.0</v>
      </c>
      <c r="F47" s="26">
        <f t="shared" si="34"/>
        <v>30000</v>
      </c>
      <c r="G47" s="26">
        <f t="shared" si="35"/>
        <v>11409.96</v>
      </c>
      <c r="H47" s="47">
        <f t="shared" si="36"/>
        <v>41409.96</v>
      </c>
      <c r="I47" s="47">
        <v>2500.0</v>
      </c>
      <c r="J47" s="48">
        <v>950.83</v>
      </c>
      <c r="K47" s="27">
        <f t="shared" si="37"/>
        <v>3450.83</v>
      </c>
      <c r="L47" s="49" t="s">
        <v>87</v>
      </c>
      <c r="M47" s="50" t="s">
        <v>21</v>
      </c>
      <c r="N47" s="4"/>
      <c r="O47" s="4"/>
      <c r="P47" s="4"/>
      <c r="Q47" s="4"/>
      <c r="R47" s="4"/>
      <c r="S47" s="4"/>
      <c r="T47" s="4"/>
      <c r="U47" s="4"/>
      <c r="V47" s="4"/>
      <c r="W47" s="4"/>
      <c r="X47" s="4"/>
      <c r="Y47" s="4"/>
      <c r="Z47" s="4"/>
    </row>
    <row r="48" hidden="1" outlineLevel="1">
      <c r="A48" s="42">
        <v>29.0</v>
      </c>
      <c r="B48" s="43">
        <v>29.0</v>
      </c>
      <c r="C48" s="56" t="s">
        <v>88</v>
      </c>
      <c r="D48" s="57" t="s">
        <v>19</v>
      </c>
      <c r="E48" s="58">
        <v>46.0</v>
      </c>
      <c r="F48" s="26">
        <f t="shared" si="34"/>
        <v>115000</v>
      </c>
      <c r="G48" s="26">
        <f t="shared" si="35"/>
        <v>77126.82</v>
      </c>
      <c r="H48" s="47">
        <f t="shared" si="36"/>
        <v>192126.82</v>
      </c>
      <c r="I48" s="47">
        <v>2500.0</v>
      </c>
      <c r="J48" s="48">
        <v>1676.67</v>
      </c>
      <c r="K48" s="27">
        <f t="shared" si="37"/>
        <v>4176.67</v>
      </c>
      <c r="L48" s="49" t="s">
        <v>89</v>
      </c>
      <c r="M48" s="50" t="s">
        <v>21</v>
      </c>
      <c r="N48" s="4"/>
      <c r="O48" s="4"/>
      <c r="P48" s="4"/>
      <c r="Q48" s="4"/>
      <c r="R48" s="4"/>
      <c r="S48" s="4"/>
      <c r="T48" s="4"/>
      <c r="U48" s="4"/>
      <c r="V48" s="4"/>
      <c r="W48" s="4"/>
      <c r="X48" s="4"/>
      <c r="Y48" s="4"/>
      <c r="Z48" s="4"/>
    </row>
    <row r="49" hidden="1" outlineLevel="1">
      <c r="A49" s="42">
        <v>30.0</v>
      </c>
      <c r="B49" s="43">
        <v>30.0</v>
      </c>
      <c r="C49" s="56" t="s">
        <v>90</v>
      </c>
      <c r="D49" s="57" t="s">
        <v>19</v>
      </c>
      <c r="E49" s="58">
        <v>26.0</v>
      </c>
      <c r="F49" s="26">
        <f t="shared" si="34"/>
        <v>390000</v>
      </c>
      <c r="G49" s="26">
        <f t="shared" si="35"/>
        <v>543183.42</v>
      </c>
      <c r="H49" s="47">
        <f t="shared" si="36"/>
        <v>933183.42</v>
      </c>
      <c r="I49" s="47">
        <v>15000.0</v>
      </c>
      <c r="J49" s="48">
        <v>20891.67</v>
      </c>
      <c r="K49" s="27">
        <f t="shared" si="37"/>
        <v>35891.67</v>
      </c>
      <c r="L49" s="49" t="s">
        <v>91</v>
      </c>
      <c r="M49" s="50" t="s">
        <v>21</v>
      </c>
      <c r="N49" s="4"/>
      <c r="O49" s="4"/>
      <c r="P49" s="4"/>
      <c r="Q49" s="4"/>
      <c r="R49" s="4"/>
      <c r="S49" s="4"/>
      <c r="T49" s="4"/>
      <c r="U49" s="4"/>
      <c r="V49" s="4"/>
      <c r="W49" s="4"/>
      <c r="X49" s="4"/>
      <c r="Y49" s="4"/>
      <c r="Z49" s="4"/>
    </row>
    <row r="50" hidden="1" outlineLevel="1">
      <c r="A50" s="42">
        <v>31.0</v>
      </c>
      <c r="B50" s="43">
        <v>31.0</v>
      </c>
      <c r="C50" s="56" t="s">
        <v>92</v>
      </c>
      <c r="D50" s="57" t="s">
        <v>19</v>
      </c>
      <c r="E50" s="58">
        <v>109.0</v>
      </c>
      <c r="F50" s="26">
        <f t="shared" si="34"/>
        <v>1635000</v>
      </c>
      <c r="G50" s="26">
        <f t="shared" si="35"/>
        <v>3247292.03</v>
      </c>
      <c r="H50" s="47">
        <f t="shared" si="36"/>
        <v>4882292.03</v>
      </c>
      <c r="I50" s="47">
        <v>15000.0</v>
      </c>
      <c r="J50" s="48">
        <v>29791.67</v>
      </c>
      <c r="K50" s="27">
        <f t="shared" si="37"/>
        <v>44791.67</v>
      </c>
      <c r="L50" s="49" t="s">
        <v>93</v>
      </c>
      <c r="M50" s="50" t="s">
        <v>21</v>
      </c>
      <c r="N50" s="4"/>
      <c r="O50" s="4"/>
      <c r="P50" s="4"/>
      <c r="Q50" s="4"/>
      <c r="R50" s="4"/>
      <c r="S50" s="4"/>
      <c r="T50" s="4"/>
      <c r="U50" s="4"/>
      <c r="V50" s="4"/>
      <c r="W50" s="4"/>
      <c r="X50" s="4"/>
      <c r="Y50" s="4"/>
      <c r="Z50" s="4"/>
    </row>
    <row r="51" hidden="1" outlineLevel="1">
      <c r="A51" s="42">
        <v>32.0</v>
      </c>
      <c r="B51" s="43">
        <v>32.0</v>
      </c>
      <c r="C51" s="56" t="s">
        <v>94</v>
      </c>
      <c r="D51" s="57" t="s">
        <v>19</v>
      </c>
      <c r="E51" s="58">
        <v>4.0</v>
      </c>
      <c r="F51" s="26">
        <f t="shared" si="34"/>
        <v>10000</v>
      </c>
      <c r="G51" s="26">
        <f t="shared" si="35"/>
        <v>19760</v>
      </c>
      <c r="H51" s="47">
        <f t="shared" si="36"/>
        <v>29760</v>
      </c>
      <c r="I51" s="47">
        <v>2500.0</v>
      </c>
      <c r="J51" s="48">
        <v>4940.0</v>
      </c>
      <c r="K51" s="27">
        <f t="shared" si="37"/>
        <v>7440</v>
      </c>
      <c r="L51" s="49" t="s">
        <v>95</v>
      </c>
      <c r="M51" s="50" t="s">
        <v>21</v>
      </c>
      <c r="N51" s="4"/>
      <c r="O51" s="4"/>
      <c r="P51" s="4"/>
      <c r="Q51" s="4"/>
      <c r="R51" s="4"/>
      <c r="S51" s="4"/>
      <c r="T51" s="4"/>
      <c r="U51" s="4"/>
      <c r="V51" s="4"/>
      <c r="W51" s="4"/>
      <c r="X51" s="4"/>
      <c r="Y51" s="4"/>
      <c r="Z51" s="4"/>
    </row>
    <row r="52" hidden="1" outlineLevel="1">
      <c r="A52" s="42">
        <v>33.0</v>
      </c>
      <c r="B52" s="43">
        <v>33.0</v>
      </c>
      <c r="C52" s="56" t="s">
        <v>96</v>
      </c>
      <c r="D52" s="57" t="s">
        <v>19</v>
      </c>
      <c r="E52" s="58">
        <v>10.0</v>
      </c>
      <c r="F52" s="26">
        <f t="shared" si="34"/>
        <v>50000</v>
      </c>
      <c r="G52" s="26">
        <f t="shared" si="35"/>
        <v>5933.3</v>
      </c>
      <c r="H52" s="47">
        <f t="shared" si="36"/>
        <v>55933.3</v>
      </c>
      <c r="I52" s="47">
        <v>5000.0</v>
      </c>
      <c r="J52" s="48">
        <v>593.33</v>
      </c>
      <c r="K52" s="27">
        <f t="shared" si="37"/>
        <v>5593.33</v>
      </c>
      <c r="L52" s="49" t="s">
        <v>97</v>
      </c>
      <c r="M52" s="50" t="s">
        <v>21</v>
      </c>
      <c r="N52" s="4"/>
      <c r="O52" s="4"/>
      <c r="P52" s="4"/>
      <c r="Q52" s="4"/>
      <c r="R52" s="4"/>
      <c r="S52" s="4"/>
      <c r="T52" s="4"/>
      <c r="U52" s="4"/>
      <c r="V52" s="4"/>
      <c r="W52" s="4"/>
      <c r="X52" s="4"/>
      <c r="Y52" s="4"/>
      <c r="Z52" s="4"/>
    </row>
    <row r="53" hidden="1" outlineLevel="1">
      <c r="A53" s="42">
        <v>34.0</v>
      </c>
      <c r="B53" s="43">
        <v>34.0</v>
      </c>
      <c r="C53" s="56" t="s">
        <v>98</v>
      </c>
      <c r="D53" s="57" t="s">
        <v>19</v>
      </c>
      <c r="E53" s="58">
        <v>1.0</v>
      </c>
      <c r="F53" s="26">
        <f t="shared" si="34"/>
        <v>2500</v>
      </c>
      <c r="G53" s="26">
        <f t="shared" si="35"/>
        <v>1017.5</v>
      </c>
      <c r="H53" s="47">
        <f t="shared" si="36"/>
        <v>3517.5</v>
      </c>
      <c r="I53" s="47">
        <v>2500.0</v>
      </c>
      <c r="J53" s="48">
        <v>1017.5</v>
      </c>
      <c r="K53" s="27">
        <f t="shared" si="37"/>
        <v>3517.5</v>
      </c>
      <c r="L53" s="49" t="s">
        <v>99</v>
      </c>
      <c r="M53" s="50" t="s">
        <v>21</v>
      </c>
      <c r="N53" s="4"/>
      <c r="O53" s="4"/>
      <c r="P53" s="4"/>
      <c r="Q53" s="4"/>
      <c r="R53" s="4"/>
      <c r="S53" s="4"/>
      <c r="T53" s="4"/>
      <c r="U53" s="4"/>
      <c r="V53" s="4"/>
      <c r="W53" s="4"/>
      <c r="X53" s="4"/>
      <c r="Y53" s="4"/>
      <c r="Z53" s="4"/>
    </row>
    <row r="54" hidden="1" outlineLevel="1">
      <c r="A54" s="42">
        <v>35.0</v>
      </c>
      <c r="B54" s="43">
        <v>35.0</v>
      </c>
      <c r="C54" s="56" t="s">
        <v>100</v>
      </c>
      <c r="D54" s="57" t="s">
        <v>19</v>
      </c>
      <c r="E54" s="58">
        <v>14.0</v>
      </c>
      <c r="F54" s="26">
        <f t="shared" si="34"/>
        <v>35000</v>
      </c>
      <c r="G54" s="26">
        <f t="shared" si="35"/>
        <v>10733.38</v>
      </c>
      <c r="H54" s="47">
        <f t="shared" si="36"/>
        <v>45733.38</v>
      </c>
      <c r="I54" s="47">
        <v>2500.0</v>
      </c>
      <c r="J54" s="48">
        <v>766.67</v>
      </c>
      <c r="K54" s="27">
        <f t="shared" si="37"/>
        <v>3266.67</v>
      </c>
      <c r="L54" s="49" t="s">
        <v>101</v>
      </c>
      <c r="M54" s="50" t="s">
        <v>21</v>
      </c>
      <c r="N54" s="4"/>
      <c r="O54" s="4"/>
      <c r="P54" s="4"/>
      <c r="Q54" s="4"/>
      <c r="R54" s="4"/>
      <c r="S54" s="4"/>
      <c r="T54" s="4"/>
      <c r="U54" s="4"/>
      <c r="V54" s="4"/>
      <c r="W54" s="4"/>
      <c r="X54" s="4"/>
      <c r="Y54" s="4"/>
      <c r="Z54" s="4"/>
    </row>
    <row r="55" hidden="1" outlineLevel="1">
      <c r="A55" s="42">
        <v>36.0</v>
      </c>
      <c r="B55" s="43">
        <v>36.0</v>
      </c>
      <c r="C55" s="56" t="s">
        <v>102</v>
      </c>
      <c r="D55" s="57" t="s">
        <v>19</v>
      </c>
      <c r="E55" s="58">
        <v>16.0</v>
      </c>
      <c r="F55" s="26">
        <f t="shared" si="34"/>
        <v>32000</v>
      </c>
      <c r="G55" s="26">
        <f t="shared" si="35"/>
        <v>1226.72</v>
      </c>
      <c r="H55" s="47">
        <f t="shared" si="36"/>
        <v>33226.72</v>
      </c>
      <c r="I55" s="47">
        <v>2000.0</v>
      </c>
      <c r="J55" s="48">
        <v>76.67</v>
      </c>
      <c r="K55" s="27">
        <f t="shared" si="37"/>
        <v>2076.67</v>
      </c>
      <c r="L55" s="49" t="s">
        <v>103</v>
      </c>
      <c r="M55" s="50" t="s">
        <v>21</v>
      </c>
      <c r="N55" s="4"/>
      <c r="O55" s="4"/>
      <c r="P55" s="4"/>
      <c r="Q55" s="4"/>
      <c r="R55" s="4"/>
      <c r="S55" s="4"/>
      <c r="T55" s="4"/>
      <c r="U55" s="4"/>
      <c r="V55" s="4"/>
      <c r="W55" s="4"/>
      <c r="X55" s="4"/>
      <c r="Y55" s="4"/>
      <c r="Z55" s="4"/>
    </row>
    <row r="56" hidden="1" outlineLevel="1">
      <c r="A56" s="22"/>
      <c r="B56" s="36"/>
      <c r="C56" s="37" t="s">
        <v>104</v>
      </c>
      <c r="D56" s="38"/>
      <c r="E56" s="34"/>
      <c r="F56" s="63">
        <f t="shared" ref="F56:H56" si="38">SUM(F57:F61)</f>
        <v>812500</v>
      </c>
      <c r="G56" s="63">
        <f t="shared" si="38"/>
        <v>1871752.88</v>
      </c>
      <c r="H56" s="63">
        <f t="shared" si="38"/>
        <v>2684252.88</v>
      </c>
      <c r="I56" s="34" t="s">
        <v>15</v>
      </c>
      <c r="J56" s="26"/>
      <c r="K56" s="27"/>
      <c r="L56" s="41"/>
      <c r="M56" s="4"/>
      <c r="N56" s="4"/>
      <c r="O56" s="4"/>
      <c r="P56" s="4"/>
      <c r="Q56" s="4"/>
      <c r="R56" s="4"/>
      <c r="S56" s="4"/>
      <c r="T56" s="4"/>
      <c r="U56" s="4"/>
      <c r="V56" s="4"/>
      <c r="W56" s="4"/>
      <c r="X56" s="4"/>
      <c r="Y56" s="4"/>
      <c r="Z56" s="4"/>
    </row>
    <row r="57" hidden="1" outlineLevel="1">
      <c r="A57" s="42">
        <v>37.0</v>
      </c>
      <c r="B57" s="43">
        <v>37.0</v>
      </c>
      <c r="C57" s="56" t="s">
        <v>105</v>
      </c>
      <c r="D57" s="57" t="s">
        <v>19</v>
      </c>
      <c r="E57" s="58">
        <v>15.0</v>
      </c>
      <c r="F57" s="26">
        <f t="shared" ref="F57:F61" si="39">E57*I57</f>
        <v>525000</v>
      </c>
      <c r="G57" s="26">
        <f t="shared" ref="G57:G61" si="40">E57*J57</f>
        <v>720000</v>
      </c>
      <c r="H57" s="47">
        <f t="shared" ref="H57:H61" si="41">F57+G57</f>
        <v>1245000</v>
      </c>
      <c r="I57" s="47">
        <v>35000.0</v>
      </c>
      <c r="J57" s="48">
        <v>48000.0</v>
      </c>
      <c r="K57" s="27">
        <f t="shared" ref="K57:K61" si="42">I57+J57</f>
        <v>83000</v>
      </c>
      <c r="L57" s="49" t="s">
        <v>106</v>
      </c>
      <c r="M57" s="50" t="s">
        <v>21</v>
      </c>
      <c r="N57" s="4"/>
      <c r="O57" s="4"/>
      <c r="P57" s="4"/>
      <c r="Q57" s="4"/>
      <c r="R57" s="4"/>
      <c r="S57" s="4"/>
      <c r="T57" s="4"/>
      <c r="U57" s="4"/>
      <c r="V57" s="4"/>
      <c r="W57" s="4"/>
      <c r="X57" s="4"/>
      <c r="Y57" s="4"/>
      <c r="Z57" s="4"/>
    </row>
    <row r="58" hidden="1" outlineLevel="1">
      <c r="A58" s="42">
        <v>38.0</v>
      </c>
      <c r="B58" s="43">
        <v>38.0</v>
      </c>
      <c r="C58" s="56" t="s">
        <v>107</v>
      </c>
      <c r="D58" s="57" t="s">
        <v>19</v>
      </c>
      <c r="E58" s="58">
        <v>30.0</v>
      </c>
      <c r="F58" s="26">
        <f t="shared" si="39"/>
        <v>12000</v>
      </c>
      <c r="G58" s="26">
        <f t="shared" si="40"/>
        <v>263600.1</v>
      </c>
      <c r="H58" s="47">
        <f t="shared" si="41"/>
        <v>275600.1</v>
      </c>
      <c r="I58" s="47">
        <v>400.0</v>
      </c>
      <c r="J58" s="48">
        <v>8786.67</v>
      </c>
      <c r="K58" s="27">
        <f t="shared" si="42"/>
        <v>9186.67</v>
      </c>
      <c r="L58" s="49" t="s">
        <v>78</v>
      </c>
      <c r="M58" s="50" t="s">
        <v>21</v>
      </c>
      <c r="N58" s="4"/>
      <c r="O58" s="4"/>
      <c r="P58" s="4"/>
      <c r="Q58" s="4"/>
      <c r="R58" s="4"/>
      <c r="S58" s="4"/>
      <c r="T58" s="4"/>
      <c r="U58" s="4"/>
      <c r="V58" s="4"/>
      <c r="W58" s="4"/>
      <c r="X58" s="4"/>
      <c r="Y58" s="4"/>
      <c r="Z58" s="4"/>
    </row>
    <row r="59" hidden="1" outlineLevel="1">
      <c r="A59" s="42">
        <v>39.0</v>
      </c>
      <c r="B59" s="43">
        <v>39.0</v>
      </c>
      <c r="C59" s="56" t="s">
        <v>108</v>
      </c>
      <c r="D59" s="57" t="s">
        <v>19</v>
      </c>
      <c r="E59" s="58">
        <v>19.0</v>
      </c>
      <c r="F59" s="26">
        <f t="shared" si="39"/>
        <v>38000</v>
      </c>
      <c r="G59" s="26">
        <f t="shared" si="40"/>
        <v>24731.73</v>
      </c>
      <c r="H59" s="47">
        <f t="shared" si="41"/>
        <v>62731.73</v>
      </c>
      <c r="I59" s="47">
        <v>2000.0</v>
      </c>
      <c r="J59" s="48">
        <v>1301.67</v>
      </c>
      <c r="K59" s="27">
        <f t="shared" si="42"/>
        <v>3301.67</v>
      </c>
      <c r="L59" s="49" t="s">
        <v>109</v>
      </c>
      <c r="M59" s="50" t="s">
        <v>21</v>
      </c>
      <c r="N59" s="4"/>
      <c r="O59" s="4"/>
      <c r="P59" s="4"/>
      <c r="Q59" s="4"/>
      <c r="R59" s="4"/>
      <c r="S59" s="4"/>
      <c r="T59" s="4"/>
      <c r="U59" s="4"/>
      <c r="V59" s="4"/>
      <c r="W59" s="4"/>
      <c r="X59" s="4"/>
      <c r="Y59" s="4"/>
      <c r="Z59" s="4"/>
    </row>
    <row r="60" hidden="1" outlineLevel="1">
      <c r="A60" s="42">
        <v>40.0</v>
      </c>
      <c r="B60" s="43">
        <v>40.0</v>
      </c>
      <c r="C60" s="56" t="s">
        <v>110</v>
      </c>
      <c r="D60" s="57" t="s">
        <v>19</v>
      </c>
      <c r="E60" s="58">
        <v>80.0</v>
      </c>
      <c r="F60" s="26">
        <f t="shared" si="39"/>
        <v>200000</v>
      </c>
      <c r="G60" s="26">
        <f t="shared" si="40"/>
        <v>837533.6</v>
      </c>
      <c r="H60" s="47">
        <f t="shared" si="41"/>
        <v>1037533.6</v>
      </c>
      <c r="I60" s="47">
        <v>2500.0</v>
      </c>
      <c r="J60" s="48">
        <v>10469.17</v>
      </c>
      <c r="K60" s="27">
        <f t="shared" si="42"/>
        <v>12969.17</v>
      </c>
      <c r="L60" s="49" t="s">
        <v>111</v>
      </c>
      <c r="M60" s="50" t="s">
        <v>21</v>
      </c>
      <c r="N60" s="4"/>
      <c r="O60" s="4"/>
      <c r="P60" s="4"/>
      <c r="Q60" s="4"/>
      <c r="R60" s="4"/>
      <c r="S60" s="4"/>
      <c r="T60" s="4"/>
      <c r="U60" s="4"/>
      <c r="V60" s="4"/>
      <c r="W60" s="4"/>
      <c r="X60" s="4"/>
      <c r="Y60" s="4"/>
      <c r="Z60" s="4"/>
    </row>
    <row r="61" hidden="1" outlineLevel="1">
      <c r="A61" s="42">
        <v>41.0</v>
      </c>
      <c r="B61" s="43">
        <v>41.0</v>
      </c>
      <c r="C61" s="56" t="s">
        <v>112</v>
      </c>
      <c r="D61" s="57" t="s">
        <v>19</v>
      </c>
      <c r="E61" s="58">
        <v>15.0</v>
      </c>
      <c r="F61" s="26">
        <f t="shared" si="39"/>
        <v>37500</v>
      </c>
      <c r="G61" s="26">
        <f t="shared" si="40"/>
        <v>25887.45</v>
      </c>
      <c r="H61" s="47">
        <f t="shared" si="41"/>
        <v>63387.45</v>
      </c>
      <c r="I61" s="47">
        <v>2500.0</v>
      </c>
      <c r="J61" s="48">
        <v>1725.83</v>
      </c>
      <c r="K61" s="27">
        <f t="shared" si="42"/>
        <v>4225.83</v>
      </c>
      <c r="L61" s="49" t="s">
        <v>113</v>
      </c>
      <c r="M61" s="50" t="s">
        <v>21</v>
      </c>
      <c r="N61" s="4"/>
      <c r="O61" s="4"/>
      <c r="P61" s="4"/>
      <c r="Q61" s="4"/>
      <c r="R61" s="4"/>
      <c r="S61" s="4"/>
      <c r="T61" s="4"/>
      <c r="U61" s="4"/>
      <c r="V61" s="4"/>
      <c r="W61" s="4"/>
      <c r="X61" s="4"/>
      <c r="Y61" s="4"/>
      <c r="Z61" s="4"/>
    </row>
    <row r="62" hidden="1" outlineLevel="1">
      <c r="A62" s="22"/>
      <c r="B62" s="59"/>
      <c r="C62" s="60" t="s">
        <v>28</v>
      </c>
      <c r="D62" s="61"/>
      <c r="E62" s="62"/>
      <c r="F62" s="63">
        <f t="shared" ref="F62:H62" si="43">SUM(F63:F71)</f>
        <v>3915780</v>
      </c>
      <c r="G62" s="63">
        <f t="shared" si="43"/>
        <v>2518108.14</v>
      </c>
      <c r="H62" s="63">
        <f t="shared" si="43"/>
        <v>6433888.14</v>
      </c>
      <c r="I62" s="54"/>
      <c r="J62" s="26"/>
      <c r="K62" s="27"/>
      <c r="L62" s="41"/>
      <c r="M62" s="4"/>
      <c r="N62" s="4"/>
      <c r="O62" s="4"/>
      <c r="P62" s="4"/>
      <c r="Q62" s="4"/>
      <c r="R62" s="4"/>
      <c r="S62" s="4"/>
      <c r="T62" s="4"/>
      <c r="U62" s="4"/>
      <c r="V62" s="4"/>
      <c r="W62" s="4"/>
      <c r="X62" s="4"/>
      <c r="Y62" s="4"/>
      <c r="Z62" s="4"/>
    </row>
    <row r="63" hidden="1" outlineLevel="1">
      <c r="A63" s="42">
        <v>42.0</v>
      </c>
      <c r="B63" s="88">
        <v>42.0</v>
      </c>
      <c r="C63" s="89" t="s">
        <v>114</v>
      </c>
      <c r="D63" s="45" t="s">
        <v>19</v>
      </c>
      <c r="E63" s="46">
        <v>4.0</v>
      </c>
      <c r="F63" s="26">
        <f t="shared" ref="F63:F71" si="44">E63*I63</f>
        <v>4000</v>
      </c>
      <c r="G63" s="26">
        <f t="shared" ref="G63:G71" si="45">E63*J63</f>
        <v>266.68</v>
      </c>
      <c r="H63" s="47">
        <f t="shared" ref="H63:H71" si="46">F63+G63</f>
        <v>4266.68</v>
      </c>
      <c r="I63" s="47">
        <v>1000.0</v>
      </c>
      <c r="J63" s="48">
        <v>66.67</v>
      </c>
      <c r="K63" s="27">
        <f t="shared" ref="K63:K71" si="47">I63+J63</f>
        <v>1066.67</v>
      </c>
      <c r="L63" s="90" t="s">
        <v>115</v>
      </c>
      <c r="M63" s="50" t="s">
        <v>21</v>
      </c>
      <c r="N63" s="4"/>
      <c r="O63" s="4"/>
      <c r="P63" s="4"/>
      <c r="Q63" s="4"/>
      <c r="R63" s="4"/>
      <c r="S63" s="4"/>
      <c r="T63" s="4"/>
      <c r="U63" s="4"/>
      <c r="V63" s="4"/>
      <c r="W63" s="4"/>
      <c r="X63" s="4"/>
      <c r="Y63" s="4"/>
      <c r="Z63" s="4"/>
    </row>
    <row r="64" hidden="1" outlineLevel="1">
      <c r="A64" s="42">
        <v>43.0</v>
      </c>
      <c r="B64" s="88">
        <v>43.0</v>
      </c>
      <c r="C64" s="91" t="s">
        <v>116</v>
      </c>
      <c r="D64" s="92" t="s">
        <v>23</v>
      </c>
      <c r="E64" s="93">
        <v>11564.0</v>
      </c>
      <c r="F64" s="26">
        <f t="shared" si="44"/>
        <v>404740</v>
      </c>
      <c r="G64" s="26">
        <f t="shared" si="45"/>
        <v>1633993.2</v>
      </c>
      <c r="H64" s="47">
        <f t="shared" si="46"/>
        <v>2038733.2</v>
      </c>
      <c r="I64" s="47">
        <v>35.0</v>
      </c>
      <c r="J64" s="48">
        <v>141.3</v>
      </c>
      <c r="K64" s="27">
        <f t="shared" si="47"/>
        <v>176.3</v>
      </c>
      <c r="L64" s="94" t="s">
        <v>117</v>
      </c>
      <c r="M64" s="50" t="s">
        <v>21</v>
      </c>
      <c r="N64" s="4"/>
      <c r="O64" s="4"/>
      <c r="P64" s="4"/>
      <c r="Q64" s="4"/>
      <c r="R64" s="4"/>
      <c r="S64" s="4"/>
      <c r="T64" s="4"/>
      <c r="U64" s="4"/>
      <c r="V64" s="4"/>
      <c r="W64" s="4"/>
      <c r="X64" s="4"/>
      <c r="Y64" s="4"/>
      <c r="Z64" s="4"/>
    </row>
    <row r="65" hidden="1" outlineLevel="1">
      <c r="A65" s="42">
        <v>44.0</v>
      </c>
      <c r="B65" s="88">
        <v>44.0</v>
      </c>
      <c r="C65" s="91" t="s">
        <v>118</v>
      </c>
      <c r="D65" s="92" t="s">
        <v>23</v>
      </c>
      <c r="E65" s="93">
        <v>11564.0</v>
      </c>
      <c r="F65" s="26">
        <f t="shared" si="44"/>
        <v>3295740</v>
      </c>
      <c r="G65" s="26">
        <f t="shared" si="45"/>
        <v>679731.92</v>
      </c>
      <c r="H65" s="47">
        <f t="shared" si="46"/>
        <v>3975471.92</v>
      </c>
      <c r="I65" s="47">
        <v>285.0</v>
      </c>
      <c r="J65" s="48">
        <v>58.78</v>
      </c>
      <c r="K65" s="27">
        <f t="shared" si="47"/>
        <v>343.78</v>
      </c>
      <c r="L65" s="95" t="s">
        <v>119</v>
      </c>
      <c r="M65" s="50" t="s">
        <v>21</v>
      </c>
      <c r="N65" s="4"/>
      <c r="O65" s="4"/>
      <c r="P65" s="4"/>
      <c r="Q65" s="4"/>
      <c r="R65" s="4"/>
      <c r="S65" s="4"/>
      <c r="T65" s="4"/>
      <c r="U65" s="4"/>
      <c r="V65" s="4"/>
      <c r="W65" s="4"/>
      <c r="X65" s="4"/>
      <c r="Y65" s="4"/>
      <c r="Z65" s="4"/>
    </row>
    <row r="66" hidden="1" outlineLevel="1">
      <c r="A66" s="42">
        <v>45.0</v>
      </c>
      <c r="B66" s="88">
        <v>45.0</v>
      </c>
      <c r="C66" s="91" t="s">
        <v>120</v>
      </c>
      <c r="D66" s="92" t="s">
        <v>23</v>
      </c>
      <c r="E66" s="46">
        <v>60.0</v>
      </c>
      <c r="F66" s="26">
        <f t="shared" si="44"/>
        <v>18000</v>
      </c>
      <c r="G66" s="26">
        <f t="shared" si="45"/>
        <v>4999.8</v>
      </c>
      <c r="H66" s="47">
        <f t="shared" si="46"/>
        <v>22999.8</v>
      </c>
      <c r="I66" s="47">
        <v>300.0</v>
      </c>
      <c r="J66" s="74">
        <v>83.33</v>
      </c>
      <c r="K66" s="27">
        <f t="shared" si="47"/>
        <v>383.33</v>
      </c>
      <c r="L66" s="94" t="s">
        <v>121</v>
      </c>
      <c r="M66" s="50" t="s">
        <v>21</v>
      </c>
      <c r="N66" s="4"/>
      <c r="O66" s="4"/>
      <c r="P66" s="4"/>
      <c r="Q66" s="4"/>
      <c r="R66" s="4"/>
      <c r="S66" s="4"/>
      <c r="T66" s="4"/>
      <c r="U66" s="4"/>
      <c r="V66" s="4"/>
      <c r="W66" s="4"/>
      <c r="X66" s="4"/>
      <c r="Y66" s="4"/>
      <c r="Z66" s="4"/>
    </row>
    <row r="67" hidden="1" outlineLevel="1">
      <c r="A67" s="42">
        <v>46.0</v>
      </c>
      <c r="B67" s="88">
        <v>46.0</v>
      </c>
      <c r="C67" s="91" t="s">
        <v>122</v>
      </c>
      <c r="D67" s="92" t="s">
        <v>23</v>
      </c>
      <c r="E67" s="46">
        <v>60.0</v>
      </c>
      <c r="F67" s="26">
        <f t="shared" si="44"/>
        <v>17100</v>
      </c>
      <c r="G67" s="26">
        <f t="shared" si="45"/>
        <v>3443.4</v>
      </c>
      <c r="H67" s="47">
        <f t="shared" si="46"/>
        <v>20543.4</v>
      </c>
      <c r="I67" s="47">
        <v>285.0</v>
      </c>
      <c r="J67" s="48">
        <v>57.39</v>
      </c>
      <c r="K67" s="27">
        <f t="shared" si="47"/>
        <v>342.39</v>
      </c>
      <c r="L67" s="94" t="s">
        <v>123</v>
      </c>
      <c r="M67" s="50" t="s">
        <v>21</v>
      </c>
      <c r="N67" s="4"/>
      <c r="O67" s="4"/>
      <c r="P67" s="4"/>
      <c r="Q67" s="4"/>
      <c r="R67" s="4"/>
      <c r="S67" s="4"/>
      <c r="T67" s="4"/>
      <c r="U67" s="4"/>
      <c r="V67" s="4"/>
      <c r="W67" s="4"/>
      <c r="X67" s="4"/>
      <c r="Y67" s="4"/>
      <c r="Z67" s="4"/>
    </row>
    <row r="68" hidden="1" outlineLevel="1">
      <c r="A68" s="42">
        <v>47.0</v>
      </c>
      <c r="B68" s="88">
        <v>47.0</v>
      </c>
      <c r="C68" s="91" t="s">
        <v>124</v>
      </c>
      <c r="D68" s="92" t="s">
        <v>19</v>
      </c>
      <c r="E68" s="46">
        <v>2.0</v>
      </c>
      <c r="F68" s="26">
        <f t="shared" si="44"/>
        <v>200</v>
      </c>
      <c r="G68" s="26">
        <f t="shared" si="45"/>
        <v>6.34</v>
      </c>
      <c r="H68" s="47">
        <f t="shared" si="46"/>
        <v>206.34</v>
      </c>
      <c r="I68" s="47">
        <v>100.0</v>
      </c>
      <c r="J68" s="74">
        <v>3.17</v>
      </c>
      <c r="K68" s="27">
        <f t="shared" si="47"/>
        <v>103.17</v>
      </c>
      <c r="L68" s="94" t="s">
        <v>125</v>
      </c>
      <c r="M68" s="50" t="s">
        <v>21</v>
      </c>
      <c r="N68" s="4"/>
      <c r="O68" s="4"/>
      <c r="P68" s="4"/>
      <c r="Q68" s="4"/>
      <c r="R68" s="4"/>
      <c r="S68" s="4"/>
      <c r="T68" s="4"/>
      <c r="U68" s="4"/>
      <c r="V68" s="4"/>
      <c r="W68" s="4"/>
      <c r="X68" s="4"/>
      <c r="Y68" s="4"/>
      <c r="Z68" s="4"/>
    </row>
    <row r="69" hidden="1" outlineLevel="1">
      <c r="A69" s="42">
        <v>48.0</v>
      </c>
      <c r="B69" s="88">
        <v>48.0</v>
      </c>
      <c r="C69" s="91" t="s">
        <v>126</v>
      </c>
      <c r="D69" s="92" t="s">
        <v>19</v>
      </c>
      <c r="E69" s="46">
        <v>40.0</v>
      </c>
      <c r="F69" s="26">
        <f t="shared" si="44"/>
        <v>100000</v>
      </c>
      <c r="G69" s="26">
        <f t="shared" si="45"/>
        <v>20000</v>
      </c>
      <c r="H69" s="47">
        <f t="shared" si="46"/>
        <v>120000</v>
      </c>
      <c r="I69" s="47">
        <v>2500.0</v>
      </c>
      <c r="J69" s="48">
        <v>500.0</v>
      </c>
      <c r="K69" s="27">
        <f t="shared" si="47"/>
        <v>3000</v>
      </c>
      <c r="L69" s="96"/>
      <c r="M69" s="50" t="s">
        <v>21</v>
      </c>
      <c r="N69" s="4"/>
      <c r="O69" s="4"/>
      <c r="P69" s="4"/>
      <c r="Q69" s="4"/>
      <c r="R69" s="4"/>
      <c r="S69" s="4"/>
      <c r="T69" s="4"/>
      <c r="U69" s="4"/>
      <c r="V69" s="4"/>
      <c r="W69" s="4"/>
      <c r="X69" s="4"/>
      <c r="Y69" s="4"/>
      <c r="Z69" s="4"/>
    </row>
    <row r="70" hidden="1" outlineLevel="1">
      <c r="A70" s="42">
        <v>49.0</v>
      </c>
      <c r="B70" s="88">
        <v>49.0</v>
      </c>
      <c r="C70" s="91" t="s">
        <v>127</v>
      </c>
      <c r="D70" s="92" t="s">
        <v>19</v>
      </c>
      <c r="E70" s="46">
        <v>40.0</v>
      </c>
      <c r="F70" s="26">
        <f t="shared" si="44"/>
        <v>60000</v>
      </c>
      <c r="G70" s="26">
        <f t="shared" si="45"/>
        <v>19000</v>
      </c>
      <c r="H70" s="47">
        <f t="shared" si="46"/>
        <v>79000</v>
      </c>
      <c r="I70" s="47">
        <v>1500.0</v>
      </c>
      <c r="J70" s="48">
        <v>475.0</v>
      </c>
      <c r="K70" s="27">
        <f t="shared" si="47"/>
        <v>1975</v>
      </c>
      <c r="L70" s="94" t="s">
        <v>128</v>
      </c>
      <c r="M70" s="50" t="s">
        <v>21</v>
      </c>
      <c r="N70" s="4"/>
      <c r="O70" s="4"/>
      <c r="P70" s="4"/>
      <c r="Q70" s="4"/>
      <c r="R70" s="4"/>
      <c r="S70" s="4"/>
      <c r="T70" s="4"/>
      <c r="U70" s="4"/>
      <c r="V70" s="4"/>
      <c r="W70" s="4"/>
      <c r="X70" s="4"/>
      <c r="Y70" s="4"/>
      <c r="Z70" s="4"/>
    </row>
    <row r="71" hidden="1" outlineLevel="1">
      <c r="A71" s="42">
        <v>50.0</v>
      </c>
      <c r="B71" s="55">
        <v>50.0</v>
      </c>
      <c r="C71" s="44" t="s">
        <v>129</v>
      </c>
      <c r="D71" s="51" t="s">
        <v>19</v>
      </c>
      <c r="E71" s="52">
        <v>40.0</v>
      </c>
      <c r="F71" s="26">
        <f t="shared" si="44"/>
        <v>16000</v>
      </c>
      <c r="G71" s="26">
        <f t="shared" si="45"/>
        <v>156666.8</v>
      </c>
      <c r="H71" s="47">
        <f t="shared" si="46"/>
        <v>172666.8</v>
      </c>
      <c r="I71" s="47">
        <v>400.0</v>
      </c>
      <c r="J71" s="48">
        <v>3916.67</v>
      </c>
      <c r="K71" s="27">
        <f t="shared" si="47"/>
        <v>4316.67</v>
      </c>
      <c r="L71" s="49" t="s">
        <v>130</v>
      </c>
      <c r="M71" s="50" t="s">
        <v>21</v>
      </c>
      <c r="N71" s="4"/>
      <c r="O71" s="4"/>
      <c r="P71" s="4"/>
      <c r="Q71" s="4"/>
      <c r="R71" s="4"/>
      <c r="S71" s="4"/>
      <c r="T71" s="4"/>
      <c r="U71" s="4"/>
      <c r="V71" s="4"/>
      <c r="W71" s="4"/>
      <c r="X71" s="4"/>
      <c r="Y71" s="4"/>
      <c r="Z71" s="4"/>
    </row>
    <row r="72" hidden="1" outlineLevel="1">
      <c r="A72" s="22"/>
      <c r="B72" s="29"/>
      <c r="C72" s="30" t="s">
        <v>131</v>
      </c>
      <c r="D72" s="31"/>
      <c r="E72" s="32"/>
      <c r="F72" s="33">
        <f t="shared" ref="F72:H72" si="48">F73+F81+F89</f>
        <v>1759898.206</v>
      </c>
      <c r="G72" s="33">
        <f t="shared" si="48"/>
        <v>1064408.163</v>
      </c>
      <c r="H72" s="33">
        <f t="shared" si="48"/>
        <v>2824306.369</v>
      </c>
      <c r="I72" s="97" t="s">
        <v>132</v>
      </c>
      <c r="J72" s="48" t="s">
        <v>133</v>
      </c>
      <c r="K72" s="27"/>
      <c r="L72" s="35"/>
      <c r="M72" s="4"/>
      <c r="N72" s="4"/>
      <c r="O72" s="4"/>
      <c r="P72" s="4"/>
      <c r="Q72" s="4"/>
      <c r="R72" s="4"/>
      <c r="S72" s="4"/>
      <c r="T72" s="4"/>
      <c r="U72" s="4"/>
      <c r="V72" s="4"/>
      <c r="W72" s="4"/>
      <c r="X72" s="4"/>
      <c r="Y72" s="4"/>
      <c r="Z72" s="4"/>
    </row>
    <row r="73" hidden="1" outlineLevel="1">
      <c r="A73" s="22"/>
      <c r="B73" s="78" t="s">
        <v>134</v>
      </c>
      <c r="C73" s="11"/>
      <c r="D73" s="87"/>
      <c r="E73" s="79"/>
      <c r="F73" s="63">
        <f t="shared" ref="F73:H73" si="49">SUM(F74:F80)</f>
        <v>1042362.03</v>
      </c>
      <c r="G73" s="63">
        <f t="shared" si="49"/>
        <v>38493</v>
      </c>
      <c r="H73" s="63">
        <f t="shared" si="49"/>
        <v>1080855.03</v>
      </c>
      <c r="I73" s="54"/>
      <c r="J73" s="26"/>
      <c r="K73" s="27"/>
      <c r="L73" s="28"/>
      <c r="M73" s="4"/>
      <c r="N73" s="4"/>
      <c r="O73" s="4"/>
      <c r="P73" s="4"/>
      <c r="Q73" s="4"/>
      <c r="R73" s="4"/>
      <c r="S73" s="4"/>
      <c r="T73" s="4"/>
      <c r="U73" s="4"/>
      <c r="V73" s="4"/>
      <c r="W73" s="4"/>
      <c r="X73" s="4"/>
      <c r="Y73" s="4"/>
      <c r="Z73" s="4"/>
    </row>
    <row r="74" hidden="1" outlineLevel="1">
      <c r="A74" s="42">
        <v>51.0</v>
      </c>
      <c r="B74" s="51">
        <v>51.0</v>
      </c>
      <c r="C74" s="80" t="s">
        <v>135</v>
      </c>
      <c r="D74" s="81" t="s">
        <v>136</v>
      </c>
      <c r="E74" s="82">
        <v>520.55</v>
      </c>
      <c r="F74" s="26">
        <f t="shared" ref="F74:F80" si="50">E74*I74</f>
        <v>330533.6335</v>
      </c>
      <c r="G74" s="26">
        <f t="shared" ref="G74:G80" si="51">E74*J74</f>
        <v>0</v>
      </c>
      <c r="H74" s="47">
        <f t="shared" ref="H74:H88" si="52">F74+G74</f>
        <v>330533.6335</v>
      </c>
      <c r="I74" s="47">
        <v>634.97</v>
      </c>
      <c r="J74" s="48">
        <v>0.0</v>
      </c>
      <c r="K74" s="27">
        <f t="shared" ref="K74:K80" si="53">I74+J74</f>
        <v>634.97</v>
      </c>
      <c r="L74" s="80" t="s">
        <v>137</v>
      </c>
      <c r="M74" s="50" t="s">
        <v>138</v>
      </c>
      <c r="N74" s="4"/>
      <c r="O74" s="4"/>
      <c r="P74" s="4"/>
      <c r="Q74" s="4"/>
      <c r="R74" s="4"/>
      <c r="S74" s="4"/>
      <c r="T74" s="4"/>
      <c r="U74" s="4"/>
      <c r="V74" s="4"/>
      <c r="W74" s="4"/>
      <c r="X74" s="4"/>
      <c r="Y74" s="4"/>
      <c r="Z74" s="4"/>
    </row>
    <row r="75" hidden="1" outlineLevel="1">
      <c r="A75" s="42">
        <v>52.0</v>
      </c>
      <c r="B75" s="51">
        <v>52.0</v>
      </c>
      <c r="C75" s="80" t="s">
        <v>139</v>
      </c>
      <c r="D75" s="81" t="s">
        <v>136</v>
      </c>
      <c r="E75" s="82">
        <v>16.1</v>
      </c>
      <c r="F75" s="26">
        <f t="shared" si="50"/>
        <v>43143.17</v>
      </c>
      <c r="G75" s="26">
        <f t="shared" si="51"/>
        <v>0</v>
      </c>
      <c r="H75" s="47">
        <f t="shared" si="52"/>
        <v>43143.17</v>
      </c>
      <c r="I75" s="47">
        <v>2679.7</v>
      </c>
      <c r="J75" s="48">
        <v>0.0</v>
      </c>
      <c r="K75" s="27">
        <f t="shared" si="53"/>
        <v>2679.7</v>
      </c>
      <c r="L75" s="80" t="s">
        <v>140</v>
      </c>
      <c r="M75" s="50" t="s">
        <v>138</v>
      </c>
      <c r="N75" s="4"/>
      <c r="O75" s="4"/>
      <c r="P75" s="4"/>
      <c r="Q75" s="4"/>
      <c r="R75" s="4"/>
      <c r="S75" s="4"/>
      <c r="T75" s="4"/>
      <c r="U75" s="4"/>
      <c r="V75" s="4"/>
      <c r="W75" s="4"/>
      <c r="X75" s="4"/>
      <c r="Y75" s="4"/>
      <c r="Z75" s="4"/>
    </row>
    <row r="76" hidden="1" outlineLevel="1">
      <c r="A76" s="42">
        <v>53.0</v>
      </c>
      <c r="B76" s="51">
        <v>53.0</v>
      </c>
      <c r="C76" s="80" t="s">
        <v>141</v>
      </c>
      <c r="D76" s="81" t="s">
        <v>136</v>
      </c>
      <c r="E76" s="82">
        <v>28.2</v>
      </c>
      <c r="F76" s="26">
        <f t="shared" si="50"/>
        <v>36943.41</v>
      </c>
      <c r="G76" s="26">
        <f t="shared" si="51"/>
        <v>38493</v>
      </c>
      <c r="H76" s="47">
        <f t="shared" si="52"/>
        <v>75436.41</v>
      </c>
      <c r="I76" s="47">
        <v>1310.05</v>
      </c>
      <c r="J76" s="48">
        <v>1365.0</v>
      </c>
      <c r="K76" s="27">
        <f t="shared" si="53"/>
        <v>2675.05</v>
      </c>
      <c r="L76" s="80" t="s">
        <v>142</v>
      </c>
      <c r="M76" s="50" t="s">
        <v>138</v>
      </c>
      <c r="N76" s="4"/>
      <c r="O76" s="4"/>
      <c r="P76" s="4"/>
      <c r="Q76" s="4"/>
      <c r="R76" s="4"/>
      <c r="S76" s="4"/>
      <c r="T76" s="4"/>
      <c r="U76" s="4"/>
      <c r="V76" s="4"/>
      <c r="W76" s="4"/>
      <c r="X76" s="4"/>
      <c r="Y76" s="4"/>
      <c r="Z76" s="4"/>
    </row>
    <row r="77" hidden="1" outlineLevel="1">
      <c r="A77" s="42">
        <v>54.0</v>
      </c>
      <c r="B77" s="51">
        <v>54.0</v>
      </c>
      <c r="C77" s="80" t="s">
        <v>143</v>
      </c>
      <c r="D77" s="81" t="s">
        <v>136</v>
      </c>
      <c r="E77" s="82">
        <v>497.65</v>
      </c>
      <c r="F77" s="26">
        <f t="shared" si="50"/>
        <v>210973.741</v>
      </c>
      <c r="G77" s="26">
        <f t="shared" si="51"/>
        <v>0</v>
      </c>
      <c r="H77" s="47">
        <f t="shared" si="52"/>
        <v>210973.741</v>
      </c>
      <c r="I77" s="47">
        <v>423.94</v>
      </c>
      <c r="J77" s="48">
        <v>0.0</v>
      </c>
      <c r="K77" s="27">
        <f t="shared" si="53"/>
        <v>423.94</v>
      </c>
      <c r="L77" s="80" t="s">
        <v>144</v>
      </c>
      <c r="M77" s="50" t="s">
        <v>138</v>
      </c>
      <c r="N77" s="4"/>
      <c r="O77" s="4"/>
      <c r="P77" s="4"/>
      <c r="Q77" s="4"/>
      <c r="R77" s="4"/>
      <c r="S77" s="4"/>
      <c r="T77" s="4"/>
      <c r="U77" s="4"/>
      <c r="V77" s="4"/>
      <c r="W77" s="4"/>
      <c r="X77" s="4"/>
      <c r="Y77" s="4"/>
      <c r="Z77" s="4"/>
    </row>
    <row r="78" hidden="1" outlineLevel="1">
      <c r="A78" s="42">
        <v>55.0</v>
      </c>
      <c r="B78" s="51">
        <v>55.0</v>
      </c>
      <c r="C78" s="80" t="s">
        <v>145</v>
      </c>
      <c r="D78" s="81" t="s">
        <v>136</v>
      </c>
      <c r="E78" s="82">
        <v>39.0</v>
      </c>
      <c r="F78" s="26">
        <f t="shared" si="50"/>
        <v>78381.03</v>
      </c>
      <c r="G78" s="26">
        <f t="shared" si="51"/>
        <v>0</v>
      </c>
      <c r="H78" s="47">
        <f t="shared" si="52"/>
        <v>78381.03</v>
      </c>
      <c r="I78" s="47">
        <v>2009.77</v>
      </c>
      <c r="J78" s="48">
        <v>0.0</v>
      </c>
      <c r="K78" s="27">
        <f t="shared" si="53"/>
        <v>2009.77</v>
      </c>
      <c r="L78" s="80" t="s">
        <v>146</v>
      </c>
      <c r="M78" s="50" t="s">
        <v>138</v>
      </c>
      <c r="N78" s="4"/>
      <c r="O78" s="4"/>
      <c r="P78" s="4"/>
      <c r="Q78" s="4"/>
      <c r="R78" s="4"/>
      <c r="S78" s="4"/>
      <c r="T78" s="4"/>
      <c r="U78" s="4"/>
      <c r="V78" s="4"/>
      <c r="W78" s="4"/>
      <c r="X78" s="4"/>
      <c r="Y78" s="4"/>
      <c r="Z78" s="4"/>
    </row>
    <row r="79" hidden="1" outlineLevel="1">
      <c r="A79" s="42">
        <v>56.0</v>
      </c>
      <c r="B79" s="51">
        <v>56.0</v>
      </c>
      <c r="C79" s="80" t="s">
        <v>147</v>
      </c>
      <c r="D79" s="81" t="s">
        <v>148</v>
      </c>
      <c r="E79" s="82">
        <v>68.25</v>
      </c>
      <c r="F79" s="26">
        <f t="shared" si="50"/>
        <v>142187.2725</v>
      </c>
      <c r="G79" s="26">
        <f t="shared" si="51"/>
        <v>0</v>
      </c>
      <c r="H79" s="47">
        <f t="shared" si="52"/>
        <v>142187.2725</v>
      </c>
      <c r="I79" s="47">
        <v>2083.33</v>
      </c>
      <c r="J79" s="48">
        <v>0.0</v>
      </c>
      <c r="K79" s="27">
        <f t="shared" si="53"/>
        <v>2083.33</v>
      </c>
      <c r="L79" s="28"/>
      <c r="M79" s="50" t="s">
        <v>138</v>
      </c>
      <c r="N79" s="4"/>
      <c r="O79" s="4"/>
      <c r="P79" s="4"/>
      <c r="Q79" s="4"/>
      <c r="R79" s="4"/>
      <c r="S79" s="4"/>
      <c r="T79" s="4"/>
      <c r="U79" s="4"/>
      <c r="V79" s="4"/>
      <c r="W79" s="4"/>
      <c r="X79" s="4"/>
      <c r="Y79" s="4"/>
      <c r="Z79" s="4"/>
    </row>
    <row r="80" hidden="1" outlineLevel="1">
      <c r="A80" s="42" t="s">
        <v>149</v>
      </c>
      <c r="B80" s="51" t="s">
        <v>149</v>
      </c>
      <c r="C80" s="80" t="s">
        <v>150</v>
      </c>
      <c r="D80" s="81" t="s">
        <v>148</v>
      </c>
      <c r="E80" s="82">
        <v>68.25</v>
      </c>
      <c r="F80" s="83">
        <f t="shared" si="50"/>
        <v>200199.7725</v>
      </c>
      <c r="G80" s="26">
        <f t="shared" si="51"/>
        <v>0</v>
      </c>
      <c r="H80" s="47">
        <f t="shared" si="52"/>
        <v>200199.7725</v>
      </c>
      <c r="I80" s="47">
        <v>2933.33</v>
      </c>
      <c r="J80" s="48">
        <v>0.0</v>
      </c>
      <c r="K80" s="27">
        <f t="shared" si="53"/>
        <v>2933.33</v>
      </c>
      <c r="L80" s="80" t="s">
        <v>151</v>
      </c>
      <c r="M80" s="50" t="s">
        <v>138</v>
      </c>
      <c r="N80" s="4"/>
      <c r="O80" s="4"/>
      <c r="P80" s="4"/>
      <c r="Q80" s="4"/>
      <c r="R80" s="4"/>
      <c r="S80" s="4"/>
      <c r="T80" s="4"/>
      <c r="U80" s="4"/>
      <c r="V80" s="4"/>
      <c r="W80" s="4"/>
      <c r="X80" s="4"/>
      <c r="Y80" s="4"/>
      <c r="Z80" s="4"/>
    </row>
    <row r="81" hidden="1" outlineLevel="1">
      <c r="A81" s="22"/>
      <c r="B81" s="78" t="s">
        <v>152</v>
      </c>
      <c r="C81" s="18"/>
      <c r="D81" s="11"/>
      <c r="E81" s="79"/>
      <c r="F81" s="63">
        <f t="shared" ref="F81:G81" si="54">SUM(F82:F88)</f>
        <v>323897.721</v>
      </c>
      <c r="G81" s="63">
        <f t="shared" si="54"/>
        <v>794742.46</v>
      </c>
      <c r="H81" s="63">
        <f t="shared" si="52"/>
        <v>1118640.181</v>
      </c>
      <c r="I81" s="54"/>
      <c r="J81" s="26"/>
      <c r="K81" s="27"/>
      <c r="L81" s="28"/>
      <c r="M81" s="4"/>
      <c r="N81" s="4"/>
      <c r="O81" s="4"/>
      <c r="P81" s="4"/>
      <c r="Q81" s="4"/>
      <c r="R81" s="4"/>
      <c r="S81" s="4"/>
      <c r="T81" s="4"/>
      <c r="U81" s="4"/>
      <c r="V81" s="4"/>
      <c r="W81" s="4"/>
      <c r="X81" s="4"/>
      <c r="Y81" s="4"/>
      <c r="Z81" s="4"/>
    </row>
    <row r="82" hidden="1" outlineLevel="1">
      <c r="A82" s="42">
        <v>57.0</v>
      </c>
      <c r="B82" s="51">
        <v>57.0</v>
      </c>
      <c r="C82" s="80" t="s">
        <v>153</v>
      </c>
      <c r="D82" s="81" t="s">
        <v>23</v>
      </c>
      <c r="E82" s="82">
        <v>21.0</v>
      </c>
      <c r="F82" s="26">
        <f t="shared" ref="F82:F88" si="55">E82*I82</f>
        <v>17181.15</v>
      </c>
      <c r="G82" s="26">
        <f t="shared" ref="G82:G88" si="56">E82*J82</f>
        <v>12022.5</v>
      </c>
      <c r="H82" s="47">
        <f t="shared" si="52"/>
        <v>29203.65</v>
      </c>
      <c r="I82" s="47">
        <v>818.15</v>
      </c>
      <c r="J82" s="98">
        <v>572.5</v>
      </c>
      <c r="K82" s="27">
        <f t="shared" ref="K82:K88" si="57">I82+J82</f>
        <v>1390.65</v>
      </c>
      <c r="L82" s="80" t="s">
        <v>154</v>
      </c>
      <c r="M82" s="50" t="s">
        <v>138</v>
      </c>
      <c r="N82" s="4"/>
      <c r="O82" s="4"/>
      <c r="P82" s="4"/>
      <c r="Q82" s="4"/>
      <c r="R82" s="4"/>
      <c r="S82" s="4"/>
      <c r="T82" s="4"/>
      <c r="U82" s="4"/>
      <c r="V82" s="4"/>
      <c r="W82" s="4"/>
      <c r="X82" s="4"/>
      <c r="Y82" s="4"/>
      <c r="Z82" s="4"/>
    </row>
    <row r="83" hidden="1" outlineLevel="1">
      <c r="A83" s="42">
        <v>58.0</v>
      </c>
      <c r="B83" s="51">
        <v>58.0</v>
      </c>
      <c r="C83" s="80" t="s">
        <v>155</v>
      </c>
      <c r="D83" s="81" t="s">
        <v>19</v>
      </c>
      <c r="E83" s="82">
        <v>3.0</v>
      </c>
      <c r="F83" s="26">
        <f t="shared" si="55"/>
        <v>3251.85</v>
      </c>
      <c r="G83" s="26">
        <f t="shared" si="56"/>
        <v>105</v>
      </c>
      <c r="H83" s="47">
        <f t="shared" si="52"/>
        <v>3356.85</v>
      </c>
      <c r="I83" s="47">
        <v>1083.95</v>
      </c>
      <c r="J83" s="48">
        <v>35.0</v>
      </c>
      <c r="K83" s="27">
        <f t="shared" si="57"/>
        <v>1118.95</v>
      </c>
      <c r="L83" s="80" t="s">
        <v>156</v>
      </c>
      <c r="M83" s="50" t="s">
        <v>138</v>
      </c>
      <c r="N83" s="4"/>
      <c r="O83" s="4"/>
      <c r="P83" s="4"/>
      <c r="Q83" s="4"/>
      <c r="R83" s="4"/>
      <c r="S83" s="4"/>
      <c r="T83" s="4"/>
      <c r="U83" s="4"/>
      <c r="V83" s="4"/>
      <c r="W83" s="4"/>
      <c r="X83" s="4"/>
      <c r="Y83" s="4"/>
      <c r="Z83" s="4"/>
    </row>
    <row r="84" hidden="1" outlineLevel="1">
      <c r="A84" s="42">
        <v>59.0</v>
      </c>
      <c r="B84" s="51">
        <v>59.0</v>
      </c>
      <c r="C84" s="80" t="s">
        <v>157</v>
      </c>
      <c r="D84" s="81" t="s">
        <v>23</v>
      </c>
      <c r="E84" s="82">
        <v>93.0</v>
      </c>
      <c r="F84" s="26">
        <f t="shared" si="55"/>
        <v>82704.9</v>
      </c>
      <c r="G84" s="26">
        <f t="shared" si="56"/>
        <v>102831.96</v>
      </c>
      <c r="H84" s="47">
        <f t="shared" si="52"/>
        <v>185536.86</v>
      </c>
      <c r="I84" s="47">
        <v>889.3</v>
      </c>
      <c r="J84" s="48">
        <v>1105.72</v>
      </c>
      <c r="K84" s="27">
        <f t="shared" si="57"/>
        <v>1995.02</v>
      </c>
      <c r="L84" s="80" t="s">
        <v>158</v>
      </c>
      <c r="M84" s="50" t="s">
        <v>138</v>
      </c>
      <c r="N84" s="4"/>
      <c r="O84" s="4"/>
      <c r="P84" s="4"/>
      <c r="Q84" s="4"/>
      <c r="R84" s="4"/>
      <c r="S84" s="4"/>
      <c r="T84" s="4"/>
      <c r="U84" s="4"/>
      <c r="V84" s="4"/>
      <c r="W84" s="4"/>
      <c r="X84" s="4"/>
      <c r="Y84" s="4"/>
      <c r="Z84" s="4"/>
    </row>
    <row r="85" hidden="1" outlineLevel="1">
      <c r="A85" s="42">
        <v>60.0</v>
      </c>
      <c r="B85" s="51">
        <v>60.0</v>
      </c>
      <c r="C85" s="80" t="s">
        <v>159</v>
      </c>
      <c r="D85" s="81" t="s">
        <v>23</v>
      </c>
      <c r="E85" s="82">
        <v>63.0</v>
      </c>
      <c r="F85" s="26">
        <f t="shared" si="55"/>
        <v>60897.69</v>
      </c>
      <c r="G85" s="26">
        <f t="shared" si="56"/>
        <v>87381</v>
      </c>
      <c r="H85" s="47">
        <f t="shared" si="52"/>
        <v>148278.69</v>
      </c>
      <c r="I85" s="47">
        <v>966.63</v>
      </c>
      <c r="J85" s="48">
        <v>1387.0</v>
      </c>
      <c r="K85" s="27">
        <f t="shared" si="57"/>
        <v>2353.63</v>
      </c>
      <c r="L85" s="80" t="s">
        <v>160</v>
      </c>
      <c r="M85" s="50" t="s">
        <v>138</v>
      </c>
      <c r="N85" s="4"/>
      <c r="O85" s="4"/>
      <c r="P85" s="4"/>
      <c r="Q85" s="4"/>
      <c r="R85" s="4"/>
      <c r="S85" s="4"/>
      <c r="T85" s="4"/>
      <c r="U85" s="4"/>
      <c r="V85" s="4"/>
      <c r="W85" s="4"/>
      <c r="X85" s="4"/>
      <c r="Y85" s="4"/>
      <c r="Z85" s="4"/>
    </row>
    <row r="86" hidden="1" outlineLevel="1">
      <c r="A86" s="42">
        <v>61.0</v>
      </c>
      <c r="B86" s="51">
        <v>61.0</v>
      </c>
      <c r="C86" s="80" t="s">
        <v>161</v>
      </c>
      <c r="D86" s="81" t="s">
        <v>23</v>
      </c>
      <c r="E86" s="82">
        <v>108.0</v>
      </c>
      <c r="F86" s="26">
        <f t="shared" si="55"/>
        <v>113473.44</v>
      </c>
      <c r="G86" s="26">
        <f t="shared" si="56"/>
        <v>223992</v>
      </c>
      <c r="H86" s="47">
        <f t="shared" si="52"/>
        <v>337465.44</v>
      </c>
      <c r="I86" s="47">
        <v>1050.68</v>
      </c>
      <c r="J86" s="48">
        <v>2074.0</v>
      </c>
      <c r="K86" s="27">
        <f t="shared" si="57"/>
        <v>3124.68</v>
      </c>
      <c r="L86" s="80" t="s">
        <v>162</v>
      </c>
      <c r="M86" s="50" t="s">
        <v>138</v>
      </c>
      <c r="N86" s="4"/>
      <c r="O86" s="4"/>
      <c r="P86" s="4"/>
      <c r="Q86" s="4"/>
      <c r="R86" s="4"/>
      <c r="S86" s="4"/>
      <c r="T86" s="4"/>
      <c r="U86" s="4"/>
      <c r="V86" s="4"/>
      <c r="W86" s="4"/>
      <c r="X86" s="4"/>
      <c r="Y86" s="4"/>
      <c r="Z86" s="4"/>
    </row>
    <row r="87" hidden="1" outlineLevel="1">
      <c r="A87" s="42">
        <v>62.0</v>
      </c>
      <c r="B87" s="51">
        <v>62.0</v>
      </c>
      <c r="C87" s="80" t="s">
        <v>163</v>
      </c>
      <c r="D87" s="81" t="s">
        <v>23</v>
      </c>
      <c r="E87" s="82">
        <v>16.0</v>
      </c>
      <c r="F87" s="26">
        <f t="shared" si="55"/>
        <v>18272.64</v>
      </c>
      <c r="G87" s="26">
        <f t="shared" si="56"/>
        <v>42160</v>
      </c>
      <c r="H87" s="47">
        <f t="shared" si="52"/>
        <v>60432.64</v>
      </c>
      <c r="I87" s="47">
        <v>1142.04</v>
      </c>
      <c r="J87" s="48">
        <v>2635.0</v>
      </c>
      <c r="K87" s="27">
        <f t="shared" si="57"/>
        <v>3777.04</v>
      </c>
      <c r="L87" s="80" t="s">
        <v>164</v>
      </c>
      <c r="M87" s="50" t="s">
        <v>138</v>
      </c>
      <c r="N87" s="4"/>
      <c r="O87" s="4"/>
      <c r="P87" s="4"/>
      <c r="Q87" s="4"/>
      <c r="R87" s="4"/>
      <c r="S87" s="4"/>
      <c r="T87" s="4"/>
      <c r="U87" s="4"/>
      <c r="V87" s="4"/>
      <c r="W87" s="4"/>
      <c r="X87" s="4"/>
      <c r="Y87" s="4"/>
      <c r="Z87" s="4"/>
    </row>
    <row r="88" hidden="1" outlineLevel="1">
      <c r="A88" s="42">
        <v>63.0</v>
      </c>
      <c r="B88" s="51">
        <v>63.0</v>
      </c>
      <c r="C88" s="80" t="s">
        <v>165</v>
      </c>
      <c r="D88" s="81" t="s">
        <v>23</v>
      </c>
      <c r="E88" s="82">
        <v>8.7</v>
      </c>
      <c r="F88" s="26">
        <f t="shared" si="55"/>
        <v>28116.051</v>
      </c>
      <c r="G88" s="26">
        <f t="shared" si="56"/>
        <v>326250</v>
      </c>
      <c r="H88" s="47">
        <f t="shared" si="52"/>
        <v>354366.051</v>
      </c>
      <c r="I88" s="47">
        <v>3231.73</v>
      </c>
      <c r="J88" s="48">
        <v>37500.0</v>
      </c>
      <c r="K88" s="27">
        <f t="shared" si="57"/>
        <v>40731.73</v>
      </c>
      <c r="L88" s="80" t="s">
        <v>166</v>
      </c>
      <c r="M88" s="50" t="s">
        <v>138</v>
      </c>
      <c r="N88" s="4"/>
      <c r="O88" s="4"/>
      <c r="P88" s="4"/>
      <c r="Q88" s="4"/>
      <c r="R88" s="4"/>
      <c r="S88" s="4"/>
      <c r="T88" s="4"/>
      <c r="U88" s="4"/>
      <c r="V88" s="4"/>
      <c r="W88" s="4"/>
      <c r="X88" s="4"/>
      <c r="Y88" s="4"/>
      <c r="Z88" s="4"/>
    </row>
    <row r="89" hidden="1" outlineLevel="1">
      <c r="A89" s="42" t="s">
        <v>167</v>
      </c>
      <c r="B89" s="78" t="s">
        <v>167</v>
      </c>
      <c r="C89" s="18"/>
      <c r="D89" s="11"/>
      <c r="E89" s="79"/>
      <c r="F89" s="63">
        <f t="shared" ref="F89:H89" si="58">SUM(F90:F93)</f>
        <v>393638.4557</v>
      </c>
      <c r="G89" s="63">
        <f t="shared" si="58"/>
        <v>231172.703</v>
      </c>
      <c r="H89" s="63">
        <f t="shared" si="58"/>
        <v>624811.1587</v>
      </c>
      <c r="I89" s="54"/>
      <c r="J89" s="26"/>
      <c r="K89" s="27"/>
      <c r="L89" s="28"/>
      <c r="M89" s="4"/>
      <c r="N89" s="4"/>
      <c r="O89" s="4"/>
      <c r="P89" s="4"/>
      <c r="Q89" s="4"/>
      <c r="R89" s="4"/>
      <c r="S89" s="4"/>
      <c r="T89" s="4"/>
      <c r="U89" s="4"/>
      <c r="V89" s="4"/>
      <c r="W89" s="4"/>
      <c r="X89" s="4"/>
      <c r="Y89" s="4"/>
      <c r="Z89" s="4"/>
    </row>
    <row r="90" hidden="1" outlineLevel="1">
      <c r="A90" s="42">
        <v>64.0</v>
      </c>
      <c r="B90" s="51">
        <v>64.0</v>
      </c>
      <c r="C90" s="80" t="s">
        <v>168</v>
      </c>
      <c r="D90" s="81" t="s">
        <v>136</v>
      </c>
      <c r="E90" s="82">
        <v>3.532</v>
      </c>
      <c r="F90" s="26">
        <f t="shared" ref="F90:F93" si="59">E90*I90</f>
        <v>200919.9745</v>
      </c>
      <c r="G90" s="26">
        <f t="shared" ref="G90:G93" si="60">E90*J90</f>
        <v>186496.664</v>
      </c>
      <c r="H90" s="47">
        <f t="shared" ref="H90:H93" si="61">F90+G90</f>
        <v>387416.6385</v>
      </c>
      <c r="I90" s="47">
        <v>56885.61</v>
      </c>
      <c r="J90" s="48">
        <v>52802.0</v>
      </c>
      <c r="K90" s="27">
        <f t="shared" ref="K90:K93" si="62">I90+J90</f>
        <v>109687.61</v>
      </c>
      <c r="L90" s="99" t="s">
        <v>169</v>
      </c>
      <c r="M90" s="50" t="s">
        <v>138</v>
      </c>
      <c r="N90" s="4"/>
      <c r="O90" s="4"/>
      <c r="P90" s="4"/>
      <c r="Q90" s="4"/>
      <c r="R90" s="4"/>
      <c r="S90" s="4"/>
      <c r="T90" s="4"/>
      <c r="U90" s="4"/>
      <c r="V90" s="4"/>
      <c r="W90" s="4"/>
      <c r="X90" s="4"/>
      <c r="Y90" s="4"/>
      <c r="Z90" s="4"/>
    </row>
    <row r="91" hidden="1" outlineLevel="1">
      <c r="A91" s="42">
        <v>65.0</v>
      </c>
      <c r="B91" s="51">
        <v>65.0</v>
      </c>
      <c r="C91" s="80" t="s">
        <v>170</v>
      </c>
      <c r="D91" s="81" t="s">
        <v>47</v>
      </c>
      <c r="E91" s="82">
        <v>100.3</v>
      </c>
      <c r="F91" s="26">
        <f t="shared" si="59"/>
        <v>32096</v>
      </c>
      <c r="G91" s="26">
        <f t="shared" si="60"/>
        <v>20895.499</v>
      </c>
      <c r="H91" s="47">
        <f t="shared" si="61"/>
        <v>52991.499</v>
      </c>
      <c r="I91" s="47">
        <v>320.0</v>
      </c>
      <c r="J91" s="48">
        <v>208.33</v>
      </c>
      <c r="K91" s="27">
        <f t="shared" si="62"/>
        <v>528.33</v>
      </c>
      <c r="L91" s="80" t="s">
        <v>171</v>
      </c>
      <c r="M91" s="50" t="s">
        <v>138</v>
      </c>
      <c r="N91" s="4"/>
      <c r="O91" s="4"/>
      <c r="P91" s="4"/>
      <c r="Q91" s="4"/>
      <c r="R91" s="4"/>
      <c r="S91" s="4"/>
      <c r="T91" s="4"/>
      <c r="U91" s="4"/>
      <c r="V91" s="4"/>
      <c r="W91" s="4"/>
      <c r="X91" s="4"/>
      <c r="Y91" s="4"/>
      <c r="Z91" s="4"/>
    </row>
    <row r="92" hidden="1" outlineLevel="1">
      <c r="A92" s="42">
        <v>66.0</v>
      </c>
      <c r="B92" s="51">
        <v>66.0</v>
      </c>
      <c r="C92" s="80" t="s">
        <v>172</v>
      </c>
      <c r="D92" s="42" t="s">
        <v>173</v>
      </c>
      <c r="E92" s="100">
        <v>30.0</v>
      </c>
      <c r="F92" s="26">
        <f t="shared" si="59"/>
        <v>126411.9</v>
      </c>
      <c r="G92" s="26">
        <f t="shared" si="60"/>
        <v>0</v>
      </c>
      <c r="H92" s="47">
        <f t="shared" si="61"/>
        <v>126411.9</v>
      </c>
      <c r="I92" s="47">
        <v>4213.73</v>
      </c>
      <c r="J92" s="48">
        <v>0.0</v>
      </c>
      <c r="K92" s="27">
        <f t="shared" si="62"/>
        <v>4213.73</v>
      </c>
      <c r="L92" s="80" t="s">
        <v>174</v>
      </c>
      <c r="M92" s="50" t="s">
        <v>138</v>
      </c>
      <c r="N92" s="4"/>
      <c r="O92" s="4"/>
      <c r="P92" s="4"/>
      <c r="Q92" s="4"/>
      <c r="R92" s="4"/>
      <c r="S92" s="4"/>
      <c r="T92" s="4"/>
      <c r="U92" s="4"/>
      <c r="V92" s="4"/>
      <c r="W92" s="4"/>
      <c r="X92" s="4"/>
      <c r="Y92" s="4"/>
      <c r="Z92" s="4"/>
    </row>
    <row r="93" hidden="1" outlineLevel="1">
      <c r="A93" s="42">
        <v>67.0</v>
      </c>
      <c r="B93" s="51">
        <v>67.0</v>
      </c>
      <c r="C93" s="80" t="s">
        <v>175</v>
      </c>
      <c r="D93" s="42" t="s">
        <v>176</v>
      </c>
      <c r="E93" s="100">
        <v>57.58</v>
      </c>
      <c r="F93" s="26">
        <f t="shared" si="59"/>
        <v>34210.5812</v>
      </c>
      <c r="G93" s="26">
        <f t="shared" si="60"/>
        <v>23780.54</v>
      </c>
      <c r="H93" s="47">
        <f t="shared" si="61"/>
        <v>57991.1212</v>
      </c>
      <c r="I93" s="47">
        <v>594.14</v>
      </c>
      <c r="J93" s="48">
        <v>413.0</v>
      </c>
      <c r="K93" s="27">
        <f t="shared" si="62"/>
        <v>1007.14</v>
      </c>
      <c r="L93" s="80" t="s">
        <v>177</v>
      </c>
      <c r="M93" s="50" t="s">
        <v>138</v>
      </c>
      <c r="N93" s="4"/>
      <c r="O93" s="4"/>
      <c r="P93" s="4"/>
      <c r="Q93" s="4"/>
      <c r="R93" s="4"/>
      <c r="S93" s="4"/>
      <c r="T93" s="4"/>
      <c r="U93" s="4"/>
      <c r="V93" s="4"/>
      <c r="W93" s="4"/>
      <c r="X93" s="4"/>
      <c r="Y93" s="4"/>
      <c r="Z93" s="4"/>
    </row>
    <row r="94" hidden="1" outlineLevel="1">
      <c r="A94" s="42">
        <v>0.0</v>
      </c>
      <c r="B94" s="29"/>
      <c r="C94" s="30" t="s">
        <v>178</v>
      </c>
      <c r="D94" s="31"/>
      <c r="E94" s="32"/>
      <c r="F94" s="33">
        <f t="shared" ref="F94:H94" si="63">F95+F102</f>
        <v>2681900</v>
      </c>
      <c r="G94" s="33">
        <f t="shared" si="63"/>
        <v>6986943.95</v>
      </c>
      <c r="H94" s="33">
        <f t="shared" si="63"/>
        <v>9668843.95</v>
      </c>
      <c r="I94" s="34" t="s">
        <v>15</v>
      </c>
      <c r="J94" s="26"/>
      <c r="K94" s="27"/>
      <c r="L94" s="35"/>
      <c r="M94" s="4"/>
      <c r="N94" s="4"/>
      <c r="O94" s="4"/>
      <c r="P94" s="4"/>
      <c r="Q94" s="4"/>
      <c r="R94" s="4"/>
      <c r="S94" s="4"/>
      <c r="T94" s="4"/>
      <c r="U94" s="4"/>
      <c r="V94" s="4"/>
      <c r="W94" s="4"/>
      <c r="X94" s="4"/>
      <c r="Y94" s="4"/>
      <c r="Z94" s="4"/>
    </row>
    <row r="95" hidden="1" outlineLevel="1">
      <c r="A95" s="42">
        <v>0.0</v>
      </c>
      <c r="B95" s="36"/>
      <c r="C95" s="37" t="s">
        <v>25</v>
      </c>
      <c r="D95" s="38"/>
      <c r="E95" s="39"/>
      <c r="F95" s="63">
        <f t="shared" ref="F95:H95" si="64">SUM(F96:F101)</f>
        <v>875000</v>
      </c>
      <c r="G95" s="63">
        <f t="shared" si="64"/>
        <v>2206648.55</v>
      </c>
      <c r="H95" s="63">
        <f t="shared" si="64"/>
        <v>3081648.55</v>
      </c>
      <c r="I95" s="54"/>
      <c r="J95" s="26"/>
      <c r="K95" s="27"/>
      <c r="L95" s="41"/>
      <c r="M95" s="4"/>
      <c r="N95" s="4"/>
      <c r="O95" s="4"/>
      <c r="P95" s="4"/>
      <c r="Q95" s="4"/>
      <c r="R95" s="4"/>
      <c r="S95" s="4"/>
      <c r="T95" s="4"/>
      <c r="U95" s="4"/>
      <c r="V95" s="4"/>
      <c r="W95" s="4"/>
      <c r="X95" s="4"/>
      <c r="Y95" s="4"/>
      <c r="Z95" s="4"/>
    </row>
    <row r="96" hidden="1" outlineLevel="1">
      <c r="A96" s="42">
        <v>68.0</v>
      </c>
      <c r="B96" s="55">
        <v>68.0</v>
      </c>
      <c r="C96" s="49" t="s">
        <v>179</v>
      </c>
      <c r="D96" s="101" t="s">
        <v>19</v>
      </c>
      <c r="E96" s="102">
        <v>8.0</v>
      </c>
      <c r="F96" s="26">
        <f t="shared" ref="F96:F101" si="65">E96*I96</f>
        <v>280000</v>
      </c>
      <c r="G96" s="26">
        <f t="shared" ref="G96:G101" si="66">E96*J96</f>
        <v>810617.36</v>
      </c>
      <c r="H96" s="47">
        <f t="shared" ref="H96:H101" si="67">F96+G96</f>
        <v>1090617.36</v>
      </c>
      <c r="I96" s="47">
        <v>35000.0</v>
      </c>
      <c r="J96" s="48">
        <v>101327.17</v>
      </c>
      <c r="K96" s="27">
        <f t="shared" ref="K96:K101" si="68">I96+J96</f>
        <v>136327.17</v>
      </c>
      <c r="L96" s="103" t="s">
        <v>180</v>
      </c>
      <c r="M96" s="50" t="s">
        <v>21</v>
      </c>
      <c r="N96" s="4"/>
      <c r="O96" s="4"/>
      <c r="P96" s="4"/>
      <c r="Q96" s="4"/>
      <c r="R96" s="4"/>
      <c r="S96" s="4"/>
      <c r="T96" s="4"/>
      <c r="U96" s="4"/>
      <c r="V96" s="4"/>
      <c r="W96" s="4"/>
      <c r="X96" s="4"/>
      <c r="Y96" s="4"/>
      <c r="Z96" s="4"/>
    </row>
    <row r="97" hidden="1" outlineLevel="1">
      <c r="A97" s="42">
        <v>69.0</v>
      </c>
      <c r="B97" s="43">
        <v>69.0</v>
      </c>
      <c r="C97" s="49" t="s">
        <v>179</v>
      </c>
      <c r="D97" s="101" t="s">
        <v>19</v>
      </c>
      <c r="E97" s="102">
        <v>2.0</v>
      </c>
      <c r="F97" s="26">
        <f t="shared" si="65"/>
        <v>70000</v>
      </c>
      <c r="G97" s="26">
        <f t="shared" si="66"/>
        <v>279920</v>
      </c>
      <c r="H97" s="47">
        <f t="shared" si="67"/>
        <v>349920</v>
      </c>
      <c r="I97" s="47">
        <v>35000.0</v>
      </c>
      <c r="J97" s="48">
        <v>139960.0</v>
      </c>
      <c r="K97" s="27">
        <f t="shared" si="68"/>
        <v>174960</v>
      </c>
      <c r="L97" s="49" t="s">
        <v>181</v>
      </c>
      <c r="M97" s="50" t="s">
        <v>21</v>
      </c>
      <c r="N97" s="4"/>
      <c r="O97" s="4"/>
      <c r="P97" s="4"/>
      <c r="Q97" s="4"/>
      <c r="R97" s="4"/>
      <c r="S97" s="4"/>
      <c r="T97" s="4"/>
      <c r="U97" s="4"/>
      <c r="V97" s="4"/>
      <c r="W97" s="4"/>
      <c r="X97" s="4"/>
      <c r="Y97" s="4"/>
      <c r="Z97" s="4"/>
    </row>
    <row r="98" hidden="1" outlineLevel="1">
      <c r="A98" s="42">
        <v>70.0</v>
      </c>
      <c r="B98" s="55">
        <v>70.0</v>
      </c>
      <c r="C98" s="49" t="s">
        <v>182</v>
      </c>
      <c r="D98" s="101" t="s">
        <v>19</v>
      </c>
      <c r="E98" s="102">
        <v>20.0</v>
      </c>
      <c r="F98" s="26">
        <f t="shared" si="65"/>
        <v>100000</v>
      </c>
      <c r="G98" s="26">
        <f t="shared" si="66"/>
        <v>2500</v>
      </c>
      <c r="H98" s="47">
        <f t="shared" si="67"/>
        <v>102500</v>
      </c>
      <c r="I98" s="47">
        <v>5000.0</v>
      </c>
      <c r="J98" s="48">
        <v>125.0</v>
      </c>
      <c r="K98" s="27">
        <f t="shared" si="68"/>
        <v>5125</v>
      </c>
      <c r="L98" s="49" t="s">
        <v>183</v>
      </c>
      <c r="M98" s="50" t="s">
        <v>21</v>
      </c>
      <c r="N98" s="4"/>
      <c r="O98" s="4"/>
      <c r="P98" s="4"/>
      <c r="Q98" s="4"/>
      <c r="R98" s="4"/>
      <c r="S98" s="4"/>
      <c r="T98" s="4"/>
      <c r="U98" s="4"/>
      <c r="V98" s="4"/>
      <c r="W98" s="4"/>
      <c r="X98" s="4"/>
      <c r="Y98" s="4"/>
      <c r="Z98" s="4"/>
    </row>
    <row r="99" hidden="1" outlineLevel="1">
      <c r="A99" s="42">
        <v>71.0</v>
      </c>
      <c r="B99" s="88">
        <v>71.0</v>
      </c>
      <c r="C99" s="104" t="s">
        <v>184</v>
      </c>
      <c r="D99" s="105" t="s">
        <v>19</v>
      </c>
      <c r="E99" s="106">
        <v>3.0</v>
      </c>
      <c r="F99" s="26">
        <f t="shared" si="65"/>
        <v>105000</v>
      </c>
      <c r="G99" s="26">
        <f t="shared" si="66"/>
        <v>303981.51</v>
      </c>
      <c r="H99" s="47">
        <f t="shared" si="67"/>
        <v>408981.51</v>
      </c>
      <c r="I99" s="47">
        <v>35000.0</v>
      </c>
      <c r="J99" s="48">
        <v>101327.17</v>
      </c>
      <c r="K99" s="27">
        <f t="shared" si="68"/>
        <v>136327.17</v>
      </c>
      <c r="L99" s="90" t="s">
        <v>185</v>
      </c>
      <c r="M99" s="50" t="s">
        <v>21</v>
      </c>
      <c r="N99" s="4"/>
      <c r="O99" s="4"/>
      <c r="P99" s="4"/>
      <c r="Q99" s="4"/>
      <c r="R99" s="4"/>
      <c r="S99" s="4"/>
      <c r="T99" s="4"/>
      <c r="U99" s="4"/>
      <c r="V99" s="4"/>
      <c r="W99" s="4"/>
      <c r="X99" s="4"/>
      <c r="Y99" s="4"/>
      <c r="Z99" s="4"/>
    </row>
    <row r="100" hidden="1" outlineLevel="1">
      <c r="A100" s="42">
        <v>72.0</v>
      </c>
      <c r="B100" s="55">
        <v>72.0</v>
      </c>
      <c r="C100" s="49" t="s">
        <v>184</v>
      </c>
      <c r="D100" s="101" t="s">
        <v>19</v>
      </c>
      <c r="E100" s="107">
        <v>6.0</v>
      </c>
      <c r="F100" s="26">
        <f t="shared" si="65"/>
        <v>210000</v>
      </c>
      <c r="G100" s="26">
        <f t="shared" si="66"/>
        <v>607963.02</v>
      </c>
      <c r="H100" s="47">
        <f t="shared" si="67"/>
        <v>817963.02</v>
      </c>
      <c r="I100" s="47">
        <v>35000.0</v>
      </c>
      <c r="J100" s="48">
        <v>101327.17</v>
      </c>
      <c r="K100" s="27">
        <f t="shared" si="68"/>
        <v>136327.17</v>
      </c>
      <c r="L100" s="103" t="s">
        <v>186</v>
      </c>
      <c r="M100" s="50" t="s">
        <v>21</v>
      </c>
      <c r="N100" s="4"/>
      <c r="O100" s="4"/>
      <c r="P100" s="4"/>
      <c r="Q100" s="4"/>
      <c r="R100" s="4"/>
      <c r="S100" s="4"/>
      <c r="T100" s="4"/>
      <c r="U100" s="4"/>
      <c r="V100" s="4"/>
      <c r="W100" s="4"/>
      <c r="X100" s="4"/>
      <c r="Y100" s="4"/>
      <c r="Z100" s="4"/>
    </row>
    <row r="101" hidden="1" outlineLevel="1">
      <c r="A101" s="42">
        <v>73.0</v>
      </c>
      <c r="B101" s="55">
        <v>73.0</v>
      </c>
      <c r="C101" s="49" t="s">
        <v>187</v>
      </c>
      <c r="D101" s="101" t="s">
        <v>19</v>
      </c>
      <c r="E101" s="102">
        <v>2.0</v>
      </c>
      <c r="F101" s="26">
        <f t="shared" si="65"/>
        <v>110000</v>
      </c>
      <c r="G101" s="26">
        <f t="shared" si="66"/>
        <v>201666.66</v>
      </c>
      <c r="H101" s="47">
        <f t="shared" si="67"/>
        <v>311666.66</v>
      </c>
      <c r="I101" s="47">
        <v>55000.0</v>
      </c>
      <c r="J101" s="48">
        <v>100833.33</v>
      </c>
      <c r="K101" s="27">
        <f t="shared" si="68"/>
        <v>155833.33</v>
      </c>
      <c r="L101" s="103" t="s">
        <v>188</v>
      </c>
      <c r="M101" s="50" t="s">
        <v>21</v>
      </c>
      <c r="N101" s="4"/>
      <c r="O101" s="4"/>
      <c r="P101" s="4"/>
      <c r="Q101" s="4"/>
      <c r="R101" s="4"/>
      <c r="S101" s="4"/>
      <c r="T101" s="4"/>
      <c r="U101" s="4"/>
      <c r="V101" s="4"/>
      <c r="W101" s="4"/>
      <c r="X101" s="4"/>
      <c r="Y101" s="4"/>
      <c r="Z101" s="4"/>
    </row>
    <row r="102" hidden="1" outlineLevel="1">
      <c r="A102" s="42">
        <v>0.0</v>
      </c>
      <c r="B102" s="59"/>
      <c r="C102" s="60" t="s">
        <v>28</v>
      </c>
      <c r="D102" s="61"/>
      <c r="E102" s="62"/>
      <c r="F102" s="63">
        <f t="shared" ref="F102:H102" si="69">SUM(F103:F110)</f>
        <v>1806900</v>
      </c>
      <c r="G102" s="63">
        <f t="shared" si="69"/>
        <v>4780295.4</v>
      </c>
      <c r="H102" s="63">
        <f t="shared" si="69"/>
        <v>6587195.4</v>
      </c>
      <c r="I102" s="47"/>
      <c r="J102" s="48"/>
      <c r="K102" s="27"/>
      <c r="L102" s="41"/>
      <c r="M102" s="4"/>
      <c r="N102" s="4"/>
      <c r="O102" s="4"/>
      <c r="P102" s="4"/>
      <c r="Q102" s="4"/>
      <c r="R102" s="4"/>
      <c r="S102" s="4"/>
      <c r="T102" s="4"/>
      <c r="U102" s="4"/>
      <c r="V102" s="4"/>
      <c r="W102" s="4"/>
      <c r="X102" s="4"/>
      <c r="Y102" s="4"/>
      <c r="Z102" s="4"/>
    </row>
    <row r="103" hidden="1" outlineLevel="1">
      <c r="A103" s="42">
        <v>74.0</v>
      </c>
      <c r="B103" s="55">
        <v>74.0</v>
      </c>
      <c r="C103" s="49" t="s">
        <v>189</v>
      </c>
      <c r="D103" s="101" t="s">
        <v>19</v>
      </c>
      <c r="E103" s="102">
        <v>33.0</v>
      </c>
      <c r="F103" s="26">
        <f t="shared" ref="F103:F106" si="70">E103*I103</f>
        <v>247500</v>
      </c>
      <c r="G103" s="26">
        <f t="shared" ref="G103:G105" si="71">E103*J103</f>
        <v>1584772.2</v>
      </c>
      <c r="H103" s="47">
        <f t="shared" ref="H103:H106" si="72">F103+G103</f>
        <v>1832272.2</v>
      </c>
      <c r="I103" s="47">
        <v>7500.0</v>
      </c>
      <c r="J103" s="108">
        <v>48023.4</v>
      </c>
      <c r="K103" s="27">
        <f t="shared" ref="K103:K106" si="73">I103+J103</f>
        <v>55523.4</v>
      </c>
      <c r="L103" s="49" t="s">
        <v>190</v>
      </c>
      <c r="M103" s="50" t="s">
        <v>21</v>
      </c>
      <c r="N103" s="4"/>
      <c r="O103" s="4"/>
      <c r="P103" s="4"/>
      <c r="Q103" s="4"/>
      <c r="R103" s="4"/>
      <c r="S103" s="4"/>
      <c r="T103" s="4"/>
      <c r="U103" s="4"/>
      <c r="V103" s="4"/>
      <c r="W103" s="4"/>
      <c r="X103" s="4"/>
      <c r="Y103" s="4"/>
      <c r="Z103" s="4"/>
    </row>
    <row r="104" hidden="1" outlineLevel="1">
      <c r="A104" s="42">
        <v>75.0</v>
      </c>
      <c r="B104" s="88">
        <v>75.0</v>
      </c>
      <c r="C104" s="49" t="s">
        <v>189</v>
      </c>
      <c r="D104" s="101" t="s">
        <v>19</v>
      </c>
      <c r="E104" s="102">
        <v>86.0</v>
      </c>
      <c r="F104" s="26">
        <f t="shared" si="70"/>
        <v>129000</v>
      </c>
      <c r="G104" s="26">
        <f t="shared" si="71"/>
        <v>154800</v>
      </c>
      <c r="H104" s="47">
        <f t="shared" si="72"/>
        <v>283800</v>
      </c>
      <c r="I104" s="47">
        <v>1500.0</v>
      </c>
      <c r="J104" s="108">
        <v>1800.0</v>
      </c>
      <c r="K104" s="27">
        <f t="shared" si="73"/>
        <v>3300</v>
      </c>
      <c r="L104" s="49" t="s">
        <v>191</v>
      </c>
      <c r="M104" s="50" t="s">
        <v>21</v>
      </c>
      <c r="N104" s="4"/>
      <c r="O104" s="4"/>
      <c r="P104" s="4"/>
      <c r="Q104" s="4"/>
      <c r="R104" s="4"/>
      <c r="S104" s="4"/>
      <c r="T104" s="4"/>
      <c r="U104" s="4"/>
      <c r="V104" s="4"/>
      <c r="W104" s="4"/>
      <c r="X104" s="4"/>
      <c r="Y104" s="4"/>
      <c r="Z104" s="4"/>
    </row>
    <row r="105" ht="339.0" hidden="1" customHeight="1" outlineLevel="1">
      <c r="A105" s="42">
        <v>76.0</v>
      </c>
      <c r="B105" s="55">
        <v>76.0</v>
      </c>
      <c r="C105" s="49" t="s">
        <v>192</v>
      </c>
      <c r="D105" s="101" t="s">
        <v>23</v>
      </c>
      <c r="E105" s="102">
        <v>3840.0</v>
      </c>
      <c r="F105" s="26">
        <f t="shared" si="70"/>
        <v>134400</v>
      </c>
      <c r="G105" s="83">
        <f t="shared" si="71"/>
        <v>1150080</v>
      </c>
      <c r="H105" s="47">
        <f t="shared" si="72"/>
        <v>1284480</v>
      </c>
      <c r="I105" s="47">
        <v>35.0</v>
      </c>
      <c r="J105" s="48">
        <v>299.5</v>
      </c>
      <c r="K105" s="48">
        <f t="shared" si="73"/>
        <v>334.5</v>
      </c>
      <c r="L105" s="103" t="s">
        <v>193</v>
      </c>
      <c r="M105" s="50" t="s">
        <v>21</v>
      </c>
      <c r="N105" s="4"/>
      <c r="O105" s="4"/>
      <c r="P105" s="4"/>
      <c r="Q105" s="4"/>
      <c r="R105" s="4"/>
      <c r="S105" s="4"/>
      <c r="T105" s="4"/>
      <c r="U105" s="4"/>
      <c r="V105" s="4"/>
      <c r="W105" s="4"/>
      <c r="X105" s="4"/>
      <c r="Y105" s="4"/>
      <c r="Z105" s="4"/>
    </row>
    <row r="106" hidden="1" outlineLevel="1">
      <c r="A106" s="42">
        <v>77.0</v>
      </c>
      <c r="B106" s="88">
        <v>77.0</v>
      </c>
      <c r="C106" s="49" t="s">
        <v>194</v>
      </c>
      <c r="D106" s="101" t="s">
        <v>23</v>
      </c>
      <c r="E106" s="102">
        <v>3840.0</v>
      </c>
      <c r="F106" s="26">
        <f t="shared" si="70"/>
        <v>1190400</v>
      </c>
      <c r="G106" s="83">
        <f>J106*E106</f>
        <v>1734643.2</v>
      </c>
      <c r="H106" s="47">
        <f t="shared" si="72"/>
        <v>2925043.2</v>
      </c>
      <c r="I106" s="47">
        <v>310.0</v>
      </c>
      <c r="J106" s="48">
        <v>451.73</v>
      </c>
      <c r="K106" s="27">
        <f t="shared" si="73"/>
        <v>761.73</v>
      </c>
      <c r="L106" s="103" t="s">
        <v>195</v>
      </c>
      <c r="M106" s="50" t="s">
        <v>21</v>
      </c>
      <c r="N106" s="4"/>
      <c r="O106" s="4"/>
      <c r="P106" s="4"/>
      <c r="Q106" s="4"/>
      <c r="R106" s="4"/>
      <c r="S106" s="4"/>
      <c r="T106" s="4"/>
      <c r="U106" s="4"/>
      <c r="V106" s="4"/>
      <c r="W106" s="4"/>
      <c r="X106" s="4"/>
      <c r="Y106" s="4"/>
      <c r="Z106" s="4"/>
    </row>
    <row r="107" hidden="1" outlineLevel="1">
      <c r="A107" s="42">
        <v>0.0</v>
      </c>
      <c r="B107" s="36"/>
      <c r="C107" s="109" t="s">
        <v>196</v>
      </c>
      <c r="D107" s="110"/>
      <c r="E107" s="111"/>
      <c r="F107" s="26"/>
      <c r="G107" s="26"/>
      <c r="H107" s="47"/>
      <c r="I107" s="54"/>
      <c r="J107" s="26"/>
      <c r="K107" s="27"/>
      <c r="L107" s="112"/>
      <c r="M107" s="50" t="s">
        <v>21</v>
      </c>
      <c r="N107" s="4"/>
      <c r="O107" s="4"/>
      <c r="P107" s="4"/>
      <c r="Q107" s="4"/>
      <c r="R107" s="4"/>
      <c r="S107" s="4"/>
      <c r="T107" s="4"/>
      <c r="U107" s="4"/>
      <c r="V107" s="4"/>
      <c r="W107" s="4"/>
      <c r="X107" s="4"/>
      <c r="Y107" s="4"/>
      <c r="Z107" s="4"/>
    </row>
    <row r="108" hidden="1" outlineLevel="1">
      <c r="A108" s="42">
        <v>78.0</v>
      </c>
      <c r="B108" s="88">
        <v>78.0</v>
      </c>
      <c r="C108" s="49" t="s">
        <v>197</v>
      </c>
      <c r="D108" s="101" t="s">
        <v>19</v>
      </c>
      <c r="E108" s="102">
        <v>24.0</v>
      </c>
      <c r="F108" s="26">
        <f t="shared" ref="F108:F110" si="74">E108*I108</f>
        <v>60000</v>
      </c>
      <c r="G108" s="26">
        <f t="shared" ref="G108:G110" si="75">E108*J108</f>
        <v>0</v>
      </c>
      <c r="H108" s="47">
        <f t="shared" ref="H108:H112" si="76">F108+G108</f>
        <v>60000</v>
      </c>
      <c r="I108" s="47">
        <v>2500.0</v>
      </c>
      <c r="J108" s="48">
        <v>0.0</v>
      </c>
      <c r="K108" s="27">
        <f t="shared" ref="K108:K110" si="77">I108+J108</f>
        <v>2500</v>
      </c>
      <c r="L108" s="112"/>
      <c r="M108" s="50" t="s">
        <v>21</v>
      </c>
      <c r="N108" s="4"/>
      <c r="O108" s="4"/>
      <c r="P108" s="4"/>
      <c r="Q108" s="4"/>
      <c r="R108" s="4"/>
      <c r="S108" s="4"/>
      <c r="T108" s="4"/>
      <c r="U108" s="4"/>
      <c r="V108" s="4"/>
      <c r="W108" s="4"/>
      <c r="X108" s="4"/>
      <c r="Y108" s="4"/>
      <c r="Z108" s="4"/>
    </row>
    <row r="109" hidden="1" outlineLevel="1">
      <c r="A109" s="42">
        <v>79.0</v>
      </c>
      <c r="B109" s="88">
        <v>79.0</v>
      </c>
      <c r="C109" s="49" t="s">
        <v>198</v>
      </c>
      <c r="D109" s="101" t="s">
        <v>19</v>
      </c>
      <c r="E109" s="102">
        <v>24.0</v>
      </c>
      <c r="F109" s="26">
        <f t="shared" si="74"/>
        <v>36000</v>
      </c>
      <c r="G109" s="26">
        <f t="shared" si="75"/>
        <v>7000.08</v>
      </c>
      <c r="H109" s="47">
        <f t="shared" si="76"/>
        <v>43000.08</v>
      </c>
      <c r="I109" s="47">
        <v>1500.0</v>
      </c>
      <c r="J109" s="48">
        <v>291.67</v>
      </c>
      <c r="K109" s="27">
        <f t="shared" si="77"/>
        <v>1791.67</v>
      </c>
      <c r="L109" s="49" t="s">
        <v>199</v>
      </c>
      <c r="M109" s="50" t="s">
        <v>21</v>
      </c>
      <c r="N109" s="4"/>
      <c r="O109" s="4"/>
      <c r="P109" s="4"/>
      <c r="Q109" s="4"/>
      <c r="R109" s="4"/>
      <c r="S109" s="4"/>
      <c r="T109" s="4"/>
      <c r="U109" s="4"/>
      <c r="V109" s="4"/>
      <c r="W109" s="4"/>
      <c r="X109" s="4"/>
      <c r="Y109" s="4"/>
      <c r="Z109" s="4"/>
    </row>
    <row r="110" hidden="1" outlineLevel="1">
      <c r="A110" s="42">
        <v>80.0</v>
      </c>
      <c r="B110" s="113">
        <v>80.0</v>
      </c>
      <c r="C110" s="90" t="s">
        <v>200</v>
      </c>
      <c r="D110" s="105" t="s">
        <v>19</v>
      </c>
      <c r="E110" s="106">
        <v>24.0</v>
      </c>
      <c r="F110" s="26">
        <f t="shared" si="74"/>
        <v>9600</v>
      </c>
      <c r="G110" s="26">
        <f t="shared" si="75"/>
        <v>148999.92</v>
      </c>
      <c r="H110" s="47">
        <f t="shared" si="76"/>
        <v>158599.92</v>
      </c>
      <c r="I110" s="114">
        <v>400.0</v>
      </c>
      <c r="J110" s="115">
        <v>6208.33</v>
      </c>
      <c r="K110" s="27">
        <f t="shared" si="77"/>
        <v>6608.33</v>
      </c>
      <c r="L110" s="90" t="s">
        <v>201</v>
      </c>
      <c r="M110" s="50" t="s">
        <v>21</v>
      </c>
      <c r="N110" s="4"/>
      <c r="O110" s="4"/>
      <c r="P110" s="4"/>
      <c r="Q110" s="4"/>
      <c r="R110" s="4"/>
      <c r="S110" s="4"/>
      <c r="T110" s="4"/>
      <c r="U110" s="4"/>
      <c r="V110" s="4"/>
      <c r="W110" s="4"/>
      <c r="X110" s="4"/>
      <c r="Y110" s="4"/>
      <c r="Z110" s="4"/>
    </row>
    <row r="111" collapsed="1">
      <c r="A111" s="22"/>
      <c r="B111" s="29"/>
      <c r="C111" s="24" t="s">
        <v>202</v>
      </c>
      <c r="D111" s="31"/>
      <c r="E111" s="31"/>
      <c r="F111" s="25">
        <f t="shared" ref="F111:G111" si="78">F112</f>
        <v>7490908.333</v>
      </c>
      <c r="G111" s="25">
        <f t="shared" si="78"/>
        <v>7691925.5</v>
      </c>
      <c r="H111" s="25">
        <f t="shared" si="76"/>
        <v>15182833.83</v>
      </c>
      <c r="I111" s="26"/>
      <c r="J111" s="26"/>
      <c r="K111" s="27"/>
      <c r="L111" s="28"/>
      <c r="M111" s="4"/>
      <c r="N111" s="4"/>
      <c r="O111" s="4"/>
      <c r="P111" s="4"/>
      <c r="Q111" s="4"/>
      <c r="R111" s="4"/>
      <c r="S111" s="4"/>
      <c r="T111" s="4"/>
      <c r="U111" s="4"/>
      <c r="V111" s="4"/>
      <c r="W111" s="4"/>
      <c r="X111" s="4"/>
      <c r="Y111" s="4"/>
      <c r="Z111" s="4"/>
    </row>
    <row r="112" hidden="1" outlineLevel="1">
      <c r="A112" s="22"/>
      <c r="B112" s="29"/>
      <c r="C112" s="30" t="s">
        <v>14</v>
      </c>
      <c r="D112" s="116"/>
      <c r="E112" s="116"/>
      <c r="F112" s="33">
        <f t="shared" ref="F112:G112" si="79">F113+F117+F119+F126+F129</f>
        <v>7490908.333</v>
      </c>
      <c r="G112" s="33">
        <f t="shared" si="79"/>
        <v>7691925.5</v>
      </c>
      <c r="H112" s="33">
        <f t="shared" si="76"/>
        <v>15182833.83</v>
      </c>
      <c r="I112" s="34" t="s">
        <v>203</v>
      </c>
      <c r="J112" s="26"/>
      <c r="K112" s="27"/>
      <c r="L112" s="117"/>
      <c r="M112" s="4"/>
      <c r="N112" s="4"/>
      <c r="O112" s="4"/>
      <c r="P112" s="4"/>
      <c r="Q112" s="4"/>
      <c r="R112" s="4"/>
      <c r="S112" s="4"/>
      <c r="T112" s="4"/>
      <c r="U112" s="4"/>
      <c r="V112" s="4"/>
      <c r="W112" s="4"/>
      <c r="X112" s="4"/>
      <c r="Y112" s="4"/>
      <c r="Z112" s="4"/>
    </row>
    <row r="113" hidden="1" outlineLevel="1">
      <c r="A113" s="22"/>
      <c r="B113" s="36"/>
      <c r="C113" s="37" t="s">
        <v>204</v>
      </c>
      <c r="D113" s="38"/>
      <c r="E113" s="38"/>
      <c r="F113" s="63">
        <f t="shared" ref="F113:H113" si="80">SUM(F114:F116)</f>
        <v>12000</v>
      </c>
      <c r="G113" s="63">
        <f t="shared" si="80"/>
        <v>5587.5</v>
      </c>
      <c r="H113" s="63">
        <f t="shared" si="80"/>
        <v>17587.5</v>
      </c>
      <c r="I113" s="26"/>
      <c r="J113" s="26"/>
      <c r="K113" s="27"/>
      <c r="L113" s="41"/>
      <c r="M113" s="4"/>
      <c r="N113" s="4"/>
      <c r="O113" s="4"/>
      <c r="P113" s="4"/>
      <c r="Q113" s="4"/>
      <c r="R113" s="4"/>
      <c r="S113" s="4"/>
      <c r="T113" s="4"/>
      <c r="U113" s="4"/>
      <c r="V113" s="4"/>
      <c r="W113" s="4"/>
      <c r="X113" s="4"/>
      <c r="Y113" s="4"/>
      <c r="Z113" s="4"/>
    </row>
    <row r="114" hidden="1" outlineLevel="1">
      <c r="A114" s="42">
        <v>81.0</v>
      </c>
      <c r="B114" s="55">
        <v>1.0</v>
      </c>
      <c r="C114" s="56" t="s">
        <v>205</v>
      </c>
      <c r="D114" s="57" t="s">
        <v>19</v>
      </c>
      <c r="E114" s="57">
        <v>6.0</v>
      </c>
      <c r="F114" s="26">
        <f t="shared" ref="F114:F116" si="81">E114*I114</f>
        <v>6000</v>
      </c>
      <c r="G114" s="26">
        <f t="shared" ref="G114:G116" si="82">E114*J114</f>
        <v>1800</v>
      </c>
      <c r="H114" s="47">
        <f t="shared" ref="H114:H116" si="83">G114+F114</f>
        <v>7800</v>
      </c>
      <c r="I114" s="114">
        <v>1000.0</v>
      </c>
      <c r="J114" s="115">
        <v>300.0</v>
      </c>
      <c r="K114" s="27">
        <f t="shared" ref="K114:K116" si="84">I114+J114</f>
        <v>1300</v>
      </c>
      <c r="L114" s="49" t="s">
        <v>206</v>
      </c>
      <c r="M114" s="50" t="s">
        <v>21</v>
      </c>
      <c r="N114" s="4"/>
      <c r="O114" s="4"/>
      <c r="P114" s="4"/>
      <c r="Q114" s="4"/>
      <c r="R114" s="4"/>
      <c r="S114" s="4"/>
      <c r="T114" s="4"/>
      <c r="U114" s="4"/>
      <c r="V114" s="4"/>
      <c r="W114" s="4"/>
      <c r="X114" s="4"/>
      <c r="Y114" s="4"/>
      <c r="Z114" s="4"/>
    </row>
    <row r="115" hidden="1" outlineLevel="1">
      <c r="A115" s="42">
        <v>82.0</v>
      </c>
      <c r="B115" s="55">
        <v>2.0</v>
      </c>
      <c r="C115" s="56" t="s">
        <v>207</v>
      </c>
      <c r="D115" s="57" t="s">
        <v>19</v>
      </c>
      <c r="E115" s="51">
        <v>3.0</v>
      </c>
      <c r="F115" s="26">
        <f t="shared" si="81"/>
        <v>3000</v>
      </c>
      <c r="G115" s="26">
        <f t="shared" si="82"/>
        <v>2874.99</v>
      </c>
      <c r="H115" s="47">
        <f t="shared" si="83"/>
        <v>5874.99</v>
      </c>
      <c r="I115" s="118">
        <v>1000.0</v>
      </c>
      <c r="J115" s="27">
        <v>958.33</v>
      </c>
      <c r="K115" s="27">
        <f t="shared" si="84"/>
        <v>1958.33</v>
      </c>
      <c r="L115" s="49" t="s">
        <v>208</v>
      </c>
      <c r="M115" s="50" t="s">
        <v>21</v>
      </c>
      <c r="N115" s="4"/>
      <c r="O115" s="4"/>
      <c r="P115" s="4"/>
      <c r="Q115" s="4"/>
      <c r="R115" s="4"/>
      <c r="S115" s="4"/>
      <c r="T115" s="4"/>
      <c r="U115" s="4"/>
      <c r="V115" s="4"/>
      <c r="W115" s="4"/>
      <c r="X115" s="4"/>
      <c r="Y115" s="4"/>
      <c r="Z115" s="4"/>
    </row>
    <row r="116" hidden="1" outlineLevel="1">
      <c r="A116" s="42">
        <v>83.0</v>
      </c>
      <c r="B116" s="55">
        <v>3.0</v>
      </c>
      <c r="C116" s="56" t="s">
        <v>209</v>
      </c>
      <c r="D116" s="57" t="s">
        <v>19</v>
      </c>
      <c r="E116" s="51">
        <v>3.0</v>
      </c>
      <c r="F116" s="26">
        <f t="shared" si="81"/>
        <v>3000</v>
      </c>
      <c r="G116" s="26">
        <f t="shared" si="82"/>
        <v>912.51</v>
      </c>
      <c r="H116" s="47">
        <f t="shared" si="83"/>
        <v>3912.51</v>
      </c>
      <c r="I116" s="118">
        <v>1000.0</v>
      </c>
      <c r="J116" s="27">
        <v>304.17</v>
      </c>
      <c r="K116" s="27">
        <f t="shared" si="84"/>
        <v>1304.17</v>
      </c>
      <c r="L116" s="49" t="s">
        <v>210</v>
      </c>
      <c r="M116" s="50" t="s">
        <v>21</v>
      </c>
      <c r="N116" s="4"/>
      <c r="O116" s="4"/>
      <c r="P116" s="4"/>
      <c r="Q116" s="4"/>
      <c r="R116" s="4"/>
      <c r="S116" s="4"/>
      <c r="T116" s="4"/>
      <c r="U116" s="4"/>
      <c r="V116" s="4"/>
      <c r="W116" s="4"/>
      <c r="X116" s="4"/>
      <c r="Y116" s="4"/>
      <c r="Z116" s="4"/>
    </row>
    <row r="117" hidden="1" outlineLevel="1">
      <c r="A117" s="22"/>
      <c r="B117" s="36"/>
      <c r="C117" s="37" t="s">
        <v>211</v>
      </c>
      <c r="D117" s="38"/>
      <c r="E117" s="38"/>
      <c r="F117" s="63">
        <f t="shared" ref="F117:H117" si="85">SUM(F118)</f>
        <v>58333.33333</v>
      </c>
      <c r="G117" s="63">
        <f t="shared" si="85"/>
        <v>92744.17</v>
      </c>
      <c r="H117" s="63">
        <f t="shared" si="85"/>
        <v>151077.5033</v>
      </c>
      <c r="I117" s="119"/>
      <c r="J117" s="19"/>
      <c r="K117" s="27"/>
      <c r="L117" s="41"/>
      <c r="M117" s="4"/>
      <c r="N117" s="4"/>
      <c r="O117" s="4"/>
      <c r="P117" s="4"/>
      <c r="Q117" s="4"/>
      <c r="R117" s="4"/>
      <c r="S117" s="4"/>
      <c r="T117" s="4"/>
      <c r="U117" s="4"/>
      <c r="V117" s="4"/>
      <c r="W117" s="4"/>
      <c r="X117" s="4"/>
      <c r="Y117" s="4"/>
      <c r="Z117" s="4"/>
    </row>
    <row r="118" hidden="1" outlineLevel="1">
      <c r="A118" s="42">
        <v>84.0</v>
      </c>
      <c r="B118" s="55">
        <v>4.0</v>
      </c>
      <c r="C118" s="44" t="s">
        <v>212</v>
      </c>
      <c r="D118" s="57" t="s">
        <v>19</v>
      </c>
      <c r="E118" s="51">
        <v>1.0</v>
      </c>
      <c r="F118" s="26">
        <f>E118*I118</f>
        <v>58333.33333</v>
      </c>
      <c r="G118" s="26">
        <f>E118*J118</f>
        <v>92744.17</v>
      </c>
      <c r="H118" s="118">
        <f>F118+G118</f>
        <v>151077.5033</v>
      </c>
      <c r="I118" s="120">
        <v>58333.33333</v>
      </c>
      <c r="J118" s="27">
        <v>92744.17</v>
      </c>
      <c r="K118" s="27">
        <f>I118+J118</f>
        <v>151077.5033</v>
      </c>
      <c r="L118" s="49" t="s">
        <v>213</v>
      </c>
      <c r="M118" s="50" t="s">
        <v>21</v>
      </c>
      <c r="N118" s="4"/>
      <c r="O118" s="4"/>
      <c r="P118" s="4"/>
      <c r="Q118" s="4"/>
      <c r="R118" s="4"/>
      <c r="S118" s="4"/>
      <c r="T118" s="4"/>
      <c r="U118" s="4"/>
      <c r="V118" s="4"/>
      <c r="W118" s="4"/>
      <c r="X118" s="4"/>
      <c r="Y118" s="4"/>
      <c r="Z118" s="4"/>
    </row>
    <row r="119" hidden="1" outlineLevel="1">
      <c r="A119" s="22"/>
      <c r="B119" s="121"/>
      <c r="C119" s="37" t="s">
        <v>214</v>
      </c>
      <c r="D119" s="38"/>
      <c r="E119" s="38"/>
      <c r="F119" s="63">
        <v>75000.0</v>
      </c>
      <c r="G119" s="63">
        <f t="shared" ref="G119:H119" si="86">SUM(G120:G125)</f>
        <v>209475</v>
      </c>
      <c r="H119" s="63">
        <f t="shared" si="86"/>
        <v>209475</v>
      </c>
      <c r="I119" s="118"/>
      <c r="J119" s="27"/>
      <c r="K119" s="27"/>
      <c r="L119" s="41"/>
      <c r="M119" s="4"/>
      <c r="N119" s="4"/>
      <c r="O119" s="4"/>
      <c r="P119" s="4"/>
      <c r="Q119" s="4"/>
      <c r="R119" s="4"/>
      <c r="S119" s="4"/>
      <c r="T119" s="4"/>
      <c r="U119" s="4"/>
      <c r="V119" s="4"/>
      <c r="W119" s="4"/>
      <c r="X119" s="4"/>
      <c r="Y119" s="4"/>
      <c r="Z119" s="4"/>
    </row>
    <row r="120" hidden="1" outlineLevel="1">
      <c r="A120" s="42">
        <v>85.0</v>
      </c>
      <c r="B120" s="55">
        <v>5.0</v>
      </c>
      <c r="C120" s="56" t="s">
        <v>205</v>
      </c>
      <c r="D120" s="57" t="s">
        <v>19</v>
      </c>
      <c r="E120" s="51">
        <v>24.0</v>
      </c>
      <c r="F120" s="26"/>
      <c r="G120" s="26"/>
      <c r="H120" s="118">
        <f t="shared" ref="H120:H125" si="87">F120+G120</f>
        <v>0</v>
      </c>
      <c r="I120" s="120">
        <v>75000.0</v>
      </c>
      <c r="J120" s="27">
        <v>0.0</v>
      </c>
      <c r="K120" s="27">
        <f t="shared" ref="K120:K125" si="88">I120+J120</f>
        <v>75000</v>
      </c>
      <c r="L120" s="49" t="s">
        <v>215</v>
      </c>
      <c r="M120" s="50" t="s">
        <v>21</v>
      </c>
      <c r="N120" s="4"/>
      <c r="O120" s="4"/>
      <c r="P120" s="4"/>
      <c r="Q120" s="4"/>
      <c r="R120" s="4"/>
      <c r="S120" s="4"/>
      <c r="T120" s="4"/>
      <c r="U120" s="4"/>
      <c r="V120" s="4"/>
      <c r="W120" s="4"/>
      <c r="X120" s="4"/>
      <c r="Y120" s="4"/>
      <c r="Z120" s="4"/>
    </row>
    <row r="121" hidden="1" outlineLevel="1">
      <c r="A121" s="42">
        <v>86.0</v>
      </c>
      <c r="B121" s="55">
        <v>6.0</v>
      </c>
      <c r="C121" s="56" t="s">
        <v>207</v>
      </c>
      <c r="D121" s="57" t="s">
        <v>19</v>
      </c>
      <c r="E121" s="51">
        <v>42.0</v>
      </c>
      <c r="F121" s="26"/>
      <c r="G121" s="26">
        <f t="shared" ref="G121:G125" si="89">E121*J121</f>
        <v>102199.86</v>
      </c>
      <c r="H121" s="118">
        <f t="shared" si="87"/>
        <v>102199.86</v>
      </c>
      <c r="I121" s="118">
        <v>0.0</v>
      </c>
      <c r="J121" s="27">
        <v>2433.33</v>
      </c>
      <c r="K121" s="27">
        <f t="shared" si="88"/>
        <v>2433.33</v>
      </c>
      <c r="L121" s="49" t="s">
        <v>216</v>
      </c>
      <c r="M121" s="50" t="s">
        <v>21</v>
      </c>
      <c r="N121" s="4"/>
      <c r="O121" s="4"/>
      <c r="P121" s="4"/>
      <c r="Q121" s="4"/>
      <c r="R121" s="4"/>
      <c r="S121" s="4"/>
      <c r="T121" s="4"/>
      <c r="U121" s="4"/>
      <c r="V121" s="4"/>
      <c r="W121" s="4"/>
      <c r="X121" s="4"/>
      <c r="Y121" s="4"/>
      <c r="Z121" s="4"/>
    </row>
    <row r="122" hidden="1" outlineLevel="1">
      <c r="A122" s="42">
        <v>87.0</v>
      </c>
      <c r="B122" s="55">
        <v>7.0</v>
      </c>
      <c r="C122" s="56" t="s">
        <v>217</v>
      </c>
      <c r="D122" s="57" t="s">
        <v>19</v>
      </c>
      <c r="E122" s="51">
        <v>40.0</v>
      </c>
      <c r="F122" s="26"/>
      <c r="G122" s="26">
        <f t="shared" si="89"/>
        <v>80333.2</v>
      </c>
      <c r="H122" s="118">
        <f t="shared" si="87"/>
        <v>80333.2</v>
      </c>
      <c r="I122" s="118">
        <v>0.0</v>
      </c>
      <c r="J122" s="27">
        <v>2008.33</v>
      </c>
      <c r="K122" s="27">
        <f t="shared" si="88"/>
        <v>2008.33</v>
      </c>
      <c r="L122" s="49" t="s">
        <v>218</v>
      </c>
      <c r="M122" s="50" t="s">
        <v>21</v>
      </c>
      <c r="N122" s="4"/>
      <c r="O122" s="4"/>
      <c r="P122" s="4"/>
      <c r="Q122" s="4"/>
      <c r="R122" s="4"/>
      <c r="S122" s="4"/>
      <c r="T122" s="4"/>
      <c r="U122" s="4"/>
      <c r="V122" s="4"/>
      <c r="W122" s="4"/>
      <c r="X122" s="4"/>
      <c r="Y122" s="4"/>
      <c r="Z122" s="4"/>
    </row>
    <row r="123" hidden="1" outlineLevel="1">
      <c r="A123" s="42">
        <v>88.0</v>
      </c>
      <c r="B123" s="55">
        <v>8.0</v>
      </c>
      <c r="C123" s="56" t="s">
        <v>209</v>
      </c>
      <c r="D123" s="57" t="s">
        <v>19</v>
      </c>
      <c r="E123" s="51">
        <v>2.0</v>
      </c>
      <c r="F123" s="26"/>
      <c r="G123" s="26">
        <f t="shared" si="89"/>
        <v>608.34</v>
      </c>
      <c r="H123" s="118">
        <f t="shared" si="87"/>
        <v>608.34</v>
      </c>
      <c r="I123" s="118">
        <v>0.0</v>
      </c>
      <c r="J123" s="27">
        <v>304.17</v>
      </c>
      <c r="K123" s="27">
        <f t="shared" si="88"/>
        <v>304.17</v>
      </c>
      <c r="L123" s="122" t="s">
        <v>219</v>
      </c>
      <c r="M123" s="50" t="s">
        <v>21</v>
      </c>
      <c r="N123" s="4"/>
      <c r="O123" s="4"/>
      <c r="P123" s="4"/>
      <c r="Q123" s="4"/>
      <c r="R123" s="4"/>
      <c r="S123" s="4"/>
      <c r="T123" s="4"/>
      <c r="U123" s="4"/>
      <c r="V123" s="4"/>
      <c r="W123" s="4"/>
      <c r="X123" s="4"/>
      <c r="Y123" s="4"/>
      <c r="Z123" s="4"/>
    </row>
    <row r="124" hidden="1" outlineLevel="1">
      <c r="A124" s="42">
        <v>89.0</v>
      </c>
      <c r="B124" s="55">
        <v>9.0</v>
      </c>
      <c r="C124" s="56" t="s">
        <v>220</v>
      </c>
      <c r="D124" s="57" t="s">
        <v>19</v>
      </c>
      <c r="E124" s="51">
        <v>80.0</v>
      </c>
      <c r="F124" s="26"/>
      <c r="G124" s="26">
        <f t="shared" si="89"/>
        <v>21333.6</v>
      </c>
      <c r="H124" s="118">
        <f t="shared" si="87"/>
        <v>21333.6</v>
      </c>
      <c r="I124" s="118">
        <v>0.0</v>
      </c>
      <c r="J124" s="27">
        <v>266.67</v>
      </c>
      <c r="K124" s="27">
        <f t="shared" si="88"/>
        <v>266.67</v>
      </c>
      <c r="L124" s="49" t="s">
        <v>221</v>
      </c>
      <c r="M124" s="50" t="s">
        <v>21</v>
      </c>
      <c r="N124" s="4"/>
      <c r="O124" s="4"/>
      <c r="P124" s="4"/>
      <c r="Q124" s="4"/>
      <c r="R124" s="4"/>
      <c r="S124" s="4"/>
      <c r="T124" s="4"/>
      <c r="U124" s="4"/>
      <c r="V124" s="4"/>
      <c r="W124" s="4"/>
      <c r="X124" s="4"/>
      <c r="Y124" s="4"/>
      <c r="Z124" s="4"/>
    </row>
    <row r="125" hidden="1" outlineLevel="1">
      <c r="A125" s="42">
        <v>90.0</v>
      </c>
      <c r="B125" s="55">
        <v>10.0</v>
      </c>
      <c r="C125" s="56" t="s">
        <v>222</v>
      </c>
      <c r="D125" s="57" t="s">
        <v>19</v>
      </c>
      <c r="E125" s="51">
        <v>40.0</v>
      </c>
      <c r="F125" s="26"/>
      <c r="G125" s="26">
        <f t="shared" si="89"/>
        <v>5000</v>
      </c>
      <c r="H125" s="118">
        <f t="shared" si="87"/>
        <v>5000</v>
      </c>
      <c r="I125" s="118">
        <v>0.0</v>
      </c>
      <c r="J125" s="27">
        <v>125.0</v>
      </c>
      <c r="K125" s="27">
        <f t="shared" si="88"/>
        <v>125</v>
      </c>
      <c r="L125" s="49" t="s">
        <v>223</v>
      </c>
      <c r="M125" s="50" t="s">
        <v>21</v>
      </c>
      <c r="N125" s="4"/>
      <c r="O125" s="4"/>
      <c r="P125" s="4"/>
      <c r="Q125" s="4"/>
      <c r="R125" s="4"/>
      <c r="S125" s="4"/>
      <c r="T125" s="4"/>
      <c r="U125" s="4"/>
      <c r="V125" s="4"/>
      <c r="W125" s="4"/>
      <c r="X125" s="4"/>
      <c r="Y125" s="4"/>
      <c r="Z125" s="4"/>
    </row>
    <row r="126" hidden="1" outlineLevel="1">
      <c r="A126" s="22"/>
      <c r="B126" s="36"/>
      <c r="C126" s="37" t="s">
        <v>224</v>
      </c>
      <c r="D126" s="38"/>
      <c r="E126" s="38"/>
      <c r="F126" s="63">
        <f t="shared" ref="F126:H126" si="90">SUM(F127:F128)</f>
        <v>225000</v>
      </c>
      <c r="G126" s="63">
        <f t="shared" si="90"/>
        <v>2077930.83</v>
      </c>
      <c r="H126" s="63">
        <f t="shared" si="90"/>
        <v>2302930.83</v>
      </c>
      <c r="I126" s="119"/>
      <c r="J126" s="19"/>
      <c r="K126" s="27"/>
      <c r="L126" s="41"/>
      <c r="M126" s="4"/>
      <c r="N126" s="4"/>
      <c r="O126" s="4"/>
      <c r="P126" s="4"/>
      <c r="Q126" s="4"/>
      <c r="R126" s="4"/>
      <c r="S126" s="4"/>
      <c r="T126" s="4"/>
      <c r="U126" s="4"/>
      <c r="V126" s="4"/>
      <c r="W126" s="4"/>
      <c r="X126" s="4"/>
      <c r="Y126" s="4"/>
      <c r="Z126" s="4"/>
    </row>
    <row r="127" hidden="1" outlineLevel="1">
      <c r="A127" s="42">
        <v>91.0</v>
      </c>
      <c r="B127" s="55">
        <v>11.0</v>
      </c>
      <c r="C127" s="44" t="s">
        <v>225</v>
      </c>
      <c r="D127" s="57" t="s">
        <v>19</v>
      </c>
      <c r="E127" s="51">
        <v>2.0</v>
      </c>
      <c r="F127" s="26">
        <f>E127*I127</f>
        <v>150000</v>
      </c>
      <c r="G127" s="26">
        <f t="shared" ref="G127:G128" si="91">E127*J127</f>
        <v>1664375</v>
      </c>
      <c r="H127" s="118">
        <f t="shared" ref="H127:H128" si="92">F127+G127</f>
        <v>1814375</v>
      </c>
      <c r="I127" s="120">
        <v>75000.0</v>
      </c>
      <c r="J127" s="27">
        <v>832187.5</v>
      </c>
      <c r="K127" s="27">
        <f t="shared" ref="K127:K128" si="93">I127+J127</f>
        <v>907187.5</v>
      </c>
      <c r="L127" s="49" t="s">
        <v>226</v>
      </c>
      <c r="M127" s="50" t="s">
        <v>21</v>
      </c>
      <c r="N127" s="4"/>
      <c r="O127" s="4"/>
      <c r="P127" s="4"/>
      <c r="Q127" s="4"/>
      <c r="R127" s="4"/>
      <c r="S127" s="4"/>
      <c r="T127" s="4"/>
      <c r="U127" s="4"/>
      <c r="V127" s="4"/>
      <c r="W127" s="4"/>
      <c r="X127" s="4"/>
      <c r="Y127" s="4"/>
      <c r="Z127" s="4"/>
    </row>
    <row r="128" hidden="1" outlineLevel="1">
      <c r="A128" s="42">
        <v>92.0</v>
      </c>
      <c r="B128" s="55">
        <v>12.0</v>
      </c>
      <c r="C128" s="44" t="s">
        <v>227</v>
      </c>
      <c r="D128" s="57" t="s">
        <v>19</v>
      </c>
      <c r="E128" s="51">
        <v>1.0</v>
      </c>
      <c r="F128" s="26">
        <f>I128*E128</f>
        <v>75000</v>
      </c>
      <c r="G128" s="26">
        <f t="shared" si="91"/>
        <v>413555.83</v>
      </c>
      <c r="H128" s="118">
        <f t="shared" si="92"/>
        <v>488555.83</v>
      </c>
      <c r="I128" s="120">
        <v>75000.0</v>
      </c>
      <c r="J128" s="27">
        <v>413555.83</v>
      </c>
      <c r="K128" s="27">
        <f t="shared" si="93"/>
        <v>488555.83</v>
      </c>
      <c r="L128" s="49" t="s">
        <v>228</v>
      </c>
      <c r="M128" s="50" t="s">
        <v>21</v>
      </c>
      <c r="N128" s="4"/>
      <c r="O128" s="4"/>
      <c r="P128" s="4"/>
      <c r="Q128" s="4"/>
      <c r="R128" s="4"/>
      <c r="S128" s="4"/>
      <c r="T128" s="4"/>
      <c r="U128" s="4"/>
      <c r="V128" s="4"/>
      <c r="W128" s="4"/>
      <c r="X128" s="4"/>
      <c r="Y128" s="4"/>
      <c r="Z128" s="4"/>
    </row>
    <row r="129" hidden="1" outlineLevel="1">
      <c r="A129" s="22"/>
      <c r="B129" s="36"/>
      <c r="C129" s="37" t="s">
        <v>229</v>
      </c>
      <c r="D129" s="38"/>
      <c r="E129" s="38"/>
      <c r="F129" s="63">
        <f t="shared" ref="F129:H129" si="94">SUM(F130:F132)</f>
        <v>7120575</v>
      </c>
      <c r="G129" s="63">
        <f t="shared" si="94"/>
        <v>5306188</v>
      </c>
      <c r="H129" s="63">
        <f t="shared" si="94"/>
        <v>12426763</v>
      </c>
      <c r="I129" s="118"/>
      <c r="J129" s="27"/>
      <c r="K129" s="27"/>
      <c r="L129" s="41"/>
      <c r="M129" s="4"/>
      <c r="N129" s="4"/>
      <c r="O129" s="4"/>
      <c r="P129" s="4"/>
      <c r="Q129" s="4"/>
      <c r="R129" s="4"/>
      <c r="S129" s="4"/>
      <c r="T129" s="4"/>
      <c r="U129" s="4"/>
      <c r="V129" s="4"/>
      <c r="W129" s="4"/>
      <c r="X129" s="4"/>
      <c r="Y129" s="4"/>
      <c r="Z129" s="4"/>
    </row>
    <row r="130" hidden="1" outlineLevel="1">
      <c r="A130" s="42">
        <v>93.0</v>
      </c>
      <c r="B130" s="55">
        <v>13.0</v>
      </c>
      <c r="C130" s="44" t="s">
        <v>230</v>
      </c>
      <c r="D130" s="57" t="s">
        <v>23</v>
      </c>
      <c r="E130" s="51">
        <v>11240.0</v>
      </c>
      <c r="F130" s="26">
        <f t="shared" ref="F130:F132" si="95">E130*I130</f>
        <v>1011600</v>
      </c>
      <c r="G130" s="26">
        <f t="shared" ref="G130:G132" si="96">E130*J130</f>
        <v>1705108</v>
      </c>
      <c r="H130" s="118">
        <f t="shared" ref="H130:H133" si="97">F130+G130</f>
        <v>2716708</v>
      </c>
      <c r="I130" s="118">
        <v>90.0</v>
      </c>
      <c r="J130" s="27">
        <v>151.7</v>
      </c>
      <c r="K130" s="27">
        <f t="shared" ref="K130:K132" si="98">I130+J130</f>
        <v>241.7</v>
      </c>
      <c r="L130" s="49" t="s">
        <v>231</v>
      </c>
      <c r="M130" s="50" t="s">
        <v>21</v>
      </c>
      <c r="N130" s="4"/>
      <c r="O130" s="4"/>
      <c r="P130" s="4"/>
      <c r="Q130" s="4"/>
      <c r="R130" s="4"/>
      <c r="S130" s="4"/>
      <c r="T130" s="4"/>
      <c r="U130" s="4"/>
      <c r="V130" s="4"/>
      <c r="W130" s="4"/>
      <c r="X130" s="4"/>
      <c r="Y130" s="4"/>
      <c r="Z130" s="4"/>
    </row>
    <row r="131" hidden="1" outlineLevel="1">
      <c r="A131" s="42">
        <v>94.0</v>
      </c>
      <c r="B131" s="55">
        <v>14.0</v>
      </c>
      <c r="C131" s="44" t="s">
        <v>232</v>
      </c>
      <c r="D131" s="57" t="s">
        <v>23</v>
      </c>
      <c r="E131" s="51">
        <v>11240.0</v>
      </c>
      <c r="F131" s="26">
        <f t="shared" si="95"/>
        <v>3203400</v>
      </c>
      <c r="G131" s="26">
        <f t="shared" si="96"/>
        <v>1888320</v>
      </c>
      <c r="H131" s="118">
        <f t="shared" si="97"/>
        <v>5091720</v>
      </c>
      <c r="I131" s="118">
        <v>285.0</v>
      </c>
      <c r="J131" s="123">
        <v>168.0</v>
      </c>
      <c r="K131" s="27">
        <f t="shared" si="98"/>
        <v>453</v>
      </c>
      <c r="L131" s="49" t="s">
        <v>233</v>
      </c>
      <c r="M131" s="50" t="s">
        <v>21</v>
      </c>
      <c r="N131" s="4"/>
      <c r="O131" s="4"/>
      <c r="P131" s="4"/>
      <c r="Q131" s="4"/>
      <c r="R131" s="4"/>
      <c r="S131" s="4"/>
      <c r="T131" s="4"/>
      <c r="U131" s="4"/>
      <c r="V131" s="4"/>
      <c r="W131" s="4"/>
      <c r="X131" s="4"/>
      <c r="Y131" s="4"/>
      <c r="Z131" s="4"/>
    </row>
    <row r="132" ht="180.75" hidden="1" customHeight="1" outlineLevel="1">
      <c r="A132" s="42">
        <v>95.0</v>
      </c>
      <c r="B132" s="55">
        <v>15.0</v>
      </c>
      <c r="C132" s="44" t="s">
        <v>234</v>
      </c>
      <c r="D132" s="57" t="s">
        <v>23</v>
      </c>
      <c r="E132" s="51">
        <v>10195.0</v>
      </c>
      <c r="F132" s="26">
        <f t="shared" si="95"/>
        <v>2905575</v>
      </c>
      <c r="G132" s="26">
        <f t="shared" si="96"/>
        <v>1712760</v>
      </c>
      <c r="H132" s="118">
        <f t="shared" si="97"/>
        <v>4618335</v>
      </c>
      <c r="I132" s="118">
        <v>285.0</v>
      </c>
      <c r="J132" s="123">
        <v>168.0</v>
      </c>
      <c r="K132" s="27">
        <f t="shared" si="98"/>
        <v>453</v>
      </c>
      <c r="L132" s="49" t="s">
        <v>235</v>
      </c>
      <c r="M132" s="50" t="s">
        <v>21</v>
      </c>
      <c r="N132" s="4"/>
      <c r="O132" s="4"/>
      <c r="P132" s="4"/>
      <c r="Q132" s="4"/>
      <c r="R132" s="4"/>
      <c r="S132" s="4"/>
      <c r="T132" s="4"/>
      <c r="U132" s="4"/>
      <c r="V132" s="4"/>
      <c r="W132" s="4"/>
      <c r="X132" s="4"/>
      <c r="Y132" s="4"/>
      <c r="Z132" s="4"/>
    </row>
    <row r="133" collapsed="1">
      <c r="A133" s="22"/>
      <c r="B133" s="36"/>
      <c r="C133" s="24" t="s">
        <v>236</v>
      </c>
      <c r="D133" s="38"/>
      <c r="E133" s="61"/>
      <c r="F133" s="25">
        <f t="shared" ref="F133:G133" si="99">F134+F147+F159+F169+F179+F188</f>
        <v>172269810.4</v>
      </c>
      <c r="G133" s="25">
        <f t="shared" si="99"/>
        <v>22517197.48</v>
      </c>
      <c r="H133" s="25">
        <f t="shared" si="97"/>
        <v>194787007.9</v>
      </c>
      <c r="I133" s="34" t="s">
        <v>237</v>
      </c>
      <c r="J133" s="19"/>
      <c r="K133" s="27"/>
      <c r="L133" s="41"/>
      <c r="M133" s="4"/>
      <c r="N133" s="4"/>
      <c r="O133" s="4"/>
      <c r="P133" s="4"/>
      <c r="Q133" s="4"/>
      <c r="R133" s="4"/>
      <c r="S133" s="4"/>
      <c r="T133" s="4"/>
      <c r="U133" s="4"/>
      <c r="V133" s="4"/>
      <c r="W133" s="4"/>
      <c r="X133" s="4"/>
      <c r="Y133" s="4"/>
      <c r="Z133" s="4"/>
    </row>
    <row r="134" hidden="1" outlineLevel="1">
      <c r="A134" s="22"/>
      <c r="B134" s="124"/>
      <c r="C134" s="60" t="s">
        <v>238</v>
      </c>
      <c r="D134" s="125"/>
      <c r="E134" s="126"/>
      <c r="F134" s="63">
        <f t="shared" ref="F134:H134" si="100">SUM(F136:F146)</f>
        <v>18957864.12</v>
      </c>
      <c r="G134" s="63">
        <f t="shared" si="100"/>
        <v>3618466.5</v>
      </c>
      <c r="H134" s="63">
        <f t="shared" si="100"/>
        <v>22576330.62</v>
      </c>
      <c r="I134" s="119"/>
      <c r="J134" s="19"/>
      <c r="K134" s="27"/>
      <c r="L134" s="127"/>
      <c r="M134" s="4"/>
      <c r="N134" s="4"/>
      <c r="O134" s="4"/>
      <c r="P134" s="4"/>
      <c r="Q134" s="4"/>
      <c r="R134" s="4"/>
      <c r="S134" s="4"/>
      <c r="T134" s="4"/>
      <c r="U134" s="4"/>
      <c r="V134" s="4"/>
      <c r="W134" s="4"/>
      <c r="X134" s="4"/>
      <c r="Y134" s="4"/>
      <c r="Z134" s="4"/>
    </row>
    <row r="135" hidden="1" outlineLevel="1">
      <c r="A135" s="22"/>
      <c r="B135" s="124"/>
      <c r="C135" s="128" t="s">
        <v>239</v>
      </c>
      <c r="D135" s="125"/>
      <c r="E135" s="126"/>
      <c r="F135" s="26"/>
      <c r="G135" s="26"/>
      <c r="H135" s="118"/>
      <c r="I135" s="119"/>
      <c r="J135" s="19"/>
      <c r="K135" s="27"/>
      <c r="L135" s="127"/>
      <c r="M135" s="4"/>
      <c r="N135" s="4"/>
      <c r="O135" s="4"/>
      <c r="P135" s="4"/>
      <c r="Q135" s="4"/>
      <c r="R135" s="4"/>
      <c r="S135" s="4"/>
      <c r="T135" s="4"/>
      <c r="U135" s="4"/>
      <c r="V135" s="4"/>
      <c r="W135" s="4"/>
      <c r="X135" s="4"/>
      <c r="Y135" s="4"/>
      <c r="Z135" s="4"/>
    </row>
    <row r="136" hidden="1" outlineLevel="1">
      <c r="A136" s="42">
        <v>96.0</v>
      </c>
      <c r="B136" s="129">
        <v>16.0</v>
      </c>
      <c r="C136" s="130" t="s">
        <v>240</v>
      </c>
      <c r="D136" s="51" t="s">
        <v>47</v>
      </c>
      <c r="E136" s="131">
        <v>719.36</v>
      </c>
      <c r="F136" s="26">
        <f t="shared" ref="F136:F137" si="101">E136*I136</f>
        <v>14222804.66</v>
      </c>
      <c r="G136" s="26">
        <f t="shared" ref="G136:G137" si="102">E136*J136</f>
        <v>2910354.58</v>
      </c>
      <c r="H136" s="118">
        <f t="shared" ref="H136:H137" si="103">F136+G136</f>
        <v>17133159.24</v>
      </c>
      <c r="I136" s="120">
        <v>19771.47</v>
      </c>
      <c r="J136" s="132">
        <f>'МТР_КР'!H6</f>
        <v>4045.755366</v>
      </c>
      <c r="K136" s="27">
        <f t="shared" ref="K136:K137" si="104">I136+J136</f>
        <v>23817.22537</v>
      </c>
      <c r="L136" s="133" t="s">
        <v>241</v>
      </c>
      <c r="M136" s="50" t="s">
        <v>242</v>
      </c>
      <c r="N136" s="4"/>
      <c r="O136" s="4"/>
      <c r="P136" s="4"/>
      <c r="Q136" s="4"/>
      <c r="R136" s="4"/>
      <c r="S136" s="4"/>
      <c r="T136" s="4"/>
      <c r="U136" s="4"/>
      <c r="V136" s="4"/>
      <c r="W136" s="4"/>
      <c r="X136" s="4"/>
      <c r="Y136" s="4"/>
      <c r="Z136" s="4"/>
    </row>
    <row r="137" hidden="1" outlineLevel="1">
      <c r="A137" s="42">
        <v>97.0</v>
      </c>
      <c r="B137" s="129">
        <v>17.0</v>
      </c>
      <c r="C137" s="130" t="s">
        <v>243</v>
      </c>
      <c r="D137" s="51" t="s">
        <v>47</v>
      </c>
      <c r="E137" s="131">
        <v>71.936</v>
      </c>
      <c r="F137" s="26">
        <f t="shared" si="101"/>
        <v>2248000</v>
      </c>
      <c r="G137" s="26">
        <f t="shared" si="102"/>
        <v>410322.944</v>
      </c>
      <c r="H137" s="118">
        <f t="shared" si="103"/>
        <v>2658322.944</v>
      </c>
      <c r="I137" s="120">
        <v>31250.0</v>
      </c>
      <c r="J137" s="132">
        <f>'МТР_КР'!H9</f>
        <v>5704</v>
      </c>
      <c r="K137" s="27">
        <f t="shared" si="104"/>
        <v>36954</v>
      </c>
      <c r="L137" s="133" t="s">
        <v>244</v>
      </c>
      <c r="M137" s="50" t="s">
        <v>242</v>
      </c>
      <c r="N137" s="4"/>
      <c r="O137" s="4"/>
      <c r="P137" s="4"/>
      <c r="Q137" s="4"/>
      <c r="R137" s="4"/>
      <c r="S137" s="4"/>
      <c r="T137" s="4"/>
      <c r="U137" s="4"/>
      <c r="V137" s="4"/>
      <c r="W137" s="4"/>
      <c r="X137" s="4"/>
      <c r="Y137" s="4"/>
      <c r="Z137" s="4"/>
    </row>
    <row r="138" hidden="1" outlineLevel="1">
      <c r="A138" s="22"/>
      <c r="B138" s="124"/>
      <c r="C138" s="128" t="s">
        <v>245</v>
      </c>
      <c r="D138" s="125"/>
      <c r="E138" s="126"/>
      <c r="F138" s="26"/>
      <c r="G138" s="26"/>
      <c r="H138" s="118"/>
      <c r="I138" s="119"/>
      <c r="J138" s="19"/>
      <c r="K138" s="27"/>
      <c r="L138" s="127"/>
      <c r="M138" s="4"/>
      <c r="N138" s="4"/>
      <c r="O138" s="4"/>
      <c r="P138" s="4"/>
      <c r="Q138" s="4"/>
      <c r="R138" s="4"/>
      <c r="S138" s="4"/>
      <c r="T138" s="4"/>
      <c r="U138" s="4"/>
      <c r="V138" s="4"/>
      <c r="W138" s="4"/>
      <c r="X138" s="4"/>
      <c r="Y138" s="4"/>
      <c r="Z138" s="4"/>
    </row>
    <row r="139" hidden="1" outlineLevel="1">
      <c r="A139" s="42">
        <v>98.0</v>
      </c>
      <c r="B139" s="129">
        <v>18.0</v>
      </c>
      <c r="C139" s="130" t="s">
        <v>240</v>
      </c>
      <c r="D139" s="51" t="s">
        <v>47</v>
      </c>
      <c r="E139" s="131">
        <v>1.28</v>
      </c>
      <c r="F139" s="26">
        <f t="shared" ref="F139:F140" si="105">I139*E139</f>
        <v>95570.9952</v>
      </c>
      <c r="G139" s="26">
        <f t="shared" ref="G139:G140" si="106">E139*J139</f>
        <v>4925.1531</v>
      </c>
      <c r="H139" s="118">
        <f t="shared" ref="H139:H140" si="107">F139+G139</f>
        <v>100496.1483</v>
      </c>
      <c r="I139" s="120">
        <v>74664.84</v>
      </c>
      <c r="J139" s="132">
        <f>'МТР_КР'!H11</f>
        <v>3847.775859</v>
      </c>
      <c r="K139" s="27">
        <f t="shared" ref="K139:K140" si="108">I139+J139</f>
        <v>78512.61586</v>
      </c>
      <c r="L139" s="133" t="s">
        <v>246</v>
      </c>
      <c r="M139" s="50" t="s">
        <v>242</v>
      </c>
      <c r="N139" s="4"/>
      <c r="O139" s="4"/>
      <c r="P139" s="4"/>
      <c r="Q139" s="4"/>
      <c r="R139" s="4"/>
      <c r="S139" s="4"/>
      <c r="T139" s="4"/>
      <c r="U139" s="4"/>
      <c r="V139" s="4"/>
      <c r="W139" s="4"/>
      <c r="X139" s="4"/>
      <c r="Y139" s="4"/>
      <c r="Z139" s="4"/>
    </row>
    <row r="140" hidden="1" outlineLevel="1">
      <c r="A140" s="42">
        <v>99.0</v>
      </c>
      <c r="B140" s="129">
        <v>19.0</v>
      </c>
      <c r="C140" s="130" t="s">
        <v>243</v>
      </c>
      <c r="D140" s="51" t="s">
        <v>47</v>
      </c>
      <c r="E140" s="131">
        <v>0.128</v>
      </c>
      <c r="F140" s="26">
        <f t="shared" si="105"/>
        <v>19242.00064</v>
      </c>
      <c r="G140" s="26">
        <f t="shared" si="106"/>
        <v>730.112</v>
      </c>
      <c r="H140" s="118">
        <f t="shared" si="107"/>
        <v>19972.11264</v>
      </c>
      <c r="I140" s="120">
        <v>150328.13</v>
      </c>
      <c r="J140" s="132">
        <f>'МТР_КР'!H14</f>
        <v>5704</v>
      </c>
      <c r="K140" s="27">
        <f t="shared" si="108"/>
        <v>156032.13</v>
      </c>
      <c r="L140" s="133" t="s">
        <v>247</v>
      </c>
      <c r="M140" s="50" t="s">
        <v>242</v>
      </c>
      <c r="N140" s="4"/>
      <c r="O140" s="4"/>
      <c r="P140" s="4"/>
      <c r="Q140" s="4"/>
      <c r="R140" s="4"/>
      <c r="S140" s="4"/>
      <c r="T140" s="4"/>
      <c r="U140" s="4"/>
      <c r="V140" s="4"/>
      <c r="W140" s="4"/>
      <c r="X140" s="4"/>
      <c r="Y140" s="4"/>
      <c r="Z140" s="4"/>
    </row>
    <row r="141" hidden="1" outlineLevel="1">
      <c r="A141" s="22"/>
      <c r="B141" s="124"/>
      <c r="C141" s="128" t="s">
        <v>248</v>
      </c>
      <c r="D141" s="125"/>
      <c r="E141" s="126"/>
      <c r="F141" s="26"/>
      <c r="G141" s="26"/>
      <c r="H141" s="118"/>
      <c r="I141" s="119"/>
      <c r="J141" s="19"/>
      <c r="K141" s="27"/>
      <c r="L141" s="127"/>
      <c r="M141" s="4"/>
      <c r="N141" s="4"/>
      <c r="O141" s="4"/>
      <c r="P141" s="4"/>
      <c r="Q141" s="4"/>
      <c r="R141" s="4"/>
      <c r="S141" s="4"/>
      <c r="T141" s="4"/>
      <c r="U141" s="4"/>
      <c r="V141" s="4"/>
      <c r="W141" s="4"/>
      <c r="X141" s="4"/>
      <c r="Y141" s="4"/>
      <c r="Z141" s="4"/>
    </row>
    <row r="142" hidden="1" outlineLevel="1">
      <c r="A142" s="42">
        <v>100.0</v>
      </c>
      <c r="B142" s="129">
        <v>20.0</v>
      </c>
      <c r="C142" s="134" t="s">
        <v>249</v>
      </c>
      <c r="D142" s="51" t="s">
        <v>136</v>
      </c>
      <c r="E142" s="131">
        <v>0.185</v>
      </c>
      <c r="F142" s="26">
        <f t="shared" ref="F142:F144" si="109">E142*I142</f>
        <v>50428.34895</v>
      </c>
      <c r="G142" s="26">
        <f t="shared" ref="G142:G144" si="110">E142*J142</f>
        <v>0</v>
      </c>
      <c r="H142" s="118">
        <f t="shared" ref="H142:H144" si="111">F142+G142</f>
        <v>50428.34895</v>
      </c>
      <c r="I142" s="118">
        <v>272585.67</v>
      </c>
      <c r="J142" s="27">
        <v>0.0</v>
      </c>
      <c r="K142" s="27">
        <f t="shared" ref="K142:K144" si="112">I142+J142</f>
        <v>272585.67</v>
      </c>
      <c r="L142" s="135"/>
      <c r="M142" s="4"/>
      <c r="N142" s="4"/>
      <c r="O142" s="4"/>
      <c r="P142" s="4"/>
      <c r="Q142" s="4"/>
      <c r="R142" s="4"/>
      <c r="S142" s="4"/>
      <c r="T142" s="4"/>
      <c r="U142" s="4"/>
      <c r="V142" s="4"/>
      <c r="W142" s="4"/>
      <c r="X142" s="4"/>
      <c r="Y142" s="4"/>
      <c r="Z142" s="4"/>
    </row>
    <row r="143" hidden="1" outlineLevel="1">
      <c r="A143" s="42">
        <v>101.0</v>
      </c>
      <c r="B143" s="129">
        <v>21.0</v>
      </c>
      <c r="C143" s="130" t="s">
        <v>250</v>
      </c>
      <c r="D143" s="51" t="s">
        <v>136</v>
      </c>
      <c r="E143" s="131">
        <v>0.37</v>
      </c>
      <c r="F143" s="26">
        <f t="shared" si="109"/>
        <v>116858.4986</v>
      </c>
      <c r="G143" s="26">
        <f t="shared" si="110"/>
        <v>31435.385</v>
      </c>
      <c r="H143" s="118">
        <f t="shared" si="111"/>
        <v>148293.8836</v>
      </c>
      <c r="I143" s="120">
        <v>315833.78</v>
      </c>
      <c r="J143" s="132">
        <f>'МТР_КР'!H17</f>
        <v>84960.5</v>
      </c>
      <c r="K143" s="27">
        <f t="shared" si="112"/>
        <v>400794.28</v>
      </c>
      <c r="L143" s="133" t="s">
        <v>251</v>
      </c>
      <c r="M143" s="50" t="s">
        <v>242</v>
      </c>
      <c r="N143" s="4"/>
      <c r="O143" s="4"/>
      <c r="P143" s="4"/>
      <c r="Q143" s="4"/>
      <c r="R143" s="4"/>
      <c r="S143" s="4"/>
      <c r="T143" s="4"/>
      <c r="U143" s="4"/>
      <c r="V143" s="4"/>
      <c r="W143" s="4"/>
      <c r="X143" s="4"/>
      <c r="Y143" s="4"/>
      <c r="Z143" s="4"/>
    </row>
    <row r="144" hidden="1" outlineLevel="1">
      <c r="A144" s="42">
        <v>102.0</v>
      </c>
      <c r="B144" s="129">
        <v>22.0</v>
      </c>
      <c r="C144" s="130" t="s">
        <v>252</v>
      </c>
      <c r="D144" s="51" t="s">
        <v>47</v>
      </c>
      <c r="E144" s="131">
        <v>11.84</v>
      </c>
      <c r="F144" s="26">
        <f t="shared" si="109"/>
        <v>116858.5504</v>
      </c>
      <c r="G144" s="26">
        <f t="shared" si="110"/>
        <v>197.3728</v>
      </c>
      <c r="H144" s="118">
        <f t="shared" si="111"/>
        <v>117055.9232</v>
      </c>
      <c r="I144" s="120">
        <v>9869.81</v>
      </c>
      <c r="J144" s="132">
        <f>'МТР_КР'!H20</f>
        <v>16.67</v>
      </c>
      <c r="K144" s="27">
        <f t="shared" si="112"/>
        <v>9886.48</v>
      </c>
      <c r="L144" s="133" t="s">
        <v>253</v>
      </c>
      <c r="M144" s="4"/>
      <c r="N144" s="4"/>
      <c r="O144" s="4"/>
      <c r="P144" s="4"/>
      <c r="Q144" s="4"/>
      <c r="R144" s="4"/>
      <c r="S144" s="4"/>
      <c r="T144" s="4"/>
      <c r="U144" s="4"/>
      <c r="V144" s="4"/>
      <c r="W144" s="4"/>
      <c r="X144" s="4"/>
      <c r="Y144" s="4"/>
      <c r="Z144" s="4"/>
    </row>
    <row r="145" hidden="1" outlineLevel="1">
      <c r="A145" s="22"/>
      <c r="B145" s="124"/>
      <c r="C145" s="128" t="s">
        <v>254</v>
      </c>
      <c r="D145" s="125"/>
      <c r="E145" s="126"/>
      <c r="F145" s="26"/>
      <c r="G145" s="26"/>
      <c r="H145" s="118"/>
      <c r="I145" s="119"/>
      <c r="J145" s="19"/>
      <c r="K145" s="27"/>
      <c r="L145" s="127"/>
      <c r="M145" s="4"/>
      <c r="N145" s="4"/>
      <c r="O145" s="4"/>
      <c r="P145" s="4"/>
      <c r="Q145" s="4"/>
      <c r="R145" s="4"/>
      <c r="S145" s="4"/>
      <c r="T145" s="4"/>
      <c r="U145" s="4"/>
      <c r="V145" s="4"/>
      <c r="W145" s="4"/>
      <c r="X145" s="4"/>
      <c r="Y145" s="4"/>
      <c r="Z145" s="4"/>
    </row>
    <row r="146" hidden="1" outlineLevel="1">
      <c r="A146" s="42">
        <v>103.0</v>
      </c>
      <c r="B146" s="129">
        <v>23.0</v>
      </c>
      <c r="C146" s="130" t="s">
        <v>255</v>
      </c>
      <c r="D146" s="51" t="s">
        <v>47</v>
      </c>
      <c r="E146" s="131">
        <v>319.2</v>
      </c>
      <c r="F146" s="26">
        <f>E146*I146</f>
        <v>2088101.064</v>
      </c>
      <c r="G146" s="26">
        <f>E146*J146</f>
        <v>260500.9526</v>
      </c>
      <c r="H146" s="118">
        <f>F146+G146</f>
        <v>2348602.017</v>
      </c>
      <c r="I146" s="120">
        <v>6541.67</v>
      </c>
      <c r="J146" s="132">
        <f>'МТР_КР'!H22</f>
        <v>816.1057412</v>
      </c>
      <c r="K146" s="27">
        <f>I146+J146</f>
        <v>7357.775741</v>
      </c>
      <c r="L146" s="133" t="s">
        <v>256</v>
      </c>
      <c r="M146" s="50" t="s">
        <v>242</v>
      </c>
      <c r="N146" s="4"/>
      <c r="O146" s="4"/>
      <c r="P146" s="4"/>
      <c r="Q146" s="4"/>
      <c r="R146" s="4"/>
      <c r="S146" s="4"/>
      <c r="T146" s="4"/>
      <c r="U146" s="4"/>
      <c r="V146" s="4"/>
      <c r="W146" s="4"/>
      <c r="X146" s="4"/>
      <c r="Y146" s="4"/>
      <c r="Z146" s="4"/>
    </row>
    <row r="147" hidden="1" outlineLevel="1">
      <c r="A147" s="22"/>
      <c r="B147" s="29"/>
      <c r="C147" s="136" t="s">
        <v>257</v>
      </c>
      <c r="D147" s="61"/>
      <c r="E147" s="137"/>
      <c r="F147" s="63">
        <f t="shared" ref="F147:H147" si="113">SUM(F149:F158)</f>
        <v>132027692.1</v>
      </c>
      <c r="G147" s="63">
        <f t="shared" si="113"/>
        <v>11601740.63</v>
      </c>
      <c r="H147" s="63">
        <f t="shared" si="113"/>
        <v>143629432.7</v>
      </c>
      <c r="I147" s="119"/>
      <c r="J147" s="19"/>
      <c r="K147" s="27"/>
      <c r="L147" s="135"/>
      <c r="M147" s="4"/>
      <c r="N147" s="4"/>
      <c r="O147" s="4"/>
      <c r="P147" s="4"/>
      <c r="Q147" s="4"/>
      <c r="R147" s="4"/>
      <c r="S147" s="4"/>
      <c r="T147" s="4"/>
      <c r="U147" s="4"/>
      <c r="V147" s="4"/>
      <c r="W147" s="4"/>
      <c r="X147" s="4"/>
      <c r="Y147" s="4"/>
      <c r="Z147" s="4"/>
    </row>
    <row r="148" hidden="1" outlineLevel="1">
      <c r="A148" s="22"/>
      <c r="B148" s="29"/>
      <c r="C148" s="138" t="s">
        <v>258</v>
      </c>
      <c r="D148" s="61"/>
      <c r="E148" s="137"/>
      <c r="F148" s="26"/>
      <c r="G148" s="26"/>
      <c r="H148" s="118"/>
      <c r="I148" s="119"/>
      <c r="J148" s="19"/>
      <c r="K148" s="27"/>
      <c r="L148" s="135"/>
      <c r="M148" s="4"/>
      <c r="N148" s="4"/>
      <c r="O148" s="4"/>
      <c r="P148" s="4"/>
      <c r="Q148" s="4"/>
      <c r="R148" s="4"/>
      <c r="S148" s="4"/>
      <c r="T148" s="4"/>
      <c r="U148" s="4"/>
      <c r="V148" s="4"/>
      <c r="W148" s="4"/>
      <c r="X148" s="4"/>
      <c r="Y148" s="4"/>
      <c r="Z148" s="4"/>
    </row>
    <row r="149" hidden="1" outlineLevel="1">
      <c r="A149" s="42">
        <v>104.0</v>
      </c>
      <c r="B149" s="55">
        <v>24.0</v>
      </c>
      <c r="C149" s="130" t="s">
        <v>259</v>
      </c>
      <c r="D149" s="57" t="s">
        <v>260</v>
      </c>
      <c r="E149" s="57">
        <v>113.6</v>
      </c>
      <c r="F149" s="26">
        <f t="shared" ref="F149:F151" si="114">E149*I149</f>
        <v>125878913.8</v>
      </c>
      <c r="G149" s="26">
        <f t="shared" ref="G149:G151" si="115">E149*J149</f>
        <v>6134453.194</v>
      </c>
      <c r="H149" s="118">
        <f t="shared" ref="H149:H151" si="116">F149+G149</f>
        <v>132013367</v>
      </c>
      <c r="I149" s="120">
        <v>1108089.03</v>
      </c>
      <c r="J149" s="132">
        <f>'МТР_КР'!H27</f>
        <v>54000.46825</v>
      </c>
      <c r="K149" s="27">
        <f t="shared" ref="K149:K151" si="117">I149+J149</f>
        <v>1162089.498</v>
      </c>
      <c r="L149" s="133" t="s">
        <v>261</v>
      </c>
      <c r="M149" s="50" t="s">
        <v>242</v>
      </c>
      <c r="N149" s="4"/>
      <c r="O149" s="4"/>
      <c r="P149" s="4"/>
      <c r="Q149" s="4"/>
      <c r="R149" s="4"/>
      <c r="S149" s="4"/>
      <c r="T149" s="4"/>
      <c r="U149" s="4"/>
      <c r="V149" s="4"/>
      <c r="W149" s="4"/>
      <c r="X149" s="4"/>
      <c r="Y149" s="4"/>
      <c r="Z149" s="4"/>
    </row>
    <row r="150" hidden="1" outlineLevel="1">
      <c r="A150" s="42">
        <v>105.0</v>
      </c>
      <c r="B150" s="55">
        <v>25.0</v>
      </c>
      <c r="C150" s="139" t="s">
        <v>262</v>
      </c>
      <c r="D150" s="57" t="s">
        <v>19</v>
      </c>
      <c r="E150" s="57">
        <v>612.0</v>
      </c>
      <c r="F150" s="26">
        <f t="shared" si="114"/>
        <v>973692</v>
      </c>
      <c r="G150" s="26">
        <f t="shared" si="115"/>
        <v>0</v>
      </c>
      <c r="H150" s="118">
        <f t="shared" si="116"/>
        <v>973692</v>
      </c>
      <c r="I150" s="120">
        <v>1591.0</v>
      </c>
      <c r="J150" s="27">
        <v>0.0</v>
      </c>
      <c r="K150" s="27">
        <f t="shared" si="117"/>
        <v>1591</v>
      </c>
      <c r="L150" s="135"/>
      <c r="M150" s="50" t="s">
        <v>242</v>
      </c>
      <c r="N150" s="4"/>
      <c r="O150" s="4"/>
      <c r="P150" s="4"/>
      <c r="Q150" s="4"/>
      <c r="R150" s="4"/>
      <c r="S150" s="4"/>
      <c r="T150" s="4"/>
      <c r="U150" s="4"/>
      <c r="V150" s="4"/>
      <c r="W150" s="4"/>
      <c r="X150" s="4"/>
      <c r="Y150" s="4"/>
      <c r="Z150" s="4"/>
    </row>
    <row r="151" hidden="1" outlineLevel="1">
      <c r="A151" s="42">
        <v>106.0</v>
      </c>
      <c r="B151" s="129">
        <v>26.0</v>
      </c>
      <c r="C151" s="134" t="s">
        <v>263</v>
      </c>
      <c r="D151" s="51" t="s">
        <v>136</v>
      </c>
      <c r="E151" s="131">
        <v>5.1</v>
      </c>
      <c r="F151" s="26">
        <f t="shared" si="114"/>
        <v>1328125.017</v>
      </c>
      <c r="G151" s="26">
        <f t="shared" si="115"/>
        <v>1084260</v>
      </c>
      <c r="H151" s="118">
        <f t="shared" si="116"/>
        <v>2412385.017</v>
      </c>
      <c r="I151" s="120">
        <v>260416.67</v>
      </c>
      <c r="J151" s="132">
        <f>'МТР_КР'!H31</f>
        <v>212600</v>
      </c>
      <c r="K151" s="27">
        <f t="shared" si="117"/>
        <v>473016.67</v>
      </c>
      <c r="L151" s="133" t="s">
        <v>264</v>
      </c>
      <c r="M151" s="50" t="s">
        <v>242</v>
      </c>
      <c r="N151" s="4"/>
      <c r="O151" s="4"/>
      <c r="P151" s="4"/>
      <c r="Q151" s="4"/>
      <c r="R151" s="4"/>
      <c r="S151" s="4"/>
      <c r="T151" s="4"/>
      <c r="U151" s="4"/>
      <c r="V151" s="4"/>
      <c r="W151" s="4"/>
      <c r="X151" s="4"/>
      <c r="Y151" s="4"/>
      <c r="Z151" s="4"/>
    </row>
    <row r="152" hidden="1" outlineLevel="1">
      <c r="A152" s="22"/>
      <c r="B152" s="29"/>
      <c r="C152" s="138" t="s">
        <v>265</v>
      </c>
      <c r="D152" s="61"/>
      <c r="E152" s="137"/>
      <c r="F152" s="26"/>
      <c r="G152" s="26"/>
      <c r="H152" s="118"/>
      <c r="I152" s="119"/>
      <c r="J152" s="19"/>
      <c r="K152" s="27"/>
      <c r="L152" s="135"/>
      <c r="M152" s="4"/>
      <c r="N152" s="4"/>
      <c r="O152" s="4"/>
      <c r="P152" s="4"/>
      <c r="Q152" s="4"/>
      <c r="R152" s="4"/>
      <c r="S152" s="4"/>
      <c r="T152" s="4"/>
      <c r="U152" s="4"/>
      <c r="V152" s="4"/>
      <c r="W152" s="4"/>
      <c r="X152" s="4"/>
      <c r="Y152" s="4"/>
      <c r="Z152" s="4"/>
    </row>
    <row r="153" hidden="1" outlineLevel="1">
      <c r="A153" s="42">
        <v>107.0</v>
      </c>
      <c r="B153" s="129">
        <v>27.0</v>
      </c>
      <c r="C153" s="130" t="s">
        <v>266</v>
      </c>
      <c r="D153" s="51" t="s">
        <v>47</v>
      </c>
      <c r="E153" s="131">
        <v>412.1</v>
      </c>
      <c r="F153" s="26">
        <f t="shared" ref="F153:F158" si="118">E153*I153</f>
        <v>233524.707</v>
      </c>
      <c r="G153" s="26">
        <f t="shared" ref="G153:G154" si="119">J153*E153</f>
        <v>0</v>
      </c>
      <c r="H153" s="118">
        <f t="shared" ref="H153:H158" si="120">F153+G153</f>
        <v>233524.707</v>
      </c>
      <c r="I153" s="118">
        <v>566.67</v>
      </c>
      <c r="J153" s="27">
        <v>0.0</v>
      </c>
      <c r="K153" s="27">
        <f t="shared" ref="K153:K158" si="121">I153+J153</f>
        <v>566.67</v>
      </c>
      <c r="L153" s="135"/>
      <c r="M153" s="50" t="s">
        <v>242</v>
      </c>
      <c r="N153" s="4"/>
      <c r="O153" s="4"/>
      <c r="P153" s="4"/>
      <c r="Q153" s="4"/>
      <c r="R153" s="4"/>
      <c r="S153" s="4"/>
      <c r="T153" s="4"/>
      <c r="U153" s="4"/>
      <c r="V153" s="4"/>
      <c r="W153" s="4"/>
      <c r="X153" s="4"/>
      <c r="Y153" s="4"/>
      <c r="Z153" s="4"/>
    </row>
    <row r="154" hidden="1" outlineLevel="1">
      <c r="A154" s="42">
        <v>108.0</v>
      </c>
      <c r="B154" s="129">
        <v>28.0</v>
      </c>
      <c r="C154" s="130" t="s">
        <v>267</v>
      </c>
      <c r="D154" s="51" t="s">
        <v>47</v>
      </c>
      <c r="E154" s="131">
        <v>412.1</v>
      </c>
      <c r="F154" s="26">
        <f t="shared" si="118"/>
        <v>121911.543</v>
      </c>
      <c r="G154" s="26">
        <f t="shared" si="119"/>
        <v>0</v>
      </c>
      <c r="H154" s="118">
        <f t="shared" si="120"/>
        <v>121911.543</v>
      </c>
      <c r="I154" s="118">
        <v>295.83</v>
      </c>
      <c r="J154" s="27">
        <v>0.0</v>
      </c>
      <c r="K154" s="27">
        <f t="shared" si="121"/>
        <v>295.83</v>
      </c>
      <c r="L154" s="135"/>
      <c r="M154" s="50" t="s">
        <v>242</v>
      </c>
      <c r="N154" s="4"/>
      <c r="O154" s="4"/>
      <c r="P154" s="4"/>
      <c r="Q154" s="4"/>
      <c r="R154" s="4"/>
      <c r="S154" s="4"/>
      <c r="T154" s="4"/>
      <c r="U154" s="4"/>
      <c r="V154" s="4"/>
      <c r="W154" s="4"/>
      <c r="X154" s="4"/>
      <c r="Y154" s="4"/>
      <c r="Z154" s="4"/>
    </row>
    <row r="155" hidden="1" outlineLevel="1">
      <c r="A155" s="42">
        <v>109.0</v>
      </c>
      <c r="B155" s="129">
        <v>29.0</v>
      </c>
      <c r="C155" s="130" t="s">
        <v>268</v>
      </c>
      <c r="D155" s="51" t="s">
        <v>47</v>
      </c>
      <c r="E155" s="131">
        <v>412.1</v>
      </c>
      <c r="F155" s="26">
        <f t="shared" si="118"/>
        <v>103025</v>
      </c>
      <c r="G155" s="26">
        <f t="shared" ref="G155:G158" si="122">E155*J155</f>
        <v>10055.24</v>
      </c>
      <c r="H155" s="118">
        <f t="shared" si="120"/>
        <v>113080.24</v>
      </c>
      <c r="I155" s="118">
        <v>250.0</v>
      </c>
      <c r="J155" s="132">
        <f>'МТР_КР'!H35</f>
        <v>24.4</v>
      </c>
      <c r="K155" s="27">
        <f t="shared" si="121"/>
        <v>274.4</v>
      </c>
      <c r="L155" s="135"/>
      <c r="M155" s="50" t="s">
        <v>242</v>
      </c>
      <c r="N155" s="4"/>
      <c r="O155" s="4"/>
      <c r="P155" s="4"/>
      <c r="Q155" s="4"/>
      <c r="R155" s="4"/>
      <c r="S155" s="4"/>
      <c r="T155" s="4"/>
      <c r="U155" s="4"/>
      <c r="V155" s="4"/>
      <c r="W155" s="4"/>
      <c r="X155" s="4"/>
      <c r="Y155" s="4"/>
      <c r="Z155" s="4"/>
    </row>
    <row r="156" hidden="1" outlineLevel="1">
      <c r="A156" s="42">
        <v>110.0</v>
      </c>
      <c r="B156" s="129">
        <v>30.0</v>
      </c>
      <c r="C156" s="130" t="s">
        <v>269</v>
      </c>
      <c r="D156" s="51" t="s">
        <v>47</v>
      </c>
      <c r="E156" s="131">
        <v>412.1</v>
      </c>
      <c r="F156" s="26">
        <f t="shared" si="118"/>
        <v>120197.207</v>
      </c>
      <c r="G156" s="26">
        <f t="shared" si="122"/>
        <v>7376.59</v>
      </c>
      <c r="H156" s="118">
        <f t="shared" si="120"/>
        <v>127573.797</v>
      </c>
      <c r="I156" s="118">
        <v>291.67</v>
      </c>
      <c r="J156" s="132">
        <f>'МТР_КР'!H36</f>
        <v>17.9</v>
      </c>
      <c r="K156" s="27">
        <f t="shared" si="121"/>
        <v>309.57</v>
      </c>
      <c r="L156" s="133" t="s">
        <v>270</v>
      </c>
      <c r="M156" s="50" t="s">
        <v>242</v>
      </c>
      <c r="N156" s="4"/>
      <c r="O156" s="4"/>
      <c r="P156" s="4"/>
      <c r="Q156" s="4"/>
      <c r="R156" s="4"/>
      <c r="S156" s="4"/>
      <c r="T156" s="4"/>
      <c r="U156" s="4"/>
      <c r="V156" s="4"/>
      <c r="W156" s="4"/>
      <c r="X156" s="4"/>
      <c r="Y156" s="4"/>
      <c r="Z156" s="4"/>
    </row>
    <row r="157" hidden="1" outlineLevel="1">
      <c r="A157" s="42">
        <v>111.0</v>
      </c>
      <c r="B157" s="129">
        <v>31.0</v>
      </c>
      <c r="C157" s="130" t="s">
        <v>271</v>
      </c>
      <c r="D157" s="51" t="s">
        <v>47</v>
      </c>
      <c r="E157" s="131">
        <v>4105.9</v>
      </c>
      <c r="F157" s="26">
        <f t="shared" si="118"/>
        <v>1197567.853</v>
      </c>
      <c r="G157" s="26">
        <f t="shared" si="122"/>
        <v>73495.61</v>
      </c>
      <c r="H157" s="118">
        <f t="shared" si="120"/>
        <v>1271063.463</v>
      </c>
      <c r="I157" s="118">
        <f t="shared" ref="I157:J157" si="123">I156</f>
        <v>291.67</v>
      </c>
      <c r="J157" s="132">
        <f t="shared" si="123"/>
        <v>17.9</v>
      </c>
      <c r="K157" s="27">
        <f t="shared" si="121"/>
        <v>309.57</v>
      </c>
      <c r="L157" s="133" t="s">
        <v>270</v>
      </c>
      <c r="M157" s="50" t="s">
        <v>242</v>
      </c>
      <c r="N157" s="4"/>
      <c r="O157" s="4"/>
      <c r="P157" s="4"/>
      <c r="Q157" s="4"/>
      <c r="R157" s="4"/>
      <c r="S157" s="4"/>
      <c r="T157" s="4"/>
      <c r="U157" s="4"/>
      <c r="V157" s="4"/>
      <c r="W157" s="4"/>
      <c r="X157" s="4"/>
      <c r="Y157" s="4"/>
      <c r="Z157" s="4"/>
    </row>
    <row r="158" hidden="1" outlineLevel="1">
      <c r="A158" s="42">
        <v>112.0</v>
      </c>
      <c r="B158" s="129">
        <v>32.0</v>
      </c>
      <c r="C158" s="130" t="s">
        <v>272</v>
      </c>
      <c r="D158" s="51" t="s">
        <v>47</v>
      </c>
      <c r="E158" s="131">
        <v>4518.0</v>
      </c>
      <c r="F158" s="48">
        <f t="shared" si="118"/>
        <v>2070734.94</v>
      </c>
      <c r="G158" s="26">
        <f t="shared" si="122"/>
        <v>4292100</v>
      </c>
      <c r="H158" s="118">
        <f t="shared" si="120"/>
        <v>6362834.94</v>
      </c>
      <c r="I158" s="118">
        <v>458.33</v>
      </c>
      <c r="J158" s="132">
        <f>'МТР_КР'!H38</f>
        <v>950</v>
      </c>
      <c r="K158" s="27">
        <f t="shared" si="121"/>
        <v>1408.33</v>
      </c>
      <c r="L158" s="133" t="s">
        <v>273</v>
      </c>
      <c r="M158" s="50" t="s">
        <v>242</v>
      </c>
      <c r="N158" s="4"/>
      <c r="O158" s="4"/>
      <c r="P158" s="4"/>
      <c r="Q158" s="4"/>
      <c r="R158" s="4"/>
      <c r="S158" s="4"/>
      <c r="T158" s="4"/>
      <c r="U158" s="4"/>
      <c r="V158" s="4"/>
      <c r="W158" s="4"/>
      <c r="X158" s="4"/>
      <c r="Y158" s="4"/>
      <c r="Z158" s="4"/>
    </row>
    <row r="159" hidden="1" outlineLevel="1">
      <c r="A159" s="22"/>
      <c r="B159" s="124"/>
      <c r="C159" s="60" t="s">
        <v>274</v>
      </c>
      <c r="D159" s="125"/>
      <c r="E159" s="126"/>
      <c r="F159" s="63">
        <f t="shared" ref="F159:H159" si="124">SUM(F161:F168)</f>
        <v>9381842.965</v>
      </c>
      <c r="G159" s="63">
        <f t="shared" si="124"/>
        <v>5181609.074</v>
      </c>
      <c r="H159" s="63">
        <f t="shared" si="124"/>
        <v>14563452.04</v>
      </c>
      <c r="I159" s="119"/>
      <c r="J159" s="19"/>
      <c r="K159" s="27"/>
      <c r="L159" s="127"/>
      <c r="M159" s="4"/>
      <c r="N159" s="4"/>
      <c r="O159" s="4"/>
      <c r="P159" s="4"/>
      <c r="Q159" s="4"/>
      <c r="R159" s="4"/>
      <c r="S159" s="4"/>
      <c r="T159" s="4"/>
      <c r="U159" s="4"/>
      <c r="V159" s="4"/>
      <c r="W159" s="4"/>
      <c r="X159" s="4"/>
      <c r="Y159" s="4"/>
      <c r="Z159" s="4"/>
    </row>
    <row r="160" hidden="1" outlineLevel="1">
      <c r="A160" s="22"/>
      <c r="B160" s="124"/>
      <c r="C160" s="128" t="s">
        <v>275</v>
      </c>
      <c r="D160" s="125"/>
      <c r="E160" s="126"/>
      <c r="F160" s="26"/>
      <c r="G160" s="26"/>
      <c r="H160" s="118"/>
      <c r="I160" s="119"/>
      <c r="J160" s="19"/>
      <c r="K160" s="27"/>
      <c r="L160" s="127"/>
      <c r="M160" s="4"/>
      <c r="N160" s="4"/>
      <c r="O160" s="4"/>
      <c r="P160" s="4"/>
      <c r="Q160" s="4"/>
      <c r="R160" s="4"/>
      <c r="S160" s="4"/>
      <c r="T160" s="4"/>
      <c r="U160" s="4"/>
      <c r="V160" s="4"/>
      <c r="W160" s="4"/>
      <c r="X160" s="4"/>
      <c r="Y160" s="4"/>
      <c r="Z160" s="4"/>
    </row>
    <row r="161" hidden="1" outlineLevel="1">
      <c r="A161" s="42">
        <v>113.0</v>
      </c>
      <c r="B161" s="129">
        <v>33.0</v>
      </c>
      <c r="C161" s="130" t="s">
        <v>276</v>
      </c>
      <c r="D161" s="51" t="s">
        <v>260</v>
      </c>
      <c r="E161" s="131">
        <v>55.455</v>
      </c>
      <c r="F161" s="26">
        <f>E161*I161</f>
        <v>7624119.765</v>
      </c>
      <c r="G161" s="26">
        <f>E161*J161</f>
        <v>2966138.776</v>
      </c>
      <c r="H161" s="118">
        <f>F161+G161</f>
        <v>10590258.54</v>
      </c>
      <c r="I161" s="120">
        <v>137483.0</v>
      </c>
      <c r="J161" s="132">
        <f>'МТР_КР'!H41</f>
        <v>53487.31</v>
      </c>
      <c r="K161" s="27">
        <f>I161+J161</f>
        <v>190970.31</v>
      </c>
      <c r="L161" s="133" t="s">
        <v>277</v>
      </c>
      <c r="M161" s="50" t="s">
        <v>242</v>
      </c>
      <c r="N161" s="4"/>
      <c r="O161" s="4"/>
      <c r="P161" s="4"/>
      <c r="Q161" s="4"/>
      <c r="R161" s="4"/>
      <c r="S161" s="4"/>
      <c r="T161" s="4"/>
      <c r="U161" s="4"/>
      <c r="V161" s="4"/>
      <c r="W161" s="4"/>
      <c r="X161" s="4"/>
      <c r="Y161" s="4"/>
      <c r="Z161" s="4"/>
    </row>
    <row r="162" hidden="1" outlineLevel="1">
      <c r="A162" s="22"/>
      <c r="B162" s="124"/>
      <c r="C162" s="128" t="s">
        <v>278</v>
      </c>
      <c r="D162" s="125"/>
      <c r="E162" s="126"/>
      <c r="F162" s="26"/>
      <c r="G162" s="26"/>
      <c r="H162" s="118"/>
      <c r="I162" s="119"/>
      <c r="J162" s="19"/>
      <c r="K162" s="27"/>
      <c r="L162" s="127"/>
      <c r="M162" s="4"/>
      <c r="N162" s="4"/>
      <c r="O162" s="4"/>
      <c r="P162" s="4"/>
      <c r="Q162" s="4"/>
      <c r="R162" s="4"/>
      <c r="S162" s="4"/>
      <c r="T162" s="4"/>
      <c r="U162" s="4"/>
      <c r="V162" s="4"/>
      <c r="W162" s="4"/>
      <c r="X162" s="4"/>
      <c r="Y162" s="4"/>
      <c r="Z162" s="4"/>
    </row>
    <row r="163" hidden="1" outlineLevel="1">
      <c r="A163" s="42">
        <v>114.0</v>
      </c>
      <c r="B163" s="129">
        <v>34.0</v>
      </c>
      <c r="C163" s="130" t="s">
        <v>266</v>
      </c>
      <c r="D163" s="51" t="s">
        <v>47</v>
      </c>
      <c r="E163" s="131">
        <v>37.504</v>
      </c>
      <c r="F163" s="26">
        <f t="shared" ref="F163:F168" si="126">E163*I163</f>
        <v>21252.39168</v>
      </c>
      <c r="G163" s="26">
        <f>E163*J163</f>
        <v>0</v>
      </c>
      <c r="H163" s="118">
        <f t="shared" ref="H163:H168" si="127">F163+G163</f>
        <v>21252.39168</v>
      </c>
      <c r="I163" s="118">
        <f t="shared" ref="I163:J163" si="125">I153</f>
        <v>566.67</v>
      </c>
      <c r="J163" s="27">
        <f t="shared" si="125"/>
        <v>0</v>
      </c>
      <c r="K163" s="27">
        <f t="shared" ref="K163:K168" si="128">I163+J163</f>
        <v>566.67</v>
      </c>
      <c r="L163" s="135"/>
      <c r="M163" s="50" t="s">
        <v>242</v>
      </c>
      <c r="N163" s="4"/>
      <c r="O163" s="4"/>
      <c r="P163" s="4"/>
      <c r="Q163" s="4"/>
      <c r="R163" s="4"/>
      <c r="S163" s="4"/>
      <c r="T163" s="4"/>
      <c r="U163" s="4"/>
      <c r="V163" s="4"/>
      <c r="W163" s="4"/>
      <c r="X163" s="4"/>
      <c r="Y163" s="4"/>
      <c r="Z163" s="4"/>
    </row>
    <row r="164" hidden="1" outlineLevel="1">
      <c r="A164" s="42">
        <v>115.0</v>
      </c>
      <c r="B164" s="129">
        <v>35.0</v>
      </c>
      <c r="C164" s="130" t="s">
        <v>267</v>
      </c>
      <c r="D164" s="51" t="s">
        <v>47</v>
      </c>
      <c r="E164" s="131">
        <v>37.504</v>
      </c>
      <c r="F164" s="26">
        <f t="shared" si="126"/>
        <v>11094.80832</v>
      </c>
      <c r="G164" s="26">
        <f>J164</f>
        <v>0</v>
      </c>
      <c r="H164" s="118">
        <f t="shared" si="127"/>
        <v>11094.80832</v>
      </c>
      <c r="I164" s="118">
        <f t="shared" ref="I164:I166" si="129">I154</f>
        <v>295.83</v>
      </c>
      <c r="J164" s="27">
        <v>0.0</v>
      </c>
      <c r="K164" s="27">
        <f t="shared" si="128"/>
        <v>295.83</v>
      </c>
      <c r="L164" s="135"/>
      <c r="M164" s="50" t="s">
        <v>242</v>
      </c>
      <c r="N164" s="4"/>
      <c r="O164" s="4"/>
      <c r="P164" s="4"/>
      <c r="Q164" s="4"/>
      <c r="R164" s="4"/>
      <c r="S164" s="4"/>
      <c r="T164" s="4"/>
      <c r="U164" s="4"/>
      <c r="V164" s="4"/>
      <c r="W164" s="4"/>
      <c r="X164" s="4"/>
      <c r="Y164" s="4"/>
      <c r="Z164" s="4"/>
    </row>
    <row r="165" hidden="1" outlineLevel="1">
      <c r="A165" s="42">
        <v>116.0</v>
      </c>
      <c r="B165" s="129">
        <v>36.0</v>
      </c>
      <c r="C165" s="130" t="s">
        <v>268</v>
      </c>
      <c r="D165" s="51" t="s">
        <v>47</v>
      </c>
      <c r="E165" s="131">
        <v>37.504</v>
      </c>
      <c r="F165" s="26">
        <f t="shared" si="126"/>
        <v>9376</v>
      </c>
      <c r="G165" s="26">
        <f t="shared" ref="G165:G168" si="130">E165*J165</f>
        <v>915.0976</v>
      </c>
      <c r="H165" s="118">
        <f t="shared" si="127"/>
        <v>10291.0976</v>
      </c>
      <c r="I165" s="118">
        <f t="shared" si="129"/>
        <v>250</v>
      </c>
      <c r="J165" s="132">
        <f>J155</f>
        <v>24.4</v>
      </c>
      <c r="K165" s="27">
        <f t="shared" si="128"/>
        <v>274.4</v>
      </c>
      <c r="L165" s="135"/>
      <c r="M165" s="50" t="s">
        <v>242</v>
      </c>
      <c r="N165" s="4"/>
      <c r="O165" s="4"/>
      <c r="P165" s="4"/>
      <c r="Q165" s="4"/>
      <c r="R165" s="4"/>
      <c r="S165" s="4"/>
      <c r="T165" s="4"/>
      <c r="U165" s="4"/>
      <c r="V165" s="4"/>
      <c r="W165" s="4"/>
      <c r="X165" s="4"/>
      <c r="Y165" s="4"/>
      <c r="Z165" s="4"/>
    </row>
    <row r="166" hidden="1" outlineLevel="1">
      <c r="A166" s="42">
        <v>117.0</v>
      </c>
      <c r="B166" s="129">
        <v>37.0</v>
      </c>
      <c r="C166" s="130" t="s">
        <v>269</v>
      </c>
      <c r="D166" s="51" t="s">
        <v>47</v>
      </c>
      <c r="E166" s="131">
        <v>37.504</v>
      </c>
      <c r="F166" s="26">
        <f t="shared" si="126"/>
        <v>10938.79168</v>
      </c>
      <c r="G166" s="26">
        <f t="shared" si="130"/>
        <v>671.3216</v>
      </c>
      <c r="H166" s="118">
        <f t="shared" si="127"/>
        <v>11610.11328</v>
      </c>
      <c r="I166" s="118">
        <f t="shared" si="129"/>
        <v>291.67</v>
      </c>
      <c r="J166" s="132">
        <f>J157</f>
        <v>17.9</v>
      </c>
      <c r="K166" s="27">
        <f t="shared" si="128"/>
        <v>309.57</v>
      </c>
      <c r="L166" s="133" t="s">
        <v>270</v>
      </c>
      <c r="M166" s="50" t="s">
        <v>242</v>
      </c>
      <c r="N166" s="4"/>
      <c r="O166" s="4"/>
      <c r="P166" s="4"/>
      <c r="Q166" s="4"/>
      <c r="R166" s="4"/>
      <c r="S166" s="4"/>
      <c r="T166" s="4"/>
      <c r="U166" s="4"/>
      <c r="V166" s="4"/>
      <c r="W166" s="4"/>
      <c r="X166" s="4"/>
      <c r="Y166" s="4"/>
      <c r="Z166" s="4"/>
    </row>
    <row r="167" hidden="1" outlineLevel="1">
      <c r="A167" s="42">
        <v>118.0</v>
      </c>
      <c r="B167" s="129">
        <v>38.0</v>
      </c>
      <c r="C167" s="130" t="s">
        <v>271</v>
      </c>
      <c r="D167" s="51" t="s">
        <v>47</v>
      </c>
      <c r="E167" s="131">
        <v>2250.496</v>
      </c>
      <c r="F167" s="26">
        <f t="shared" si="126"/>
        <v>656402.1683</v>
      </c>
      <c r="G167" s="26">
        <f t="shared" si="130"/>
        <v>40283.8784</v>
      </c>
      <c r="H167" s="118">
        <f t="shared" si="127"/>
        <v>696686.0467</v>
      </c>
      <c r="I167" s="118">
        <f>I156</f>
        <v>291.67</v>
      </c>
      <c r="J167" s="132">
        <f>J166</f>
        <v>17.9</v>
      </c>
      <c r="K167" s="27">
        <f t="shared" si="128"/>
        <v>309.57</v>
      </c>
      <c r="L167" s="133" t="s">
        <v>270</v>
      </c>
      <c r="M167" s="50" t="s">
        <v>242</v>
      </c>
      <c r="N167" s="4"/>
      <c r="O167" s="4"/>
      <c r="P167" s="4"/>
      <c r="Q167" s="4"/>
      <c r="R167" s="4"/>
      <c r="S167" s="4"/>
      <c r="T167" s="4"/>
      <c r="U167" s="4"/>
      <c r="V167" s="4"/>
      <c r="W167" s="4"/>
      <c r="X167" s="4"/>
      <c r="Y167" s="4"/>
      <c r="Z167" s="4"/>
    </row>
    <row r="168" hidden="1" outlineLevel="1">
      <c r="A168" s="42">
        <v>119.0</v>
      </c>
      <c r="B168" s="129">
        <v>39.0</v>
      </c>
      <c r="C168" s="130" t="s">
        <v>272</v>
      </c>
      <c r="D168" s="51" t="s">
        <v>47</v>
      </c>
      <c r="E168" s="131">
        <v>2288.0</v>
      </c>
      <c r="F168" s="26">
        <f t="shared" si="126"/>
        <v>1048659.04</v>
      </c>
      <c r="G168" s="26">
        <f t="shared" si="130"/>
        <v>2173600</v>
      </c>
      <c r="H168" s="118">
        <f t="shared" si="127"/>
        <v>3222259.04</v>
      </c>
      <c r="I168" s="118">
        <f t="shared" ref="I168:J168" si="131">I158</f>
        <v>458.33</v>
      </c>
      <c r="J168" s="140">
        <f t="shared" si="131"/>
        <v>950</v>
      </c>
      <c r="K168" s="27">
        <f t="shared" si="128"/>
        <v>1408.33</v>
      </c>
      <c r="L168" s="133" t="s">
        <v>279</v>
      </c>
      <c r="M168" s="50" t="s">
        <v>242</v>
      </c>
      <c r="N168" s="4"/>
      <c r="O168" s="4"/>
      <c r="P168" s="4"/>
      <c r="Q168" s="4"/>
      <c r="R168" s="4"/>
      <c r="S168" s="4"/>
      <c r="T168" s="4"/>
      <c r="U168" s="4"/>
      <c r="V168" s="4"/>
      <c r="W168" s="4"/>
      <c r="X168" s="4"/>
      <c r="Y168" s="4"/>
      <c r="Z168" s="4"/>
    </row>
    <row r="169" hidden="1" outlineLevel="1">
      <c r="A169" s="22"/>
      <c r="B169" s="124"/>
      <c r="C169" s="60" t="s">
        <v>280</v>
      </c>
      <c r="D169" s="125"/>
      <c r="E169" s="126"/>
      <c r="F169" s="63">
        <f t="shared" ref="F169:H169" si="132">SUM(F171:F178)</f>
        <v>1519491.925</v>
      </c>
      <c r="G169" s="63">
        <f t="shared" si="132"/>
        <v>444713.3897</v>
      </c>
      <c r="H169" s="63">
        <f t="shared" si="132"/>
        <v>1964205.315</v>
      </c>
      <c r="I169" s="119"/>
      <c r="J169" s="19"/>
      <c r="K169" s="27"/>
      <c r="L169" s="127"/>
      <c r="M169" s="4"/>
      <c r="N169" s="4"/>
      <c r="O169" s="4"/>
      <c r="P169" s="4"/>
      <c r="Q169" s="4"/>
      <c r="R169" s="4"/>
      <c r="S169" s="4"/>
      <c r="T169" s="4"/>
      <c r="U169" s="4"/>
      <c r="V169" s="4"/>
      <c r="W169" s="4"/>
      <c r="X169" s="4"/>
      <c r="Y169" s="4"/>
      <c r="Z169" s="4"/>
    </row>
    <row r="170" hidden="1" outlineLevel="1">
      <c r="A170" s="22"/>
      <c r="B170" s="124"/>
      <c r="C170" s="128" t="s">
        <v>281</v>
      </c>
      <c r="D170" s="125"/>
      <c r="E170" s="126"/>
      <c r="F170" s="26"/>
      <c r="G170" s="26"/>
      <c r="H170" s="118"/>
      <c r="I170" s="119"/>
      <c r="J170" s="19"/>
      <c r="K170" s="27"/>
      <c r="L170" s="127"/>
      <c r="M170" s="4"/>
      <c r="N170" s="4"/>
      <c r="O170" s="4"/>
      <c r="P170" s="4"/>
      <c r="Q170" s="4"/>
      <c r="R170" s="4"/>
      <c r="S170" s="4"/>
      <c r="T170" s="4"/>
      <c r="U170" s="4"/>
      <c r="V170" s="4"/>
      <c r="W170" s="4"/>
      <c r="X170" s="4"/>
      <c r="Y170" s="4"/>
      <c r="Z170" s="4"/>
    </row>
    <row r="171" hidden="1" outlineLevel="1">
      <c r="A171" s="42">
        <v>120.0</v>
      </c>
      <c r="B171" s="129">
        <v>40.0</v>
      </c>
      <c r="C171" s="130" t="s">
        <v>282</v>
      </c>
      <c r="D171" s="51" t="s">
        <v>283</v>
      </c>
      <c r="E171" s="131">
        <v>4.488</v>
      </c>
      <c r="F171" s="48">
        <f>E171*I171</f>
        <v>1341388.25</v>
      </c>
      <c r="G171" s="26">
        <f>E171*J171</f>
        <v>240051.0473</v>
      </c>
      <c r="H171" s="118">
        <f>F171+G171</f>
        <v>1581439.298</v>
      </c>
      <c r="I171" s="120">
        <v>298883.3</v>
      </c>
      <c r="J171" s="140">
        <f>'МТР_КР'!H51</f>
        <v>53487.31</v>
      </c>
      <c r="K171" s="27">
        <f>I171+J171</f>
        <v>352370.61</v>
      </c>
      <c r="L171" s="133" t="s">
        <v>284</v>
      </c>
      <c r="M171" s="50" t="s">
        <v>242</v>
      </c>
      <c r="N171" s="4"/>
      <c r="O171" s="4"/>
      <c r="P171" s="4"/>
      <c r="Q171" s="4"/>
      <c r="R171" s="4"/>
      <c r="S171" s="4"/>
      <c r="T171" s="4"/>
      <c r="U171" s="4"/>
      <c r="V171" s="4"/>
      <c r="W171" s="4"/>
      <c r="X171" s="4"/>
      <c r="Y171" s="4"/>
      <c r="Z171" s="4"/>
    </row>
    <row r="172" hidden="1" outlineLevel="1">
      <c r="A172" s="22"/>
      <c r="B172" s="124"/>
      <c r="C172" s="128" t="s">
        <v>285</v>
      </c>
      <c r="D172" s="125"/>
      <c r="E172" s="126"/>
      <c r="F172" s="26"/>
      <c r="G172" s="26"/>
      <c r="H172" s="118"/>
      <c r="I172" s="119"/>
      <c r="J172" s="19"/>
      <c r="K172" s="27"/>
      <c r="L172" s="127"/>
      <c r="M172" s="4"/>
      <c r="N172" s="4"/>
      <c r="O172" s="4"/>
      <c r="P172" s="4"/>
      <c r="Q172" s="4"/>
      <c r="R172" s="4"/>
      <c r="S172" s="4"/>
      <c r="T172" s="4"/>
      <c r="U172" s="4"/>
      <c r="V172" s="4"/>
      <c r="W172" s="4"/>
      <c r="X172" s="4"/>
      <c r="Y172" s="4"/>
      <c r="Z172" s="4"/>
    </row>
    <row r="173" hidden="1" outlineLevel="1">
      <c r="A173" s="42">
        <v>121.0</v>
      </c>
      <c r="B173" s="129">
        <v>41.0</v>
      </c>
      <c r="C173" s="130" t="s">
        <v>266</v>
      </c>
      <c r="D173" s="51" t="s">
        <v>47</v>
      </c>
      <c r="E173" s="131">
        <v>17.846</v>
      </c>
      <c r="F173" s="26">
        <f t="shared" ref="F173:F178" si="134">E173*I173</f>
        <v>10112.79282</v>
      </c>
      <c r="G173" s="26">
        <f t="shared" ref="G173:G178" si="135">E173*J173</f>
        <v>0</v>
      </c>
      <c r="H173" s="118">
        <f t="shared" ref="H173:H178" si="136">F173+G173</f>
        <v>10112.79282</v>
      </c>
      <c r="I173" s="118">
        <f t="shared" ref="I173:J173" si="133">I153</f>
        <v>566.67</v>
      </c>
      <c r="J173" s="27">
        <f t="shared" si="133"/>
        <v>0</v>
      </c>
      <c r="K173" s="27">
        <f t="shared" ref="K173:K178" si="137">I173+J173</f>
        <v>566.67</v>
      </c>
      <c r="L173" s="135"/>
      <c r="M173" s="50" t="s">
        <v>242</v>
      </c>
      <c r="N173" s="4"/>
      <c r="O173" s="4"/>
      <c r="P173" s="4"/>
      <c r="Q173" s="4"/>
      <c r="R173" s="4"/>
      <c r="S173" s="4"/>
      <c r="T173" s="4"/>
      <c r="U173" s="4"/>
      <c r="V173" s="4"/>
      <c r="W173" s="4"/>
      <c r="X173" s="4"/>
      <c r="Y173" s="4"/>
      <c r="Z173" s="4"/>
    </row>
    <row r="174" hidden="1" outlineLevel="1">
      <c r="A174" s="42">
        <v>122.0</v>
      </c>
      <c r="B174" s="129">
        <v>42.0</v>
      </c>
      <c r="C174" s="130" t="s">
        <v>267</v>
      </c>
      <c r="D174" s="51" t="s">
        <v>47</v>
      </c>
      <c r="E174" s="131">
        <v>17.846</v>
      </c>
      <c r="F174" s="26">
        <f t="shared" si="134"/>
        <v>5279.38218</v>
      </c>
      <c r="G174" s="26">
        <f t="shared" si="135"/>
        <v>0</v>
      </c>
      <c r="H174" s="118">
        <f t="shared" si="136"/>
        <v>5279.38218</v>
      </c>
      <c r="I174" s="119">
        <f t="shared" ref="I174:I176" si="138">I154</f>
        <v>295.83</v>
      </c>
      <c r="J174" s="27">
        <v>0.0</v>
      </c>
      <c r="K174" s="27">
        <f t="shared" si="137"/>
        <v>295.83</v>
      </c>
      <c r="L174" s="135"/>
      <c r="M174" s="50" t="s">
        <v>242</v>
      </c>
      <c r="N174" s="4"/>
      <c r="O174" s="4"/>
      <c r="P174" s="4"/>
      <c r="Q174" s="4"/>
      <c r="R174" s="4"/>
      <c r="S174" s="4"/>
      <c r="T174" s="4"/>
      <c r="U174" s="4"/>
      <c r="V174" s="4"/>
      <c r="W174" s="4"/>
      <c r="X174" s="4"/>
      <c r="Y174" s="4"/>
      <c r="Z174" s="4"/>
    </row>
    <row r="175" hidden="1" outlineLevel="1">
      <c r="A175" s="42">
        <v>123.0</v>
      </c>
      <c r="B175" s="129">
        <v>43.0</v>
      </c>
      <c r="C175" s="130" t="s">
        <v>268</v>
      </c>
      <c r="D175" s="51" t="s">
        <v>47</v>
      </c>
      <c r="E175" s="131">
        <v>17.846</v>
      </c>
      <c r="F175" s="26">
        <f t="shared" si="134"/>
        <v>4461.5</v>
      </c>
      <c r="G175" s="26">
        <f t="shared" si="135"/>
        <v>435.4424</v>
      </c>
      <c r="H175" s="118">
        <f t="shared" si="136"/>
        <v>4896.9424</v>
      </c>
      <c r="I175" s="118">
        <f t="shared" si="138"/>
        <v>250</v>
      </c>
      <c r="J175" s="132">
        <f>J165</f>
        <v>24.4</v>
      </c>
      <c r="K175" s="27">
        <f t="shared" si="137"/>
        <v>274.4</v>
      </c>
      <c r="L175" s="135"/>
      <c r="M175" s="50" t="s">
        <v>242</v>
      </c>
      <c r="N175" s="4"/>
      <c r="O175" s="4"/>
      <c r="P175" s="4"/>
      <c r="Q175" s="4"/>
      <c r="R175" s="4"/>
      <c r="S175" s="4"/>
      <c r="T175" s="4"/>
      <c r="U175" s="4"/>
      <c r="V175" s="4"/>
      <c r="W175" s="4"/>
      <c r="X175" s="4"/>
      <c r="Y175" s="4"/>
      <c r="Z175" s="4"/>
    </row>
    <row r="176" hidden="1" outlineLevel="1">
      <c r="A176" s="42">
        <v>124.0</v>
      </c>
      <c r="B176" s="129">
        <v>44.0</v>
      </c>
      <c r="C176" s="130" t="s">
        <v>269</v>
      </c>
      <c r="D176" s="51" t="s">
        <v>47</v>
      </c>
      <c r="E176" s="131">
        <v>17.846</v>
      </c>
      <c r="F176" s="26">
        <f t="shared" si="134"/>
        <v>5205.14282</v>
      </c>
      <c r="G176" s="26">
        <f t="shared" si="135"/>
        <v>319.4434</v>
      </c>
      <c r="H176" s="118">
        <f t="shared" si="136"/>
        <v>5524.58622</v>
      </c>
      <c r="I176" s="118">
        <f t="shared" si="138"/>
        <v>291.67</v>
      </c>
      <c r="J176" s="132">
        <f>J167</f>
        <v>17.9</v>
      </c>
      <c r="K176" s="27">
        <f t="shared" si="137"/>
        <v>309.57</v>
      </c>
      <c r="L176" s="133" t="s">
        <v>270</v>
      </c>
      <c r="M176" s="50" t="s">
        <v>242</v>
      </c>
      <c r="N176" s="4"/>
      <c r="O176" s="4"/>
      <c r="P176" s="4"/>
      <c r="Q176" s="4"/>
      <c r="R176" s="4"/>
      <c r="S176" s="4"/>
      <c r="T176" s="4"/>
      <c r="U176" s="4"/>
      <c r="V176" s="4"/>
      <c r="W176" s="4"/>
      <c r="X176" s="4"/>
      <c r="Y176" s="4"/>
      <c r="Z176" s="4"/>
    </row>
    <row r="177" hidden="1" outlineLevel="1">
      <c r="A177" s="42">
        <v>125.0</v>
      </c>
      <c r="B177" s="129">
        <v>45.0</v>
      </c>
      <c r="C177" s="130" t="s">
        <v>271</v>
      </c>
      <c r="D177" s="51" t="s">
        <v>47</v>
      </c>
      <c r="E177" s="131">
        <v>193.154</v>
      </c>
      <c r="F177" s="26">
        <f t="shared" si="134"/>
        <v>56337.22718</v>
      </c>
      <c r="G177" s="26">
        <f t="shared" si="135"/>
        <v>3457.4566</v>
      </c>
      <c r="H177" s="118">
        <f t="shared" si="136"/>
        <v>59794.68378</v>
      </c>
      <c r="I177" s="119">
        <f>I156</f>
        <v>291.67</v>
      </c>
      <c r="J177" s="140">
        <f>J176</f>
        <v>17.9</v>
      </c>
      <c r="K177" s="27">
        <f t="shared" si="137"/>
        <v>309.57</v>
      </c>
      <c r="L177" s="133" t="s">
        <v>270</v>
      </c>
      <c r="M177" s="50" t="s">
        <v>242</v>
      </c>
      <c r="N177" s="4"/>
      <c r="O177" s="4"/>
      <c r="P177" s="4"/>
      <c r="Q177" s="4"/>
      <c r="R177" s="4"/>
      <c r="S177" s="4"/>
      <c r="T177" s="4"/>
      <c r="U177" s="4"/>
      <c r="V177" s="4"/>
      <c r="W177" s="4"/>
      <c r="X177" s="4"/>
      <c r="Y177" s="4"/>
      <c r="Z177" s="4"/>
    </row>
    <row r="178" hidden="1" outlineLevel="1">
      <c r="A178" s="42">
        <v>126.0</v>
      </c>
      <c r="B178" s="129">
        <v>46.0</v>
      </c>
      <c r="C178" s="130" t="s">
        <v>272</v>
      </c>
      <c r="D178" s="51" t="s">
        <v>47</v>
      </c>
      <c r="E178" s="131">
        <v>211.0</v>
      </c>
      <c r="F178" s="26">
        <f t="shared" si="134"/>
        <v>96707.63</v>
      </c>
      <c r="G178" s="26">
        <f t="shared" si="135"/>
        <v>200450</v>
      </c>
      <c r="H178" s="118">
        <f t="shared" si="136"/>
        <v>297157.63</v>
      </c>
      <c r="I178" s="119">
        <f t="shared" ref="I178:J178" si="139">I158</f>
        <v>458.33</v>
      </c>
      <c r="J178" s="140">
        <f t="shared" si="139"/>
        <v>950</v>
      </c>
      <c r="K178" s="27">
        <f t="shared" si="137"/>
        <v>1408.33</v>
      </c>
      <c r="L178" s="133" t="s">
        <v>286</v>
      </c>
      <c r="M178" s="50" t="s">
        <v>242</v>
      </c>
      <c r="N178" s="4"/>
      <c r="O178" s="4"/>
      <c r="P178" s="4"/>
      <c r="Q178" s="4"/>
      <c r="R178" s="4"/>
      <c r="S178" s="4"/>
      <c r="T178" s="4"/>
      <c r="U178" s="4"/>
      <c r="V178" s="4"/>
      <c r="W178" s="4"/>
      <c r="X178" s="4"/>
      <c r="Y178" s="4"/>
      <c r="Z178" s="4"/>
    </row>
    <row r="179" hidden="1" outlineLevel="1">
      <c r="A179" s="22"/>
      <c r="B179" s="124"/>
      <c r="C179" s="60" t="s">
        <v>287</v>
      </c>
      <c r="D179" s="126"/>
      <c r="E179" s="126"/>
      <c r="F179" s="63">
        <f t="shared" ref="F179:H179" si="140">SUM(F181:F187)</f>
        <v>608174.6951</v>
      </c>
      <c r="G179" s="63">
        <f t="shared" si="140"/>
        <v>58491.10007</v>
      </c>
      <c r="H179" s="63">
        <f t="shared" si="140"/>
        <v>666665.7951</v>
      </c>
      <c r="I179" s="119"/>
      <c r="J179" s="19"/>
      <c r="K179" s="27"/>
      <c r="L179" s="127"/>
      <c r="M179" s="4"/>
      <c r="N179" s="4"/>
      <c r="O179" s="4"/>
      <c r="P179" s="4"/>
      <c r="Q179" s="4"/>
      <c r="R179" s="4"/>
      <c r="S179" s="4"/>
      <c r="T179" s="4"/>
      <c r="U179" s="4"/>
      <c r="V179" s="4"/>
      <c r="W179" s="4"/>
      <c r="X179" s="4"/>
      <c r="Y179" s="4"/>
      <c r="Z179" s="4"/>
    </row>
    <row r="180" hidden="1" outlineLevel="1">
      <c r="A180" s="22"/>
      <c r="B180" s="124"/>
      <c r="C180" s="128" t="s">
        <v>288</v>
      </c>
      <c r="D180" s="126"/>
      <c r="E180" s="126"/>
      <c r="F180" s="26"/>
      <c r="G180" s="26"/>
      <c r="H180" s="118"/>
      <c r="I180" s="119"/>
      <c r="J180" s="19"/>
      <c r="K180" s="27"/>
      <c r="L180" s="127"/>
      <c r="M180" s="4"/>
      <c r="N180" s="4"/>
      <c r="O180" s="4"/>
      <c r="P180" s="4"/>
      <c r="Q180" s="4"/>
      <c r="R180" s="4"/>
      <c r="S180" s="4"/>
      <c r="T180" s="4"/>
      <c r="U180" s="4"/>
      <c r="V180" s="4"/>
      <c r="W180" s="4"/>
      <c r="X180" s="4"/>
      <c r="Y180" s="4"/>
      <c r="Z180" s="4"/>
    </row>
    <row r="181" hidden="1" outlineLevel="1">
      <c r="A181" s="42">
        <v>127.0</v>
      </c>
      <c r="B181" s="129">
        <v>47.0</v>
      </c>
      <c r="C181" s="134" t="s">
        <v>289</v>
      </c>
      <c r="D181" s="131" t="s">
        <v>148</v>
      </c>
      <c r="E181" s="131">
        <v>0.02665</v>
      </c>
      <c r="F181" s="26">
        <f t="shared" ref="F181:F182" si="141">E181*I181</f>
        <v>1887.708245</v>
      </c>
      <c r="G181" s="26">
        <f t="shared" ref="G181:G182" si="142">E181*J181</f>
        <v>0</v>
      </c>
      <c r="H181" s="118">
        <f t="shared" ref="H181:H182" si="143">F181+G181</f>
        <v>1887.708245</v>
      </c>
      <c r="I181" s="118">
        <v>70833.33</v>
      </c>
      <c r="J181" s="27">
        <v>0.0</v>
      </c>
      <c r="K181" s="27">
        <f t="shared" ref="K181:K182" si="144">I181+J181</f>
        <v>70833.33</v>
      </c>
      <c r="L181" s="135"/>
      <c r="M181" s="50" t="s">
        <v>242</v>
      </c>
      <c r="N181" s="4"/>
      <c r="O181" s="4"/>
      <c r="P181" s="4"/>
      <c r="Q181" s="4"/>
      <c r="R181" s="4"/>
      <c r="S181" s="4"/>
      <c r="T181" s="4"/>
      <c r="U181" s="4"/>
      <c r="V181" s="4"/>
      <c r="W181" s="4"/>
      <c r="X181" s="4"/>
      <c r="Y181" s="4"/>
      <c r="Z181" s="4"/>
    </row>
    <row r="182" hidden="1" outlineLevel="1">
      <c r="A182" s="42">
        <v>128.0</v>
      </c>
      <c r="B182" s="129">
        <v>48.0</v>
      </c>
      <c r="C182" s="134" t="s">
        <v>290</v>
      </c>
      <c r="D182" s="131" t="s">
        <v>19</v>
      </c>
      <c r="E182" s="131">
        <v>6.0</v>
      </c>
      <c r="F182" s="26">
        <f t="shared" si="141"/>
        <v>407273.4</v>
      </c>
      <c r="G182" s="26">
        <f t="shared" si="142"/>
        <v>0</v>
      </c>
      <c r="H182" s="118">
        <f t="shared" si="143"/>
        <v>407273.4</v>
      </c>
      <c r="I182" s="120">
        <v>67878.9</v>
      </c>
      <c r="J182" s="27">
        <v>0.0</v>
      </c>
      <c r="K182" s="27">
        <f t="shared" si="144"/>
        <v>67878.9</v>
      </c>
      <c r="L182" s="135"/>
      <c r="M182" s="50" t="s">
        <v>242</v>
      </c>
      <c r="N182" s="4"/>
      <c r="O182" s="4"/>
      <c r="P182" s="4"/>
      <c r="Q182" s="4"/>
      <c r="R182" s="4"/>
      <c r="S182" s="4"/>
      <c r="T182" s="4"/>
      <c r="U182" s="4"/>
      <c r="V182" s="4"/>
      <c r="W182" s="4"/>
      <c r="X182" s="4"/>
      <c r="Y182" s="4"/>
      <c r="Z182" s="4"/>
    </row>
    <row r="183" hidden="1" outlineLevel="1">
      <c r="A183" s="22"/>
      <c r="B183" s="124"/>
      <c r="C183" s="128" t="s">
        <v>291</v>
      </c>
      <c r="D183" s="126"/>
      <c r="E183" s="126"/>
      <c r="F183" s="26"/>
      <c r="G183" s="26"/>
      <c r="H183" s="118"/>
      <c r="I183" s="118"/>
      <c r="J183" s="27"/>
      <c r="K183" s="27"/>
      <c r="L183" s="127"/>
      <c r="M183" s="4"/>
      <c r="N183" s="4"/>
      <c r="O183" s="4"/>
      <c r="P183" s="4"/>
      <c r="Q183" s="4"/>
      <c r="R183" s="4"/>
      <c r="S183" s="4"/>
      <c r="T183" s="4"/>
      <c r="U183" s="4"/>
      <c r="V183" s="4"/>
      <c r="W183" s="4"/>
      <c r="X183" s="4"/>
      <c r="Y183" s="4"/>
      <c r="Z183" s="4"/>
    </row>
    <row r="184" hidden="1" outlineLevel="1">
      <c r="A184" s="42">
        <v>129.0</v>
      </c>
      <c r="B184" s="129">
        <v>49.0</v>
      </c>
      <c r="C184" s="130" t="s">
        <v>292</v>
      </c>
      <c r="D184" s="131" t="s">
        <v>283</v>
      </c>
      <c r="E184" s="131">
        <v>0.597</v>
      </c>
      <c r="F184" s="26">
        <f>E184*I184</f>
        <v>178433.5868</v>
      </c>
      <c r="G184" s="26">
        <f>E184*J184</f>
        <v>31931.92407</v>
      </c>
      <c r="H184" s="118">
        <f>F184+G184</f>
        <v>210365.5109</v>
      </c>
      <c r="I184" s="118">
        <v>298883.73</v>
      </c>
      <c r="J184" s="140">
        <f>'МТР_КР'!H64</f>
        <v>53487.31</v>
      </c>
      <c r="K184" s="27">
        <f>I184+J184</f>
        <v>352371.04</v>
      </c>
      <c r="L184" s="133" t="s">
        <v>293</v>
      </c>
      <c r="M184" s="50" t="s">
        <v>242</v>
      </c>
      <c r="N184" s="4"/>
      <c r="O184" s="4"/>
      <c r="P184" s="4"/>
      <c r="Q184" s="4"/>
      <c r="R184" s="4"/>
      <c r="S184" s="4"/>
      <c r="T184" s="4"/>
      <c r="U184" s="4"/>
      <c r="V184" s="4"/>
      <c r="W184" s="4"/>
      <c r="X184" s="4"/>
      <c r="Y184" s="4"/>
      <c r="Z184" s="4"/>
    </row>
    <row r="185" hidden="1" outlineLevel="1">
      <c r="A185" s="22"/>
      <c r="B185" s="124"/>
      <c r="C185" s="128" t="s">
        <v>285</v>
      </c>
      <c r="D185" s="126"/>
      <c r="E185" s="126"/>
      <c r="F185" s="26"/>
      <c r="G185" s="26"/>
      <c r="H185" s="118"/>
      <c r="I185" s="119"/>
      <c r="J185" s="19"/>
      <c r="K185" s="27"/>
      <c r="L185" s="127"/>
      <c r="M185" s="50" t="s">
        <v>242</v>
      </c>
      <c r="N185" s="4"/>
      <c r="O185" s="4"/>
      <c r="P185" s="4"/>
      <c r="Q185" s="4"/>
      <c r="R185" s="4"/>
      <c r="S185" s="4"/>
      <c r="T185" s="4"/>
      <c r="U185" s="4"/>
      <c r="V185" s="4"/>
      <c r="W185" s="4"/>
      <c r="X185" s="4"/>
      <c r="Y185" s="4"/>
      <c r="Z185" s="4"/>
    </row>
    <row r="186" hidden="1" outlineLevel="1">
      <c r="A186" s="42">
        <v>130.0</v>
      </c>
      <c r="B186" s="129">
        <v>50.0</v>
      </c>
      <c r="C186" s="141" t="s">
        <v>271</v>
      </c>
      <c r="D186" s="131" t="s">
        <v>47</v>
      </c>
      <c r="E186" s="131">
        <v>27.44</v>
      </c>
      <c r="F186" s="26">
        <f t="shared" ref="F186:F187" si="146">E186*I186</f>
        <v>8003.4248</v>
      </c>
      <c r="G186" s="26">
        <f t="shared" ref="G186:G187" si="147">E186*J186</f>
        <v>491.176</v>
      </c>
      <c r="H186" s="118">
        <f t="shared" ref="H186:H187" si="148">F186+G186</f>
        <v>8494.6008</v>
      </c>
      <c r="I186" s="118">
        <f t="shared" ref="I186:J186" si="145">I177</f>
        <v>291.67</v>
      </c>
      <c r="J186" s="132">
        <f t="shared" si="145"/>
        <v>17.9</v>
      </c>
      <c r="K186" s="27">
        <f t="shared" ref="K186:K187" si="150">I186+J186</f>
        <v>309.57</v>
      </c>
      <c r="L186" s="133" t="s">
        <v>270</v>
      </c>
      <c r="M186" s="50" t="s">
        <v>242</v>
      </c>
      <c r="N186" s="4"/>
      <c r="O186" s="4"/>
      <c r="P186" s="4"/>
      <c r="Q186" s="4"/>
      <c r="R186" s="4"/>
      <c r="S186" s="4"/>
      <c r="T186" s="4"/>
      <c r="U186" s="4"/>
      <c r="V186" s="4"/>
      <c r="W186" s="4"/>
      <c r="X186" s="4"/>
      <c r="Y186" s="4"/>
      <c r="Z186" s="4"/>
    </row>
    <row r="187" hidden="1" outlineLevel="1">
      <c r="A187" s="42">
        <v>131.0</v>
      </c>
      <c r="B187" s="129">
        <v>51.0</v>
      </c>
      <c r="C187" s="141" t="s">
        <v>272</v>
      </c>
      <c r="D187" s="131" t="s">
        <v>47</v>
      </c>
      <c r="E187" s="131">
        <v>27.44</v>
      </c>
      <c r="F187" s="26">
        <f t="shared" si="146"/>
        <v>12576.5752</v>
      </c>
      <c r="G187" s="26">
        <f t="shared" si="147"/>
        <v>26068</v>
      </c>
      <c r="H187" s="118">
        <f t="shared" si="148"/>
        <v>38644.5752</v>
      </c>
      <c r="I187" s="119">
        <f t="shared" ref="I187:J187" si="149">I158</f>
        <v>458.33</v>
      </c>
      <c r="J187" s="140">
        <f t="shared" si="149"/>
        <v>950</v>
      </c>
      <c r="K187" s="27">
        <f t="shared" si="150"/>
        <v>1408.33</v>
      </c>
      <c r="L187" s="133" t="s">
        <v>294</v>
      </c>
      <c r="M187" s="50" t="s">
        <v>242</v>
      </c>
      <c r="N187" s="4"/>
      <c r="O187" s="4"/>
      <c r="P187" s="4"/>
      <c r="Q187" s="4"/>
      <c r="R187" s="4"/>
      <c r="S187" s="4"/>
      <c r="T187" s="4"/>
      <c r="U187" s="4"/>
      <c r="V187" s="4"/>
      <c r="W187" s="4"/>
      <c r="X187" s="4"/>
      <c r="Y187" s="4"/>
      <c r="Z187" s="4"/>
    </row>
    <row r="188" hidden="1" outlineLevel="1">
      <c r="A188" s="22"/>
      <c r="B188" s="124"/>
      <c r="C188" s="60" t="s">
        <v>295</v>
      </c>
      <c r="D188" s="126"/>
      <c r="E188" s="126"/>
      <c r="F188" s="63">
        <f t="shared" ref="F188:H188" si="151">SUM(F190:F204)</f>
        <v>9774744.655</v>
      </c>
      <c r="G188" s="63">
        <f t="shared" si="151"/>
        <v>1612176.786</v>
      </c>
      <c r="H188" s="63">
        <f t="shared" si="151"/>
        <v>11386921.44</v>
      </c>
      <c r="I188" s="119"/>
      <c r="J188" s="19"/>
      <c r="K188" s="27"/>
      <c r="L188" s="127"/>
      <c r="M188" s="4"/>
      <c r="N188" s="4"/>
      <c r="O188" s="4"/>
      <c r="P188" s="4"/>
      <c r="Q188" s="4"/>
      <c r="R188" s="4"/>
      <c r="S188" s="4"/>
      <c r="T188" s="4"/>
      <c r="U188" s="4"/>
      <c r="V188" s="4"/>
      <c r="W188" s="4"/>
      <c r="X188" s="4"/>
      <c r="Y188" s="4"/>
      <c r="Z188" s="4"/>
    </row>
    <row r="189" hidden="1" outlineLevel="1">
      <c r="A189" s="22"/>
      <c r="B189" s="124"/>
      <c r="C189" s="128" t="s">
        <v>296</v>
      </c>
      <c r="D189" s="126"/>
      <c r="E189" s="126"/>
      <c r="F189" s="26"/>
      <c r="G189" s="26"/>
      <c r="H189" s="118"/>
      <c r="I189" s="119"/>
      <c r="J189" s="19"/>
      <c r="K189" s="27"/>
      <c r="L189" s="127"/>
      <c r="M189" s="4"/>
      <c r="N189" s="4"/>
      <c r="O189" s="4"/>
      <c r="P189" s="4"/>
      <c r="Q189" s="4"/>
      <c r="R189" s="4"/>
      <c r="S189" s="4"/>
      <c r="T189" s="4"/>
      <c r="U189" s="4"/>
      <c r="V189" s="4"/>
      <c r="W189" s="4"/>
      <c r="X189" s="4"/>
      <c r="Y189" s="4"/>
      <c r="Z189" s="4"/>
    </row>
    <row r="190" hidden="1" outlineLevel="1">
      <c r="A190" s="42">
        <v>132.0</v>
      </c>
      <c r="B190" s="129">
        <v>52.0</v>
      </c>
      <c r="C190" s="133" t="s">
        <v>297</v>
      </c>
      <c r="D190" s="131" t="s">
        <v>298</v>
      </c>
      <c r="E190" s="131">
        <v>560.0</v>
      </c>
      <c r="F190" s="26">
        <f t="shared" ref="F190:F191" si="152">E190*I190</f>
        <v>980000</v>
      </c>
      <c r="G190" s="26">
        <f t="shared" ref="G190:G191" si="153">E190*J190</f>
        <v>0</v>
      </c>
      <c r="H190" s="118">
        <f t="shared" ref="H190:H191" si="154">F190+G190</f>
        <v>980000</v>
      </c>
      <c r="I190" s="120">
        <v>1750.0</v>
      </c>
      <c r="J190" s="27">
        <v>0.0</v>
      </c>
      <c r="K190" s="27">
        <f t="shared" ref="K190:K191" si="155">I190+J190</f>
        <v>1750</v>
      </c>
      <c r="L190" s="135"/>
      <c r="M190" s="50" t="s">
        <v>242</v>
      </c>
      <c r="N190" s="4"/>
      <c r="O190" s="4"/>
      <c r="P190" s="4"/>
      <c r="Q190" s="4"/>
      <c r="R190" s="4"/>
      <c r="S190" s="4"/>
      <c r="T190" s="4"/>
      <c r="U190" s="4"/>
      <c r="V190" s="4"/>
      <c r="W190" s="4"/>
      <c r="X190" s="4"/>
      <c r="Y190" s="4"/>
      <c r="Z190" s="4"/>
    </row>
    <row r="191" hidden="1" outlineLevel="1">
      <c r="A191" s="42">
        <v>133.0</v>
      </c>
      <c r="B191" s="129">
        <v>53.0</v>
      </c>
      <c r="C191" s="133" t="s">
        <v>299</v>
      </c>
      <c r="D191" s="131" t="s">
        <v>136</v>
      </c>
      <c r="E191" s="131">
        <v>18.0</v>
      </c>
      <c r="F191" s="26">
        <f t="shared" si="152"/>
        <v>2659565.88</v>
      </c>
      <c r="G191" s="26">
        <f t="shared" si="153"/>
        <v>0</v>
      </c>
      <c r="H191" s="118">
        <f t="shared" si="154"/>
        <v>2659565.88</v>
      </c>
      <c r="I191" s="120">
        <v>147753.66</v>
      </c>
      <c r="J191" s="27">
        <v>0.0</v>
      </c>
      <c r="K191" s="27">
        <f t="shared" si="155"/>
        <v>147753.66</v>
      </c>
      <c r="L191" s="133" t="s">
        <v>300</v>
      </c>
      <c r="M191" s="50" t="s">
        <v>242</v>
      </c>
      <c r="N191" s="4"/>
      <c r="O191" s="4"/>
      <c r="P191" s="4"/>
      <c r="Q191" s="4"/>
      <c r="R191" s="4"/>
      <c r="S191" s="4"/>
      <c r="T191" s="4"/>
      <c r="U191" s="4"/>
      <c r="V191" s="4"/>
      <c r="W191" s="4"/>
      <c r="X191" s="4"/>
      <c r="Y191" s="4"/>
      <c r="Z191" s="4"/>
    </row>
    <row r="192" hidden="1" outlineLevel="1">
      <c r="A192" s="22"/>
      <c r="B192" s="124"/>
      <c r="C192" s="128" t="s">
        <v>301</v>
      </c>
      <c r="D192" s="126"/>
      <c r="E192" s="126"/>
      <c r="F192" s="26"/>
      <c r="G192" s="26"/>
      <c r="H192" s="118"/>
      <c r="I192" s="119"/>
      <c r="J192" s="19"/>
      <c r="K192" s="27"/>
      <c r="L192" s="127"/>
      <c r="M192" s="4"/>
      <c r="N192" s="4"/>
      <c r="O192" s="4"/>
      <c r="P192" s="4"/>
      <c r="Q192" s="4"/>
      <c r="R192" s="4"/>
      <c r="S192" s="4"/>
      <c r="T192" s="4"/>
      <c r="U192" s="4"/>
      <c r="V192" s="4"/>
      <c r="W192" s="4"/>
      <c r="X192" s="4"/>
      <c r="Y192" s="4"/>
      <c r="Z192" s="4"/>
    </row>
    <row r="193" hidden="1" outlineLevel="1">
      <c r="A193" s="42">
        <v>134.0</v>
      </c>
      <c r="B193" s="129">
        <v>54.0</v>
      </c>
      <c r="C193" s="141" t="s">
        <v>302</v>
      </c>
      <c r="D193" s="131" t="s">
        <v>148</v>
      </c>
      <c r="E193" s="131">
        <v>12.92</v>
      </c>
      <c r="F193" s="26">
        <f t="shared" ref="F193:F194" si="156">E193*I193</f>
        <v>3564779.939</v>
      </c>
      <c r="G193" s="26">
        <f t="shared" ref="G193:G194" si="157">E193*J193</f>
        <v>779965.3652</v>
      </c>
      <c r="H193" s="118">
        <f t="shared" ref="H193:H194" si="158">F193+G193</f>
        <v>4344745.304</v>
      </c>
      <c r="I193" s="120">
        <v>275911.76</v>
      </c>
      <c r="J193" s="132">
        <f>'МТР_КР'!H73</f>
        <v>60368.83632</v>
      </c>
      <c r="K193" s="27">
        <f t="shared" ref="K193:K194" si="159">I193+J193</f>
        <v>336280.5963</v>
      </c>
      <c r="L193" s="133" t="s">
        <v>303</v>
      </c>
      <c r="M193" s="50" t="s">
        <v>242</v>
      </c>
      <c r="N193" s="4"/>
      <c r="O193" s="4"/>
      <c r="P193" s="4"/>
      <c r="Q193" s="4"/>
      <c r="R193" s="4"/>
      <c r="S193" s="4"/>
      <c r="T193" s="4"/>
      <c r="U193" s="4"/>
      <c r="V193" s="4"/>
      <c r="W193" s="4"/>
      <c r="X193" s="4"/>
      <c r="Y193" s="4"/>
      <c r="Z193" s="4"/>
    </row>
    <row r="194" hidden="1" outlineLevel="1">
      <c r="A194" s="42">
        <v>135.0</v>
      </c>
      <c r="B194" s="129">
        <v>55.0</v>
      </c>
      <c r="C194" s="141" t="s">
        <v>304</v>
      </c>
      <c r="D194" s="131" t="s">
        <v>136</v>
      </c>
      <c r="E194" s="131">
        <v>11.15</v>
      </c>
      <c r="F194" s="26">
        <f t="shared" si="156"/>
        <v>1285741.957</v>
      </c>
      <c r="G194" s="26">
        <f t="shared" si="157"/>
        <v>106376.5534</v>
      </c>
      <c r="H194" s="118">
        <f t="shared" si="158"/>
        <v>1392118.51</v>
      </c>
      <c r="I194" s="120">
        <v>115313.18</v>
      </c>
      <c r="J194" s="132">
        <f>'МТР_КР'!H76</f>
        <v>9540.498063</v>
      </c>
      <c r="K194" s="27">
        <f t="shared" si="159"/>
        <v>124853.6781</v>
      </c>
      <c r="L194" s="133" t="s">
        <v>305</v>
      </c>
      <c r="M194" s="50" t="s">
        <v>242</v>
      </c>
      <c r="N194" s="4"/>
      <c r="O194" s="4"/>
      <c r="P194" s="4"/>
      <c r="Q194" s="4"/>
      <c r="R194" s="4"/>
      <c r="S194" s="4"/>
      <c r="T194" s="4"/>
      <c r="U194" s="4"/>
      <c r="V194" s="4"/>
      <c r="W194" s="4"/>
      <c r="X194" s="4"/>
      <c r="Y194" s="4"/>
      <c r="Z194" s="4"/>
    </row>
    <row r="195" hidden="1" outlineLevel="1">
      <c r="A195" s="22"/>
      <c r="B195" s="124"/>
      <c r="C195" s="128" t="s">
        <v>285</v>
      </c>
      <c r="D195" s="126"/>
      <c r="E195" s="126"/>
      <c r="F195" s="26"/>
      <c r="G195" s="26"/>
      <c r="H195" s="118"/>
      <c r="I195" s="118"/>
      <c r="J195" s="27"/>
      <c r="K195" s="27"/>
      <c r="L195" s="127"/>
      <c r="M195" s="50"/>
      <c r="N195" s="4"/>
      <c r="O195" s="4"/>
      <c r="P195" s="4"/>
      <c r="Q195" s="4"/>
      <c r="R195" s="4"/>
      <c r="S195" s="4"/>
      <c r="T195" s="4"/>
      <c r="U195" s="4"/>
      <c r="V195" s="4"/>
      <c r="W195" s="4"/>
      <c r="X195" s="4"/>
      <c r="Y195" s="4"/>
      <c r="Z195" s="4"/>
    </row>
    <row r="196" hidden="1" outlineLevel="1">
      <c r="A196" s="42">
        <v>136.0</v>
      </c>
      <c r="B196" s="129">
        <v>56.0</v>
      </c>
      <c r="C196" s="141" t="s">
        <v>271</v>
      </c>
      <c r="D196" s="131" t="s">
        <v>47</v>
      </c>
      <c r="E196" s="131">
        <v>353.0</v>
      </c>
      <c r="F196" s="26">
        <f t="shared" ref="F196:F197" si="160">E196*I196</f>
        <v>102959.51</v>
      </c>
      <c r="G196" s="26">
        <f t="shared" ref="G196:G197" si="161">E196*J196</f>
        <v>6318.7</v>
      </c>
      <c r="H196" s="118">
        <f t="shared" ref="H196:H197" si="162">F196+G196</f>
        <v>109278.21</v>
      </c>
      <c r="I196" s="118">
        <f>I156</f>
        <v>291.67</v>
      </c>
      <c r="J196" s="132">
        <f>'МТР_КР'!H81</f>
        <v>17.9</v>
      </c>
      <c r="K196" s="27">
        <f t="shared" ref="K196:K197" si="164">I196+J196</f>
        <v>309.57</v>
      </c>
      <c r="L196" s="133" t="s">
        <v>270</v>
      </c>
      <c r="M196" s="50" t="s">
        <v>242</v>
      </c>
      <c r="N196" s="4"/>
      <c r="O196" s="4"/>
      <c r="P196" s="4"/>
      <c r="Q196" s="4"/>
      <c r="R196" s="4"/>
      <c r="S196" s="4"/>
      <c r="T196" s="4"/>
      <c r="U196" s="4"/>
      <c r="V196" s="4"/>
      <c r="W196" s="4"/>
      <c r="X196" s="4"/>
      <c r="Y196" s="4"/>
      <c r="Z196" s="4"/>
    </row>
    <row r="197" hidden="1" outlineLevel="1">
      <c r="A197" s="42">
        <v>137.0</v>
      </c>
      <c r="B197" s="129">
        <v>57.0</v>
      </c>
      <c r="C197" s="141" t="s">
        <v>272</v>
      </c>
      <c r="D197" s="131" t="s">
        <v>47</v>
      </c>
      <c r="E197" s="131">
        <v>353.0</v>
      </c>
      <c r="F197" s="26">
        <f t="shared" si="160"/>
        <v>161790.49</v>
      </c>
      <c r="G197" s="26">
        <f t="shared" si="161"/>
        <v>335350</v>
      </c>
      <c r="H197" s="118">
        <f t="shared" si="162"/>
        <v>497140.49</v>
      </c>
      <c r="I197" s="119">
        <f t="shared" ref="I197:J197" si="163">I158</f>
        <v>458.33</v>
      </c>
      <c r="J197" s="140">
        <f t="shared" si="163"/>
        <v>950</v>
      </c>
      <c r="K197" s="27">
        <f t="shared" si="164"/>
        <v>1408.33</v>
      </c>
      <c r="L197" s="133" t="s">
        <v>306</v>
      </c>
      <c r="M197" s="50" t="s">
        <v>242</v>
      </c>
      <c r="N197" s="4"/>
      <c r="O197" s="4"/>
      <c r="P197" s="4"/>
      <c r="Q197" s="4"/>
      <c r="R197" s="4"/>
      <c r="S197" s="4"/>
      <c r="T197" s="4"/>
      <c r="U197" s="4"/>
      <c r="V197" s="4"/>
      <c r="W197" s="4"/>
      <c r="X197" s="4"/>
      <c r="Y197" s="4"/>
      <c r="Z197" s="4"/>
    </row>
    <row r="198" hidden="1" outlineLevel="1">
      <c r="A198" s="22"/>
      <c r="B198" s="124"/>
      <c r="C198" s="128" t="s">
        <v>307</v>
      </c>
      <c r="D198" s="126"/>
      <c r="E198" s="126"/>
      <c r="F198" s="26"/>
      <c r="G198" s="26"/>
      <c r="H198" s="118"/>
      <c r="I198" s="119"/>
      <c r="J198" s="19"/>
      <c r="K198" s="27"/>
      <c r="L198" s="127"/>
      <c r="M198" s="50"/>
      <c r="N198" s="4"/>
      <c r="O198" s="4"/>
      <c r="P198" s="4"/>
      <c r="Q198" s="4"/>
      <c r="R198" s="4"/>
      <c r="S198" s="4"/>
      <c r="T198" s="4"/>
      <c r="U198" s="4"/>
      <c r="V198" s="4"/>
      <c r="W198" s="4"/>
      <c r="X198" s="4"/>
      <c r="Y198" s="4"/>
      <c r="Z198" s="4"/>
    </row>
    <row r="199" hidden="1" outlineLevel="1">
      <c r="A199" s="42">
        <v>138.0</v>
      </c>
      <c r="B199" s="129">
        <v>58.0</v>
      </c>
      <c r="C199" s="141" t="s">
        <v>308</v>
      </c>
      <c r="D199" s="131" t="s">
        <v>23</v>
      </c>
      <c r="E199" s="131">
        <v>263.12</v>
      </c>
      <c r="F199" s="26">
        <f t="shared" ref="F199:F204" si="165">E199*I199</f>
        <v>764692.5</v>
      </c>
      <c r="G199" s="26">
        <f>E199*J199</f>
        <v>384166.1678</v>
      </c>
      <c r="H199" s="118">
        <f t="shared" ref="H199:H206" si="166">F199+G199</f>
        <v>1148858.668</v>
      </c>
      <c r="I199" s="118">
        <v>2906.25</v>
      </c>
      <c r="J199" s="132">
        <f>'МТР_КР'!H84</f>
        <v>1460.041684</v>
      </c>
      <c r="K199" s="27">
        <f t="shared" ref="K199:K206" si="167">I199+J199</f>
        <v>4366.291684</v>
      </c>
      <c r="L199" s="133" t="s">
        <v>309</v>
      </c>
      <c r="M199" s="50" t="s">
        <v>242</v>
      </c>
      <c r="N199" s="4"/>
      <c r="O199" s="4"/>
      <c r="P199" s="4"/>
      <c r="Q199" s="4"/>
      <c r="R199" s="4"/>
      <c r="S199" s="4"/>
      <c r="T199" s="4"/>
      <c r="U199" s="4"/>
      <c r="V199" s="4"/>
      <c r="W199" s="4"/>
      <c r="X199" s="4"/>
      <c r="Y199" s="4"/>
      <c r="Z199" s="4"/>
    </row>
    <row r="200" hidden="1" outlineLevel="1">
      <c r="A200" s="42">
        <v>139.0</v>
      </c>
      <c r="B200" s="55">
        <v>59.0</v>
      </c>
      <c r="C200" s="49" t="s">
        <v>310</v>
      </c>
      <c r="D200" s="101" t="s">
        <v>148</v>
      </c>
      <c r="E200" s="101">
        <v>43.769</v>
      </c>
      <c r="F200" s="26">
        <f t="shared" si="165"/>
        <v>35562.3125</v>
      </c>
      <c r="G200" s="26"/>
      <c r="H200" s="118">
        <f t="shared" si="166"/>
        <v>35562.3125</v>
      </c>
      <c r="I200" s="119">
        <f>2500*0.1+625*0.9</f>
        <v>812.5</v>
      </c>
      <c r="J200" s="27">
        <v>0.0</v>
      </c>
      <c r="K200" s="27">
        <f t="shared" si="167"/>
        <v>812.5</v>
      </c>
      <c r="L200" s="142" t="s">
        <v>311</v>
      </c>
      <c r="M200" s="50"/>
      <c r="N200" s="4"/>
      <c r="O200" s="4"/>
      <c r="P200" s="4"/>
      <c r="Q200" s="4"/>
      <c r="R200" s="4"/>
      <c r="S200" s="4"/>
      <c r="T200" s="4"/>
      <c r="U200" s="4"/>
      <c r="V200" s="4"/>
      <c r="W200" s="4"/>
      <c r="X200" s="4"/>
      <c r="Y200" s="4"/>
      <c r="Z200" s="4"/>
    </row>
    <row r="201" hidden="1" outlineLevel="1">
      <c r="A201" s="42">
        <v>140.0</v>
      </c>
      <c r="B201" s="55">
        <v>60.0</v>
      </c>
      <c r="C201" s="49" t="s">
        <v>312</v>
      </c>
      <c r="D201" s="101" t="s">
        <v>148</v>
      </c>
      <c r="E201" s="101">
        <v>43.769</v>
      </c>
      <c r="F201" s="143">
        <f t="shared" si="165"/>
        <v>91185.27077</v>
      </c>
      <c r="G201" s="26">
        <f t="shared" ref="G201:G204" si="168">E201*J201</f>
        <v>0</v>
      </c>
      <c r="H201" s="118">
        <f t="shared" si="166"/>
        <v>91185.27077</v>
      </c>
      <c r="I201" s="120">
        <v>2083.33</v>
      </c>
      <c r="J201" s="27">
        <v>0.0</v>
      </c>
      <c r="K201" s="27">
        <f t="shared" si="167"/>
        <v>2083.33</v>
      </c>
      <c r="L201" s="144"/>
      <c r="M201" s="50"/>
      <c r="N201" s="4"/>
      <c r="O201" s="4"/>
      <c r="P201" s="4"/>
      <c r="Q201" s="4"/>
      <c r="R201" s="4"/>
      <c r="S201" s="4"/>
      <c r="T201" s="4"/>
      <c r="U201" s="4"/>
      <c r="V201" s="4"/>
      <c r="W201" s="4"/>
      <c r="X201" s="4"/>
      <c r="Y201" s="4"/>
      <c r="Z201" s="4"/>
    </row>
    <row r="202" hidden="1" outlineLevel="1">
      <c r="A202" s="42">
        <v>141.0</v>
      </c>
      <c r="B202" s="55" t="s">
        <v>313</v>
      </c>
      <c r="C202" s="49" t="s">
        <v>63</v>
      </c>
      <c r="D202" s="101" t="s">
        <v>148</v>
      </c>
      <c r="E202" s="101">
        <v>43.769</v>
      </c>
      <c r="F202" s="26">
        <f t="shared" si="165"/>
        <v>128389.0667</v>
      </c>
      <c r="G202" s="26">
        <f t="shared" si="168"/>
        <v>0</v>
      </c>
      <c r="H202" s="118">
        <f t="shared" si="166"/>
        <v>128389.0667</v>
      </c>
      <c r="I202" s="119">
        <f>I469</f>
        <v>2933.333333</v>
      </c>
      <c r="J202" s="27">
        <v>0.0</v>
      </c>
      <c r="K202" s="27">
        <f t="shared" si="167"/>
        <v>2933.333333</v>
      </c>
      <c r="L202" s="144"/>
      <c r="M202" s="50"/>
      <c r="N202" s="4"/>
      <c r="O202" s="4"/>
      <c r="P202" s="4"/>
      <c r="Q202" s="4"/>
      <c r="R202" s="4"/>
      <c r="S202" s="4"/>
      <c r="T202" s="4"/>
      <c r="U202" s="4"/>
      <c r="V202" s="4"/>
      <c r="W202" s="4"/>
      <c r="X202" s="4"/>
      <c r="Y202" s="4"/>
      <c r="Z202" s="4"/>
    </row>
    <row r="203" hidden="1" outlineLevel="1">
      <c r="A203" s="42">
        <v>142.0</v>
      </c>
      <c r="B203" s="129">
        <v>61.0</v>
      </c>
      <c r="C203" s="142" t="s">
        <v>314</v>
      </c>
      <c r="D203" s="145" t="s">
        <v>148</v>
      </c>
      <c r="E203" s="145">
        <v>0.02665</v>
      </c>
      <c r="F203" s="54">
        <f t="shared" si="165"/>
        <v>66.625</v>
      </c>
      <c r="G203" s="26">
        <f t="shared" si="168"/>
        <v>0</v>
      </c>
      <c r="H203" s="118">
        <f t="shared" si="166"/>
        <v>66.625</v>
      </c>
      <c r="I203" s="118">
        <v>2500.0</v>
      </c>
      <c r="J203" s="27">
        <v>0.0</v>
      </c>
      <c r="K203" s="27">
        <f t="shared" si="167"/>
        <v>2500</v>
      </c>
      <c r="L203" s="144"/>
      <c r="M203" s="50"/>
      <c r="N203" s="4"/>
      <c r="O203" s="4"/>
      <c r="P203" s="4"/>
      <c r="Q203" s="4"/>
      <c r="R203" s="4"/>
      <c r="S203" s="4"/>
      <c r="T203" s="4"/>
      <c r="U203" s="4"/>
      <c r="V203" s="4"/>
      <c r="W203" s="4"/>
      <c r="X203" s="4"/>
      <c r="Y203" s="4"/>
      <c r="Z203" s="4"/>
    </row>
    <row r="204" hidden="1" outlineLevel="1">
      <c r="A204" s="42">
        <v>143.0</v>
      </c>
      <c r="B204" s="129">
        <v>62.0</v>
      </c>
      <c r="C204" s="142" t="s">
        <v>315</v>
      </c>
      <c r="D204" s="145" t="s">
        <v>148</v>
      </c>
      <c r="E204" s="145">
        <v>0.02665</v>
      </c>
      <c r="F204" s="143">
        <f t="shared" si="165"/>
        <v>11.1042555</v>
      </c>
      <c r="G204" s="26">
        <f t="shared" si="168"/>
        <v>0</v>
      </c>
      <c r="H204" s="118">
        <f t="shared" si="166"/>
        <v>11.1042555</v>
      </c>
      <c r="I204" s="120">
        <v>416.67</v>
      </c>
      <c r="J204" s="27">
        <v>0.0</v>
      </c>
      <c r="K204" s="27">
        <f t="shared" si="167"/>
        <v>416.67</v>
      </c>
      <c r="L204" s="144"/>
      <c r="M204" s="50"/>
      <c r="N204" s="4"/>
      <c r="O204" s="4"/>
      <c r="P204" s="4"/>
      <c r="Q204" s="4"/>
      <c r="R204" s="4"/>
      <c r="S204" s="4"/>
      <c r="T204" s="4"/>
      <c r="U204" s="4"/>
      <c r="V204" s="4"/>
      <c r="W204" s="4"/>
      <c r="X204" s="4"/>
      <c r="Y204" s="4"/>
      <c r="Z204" s="4"/>
    </row>
    <row r="205">
      <c r="A205" s="22"/>
      <c r="B205" s="29"/>
      <c r="C205" s="24" t="s">
        <v>316</v>
      </c>
      <c r="D205" s="31"/>
      <c r="E205" s="31"/>
      <c r="F205" s="25">
        <f t="shared" ref="F205:G205" si="169">F206+F226+F308+F345+F384+F423+F462</f>
        <v>208114076.4</v>
      </c>
      <c r="G205" s="25">
        <f t="shared" si="169"/>
        <v>143286422.1</v>
      </c>
      <c r="H205" s="25">
        <f t="shared" si="166"/>
        <v>351400498.5</v>
      </c>
      <c r="I205" s="119"/>
      <c r="J205" s="19"/>
      <c r="K205" s="27">
        <f t="shared" si="167"/>
        <v>0</v>
      </c>
      <c r="L205" s="35"/>
      <c r="M205" s="50"/>
      <c r="N205" s="4"/>
      <c r="O205" s="4"/>
      <c r="P205" s="4"/>
      <c r="Q205" s="4"/>
      <c r="R205" s="4"/>
      <c r="S205" s="4"/>
      <c r="T205" s="4"/>
      <c r="U205" s="4"/>
      <c r="V205" s="4"/>
      <c r="W205" s="4"/>
      <c r="X205" s="4"/>
      <c r="Y205" s="4"/>
      <c r="Z205" s="4"/>
    </row>
    <row r="206" outlineLevel="1">
      <c r="A206" s="22"/>
      <c r="B206" s="124"/>
      <c r="C206" s="146" t="s">
        <v>53</v>
      </c>
      <c r="D206" s="125"/>
      <c r="E206" s="125"/>
      <c r="F206" s="147">
        <f t="shared" ref="F206:G206" si="170">F207+F212+F215+F219+F223</f>
        <v>39105148.55</v>
      </c>
      <c r="G206" s="147">
        <f t="shared" si="170"/>
        <v>0</v>
      </c>
      <c r="H206" s="147">
        <f t="shared" si="166"/>
        <v>39105148.55</v>
      </c>
      <c r="I206" s="119"/>
      <c r="J206" s="19"/>
      <c r="K206" s="27">
        <f t="shared" si="167"/>
        <v>0</v>
      </c>
      <c r="L206" s="148"/>
      <c r="M206" s="4"/>
      <c r="N206" s="4"/>
      <c r="O206" s="4"/>
      <c r="P206" s="4"/>
      <c r="Q206" s="4"/>
      <c r="R206" s="4"/>
      <c r="S206" s="4"/>
      <c r="T206" s="4"/>
      <c r="U206" s="4"/>
      <c r="V206" s="4"/>
      <c r="W206" s="4"/>
      <c r="X206" s="4"/>
      <c r="Y206" s="4"/>
      <c r="Z206" s="4"/>
    </row>
    <row r="207" outlineLevel="1">
      <c r="A207" s="149"/>
      <c r="B207" s="150"/>
      <c r="C207" s="60" t="s">
        <v>317</v>
      </c>
      <c r="D207" s="151"/>
      <c r="E207" s="151"/>
      <c r="F207" s="63">
        <f t="shared" ref="F207:H207" si="171">SUM(F208:F211)</f>
        <v>31657492.24</v>
      </c>
      <c r="G207" s="63">
        <f t="shared" si="171"/>
        <v>0</v>
      </c>
      <c r="H207" s="63">
        <f t="shared" si="171"/>
        <v>31657492.24</v>
      </c>
      <c r="I207" s="152"/>
      <c r="J207" s="152"/>
      <c r="K207" s="153"/>
      <c r="L207" s="154"/>
      <c r="M207" s="4"/>
      <c r="N207" s="4"/>
      <c r="O207" s="4"/>
      <c r="P207" s="4"/>
      <c r="Q207" s="4"/>
      <c r="R207" s="4"/>
      <c r="S207" s="4"/>
      <c r="T207" s="4"/>
      <c r="U207" s="4"/>
      <c r="V207" s="4"/>
      <c r="W207" s="4"/>
      <c r="X207" s="4"/>
      <c r="Y207" s="4"/>
      <c r="Z207" s="4"/>
    </row>
    <row r="208" outlineLevel="1">
      <c r="A208" s="42">
        <v>144.0</v>
      </c>
      <c r="B208" s="129">
        <v>63.0</v>
      </c>
      <c r="C208" s="134" t="s">
        <v>318</v>
      </c>
      <c r="D208" s="51" t="s">
        <v>47</v>
      </c>
      <c r="E208" s="51">
        <v>20627.65</v>
      </c>
      <c r="F208" s="48">
        <v>1.0313825E7</v>
      </c>
      <c r="G208" s="26">
        <f t="shared" ref="G208:G211" si="172">E208*J208</f>
        <v>0</v>
      </c>
      <c r="H208" s="118">
        <f t="shared" ref="H208:H211" si="173">F208+G208</f>
        <v>10313825</v>
      </c>
      <c r="I208" s="118">
        <f t="shared" ref="I208:I211" si="174">F208/E208</f>
        <v>500</v>
      </c>
      <c r="J208" s="27">
        <v>0.0</v>
      </c>
      <c r="K208" s="27">
        <f t="shared" ref="K208:K211" si="175">I208+J208</f>
        <v>500</v>
      </c>
      <c r="L208" s="155"/>
      <c r="M208" s="50" t="s">
        <v>319</v>
      </c>
      <c r="N208" s="50" t="s">
        <v>320</v>
      </c>
      <c r="O208" s="4"/>
      <c r="P208" s="4"/>
      <c r="Q208" s="4"/>
      <c r="R208" s="4"/>
      <c r="S208" s="4"/>
      <c r="T208" s="4"/>
      <c r="U208" s="4"/>
      <c r="V208" s="4"/>
      <c r="W208" s="4"/>
      <c r="X208" s="4"/>
      <c r="Y208" s="4"/>
      <c r="Z208" s="4"/>
    </row>
    <row r="209" outlineLevel="1">
      <c r="A209" s="42">
        <v>145.0</v>
      </c>
      <c r="B209" s="129">
        <v>64.0</v>
      </c>
      <c r="C209" s="134" t="s">
        <v>321</v>
      </c>
      <c r="D209" s="51" t="s">
        <v>47</v>
      </c>
      <c r="E209" s="51">
        <v>19737.01</v>
      </c>
      <c r="F209" s="48">
        <v>3932379.17</v>
      </c>
      <c r="G209" s="26">
        <f t="shared" si="172"/>
        <v>0</v>
      </c>
      <c r="H209" s="118">
        <f t="shared" si="173"/>
        <v>3932379.17</v>
      </c>
      <c r="I209" s="118">
        <f t="shared" si="174"/>
        <v>199.2388498</v>
      </c>
      <c r="J209" s="27">
        <v>0.0</v>
      </c>
      <c r="K209" s="27">
        <f t="shared" si="175"/>
        <v>199.2388498</v>
      </c>
      <c r="L209" s="155"/>
      <c r="M209" s="50" t="s">
        <v>319</v>
      </c>
      <c r="N209" s="50" t="s">
        <v>320</v>
      </c>
      <c r="O209" s="4"/>
      <c r="P209" s="4"/>
      <c r="Q209" s="4"/>
      <c r="R209" s="4"/>
      <c r="S209" s="4"/>
      <c r="T209" s="4"/>
      <c r="U209" s="4"/>
      <c r="V209" s="4"/>
      <c r="W209" s="4"/>
      <c r="X209" s="4"/>
      <c r="Y209" s="4"/>
      <c r="Z209" s="4"/>
    </row>
    <row r="210" outlineLevel="1">
      <c r="A210" s="42">
        <v>146.0</v>
      </c>
      <c r="B210" s="129">
        <v>65.0</v>
      </c>
      <c r="C210" s="134" t="s">
        <v>322</v>
      </c>
      <c r="D210" s="51" t="s">
        <v>136</v>
      </c>
      <c r="E210" s="51">
        <v>2072.3862</v>
      </c>
      <c r="F210" s="48">
        <v>1.708595475E7</v>
      </c>
      <c r="G210" s="26">
        <f t="shared" si="172"/>
        <v>0</v>
      </c>
      <c r="H210" s="118">
        <f t="shared" si="173"/>
        <v>17085954.75</v>
      </c>
      <c r="I210" s="118">
        <f t="shared" si="174"/>
        <v>8244.58045</v>
      </c>
      <c r="J210" s="27">
        <v>0.0</v>
      </c>
      <c r="K210" s="27">
        <f t="shared" si="175"/>
        <v>8244.58045</v>
      </c>
      <c r="L210" s="155"/>
      <c r="M210" s="50" t="s">
        <v>319</v>
      </c>
      <c r="N210" s="50" t="s">
        <v>320</v>
      </c>
      <c r="O210" s="4"/>
      <c r="P210" s="4"/>
      <c r="Q210" s="4"/>
      <c r="R210" s="4"/>
      <c r="S210" s="4"/>
      <c r="T210" s="4"/>
      <c r="U210" s="4"/>
      <c r="V210" s="4"/>
      <c r="W210" s="4"/>
      <c r="X210" s="4"/>
      <c r="Y210" s="4"/>
      <c r="Z210" s="4"/>
    </row>
    <row r="211" outlineLevel="1">
      <c r="A211" s="42">
        <v>147.0</v>
      </c>
      <c r="B211" s="129">
        <v>66.0</v>
      </c>
      <c r="C211" s="134" t="s">
        <v>323</v>
      </c>
      <c r="D211" s="51" t="s">
        <v>19</v>
      </c>
      <c r="E211" s="51">
        <v>96.0</v>
      </c>
      <c r="F211" s="48">
        <v>325333.32</v>
      </c>
      <c r="G211" s="26">
        <f t="shared" si="172"/>
        <v>0</v>
      </c>
      <c r="H211" s="118">
        <f t="shared" si="173"/>
        <v>325333.32</v>
      </c>
      <c r="I211" s="118">
        <f t="shared" si="174"/>
        <v>3388.88875</v>
      </c>
      <c r="J211" s="27">
        <v>0.0</v>
      </c>
      <c r="K211" s="27">
        <f t="shared" si="175"/>
        <v>3388.88875</v>
      </c>
      <c r="L211" s="155"/>
      <c r="M211" s="50" t="s">
        <v>324</v>
      </c>
      <c r="N211" s="50" t="s">
        <v>320</v>
      </c>
      <c r="O211" s="4"/>
      <c r="P211" s="4"/>
      <c r="Q211" s="4"/>
      <c r="R211" s="4"/>
      <c r="S211" s="4"/>
      <c r="T211" s="4"/>
      <c r="U211" s="4"/>
      <c r="V211" s="4"/>
      <c r="W211" s="4"/>
      <c r="X211" s="4"/>
      <c r="Y211" s="4"/>
      <c r="Z211" s="4"/>
    </row>
    <row r="212" outlineLevel="1">
      <c r="A212" s="149"/>
      <c r="B212" s="150"/>
      <c r="C212" s="60" t="s">
        <v>325</v>
      </c>
      <c r="D212" s="151"/>
      <c r="E212" s="151"/>
      <c r="F212" s="63">
        <f t="shared" ref="F212:H212" si="176">SUM(F213:F214)</f>
        <v>1193089.72</v>
      </c>
      <c r="G212" s="63">
        <f t="shared" si="176"/>
        <v>0</v>
      </c>
      <c r="H212" s="63">
        <f t="shared" si="176"/>
        <v>1193089.72</v>
      </c>
      <c r="I212" s="152"/>
      <c r="J212" s="152"/>
      <c r="K212" s="153"/>
      <c r="L212" s="154"/>
      <c r="M212" s="4"/>
      <c r="N212" s="4"/>
      <c r="O212" s="4"/>
      <c r="P212" s="4"/>
      <c r="Q212" s="4"/>
      <c r="R212" s="4"/>
      <c r="S212" s="4"/>
      <c r="T212" s="4"/>
      <c r="U212" s="4"/>
      <c r="V212" s="4"/>
      <c r="W212" s="4"/>
      <c r="X212" s="4"/>
      <c r="Y212" s="4"/>
      <c r="Z212" s="4"/>
    </row>
    <row r="213" outlineLevel="1">
      <c r="A213" s="42">
        <v>148.0</v>
      </c>
      <c r="B213" s="129">
        <v>67.0</v>
      </c>
      <c r="C213" s="134" t="s">
        <v>326</v>
      </c>
      <c r="D213" s="51" t="s">
        <v>47</v>
      </c>
      <c r="E213" s="51">
        <v>834.42</v>
      </c>
      <c r="F213" s="26">
        <v>182906.72</v>
      </c>
      <c r="G213" s="26">
        <f t="shared" ref="G213:G214" si="177">E213*J213</f>
        <v>0</v>
      </c>
      <c r="H213" s="118">
        <f t="shared" ref="H213:H214" si="178">F213+G213</f>
        <v>182906.72</v>
      </c>
      <c r="I213" s="118">
        <f t="shared" ref="I213:I214" si="179">F213/E213</f>
        <v>219.2022243</v>
      </c>
      <c r="J213" s="27">
        <v>0.0</v>
      </c>
      <c r="K213" s="27">
        <f t="shared" ref="K213:K214" si="180">I213+J213</f>
        <v>219.2022243</v>
      </c>
      <c r="L213" s="155"/>
      <c r="M213" s="50" t="s">
        <v>324</v>
      </c>
      <c r="N213" s="50" t="s">
        <v>327</v>
      </c>
      <c r="O213" s="4"/>
      <c r="P213" s="4"/>
      <c r="Q213" s="4"/>
      <c r="R213" s="4"/>
      <c r="S213" s="4"/>
      <c r="T213" s="4"/>
      <c r="U213" s="4"/>
      <c r="V213" s="4"/>
      <c r="W213" s="4"/>
      <c r="X213" s="4"/>
      <c r="Y213" s="4"/>
      <c r="Z213" s="4"/>
    </row>
    <row r="214" outlineLevel="1">
      <c r="A214" s="42">
        <v>149.0</v>
      </c>
      <c r="B214" s="129">
        <v>68.0</v>
      </c>
      <c r="C214" s="134" t="s">
        <v>328</v>
      </c>
      <c r="D214" s="51" t="s">
        <v>136</v>
      </c>
      <c r="E214" s="51">
        <v>61.46</v>
      </c>
      <c r="F214" s="26">
        <v>1010183.0</v>
      </c>
      <c r="G214" s="26">
        <f t="shared" si="177"/>
        <v>0</v>
      </c>
      <c r="H214" s="118">
        <f t="shared" si="178"/>
        <v>1010183</v>
      </c>
      <c r="I214" s="118">
        <f t="shared" si="179"/>
        <v>16436.4302</v>
      </c>
      <c r="J214" s="27">
        <v>0.0</v>
      </c>
      <c r="K214" s="27">
        <f t="shared" si="180"/>
        <v>16436.4302</v>
      </c>
      <c r="L214" s="155"/>
      <c r="M214" s="50" t="s">
        <v>324</v>
      </c>
      <c r="N214" s="50" t="s">
        <v>327</v>
      </c>
      <c r="O214" s="4"/>
      <c r="P214" s="4"/>
      <c r="Q214" s="4"/>
      <c r="R214" s="4"/>
      <c r="S214" s="4"/>
      <c r="T214" s="4"/>
      <c r="U214" s="4"/>
      <c r="V214" s="4"/>
      <c r="W214" s="4"/>
      <c r="X214" s="4"/>
      <c r="Y214" s="4"/>
      <c r="Z214" s="4"/>
    </row>
    <row r="215" outlineLevel="1">
      <c r="A215" s="149"/>
      <c r="B215" s="150"/>
      <c r="C215" s="60" t="s">
        <v>329</v>
      </c>
      <c r="D215" s="151"/>
      <c r="E215" s="151"/>
      <c r="F215" s="63">
        <f t="shared" ref="F215:H215" si="181">SUM(F216:F218)</f>
        <v>779705.5</v>
      </c>
      <c r="G215" s="63">
        <f t="shared" si="181"/>
        <v>0</v>
      </c>
      <c r="H215" s="63">
        <f t="shared" si="181"/>
        <v>779705.5</v>
      </c>
      <c r="I215" s="152"/>
      <c r="J215" s="152"/>
      <c r="K215" s="153"/>
      <c r="L215" s="154"/>
      <c r="M215" s="4"/>
      <c r="N215" s="4"/>
      <c r="O215" s="4"/>
      <c r="P215" s="4"/>
      <c r="Q215" s="4"/>
      <c r="R215" s="4"/>
      <c r="S215" s="4"/>
      <c r="T215" s="4"/>
      <c r="U215" s="4"/>
      <c r="V215" s="4"/>
      <c r="W215" s="4"/>
      <c r="X215" s="4"/>
      <c r="Y215" s="4"/>
      <c r="Z215" s="4"/>
    </row>
    <row r="216" outlineLevel="1">
      <c r="A216" s="42">
        <v>150.0</v>
      </c>
      <c r="B216" s="129">
        <v>69.0</v>
      </c>
      <c r="C216" s="134" t="s">
        <v>330</v>
      </c>
      <c r="D216" s="51" t="s">
        <v>47</v>
      </c>
      <c r="E216" s="51">
        <v>817.908</v>
      </c>
      <c r="F216" s="156">
        <v>306715.5</v>
      </c>
      <c r="G216" s="26">
        <f t="shared" ref="G216:G218" si="182">E216*J216</f>
        <v>0</v>
      </c>
      <c r="H216" s="118">
        <f t="shared" ref="H216:H218" si="183">F216+G216</f>
        <v>306715.5</v>
      </c>
      <c r="I216" s="118">
        <f t="shared" ref="I216:I218" si="184">F216/E216</f>
        <v>375</v>
      </c>
      <c r="J216" s="27">
        <v>0.0</v>
      </c>
      <c r="K216" s="27">
        <f t="shared" ref="K216:K218" si="185">I216+J216</f>
        <v>375</v>
      </c>
      <c r="L216" s="155"/>
      <c r="M216" s="50" t="s">
        <v>319</v>
      </c>
      <c r="N216" s="4"/>
      <c r="O216" s="4"/>
      <c r="P216" s="4"/>
      <c r="Q216" s="4"/>
      <c r="R216" s="4"/>
      <c r="S216" s="4"/>
      <c r="T216" s="4"/>
      <c r="U216" s="4"/>
      <c r="V216" s="4"/>
      <c r="W216" s="4"/>
      <c r="X216" s="4"/>
      <c r="Y216" s="4"/>
      <c r="Z216" s="4"/>
    </row>
    <row r="217" outlineLevel="1">
      <c r="A217" s="42">
        <v>151.0</v>
      </c>
      <c r="B217" s="129">
        <v>70.0</v>
      </c>
      <c r="C217" s="134" t="s">
        <v>331</v>
      </c>
      <c r="D217" s="51" t="s">
        <v>136</v>
      </c>
      <c r="E217" s="51">
        <v>36.76</v>
      </c>
      <c r="F217" s="156">
        <v>307865.0</v>
      </c>
      <c r="G217" s="26">
        <f t="shared" si="182"/>
        <v>0</v>
      </c>
      <c r="H217" s="118">
        <f t="shared" si="183"/>
        <v>307865</v>
      </c>
      <c r="I217" s="118">
        <f t="shared" si="184"/>
        <v>8375</v>
      </c>
      <c r="J217" s="27">
        <v>0.0</v>
      </c>
      <c r="K217" s="27">
        <f t="shared" si="185"/>
        <v>8375</v>
      </c>
      <c r="L217" s="155"/>
      <c r="M217" s="50" t="s">
        <v>319</v>
      </c>
      <c r="N217" s="4"/>
      <c r="O217" s="4"/>
      <c r="P217" s="4"/>
      <c r="Q217" s="4"/>
      <c r="R217" s="4"/>
      <c r="S217" s="4"/>
      <c r="T217" s="4"/>
      <c r="U217" s="4"/>
      <c r="V217" s="4"/>
      <c r="W217" s="4"/>
      <c r="X217" s="4"/>
      <c r="Y217" s="4"/>
      <c r="Z217" s="4"/>
    </row>
    <row r="218" outlineLevel="1">
      <c r="A218" s="42">
        <v>152.0</v>
      </c>
      <c r="B218" s="129">
        <v>71.0</v>
      </c>
      <c r="C218" s="134" t="s">
        <v>332</v>
      </c>
      <c r="D218" s="51" t="s">
        <v>47</v>
      </c>
      <c r="E218" s="51">
        <v>264.3</v>
      </c>
      <c r="F218" s="156">
        <v>165125.0</v>
      </c>
      <c r="G218" s="26">
        <f t="shared" si="182"/>
        <v>0</v>
      </c>
      <c r="H218" s="118">
        <f t="shared" si="183"/>
        <v>165125</v>
      </c>
      <c r="I218" s="118">
        <f t="shared" si="184"/>
        <v>624.7635263</v>
      </c>
      <c r="J218" s="27">
        <v>0.0</v>
      </c>
      <c r="K218" s="27">
        <f t="shared" si="185"/>
        <v>624.7635263</v>
      </c>
      <c r="L218" s="155"/>
      <c r="M218" s="50" t="s">
        <v>319</v>
      </c>
      <c r="N218" s="4"/>
      <c r="O218" s="4"/>
      <c r="P218" s="4"/>
      <c r="Q218" s="4"/>
      <c r="R218" s="4"/>
      <c r="S218" s="4"/>
      <c r="T218" s="4"/>
      <c r="U218" s="4"/>
      <c r="V218" s="4"/>
      <c r="W218" s="4"/>
      <c r="X218" s="4"/>
      <c r="Y218" s="4"/>
      <c r="Z218" s="4"/>
    </row>
    <row r="219" outlineLevel="1">
      <c r="A219" s="149"/>
      <c r="B219" s="150"/>
      <c r="C219" s="60" t="s">
        <v>333</v>
      </c>
      <c r="D219" s="151"/>
      <c r="E219" s="151"/>
      <c r="F219" s="63">
        <f t="shared" ref="F219:H219" si="186">SUM(F220:F222)</f>
        <v>5461527.75</v>
      </c>
      <c r="G219" s="63">
        <f t="shared" si="186"/>
        <v>0</v>
      </c>
      <c r="H219" s="63">
        <f t="shared" si="186"/>
        <v>5461527.75</v>
      </c>
      <c r="I219" s="152"/>
      <c r="J219" s="152"/>
      <c r="K219" s="153"/>
      <c r="L219" s="154"/>
      <c r="M219" s="4"/>
      <c r="N219" s="4"/>
      <c r="O219" s="4"/>
      <c r="P219" s="4"/>
      <c r="Q219" s="4"/>
      <c r="R219" s="4"/>
      <c r="S219" s="4"/>
      <c r="T219" s="4"/>
      <c r="U219" s="4"/>
      <c r="V219" s="4"/>
      <c r="W219" s="4"/>
      <c r="X219" s="4"/>
      <c r="Y219" s="4"/>
      <c r="Z219" s="4"/>
    </row>
    <row r="220" outlineLevel="1">
      <c r="A220" s="42">
        <v>153.0</v>
      </c>
      <c r="B220" s="129">
        <v>72.0</v>
      </c>
      <c r="C220" s="134" t="s">
        <v>334</v>
      </c>
      <c r="D220" s="51" t="s">
        <v>47</v>
      </c>
      <c r="E220" s="57">
        <v>5158.01</v>
      </c>
      <c r="F220" s="156">
        <v>111410.0</v>
      </c>
      <c r="G220" s="26">
        <f t="shared" ref="G220:G222" si="187">J220*E220</f>
        <v>0</v>
      </c>
      <c r="H220" s="118">
        <f t="shared" ref="H220:H222" si="188">F220+G220</f>
        <v>111410</v>
      </c>
      <c r="I220" s="118">
        <f t="shared" ref="I220:I222" si="189">F220/E220</f>
        <v>21.59941528</v>
      </c>
      <c r="J220" s="27">
        <v>0.0</v>
      </c>
      <c r="K220" s="27">
        <f t="shared" ref="K220:K222" si="190">I220+J220</f>
        <v>21.59941528</v>
      </c>
      <c r="L220" s="155"/>
      <c r="M220" s="50" t="s">
        <v>319</v>
      </c>
      <c r="N220" s="4"/>
      <c r="O220" s="4"/>
      <c r="P220" s="4"/>
      <c r="Q220" s="4"/>
      <c r="R220" s="4"/>
      <c r="S220" s="4"/>
      <c r="T220" s="4"/>
      <c r="U220" s="4"/>
      <c r="V220" s="4"/>
      <c r="W220" s="4"/>
      <c r="X220" s="4"/>
      <c r="Y220" s="4"/>
      <c r="Z220" s="4"/>
    </row>
    <row r="221" outlineLevel="1">
      <c r="A221" s="42">
        <v>154.0</v>
      </c>
      <c r="B221" s="129">
        <v>73.0</v>
      </c>
      <c r="C221" s="134" t="s">
        <v>335</v>
      </c>
      <c r="D221" s="51" t="s">
        <v>47</v>
      </c>
      <c r="E221" s="51">
        <v>5156.73</v>
      </c>
      <c r="F221" s="156">
        <v>1052834.42</v>
      </c>
      <c r="G221" s="26">
        <f t="shared" si="187"/>
        <v>0</v>
      </c>
      <c r="H221" s="118">
        <f t="shared" si="188"/>
        <v>1052834.42</v>
      </c>
      <c r="I221" s="118">
        <f t="shared" si="189"/>
        <v>204.1670632</v>
      </c>
      <c r="J221" s="27">
        <v>0.0</v>
      </c>
      <c r="K221" s="27">
        <f t="shared" si="190"/>
        <v>204.1670632</v>
      </c>
      <c r="L221" s="155"/>
      <c r="M221" s="50" t="s">
        <v>319</v>
      </c>
      <c r="N221" s="4"/>
      <c r="O221" s="4"/>
      <c r="P221" s="4"/>
      <c r="Q221" s="4"/>
      <c r="R221" s="4"/>
      <c r="S221" s="4"/>
      <c r="T221" s="4"/>
      <c r="U221" s="4"/>
      <c r="V221" s="4"/>
      <c r="W221" s="4"/>
      <c r="X221" s="4"/>
      <c r="Y221" s="4"/>
      <c r="Z221" s="4"/>
    </row>
    <row r="222" outlineLevel="1">
      <c r="A222" s="42">
        <v>155.0</v>
      </c>
      <c r="B222" s="129">
        <v>74.0</v>
      </c>
      <c r="C222" s="134" t="s">
        <v>336</v>
      </c>
      <c r="D222" s="51" t="s">
        <v>136</v>
      </c>
      <c r="E222" s="51">
        <v>515.69</v>
      </c>
      <c r="F222" s="156">
        <v>4297283.33</v>
      </c>
      <c r="G222" s="26">
        <f t="shared" si="187"/>
        <v>0</v>
      </c>
      <c r="H222" s="118">
        <f t="shared" si="188"/>
        <v>4297283.33</v>
      </c>
      <c r="I222" s="118">
        <f t="shared" si="189"/>
        <v>8333.074774</v>
      </c>
      <c r="J222" s="27">
        <v>0.0</v>
      </c>
      <c r="K222" s="27">
        <f t="shared" si="190"/>
        <v>8333.074774</v>
      </c>
      <c r="L222" s="155"/>
      <c r="M222" s="50" t="s">
        <v>319</v>
      </c>
      <c r="N222" s="4"/>
      <c r="O222" s="4"/>
      <c r="P222" s="4"/>
      <c r="Q222" s="4"/>
      <c r="R222" s="4"/>
      <c r="S222" s="4"/>
      <c r="T222" s="4"/>
      <c r="U222" s="4"/>
      <c r="V222" s="4"/>
      <c r="W222" s="4"/>
      <c r="X222" s="4"/>
      <c r="Y222" s="4"/>
      <c r="Z222" s="4"/>
    </row>
    <row r="223" outlineLevel="1">
      <c r="A223" s="149"/>
      <c r="B223" s="150"/>
      <c r="C223" s="60" t="s">
        <v>337</v>
      </c>
      <c r="D223" s="151"/>
      <c r="E223" s="151"/>
      <c r="F223" s="63">
        <f t="shared" ref="F223:H223" si="191">SUM(F224:F225)</f>
        <v>13333.34</v>
      </c>
      <c r="G223" s="63">
        <f t="shared" si="191"/>
        <v>0</v>
      </c>
      <c r="H223" s="63">
        <f t="shared" si="191"/>
        <v>13333.34</v>
      </c>
      <c r="I223" s="152"/>
      <c r="J223" s="152"/>
      <c r="K223" s="153"/>
      <c r="L223" s="154"/>
      <c r="M223" s="4"/>
      <c r="N223" s="4"/>
      <c r="O223" s="4"/>
      <c r="P223" s="4"/>
      <c r="Q223" s="4"/>
      <c r="R223" s="4"/>
      <c r="S223" s="4"/>
      <c r="T223" s="4"/>
      <c r="U223" s="4"/>
      <c r="V223" s="4"/>
      <c r="W223" s="4"/>
      <c r="X223" s="4"/>
      <c r="Y223" s="4"/>
      <c r="Z223" s="4"/>
    </row>
    <row r="224" outlineLevel="1">
      <c r="A224" s="42">
        <v>156.0</v>
      </c>
      <c r="B224" s="129">
        <v>75.0</v>
      </c>
      <c r="C224" s="134" t="s">
        <v>338</v>
      </c>
      <c r="D224" s="51" t="s">
        <v>148</v>
      </c>
      <c r="E224" s="51">
        <v>0.61851</v>
      </c>
      <c r="F224" s="156">
        <v>12916.67</v>
      </c>
      <c r="G224" s="26">
        <f t="shared" ref="G224:G225" si="192">E224*J224</f>
        <v>0</v>
      </c>
      <c r="H224" s="118">
        <f t="shared" ref="H224:H233" si="193">F224+G224</f>
        <v>12916.67</v>
      </c>
      <c r="I224" s="118">
        <f t="shared" ref="I224:I225" si="194">F224/E224</f>
        <v>20883.52654</v>
      </c>
      <c r="J224" s="27">
        <v>0.0</v>
      </c>
      <c r="K224" s="27">
        <f t="shared" ref="K224:K372" si="195">I224+J224</f>
        <v>20883.52654</v>
      </c>
      <c r="L224" s="134" t="s">
        <v>339</v>
      </c>
      <c r="M224" s="50" t="s">
        <v>319</v>
      </c>
      <c r="N224" s="4"/>
      <c r="O224" s="4"/>
      <c r="P224" s="4"/>
      <c r="Q224" s="4"/>
      <c r="R224" s="4"/>
      <c r="S224" s="4"/>
      <c r="T224" s="4"/>
      <c r="U224" s="4"/>
      <c r="V224" s="4"/>
      <c r="W224" s="4"/>
      <c r="X224" s="4"/>
      <c r="Y224" s="4"/>
      <c r="Z224" s="4"/>
    </row>
    <row r="225" outlineLevel="1">
      <c r="A225" s="42">
        <v>157.0</v>
      </c>
      <c r="B225" s="129">
        <v>76.0</v>
      </c>
      <c r="C225" s="134" t="s">
        <v>340</v>
      </c>
      <c r="D225" s="51" t="s">
        <v>47</v>
      </c>
      <c r="E225" s="51">
        <v>1.4</v>
      </c>
      <c r="F225" s="156">
        <v>416.67</v>
      </c>
      <c r="G225" s="26">
        <f t="shared" si="192"/>
        <v>0</v>
      </c>
      <c r="H225" s="118">
        <f t="shared" si="193"/>
        <v>416.67</v>
      </c>
      <c r="I225" s="118">
        <f t="shared" si="194"/>
        <v>297.6214286</v>
      </c>
      <c r="J225" s="27">
        <v>0.0</v>
      </c>
      <c r="K225" s="27">
        <f t="shared" si="195"/>
        <v>297.6214286</v>
      </c>
      <c r="L225" s="155"/>
      <c r="M225" s="50" t="s">
        <v>319</v>
      </c>
      <c r="N225" s="4"/>
      <c r="O225" s="4"/>
      <c r="P225" s="4"/>
      <c r="Q225" s="4"/>
      <c r="R225" s="4"/>
      <c r="S225" s="4"/>
      <c r="T225" s="4"/>
      <c r="U225" s="4"/>
      <c r="V225" s="4"/>
      <c r="W225" s="4"/>
      <c r="X225" s="4"/>
      <c r="Y225" s="4"/>
      <c r="Z225" s="4"/>
    </row>
    <row r="226" outlineLevel="1">
      <c r="A226" s="157"/>
      <c r="B226" s="158"/>
      <c r="C226" s="146" t="s">
        <v>341</v>
      </c>
      <c r="D226" s="159"/>
      <c r="E226" s="159"/>
      <c r="F226" s="147">
        <f t="shared" ref="F226:G226" si="196">SUM(F227:F233)+F234+F239+F242+F246+F253+F263+F267+F271+F275+F281+F286+F291+F294+F297+F303</f>
        <v>75257311.1</v>
      </c>
      <c r="G226" s="160">
        <f t="shared" si="196"/>
        <v>62563535</v>
      </c>
      <c r="H226" s="147">
        <f t="shared" si="193"/>
        <v>137820846.1</v>
      </c>
      <c r="I226" s="119"/>
      <c r="J226" s="19"/>
      <c r="K226" s="27">
        <f t="shared" si="195"/>
        <v>0</v>
      </c>
      <c r="L226" s="148"/>
      <c r="M226" s="4"/>
      <c r="N226" s="4"/>
      <c r="O226" s="4"/>
      <c r="P226" s="4"/>
      <c r="Q226" s="4"/>
      <c r="R226" s="4"/>
      <c r="S226" s="4"/>
      <c r="T226" s="4"/>
      <c r="U226" s="4"/>
      <c r="V226" s="4"/>
      <c r="W226" s="4"/>
      <c r="X226" s="4"/>
      <c r="Y226" s="4"/>
      <c r="Z226" s="4"/>
    </row>
    <row r="227" outlineLevel="1">
      <c r="A227" s="42">
        <v>158.0</v>
      </c>
      <c r="B227" s="129">
        <v>77.0</v>
      </c>
      <c r="C227" s="130" t="s">
        <v>342</v>
      </c>
      <c r="D227" s="51" t="s">
        <v>47</v>
      </c>
      <c r="E227" s="51">
        <v>18670.6</v>
      </c>
      <c r="F227" s="156">
        <v>6145739.17</v>
      </c>
      <c r="G227" s="48">
        <f t="shared" ref="G227:G233" si="197">J227*E227</f>
        <v>1929233.098</v>
      </c>
      <c r="H227" s="118">
        <f t="shared" si="193"/>
        <v>8074972.268</v>
      </c>
      <c r="I227" s="118">
        <f t="shared" ref="I227:I233" si="198">F227/E227</f>
        <v>329.1666668</v>
      </c>
      <c r="J227" s="161">
        <f>'МТР_АР'!H5*'МТР_АР'!F5</f>
        <v>103.33</v>
      </c>
      <c r="K227" s="27">
        <f t="shared" si="195"/>
        <v>432.4966668</v>
      </c>
      <c r="L227" s="134" t="s">
        <v>343</v>
      </c>
      <c r="M227" s="50" t="s">
        <v>324</v>
      </c>
      <c r="N227" s="4"/>
      <c r="O227" s="4"/>
      <c r="P227" s="4"/>
      <c r="Q227" s="4"/>
      <c r="R227" s="4"/>
      <c r="S227" s="4"/>
      <c r="T227" s="4"/>
      <c r="U227" s="4"/>
      <c r="V227" s="4"/>
      <c r="W227" s="4"/>
      <c r="X227" s="4"/>
      <c r="Y227" s="4"/>
      <c r="Z227" s="4"/>
    </row>
    <row r="228" outlineLevel="1">
      <c r="A228" s="42">
        <v>159.0</v>
      </c>
      <c r="B228" s="129">
        <v>78.0</v>
      </c>
      <c r="C228" s="130" t="s">
        <v>344</v>
      </c>
      <c r="D228" s="51" t="s">
        <v>47</v>
      </c>
      <c r="E228" s="51">
        <v>20657.75</v>
      </c>
      <c r="F228" s="156">
        <v>1532116.46</v>
      </c>
      <c r="G228" s="48">
        <f t="shared" si="197"/>
        <v>778838.4905</v>
      </c>
      <c r="H228" s="118">
        <f t="shared" si="193"/>
        <v>2310954.951</v>
      </c>
      <c r="I228" s="118">
        <f t="shared" si="198"/>
        <v>74.16666675</v>
      </c>
      <c r="J228" s="132">
        <f>'МТР_АР'!H6*'МТР_АР'!F6</f>
        <v>37.702</v>
      </c>
      <c r="K228" s="27">
        <f t="shared" si="195"/>
        <v>111.8686667</v>
      </c>
      <c r="L228" s="134" t="s">
        <v>345</v>
      </c>
      <c r="M228" s="50" t="s">
        <v>324</v>
      </c>
      <c r="N228" s="4"/>
      <c r="O228" s="4"/>
      <c r="P228" s="4"/>
      <c r="Q228" s="4"/>
      <c r="R228" s="4"/>
      <c r="S228" s="4"/>
      <c r="T228" s="4"/>
      <c r="U228" s="4"/>
      <c r="V228" s="4"/>
      <c r="W228" s="4"/>
      <c r="X228" s="4"/>
      <c r="Y228" s="4"/>
      <c r="Z228" s="4"/>
    </row>
    <row r="229" ht="30.0" customHeight="1" outlineLevel="1">
      <c r="A229" s="42">
        <v>160.0</v>
      </c>
      <c r="B229" s="129">
        <v>79.0</v>
      </c>
      <c r="C229" s="130" t="s">
        <v>346</v>
      </c>
      <c r="D229" s="51" t="s">
        <v>47</v>
      </c>
      <c r="E229" s="51">
        <v>20657.75</v>
      </c>
      <c r="F229" s="156">
        <v>5508733.33</v>
      </c>
      <c r="G229" s="48">
        <f t="shared" si="197"/>
        <v>6050758.264</v>
      </c>
      <c r="H229" s="118">
        <f t="shared" si="193"/>
        <v>11559491.59</v>
      </c>
      <c r="I229" s="118">
        <f t="shared" si="198"/>
        <v>266.6666665</v>
      </c>
      <c r="J229" s="132">
        <f>'МТР_АР'!H7*'МТР_АР'!F7</f>
        <v>292.905</v>
      </c>
      <c r="K229" s="27">
        <f t="shared" si="195"/>
        <v>559.5716665</v>
      </c>
      <c r="L229" s="134" t="s">
        <v>347</v>
      </c>
      <c r="M229" s="50" t="s">
        <v>324</v>
      </c>
      <c r="N229" s="4"/>
      <c r="O229" s="4"/>
      <c r="P229" s="4"/>
      <c r="Q229" s="4"/>
      <c r="R229" s="4"/>
      <c r="S229" s="4"/>
      <c r="T229" s="4"/>
      <c r="U229" s="4"/>
      <c r="V229" s="4"/>
      <c r="W229" s="4"/>
      <c r="X229" s="4"/>
      <c r="Y229" s="4"/>
      <c r="Z229" s="4"/>
    </row>
    <row r="230" outlineLevel="1">
      <c r="A230" s="42">
        <v>161.0</v>
      </c>
      <c r="B230" s="129">
        <v>80.0</v>
      </c>
      <c r="C230" s="130" t="s">
        <v>348</v>
      </c>
      <c r="D230" s="51" t="s">
        <v>47</v>
      </c>
      <c r="E230" s="51">
        <v>19619.9</v>
      </c>
      <c r="F230" s="156">
        <f>3065609.38+15160000</f>
        <v>18225609.38</v>
      </c>
      <c r="G230" s="48">
        <f t="shared" si="197"/>
        <v>16436176.87</v>
      </c>
      <c r="H230" s="118">
        <f t="shared" si="193"/>
        <v>34661786.25</v>
      </c>
      <c r="I230" s="118">
        <f t="shared" si="198"/>
        <v>928.9348763</v>
      </c>
      <c r="J230" s="132">
        <f>'МТР_АР'!H8*'МТР_АР'!F8</f>
        <v>837.7299</v>
      </c>
      <c r="K230" s="27">
        <f t="shared" si="195"/>
        <v>1766.664776</v>
      </c>
      <c r="L230" s="134" t="s">
        <v>349</v>
      </c>
      <c r="M230" s="50" t="s">
        <v>324</v>
      </c>
      <c r="N230" s="4"/>
      <c r="O230" s="4"/>
      <c r="P230" s="4"/>
      <c r="Q230" s="4"/>
      <c r="R230" s="4"/>
      <c r="S230" s="4"/>
      <c r="T230" s="4"/>
      <c r="U230" s="4"/>
      <c r="V230" s="4"/>
      <c r="W230" s="4"/>
      <c r="X230" s="4"/>
      <c r="Y230" s="4"/>
      <c r="Z230" s="4"/>
    </row>
    <row r="231" outlineLevel="1">
      <c r="A231" s="42">
        <v>162.0</v>
      </c>
      <c r="B231" s="129">
        <v>81.0</v>
      </c>
      <c r="C231" s="130" t="s">
        <v>350</v>
      </c>
      <c r="D231" s="51" t="s">
        <v>47</v>
      </c>
      <c r="E231" s="51">
        <v>19479.6</v>
      </c>
      <c r="F231" s="156">
        <f>1696348.5+15160000</f>
        <v>16856348.5</v>
      </c>
      <c r="G231" s="48">
        <f t="shared" si="197"/>
        <v>10702733.12</v>
      </c>
      <c r="H231" s="118">
        <f t="shared" si="193"/>
        <v>27559081.62</v>
      </c>
      <c r="I231" s="118">
        <f t="shared" si="198"/>
        <v>865.3334001</v>
      </c>
      <c r="J231" s="132">
        <f>'МТР_АР'!H9*'МТР_АР'!F9</f>
        <v>549.4329</v>
      </c>
      <c r="K231" s="27">
        <f t="shared" si="195"/>
        <v>1414.7663</v>
      </c>
      <c r="L231" s="134" t="s">
        <v>351</v>
      </c>
      <c r="M231" s="50" t="s">
        <v>324</v>
      </c>
      <c r="N231" s="4"/>
      <c r="O231" s="4"/>
      <c r="P231" s="4"/>
      <c r="Q231" s="4"/>
      <c r="R231" s="4"/>
      <c r="S231" s="4"/>
      <c r="T231" s="4"/>
      <c r="U231" s="4"/>
      <c r="V231" s="4"/>
      <c r="W231" s="4"/>
      <c r="X231" s="4"/>
      <c r="Y231" s="4"/>
      <c r="Z231" s="4"/>
    </row>
    <row r="232" outlineLevel="1">
      <c r="A232" s="42">
        <v>163.0</v>
      </c>
      <c r="B232" s="129">
        <v>82.0</v>
      </c>
      <c r="C232" s="130" t="s">
        <v>352</v>
      </c>
      <c r="D232" s="51" t="s">
        <v>47</v>
      </c>
      <c r="E232" s="51">
        <v>19787.33</v>
      </c>
      <c r="F232" s="156">
        <v>6925565.5</v>
      </c>
      <c r="G232" s="48">
        <f t="shared" si="197"/>
        <v>5206669.824</v>
      </c>
      <c r="H232" s="118">
        <f t="shared" si="193"/>
        <v>12132235.32</v>
      </c>
      <c r="I232" s="118">
        <f t="shared" si="198"/>
        <v>350</v>
      </c>
      <c r="J232" s="132">
        <f>'МТР_АР'!H10*'МТР_АР'!F10</f>
        <v>263.1315</v>
      </c>
      <c r="K232" s="27">
        <f t="shared" si="195"/>
        <v>613.1315</v>
      </c>
      <c r="L232" s="134" t="s">
        <v>353</v>
      </c>
      <c r="M232" s="50" t="s">
        <v>324</v>
      </c>
      <c r="N232" s="4"/>
      <c r="O232" s="4"/>
      <c r="P232" s="4"/>
      <c r="Q232" s="4"/>
      <c r="R232" s="4"/>
      <c r="S232" s="4"/>
      <c r="T232" s="4"/>
      <c r="U232" s="4"/>
      <c r="V232" s="4"/>
      <c r="W232" s="4"/>
      <c r="X232" s="4"/>
      <c r="Y232" s="4"/>
      <c r="Z232" s="4"/>
    </row>
    <row r="233" outlineLevel="1">
      <c r="A233" s="42">
        <v>164.0</v>
      </c>
      <c r="B233" s="129">
        <v>83.0</v>
      </c>
      <c r="C233" s="130" t="s">
        <v>354</v>
      </c>
      <c r="D233" s="51" t="s">
        <v>47</v>
      </c>
      <c r="E233" s="51">
        <v>19093.97</v>
      </c>
      <c r="F233" s="156">
        <v>6682889.5</v>
      </c>
      <c r="G233" s="48">
        <f t="shared" si="197"/>
        <v>8263039.628</v>
      </c>
      <c r="H233" s="118">
        <f t="shared" si="193"/>
        <v>14945929.13</v>
      </c>
      <c r="I233" s="118">
        <f t="shared" si="198"/>
        <v>350</v>
      </c>
      <c r="J233" s="132">
        <f>'МТР_АР'!H11*'МТР_АР'!F11</f>
        <v>432.7565</v>
      </c>
      <c r="K233" s="27">
        <f t="shared" si="195"/>
        <v>782.7565</v>
      </c>
      <c r="L233" s="134" t="s">
        <v>355</v>
      </c>
      <c r="M233" s="50" t="s">
        <v>324</v>
      </c>
      <c r="N233" s="4"/>
      <c r="O233" s="4"/>
      <c r="P233" s="4"/>
      <c r="Q233" s="4"/>
      <c r="R233" s="4"/>
      <c r="S233" s="4"/>
      <c r="T233" s="4"/>
      <c r="U233" s="4"/>
      <c r="V233" s="4"/>
      <c r="W233" s="4"/>
      <c r="X233" s="4"/>
      <c r="Y233" s="4"/>
      <c r="Z233" s="4"/>
    </row>
    <row r="234" outlineLevel="1">
      <c r="A234" s="149"/>
      <c r="B234" s="150"/>
      <c r="C234" s="60" t="s">
        <v>356</v>
      </c>
      <c r="D234" s="151"/>
      <c r="E234" s="151"/>
      <c r="F234" s="63">
        <f t="shared" ref="F234:H234" si="199">SUM(F235:F238)</f>
        <v>1444491.67</v>
      </c>
      <c r="G234" s="63">
        <f t="shared" si="199"/>
        <v>1489651.097</v>
      </c>
      <c r="H234" s="63">
        <f t="shared" si="199"/>
        <v>2934142.767</v>
      </c>
      <c r="I234" s="153"/>
      <c r="J234" s="152"/>
      <c r="K234" s="153">
        <f t="shared" si="195"/>
        <v>0</v>
      </c>
      <c r="L234" s="154"/>
      <c r="M234" s="4"/>
      <c r="N234" s="4"/>
      <c r="O234" s="4"/>
      <c r="P234" s="4"/>
      <c r="Q234" s="4"/>
      <c r="R234" s="4"/>
      <c r="S234" s="4"/>
      <c r="T234" s="4"/>
      <c r="U234" s="4"/>
      <c r="V234" s="4"/>
      <c r="W234" s="4"/>
      <c r="X234" s="4"/>
      <c r="Y234" s="4"/>
      <c r="Z234" s="4"/>
    </row>
    <row r="235" outlineLevel="1">
      <c r="A235" s="42">
        <v>165.0</v>
      </c>
      <c r="B235" s="129">
        <v>84.0</v>
      </c>
      <c r="C235" s="130" t="s">
        <v>357</v>
      </c>
      <c r="D235" s="51" t="s">
        <v>136</v>
      </c>
      <c r="E235" s="51">
        <v>137.0</v>
      </c>
      <c r="F235" s="156">
        <v>376750.0</v>
      </c>
      <c r="G235" s="48">
        <f t="shared" ref="G235:G238" si="200">J235*E235</f>
        <v>476075</v>
      </c>
      <c r="H235" s="118">
        <f t="shared" ref="H235:H238" si="201">F235+G235</f>
        <v>852825</v>
      </c>
      <c r="I235" s="118">
        <f t="shared" ref="I235:I238" si="202">F235/E235</f>
        <v>2750</v>
      </c>
      <c r="J235" s="132">
        <f>'МТР_АР'!H13*'МТР_АР'!F13</f>
        <v>3475</v>
      </c>
      <c r="K235" s="27">
        <f t="shared" si="195"/>
        <v>6225</v>
      </c>
      <c r="L235" s="134" t="s">
        <v>358</v>
      </c>
      <c r="M235" s="50" t="s">
        <v>324</v>
      </c>
      <c r="N235" s="4"/>
      <c r="O235" s="4"/>
      <c r="P235" s="4"/>
      <c r="Q235" s="4"/>
      <c r="R235" s="4"/>
      <c r="S235" s="4"/>
      <c r="T235" s="4"/>
      <c r="U235" s="4"/>
      <c r="V235" s="4"/>
      <c r="W235" s="4"/>
      <c r="X235" s="4"/>
      <c r="Y235" s="4"/>
      <c r="Z235" s="4"/>
    </row>
    <row r="236" outlineLevel="1">
      <c r="A236" s="42">
        <v>166.0</v>
      </c>
      <c r="B236" s="129">
        <v>85.0</v>
      </c>
      <c r="C236" s="130" t="s">
        <v>359</v>
      </c>
      <c r="D236" s="51" t="s">
        <v>148</v>
      </c>
      <c r="E236" s="51">
        <v>2.835</v>
      </c>
      <c r="F236" s="156">
        <v>236250.0</v>
      </c>
      <c r="G236" s="48">
        <f t="shared" si="200"/>
        <v>100569.6405</v>
      </c>
      <c r="H236" s="118">
        <f t="shared" si="201"/>
        <v>336819.6405</v>
      </c>
      <c r="I236" s="118">
        <f t="shared" si="202"/>
        <v>83333.33333</v>
      </c>
      <c r="J236" s="132">
        <f>'МТР_АР'!H14*'МТР_АР'!F14</f>
        <v>35474.3</v>
      </c>
      <c r="K236" s="27">
        <f t="shared" si="195"/>
        <v>118807.6333</v>
      </c>
      <c r="L236" s="134" t="s">
        <v>360</v>
      </c>
      <c r="M236" s="50" t="s">
        <v>324</v>
      </c>
      <c r="N236" s="4"/>
      <c r="O236" s="4"/>
      <c r="P236" s="4"/>
      <c r="Q236" s="4"/>
      <c r="R236" s="4"/>
      <c r="S236" s="4"/>
      <c r="T236" s="4"/>
      <c r="U236" s="4"/>
      <c r="V236" s="4"/>
      <c r="W236" s="4"/>
      <c r="X236" s="4"/>
      <c r="Y236" s="4"/>
      <c r="Z236" s="4"/>
    </row>
    <row r="237" outlineLevel="1">
      <c r="A237" s="42">
        <v>167.0</v>
      </c>
      <c r="B237" s="129">
        <v>86.0</v>
      </c>
      <c r="C237" s="130" t="s">
        <v>361</v>
      </c>
      <c r="D237" s="51" t="s">
        <v>47</v>
      </c>
      <c r="E237" s="51">
        <v>836.96</v>
      </c>
      <c r="F237" s="48">
        <v>624875.0</v>
      </c>
      <c r="G237" s="48">
        <f t="shared" si="200"/>
        <v>753565.8562</v>
      </c>
      <c r="H237" s="118">
        <f t="shared" si="201"/>
        <v>1378440.856</v>
      </c>
      <c r="I237" s="118">
        <f t="shared" si="202"/>
        <v>746.6007933</v>
      </c>
      <c r="J237" s="132">
        <f>'МТР_АР'!H15</f>
        <v>900.3606579</v>
      </c>
      <c r="K237" s="27">
        <f t="shared" si="195"/>
        <v>1646.961451</v>
      </c>
      <c r="L237" s="134" t="s">
        <v>362</v>
      </c>
      <c r="M237" s="50" t="s">
        <v>324</v>
      </c>
      <c r="N237" s="4"/>
      <c r="O237" s="4"/>
      <c r="P237" s="4"/>
      <c r="Q237" s="4"/>
      <c r="R237" s="4"/>
      <c r="S237" s="4"/>
      <c r="T237" s="4"/>
      <c r="U237" s="4"/>
      <c r="V237" s="4"/>
      <c r="W237" s="4"/>
      <c r="X237" s="4"/>
      <c r="Y237" s="4"/>
      <c r="Z237" s="4"/>
    </row>
    <row r="238" outlineLevel="1">
      <c r="A238" s="42">
        <v>168.0</v>
      </c>
      <c r="B238" s="129">
        <v>87.0</v>
      </c>
      <c r="C238" s="130" t="s">
        <v>363</v>
      </c>
      <c r="D238" s="51" t="s">
        <v>47</v>
      </c>
      <c r="E238" s="51">
        <v>506.0</v>
      </c>
      <c r="F238" s="156">
        <v>206616.67</v>
      </c>
      <c r="G238" s="48">
        <f t="shared" si="200"/>
        <v>159440.6</v>
      </c>
      <c r="H238" s="118">
        <f t="shared" si="201"/>
        <v>366057.27</v>
      </c>
      <c r="I238" s="118">
        <f t="shared" si="202"/>
        <v>408.3333399</v>
      </c>
      <c r="J238" s="132">
        <f>'МТР_АР'!H19*'МТР_АР'!F19</f>
        <v>315.1</v>
      </c>
      <c r="K238" s="27">
        <f t="shared" si="195"/>
        <v>723.4333399</v>
      </c>
      <c r="L238" s="134" t="s">
        <v>364</v>
      </c>
      <c r="M238" s="50" t="s">
        <v>324</v>
      </c>
      <c r="N238" s="4"/>
      <c r="O238" s="4"/>
      <c r="P238" s="4"/>
      <c r="Q238" s="4"/>
      <c r="R238" s="4"/>
      <c r="S238" s="4"/>
      <c r="T238" s="4"/>
      <c r="U238" s="4"/>
      <c r="V238" s="4"/>
      <c r="W238" s="4"/>
      <c r="X238" s="4"/>
      <c r="Y238" s="4"/>
      <c r="Z238" s="4"/>
    </row>
    <row r="239" outlineLevel="1">
      <c r="A239" s="149"/>
      <c r="B239" s="150"/>
      <c r="C239" s="60" t="s">
        <v>365</v>
      </c>
      <c r="D239" s="151"/>
      <c r="E239" s="151"/>
      <c r="F239" s="63">
        <f t="shared" ref="F239:H239" si="203">SUM(F240:F241)</f>
        <v>1139270.42</v>
      </c>
      <c r="G239" s="63">
        <f t="shared" si="203"/>
        <v>2210445.891</v>
      </c>
      <c r="H239" s="63">
        <f t="shared" si="203"/>
        <v>3349716.311</v>
      </c>
      <c r="I239" s="153"/>
      <c r="J239" s="152"/>
      <c r="K239" s="153">
        <f t="shared" si="195"/>
        <v>0</v>
      </c>
      <c r="L239" s="154"/>
      <c r="M239" s="4"/>
      <c r="N239" s="4"/>
      <c r="O239" s="4"/>
      <c r="P239" s="4"/>
      <c r="Q239" s="4"/>
      <c r="R239" s="4"/>
      <c r="S239" s="4"/>
      <c r="T239" s="4"/>
      <c r="U239" s="4"/>
      <c r="V239" s="4"/>
      <c r="W239" s="4"/>
      <c r="X239" s="4"/>
      <c r="Y239" s="4"/>
      <c r="Z239" s="4"/>
    </row>
    <row r="240" outlineLevel="1">
      <c r="A240" s="42">
        <v>169.0</v>
      </c>
      <c r="B240" s="129">
        <v>88.0</v>
      </c>
      <c r="C240" s="130" t="s">
        <v>366</v>
      </c>
      <c r="D240" s="51" t="s">
        <v>23</v>
      </c>
      <c r="E240" s="51">
        <v>936.87</v>
      </c>
      <c r="F240" s="156">
        <v>1053978.75</v>
      </c>
      <c r="G240" s="48">
        <f t="shared" ref="G240:G241" si="204">J240*E240</f>
        <v>2127266.391</v>
      </c>
      <c r="H240" s="118">
        <f t="shared" ref="H240:H262" si="205">F240+G240</f>
        <v>3181245.141</v>
      </c>
      <c r="I240" s="118">
        <f t="shared" ref="I240:I241" si="206">F240/E240</f>
        <v>1125</v>
      </c>
      <c r="J240" s="132">
        <f>'МТР_АР'!H21</f>
        <v>2270.61</v>
      </c>
      <c r="K240" s="27">
        <f t="shared" si="195"/>
        <v>3395.61</v>
      </c>
      <c r="L240" s="133" t="s">
        <v>367</v>
      </c>
      <c r="M240" s="50" t="s">
        <v>324</v>
      </c>
      <c r="N240" s="4"/>
      <c r="O240" s="4"/>
      <c r="P240" s="4"/>
      <c r="Q240" s="4"/>
      <c r="R240" s="4"/>
      <c r="S240" s="4"/>
      <c r="T240" s="4"/>
      <c r="U240" s="4"/>
      <c r="V240" s="4"/>
      <c r="W240" s="4"/>
      <c r="X240" s="4"/>
      <c r="Y240" s="4"/>
      <c r="Z240" s="4"/>
    </row>
    <row r="241" outlineLevel="1">
      <c r="A241" s="42">
        <v>170.0</v>
      </c>
      <c r="B241" s="129">
        <v>89.0</v>
      </c>
      <c r="C241" s="130" t="s">
        <v>368</v>
      </c>
      <c r="D241" s="51" t="s">
        <v>23</v>
      </c>
      <c r="E241" s="51">
        <v>1150.0</v>
      </c>
      <c r="F241" s="156">
        <v>85291.67</v>
      </c>
      <c r="G241" s="48">
        <f t="shared" si="204"/>
        <v>83179.5</v>
      </c>
      <c r="H241" s="118">
        <f t="shared" si="205"/>
        <v>168471.17</v>
      </c>
      <c r="I241" s="118">
        <f t="shared" si="206"/>
        <v>74.16666957</v>
      </c>
      <c r="J241" s="132">
        <f>'МТР_АР'!H25</f>
        <v>72.33</v>
      </c>
      <c r="K241" s="27">
        <f t="shared" si="195"/>
        <v>146.4966696</v>
      </c>
      <c r="L241" s="134" t="s">
        <v>369</v>
      </c>
      <c r="M241" s="50" t="s">
        <v>324</v>
      </c>
      <c r="N241" s="4"/>
      <c r="O241" s="4"/>
      <c r="P241" s="4"/>
      <c r="Q241" s="4"/>
      <c r="R241" s="4"/>
      <c r="S241" s="4"/>
      <c r="T241" s="4"/>
      <c r="U241" s="4"/>
      <c r="V241" s="4"/>
      <c r="W241" s="4"/>
      <c r="X241" s="4"/>
      <c r="Y241" s="4"/>
      <c r="Z241" s="4"/>
    </row>
    <row r="242" outlineLevel="1">
      <c r="A242" s="149"/>
      <c r="B242" s="150"/>
      <c r="C242" s="60" t="s">
        <v>370</v>
      </c>
      <c r="D242" s="151"/>
      <c r="E242" s="151"/>
      <c r="F242" s="156">
        <f t="shared" ref="F242:G242" si="207">SUM(F243:F245)</f>
        <v>1329365.73</v>
      </c>
      <c r="G242" s="63">
        <f t="shared" si="207"/>
        <v>2332202.97</v>
      </c>
      <c r="H242" s="153">
        <f t="shared" si="205"/>
        <v>3661568.7</v>
      </c>
      <c r="I242" s="153"/>
      <c r="J242" s="152"/>
      <c r="K242" s="153">
        <f t="shared" si="195"/>
        <v>0</v>
      </c>
      <c r="L242" s="154"/>
      <c r="M242" s="50" t="s">
        <v>324</v>
      </c>
      <c r="N242" s="4"/>
      <c r="O242" s="4"/>
      <c r="P242" s="4"/>
      <c r="Q242" s="4"/>
      <c r="R242" s="4"/>
      <c r="S242" s="4"/>
      <c r="T242" s="4"/>
      <c r="U242" s="4"/>
      <c r="V242" s="4"/>
      <c r="W242" s="4"/>
      <c r="X242" s="4"/>
      <c r="Y242" s="4"/>
      <c r="Z242" s="4"/>
    </row>
    <row r="243" outlineLevel="1">
      <c r="A243" s="42">
        <v>171.0</v>
      </c>
      <c r="B243" s="129">
        <v>90.0</v>
      </c>
      <c r="C243" s="141" t="s">
        <v>342</v>
      </c>
      <c r="D243" s="51" t="s">
        <v>47</v>
      </c>
      <c r="E243" s="51">
        <v>580.0</v>
      </c>
      <c r="F243" s="26">
        <f t="shared" ref="F243:F245" si="208">E243*I243</f>
        <v>121800</v>
      </c>
      <c r="G243" s="48">
        <f t="shared" ref="G243:G245" si="209">J243*E243</f>
        <v>59931.4</v>
      </c>
      <c r="H243" s="118">
        <f t="shared" si="205"/>
        <v>181731.4</v>
      </c>
      <c r="I243" s="118">
        <v>210.0</v>
      </c>
      <c r="J243" s="161">
        <f>J227</f>
        <v>103.33</v>
      </c>
      <c r="K243" s="27">
        <f t="shared" si="195"/>
        <v>313.33</v>
      </c>
      <c r="L243" s="134" t="s">
        <v>371</v>
      </c>
      <c r="M243" s="50">
        <f>100</f>
        <v>100</v>
      </c>
      <c r="N243" s="162">
        <f>M243*E244</f>
        <v>113937</v>
      </c>
      <c r="O243" s="4"/>
      <c r="P243" s="4"/>
      <c r="Q243" s="4"/>
      <c r="R243" s="4"/>
      <c r="S243" s="4"/>
      <c r="T243" s="4"/>
      <c r="U243" s="4"/>
      <c r="V243" s="4"/>
      <c r="W243" s="4"/>
      <c r="X243" s="4"/>
      <c r="Y243" s="4"/>
      <c r="Z243" s="4"/>
    </row>
    <row r="244" outlineLevel="1">
      <c r="A244" s="42">
        <v>172.0</v>
      </c>
      <c r="B244" s="129">
        <v>91.0</v>
      </c>
      <c r="C244" s="130" t="s">
        <v>372</v>
      </c>
      <c r="D244" s="51" t="s">
        <v>23</v>
      </c>
      <c r="E244" s="51">
        <v>1139.37</v>
      </c>
      <c r="F244" s="26">
        <f t="shared" si="208"/>
        <v>638047.2</v>
      </c>
      <c r="G244" s="48">
        <f t="shared" si="209"/>
        <v>1296786.44</v>
      </c>
      <c r="H244" s="118">
        <f t="shared" si="205"/>
        <v>1934833.64</v>
      </c>
      <c r="I244" s="118">
        <v>560.0</v>
      </c>
      <c r="J244" s="161">
        <f>'МТР_АР'!H28</f>
        <v>1138.160948</v>
      </c>
      <c r="K244" s="27">
        <f t="shared" si="195"/>
        <v>1698.160948</v>
      </c>
      <c r="L244" s="133" t="s">
        <v>373</v>
      </c>
      <c r="M244" s="50">
        <f>376.31*1.15</f>
        <v>432.7565</v>
      </c>
      <c r="N244" s="162">
        <f>M244*1335.9</f>
        <v>578119.4084</v>
      </c>
      <c r="O244" s="162">
        <f>N243+N244+N245</f>
        <v>1137566.493</v>
      </c>
      <c r="P244" s="4">
        <f>O244/E244</f>
        <v>998.4171013</v>
      </c>
      <c r="Q244" s="4"/>
      <c r="R244" s="4"/>
      <c r="S244" s="4"/>
      <c r="T244" s="4"/>
      <c r="U244" s="4"/>
      <c r="V244" s="4"/>
      <c r="W244" s="4"/>
      <c r="X244" s="4"/>
      <c r="Y244" s="4"/>
      <c r="Z244" s="4"/>
    </row>
    <row r="245" outlineLevel="1">
      <c r="A245" s="42">
        <v>173.0</v>
      </c>
      <c r="B245" s="129">
        <v>92.0</v>
      </c>
      <c r="C245" s="130" t="s">
        <v>374</v>
      </c>
      <c r="D245" s="51" t="s">
        <v>23</v>
      </c>
      <c r="E245" s="51">
        <v>1155.21</v>
      </c>
      <c r="F245" s="26">
        <f t="shared" si="208"/>
        <v>569518.53</v>
      </c>
      <c r="G245" s="48">
        <f t="shared" si="209"/>
        <v>975485.13</v>
      </c>
      <c r="H245" s="118">
        <f t="shared" si="205"/>
        <v>1545003.66</v>
      </c>
      <c r="I245" s="118">
        <v>493.0</v>
      </c>
      <c r="J245" s="132">
        <f>'МТР_АР'!H32</f>
        <v>844.4223388</v>
      </c>
      <c r="K245" s="27">
        <f t="shared" si="195"/>
        <v>1337.422339</v>
      </c>
      <c r="L245" s="133" t="s">
        <v>375</v>
      </c>
      <c r="M245" s="50">
        <f>274.98*1.15</f>
        <v>316.227</v>
      </c>
      <c r="N245" s="162">
        <f>M245*1408.83</f>
        <v>445510.0844</v>
      </c>
      <c r="O245" s="4"/>
      <c r="P245" s="4"/>
      <c r="Q245" s="4"/>
      <c r="R245" s="4"/>
      <c r="S245" s="4"/>
      <c r="T245" s="4"/>
      <c r="U245" s="4"/>
      <c r="V245" s="4"/>
      <c r="W245" s="4"/>
      <c r="X245" s="4"/>
      <c r="Y245" s="4"/>
      <c r="Z245" s="4"/>
    </row>
    <row r="246" outlineLevel="1">
      <c r="A246" s="149"/>
      <c r="B246" s="150"/>
      <c r="C246" s="60" t="s">
        <v>376</v>
      </c>
      <c r="D246" s="151"/>
      <c r="E246" s="151"/>
      <c r="F246" s="156">
        <f t="shared" ref="F246:G246" si="210">SUM(F247:F252)</f>
        <v>1876049.46</v>
      </c>
      <c r="G246" s="63">
        <f t="shared" si="210"/>
        <v>592965.772</v>
      </c>
      <c r="H246" s="153">
        <f t="shared" si="205"/>
        <v>2469015.232</v>
      </c>
      <c r="I246" s="153"/>
      <c r="J246" s="152"/>
      <c r="K246" s="153">
        <f t="shared" si="195"/>
        <v>0</v>
      </c>
      <c r="L246" s="154"/>
      <c r="M246" s="50" t="s">
        <v>377</v>
      </c>
      <c r="N246" s="4"/>
      <c r="O246" s="4"/>
      <c r="P246" s="4"/>
      <c r="Q246" s="4"/>
      <c r="R246" s="4"/>
      <c r="S246" s="4"/>
      <c r="T246" s="4"/>
      <c r="U246" s="4"/>
      <c r="V246" s="4"/>
      <c r="W246" s="4"/>
      <c r="X246" s="4"/>
      <c r="Y246" s="4"/>
      <c r="Z246" s="4"/>
    </row>
    <row r="247" outlineLevel="1">
      <c r="A247" s="42">
        <v>174.0</v>
      </c>
      <c r="B247" s="129">
        <v>93.0</v>
      </c>
      <c r="C247" s="130" t="s">
        <v>378</v>
      </c>
      <c r="D247" s="51" t="s">
        <v>47</v>
      </c>
      <c r="E247" s="51">
        <v>1.27</v>
      </c>
      <c r="F247" s="26">
        <f t="shared" ref="F247:F252" si="211">E247*I247</f>
        <v>1244.6</v>
      </c>
      <c r="G247" s="48">
        <f t="shared" ref="G247:G252" si="212">J247*E247</f>
        <v>21.1709</v>
      </c>
      <c r="H247" s="118">
        <f t="shared" si="205"/>
        <v>1265.7709</v>
      </c>
      <c r="I247" s="118">
        <v>980.0</v>
      </c>
      <c r="J247" s="132">
        <f>'МТР_АР'!H38*'МТР_АР'!F38</f>
        <v>16.67</v>
      </c>
      <c r="K247" s="27">
        <f t="shared" si="195"/>
        <v>996.67</v>
      </c>
      <c r="L247" s="134" t="s">
        <v>379</v>
      </c>
      <c r="M247" s="4"/>
      <c r="N247" s="4"/>
      <c r="O247" s="4"/>
      <c r="P247" s="4"/>
      <c r="Q247" s="4"/>
      <c r="R247" s="4"/>
      <c r="S247" s="4"/>
      <c r="T247" s="4"/>
      <c r="U247" s="4"/>
      <c r="V247" s="4"/>
      <c r="W247" s="4"/>
      <c r="X247" s="4"/>
      <c r="Y247" s="4"/>
      <c r="Z247" s="4"/>
    </row>
    <row r="248" outlineLevel="1">
      <c r="A248" s="42">
        <v>175.0</v>
      </c>
      <c r="B248" s="129">
        <v>94.0</v>
      </c>
      <c r="C248" s="130" t="s">
        <v>344</v>
      </c>
      <c r="D248" s="51" t="s">
        <v>47</v>
      </c>
      <c r="E248" s="51">
        <v>103.55</v>
      </c>
      <c r="F248" s="26">
        <f t="shared" si="211"/>
        <v>15532.5</v>
      </c>
      <c r="G248" s="48">
        <f t="shared" si="212"/>
        <v>3904.0421</v>
      </c>
      <c r="H248" s="118">
        <f t="shared" si="205"/>
        <v>19436.5421</v>
      </c>
      <c r="I248" s="118">
        <v>150.0</v>
      </c>
      <c r="J248" s="132">
        <f>J228</f>
        <v>37.702</v>
      </c>
      <c r="K248" s="27">
        <f t="shared" si="195"/>
        <v>187.702</v>
      </c>
      <c r="L248" s="134" t="s">
        <v>380</v>
      </c>
      <c r="M248" s="4"/>
      <c r="N248" s="4"/>
      <c r="O248" s="4"/>
      <c r="P248" s="4"/>
      <c r="Q248" s="4"/>
      <c r="R248" s="4"/>
      <c r="S248" s="4"/>
      <c r="T248" s="4"/>
      <c r="U248" s="4"/>
      <c r="V248" s="4"/>
      <c r="W248" s="4"/>
      <c r="X248" s="4"/>
      <c r="Y248" s="4"/>
      <c r="Z248" s="4"/>
    </row>
    <row r="249" outlineLevel="1">
      <c r="A249" s="42">
        <v>175.0</v>
      </c>
      <c r="B249" s="129">
        <v>95.0</v>
      </c>
      <c r="C249" s="130" t="s">
        <v>381</v>
      </c>
      <c r="D249" s="51" t="s">
        <v>136</v>
      </c>
      <c r="E249" s="51">
        <v>2.48</v>
      </c>
      <c r="F249" s="26">
        <f t="shared" si="211"/>
        <v>272.8</v>
      </c>
      <c r="G249" s="48">
        <f t="shared" si="212"/>
        <v>8088.941848</v>
      </c>
      <c r="H249" s="118">
        <f t="shared" si="205"/>
        <v>8361.741848</v>
      </c>
      <c r="I249" s="118">
        <v>110.0</v>
      </c>
      <c r="J249" s="132">
        <f>'МТР_АР'!H40*'МТР_АР'!F40</f>
        <v>3261.6701</v>
      </c>
      <c r="K249" s="27">
        <f t="shared" si="195"/>
        <v>3371.6701</v>
      </c>
      <c r="L249" s="134" t="s">
        <v>382</v>
      </c>
      <c r="M249" s="4"/>
      <c r="N249" s="4"/>
      <c r="O249" s="4"/>
      <c r="P249" s="4"/>
      <c r="Q249" s="4"/>
      <c r="R249" s="4"/>
      <c r="S249" s="4"/>
      <c r="T249" s="4"/>
      <c r="U249" s="4"/>
      <c r="V249" s="4"/>
      <c r="W249" s="4"/>
      <c r="X249" s="4"/>
      <c r="Y249" s="4"/>
      <c r="Z249" s="4"/>
    </row>
    <row r="250" ht="20.25" customHeight="1" outlineLevel="1">
      <c r="A250" s="42">
        <v>176.0</v>
      </c>
      <c r="B250" s="129">
        <v>96.0</v>
      </c>
      <c r="C250" s="130" t="s">
        <v>346</v>
      </c>
      <c r="D250" s="51" t="s">
        <v>47</v>
      </c>
      <c r="E250" s="51">
        <v>205.54</v>
      </c>
      <c r="F250" s="26">
        <f t="shared" si="211"/>
        <v>69883.6</v>
      </c>
      <c r="G250" s="48">
        <f t="shared" si="212"/>
        <v>60203.6937</v>
      </c>
      <c r="H250" s="118">
        <f t="shared" si="205"/>
        <v>130087.2937</v>
      </c>
      <c r="I250" s="118">
        <v>340.0</v>
      </c>
      <c r="J250" s="132">
        <f>J229</f>
        <v>292.905</v>
      </c>
      <c r="K250" s="27">
        <f t="shared" si="195"/>
        <v>632.905</v>
      </c>
      <c r="L250" s="134" t="s">
        <v>347</v>
      </c>
      <c r="M250" s="4"/>
      <c r="N250" s="4"/>
      <c r="O250" s="4"/>
      <c r="P250" s="4"/>
      <c r="Q250" s="4"/>
      <c r="R250" s="4"/>
      <c r="S250" s="4"/>
      <c r="T250" s="4"/>
      <c r="U250" s="4"/>
      <c r="V250" s="4"/>
      <c r="W250" s="4"/>
      <c r="X250" s="4"/>
      <c r="Y250" s="4"/>
      <c r="Z250" s="4"/>
    </row>
    <row r="251" ht="64.5" customHeight="1" outlineLevel="1">
      <c r="A251" s="42">
        <v>176.0</v>
      </c>
      <c r="B251" s="129">
        <v>97.0</v>
      </c>
      <c r="C251" s="141" t="s">
        <v>383</v>
      </c>
      <c r="D251" s="131" t="s">
        <v>23</v>
      </c>
      <c r="E251" s="131">
        <v>960.168</v>
      </c>
      <c r="F251" s="26">
        <f t="shared" si="211"/>
        <v>1555472.16</v>
      </c>
      <c r="G251" s="48">
        <f t="shared" si="212"/>
        <v>435793.9933</v>
      </c>
      <c r="H251" s="118">
        <f t="shared" si="205"/>
        <v>1991266.153</v>
      </c>
      <c r="I251" s="118">
        <v>1620.0</v>
      </c>
      <c r="J251" s="132">
        <f>'МТР_АР'!H42</f>
        <v>453.8726487</v>
      </c>
      <c r="K251" s="27">
        <f t="shared" si="195"/>
        <v>2073.872649</v>
      </c>
      <c r="L251" s="133" t="s">
        <v>384</v>
      </c>
      <c r="M251" s="4"/>
      <c r="N251" s="4"/>
      <c r="O251" s="4"/>
      <c r="P251" s="4"/>
      <c r="Q251" s="4"/>
      <c r="R251" s="4"/>
      <c r="S251" s="4"/>
      <c r="T251" s="4"/>
      <c r="U251" s="4"/>
      <c r="V251" s="4"/>
      <c r="W251" s="4"/>
      <c r="X251" s="4"/>
      <c r="Y251" s="4"/>
      <c r="Z251" s="4"/>
    </row>
    <row r="252" outlineLevel="1">
      <c r="A252" s="42">
        <v>177.0</v>
      </c>
      <c r="B252" s="129">
        <v>98.0</v>
      </c>
      <c r="C252" s="141" t="s">
        <v>385</v>
      </c>
      <c r="D252" s="51" t="s">
        <v>23</v>
      </c>
      <c r="E252" s="51">
        <v>160.03</v>
      </c>
      <c r="F252" s="26">
        <f t="shared" si="211"/>
        <v>233643.8</v>
      </c>
      <c r="G252" s="48">
        <f t="shared" si="212"/>
        <v>84953.9301</v>
      </c>
      <c r="H252" s="118">
        <f t="shared" si="205"/>
        <v>318597.7301</v>
      </c>
      <c r="I252" s="118">
        <v>1460.0</v>
      </c>
      <c r="J252" s="132">
        <f>'МТР_АР'!H47</f>
        <v>530.8625264</v>
      </c>
      <c r="K252" s="27">
        <f t="shared" si="195"/>
        <v>1990.862526</v>
      </c>
      <c r="L252" s="134" t="s">
        <v>386</v>
      </c>
      <c r="M252" s="163"/>
      <c r="N252" s="163"/>
      <c r="O252" s="163"/>
      <c r="P252" s="163"/>
      <c r="Q252" s="163"/>
      <c r="R252" s="4"/>
      <c r="S252" s="4"/>
      <c r="T252" s="4"/>
      <c r="U252" s="4"/>
      <c r="V252" s="4"/>
      <c r="W252" s="4"/>
      <c r="X252" s="4"/>
      <c r="Y252" s="4"/>
      <c r="Z252" s="4"/>
    </row>
    <row r="253" outlineLevel="1">
      <c r="A253" s="164">
        <v>177.0</v>
      </c>
      <c r="B253" s="150"/>
      <c r="C253" s="60" t="s">
        <v>387</v>
      </c>
      <c r="D253" s="151"/>
      <c r="E253" s="151"/>
      <c r="F253" s="156">
        <f t="shared" ref="F253:G253" si="213">SUM(F254:F262)</f>
        <v>1430617.6</v>
      </c>
      <c r="G253" s="63">
        <f t="shared" si="213"/>
        <v>934714.0038</v>
      </c>
      <c r="H253" s="63">
        <f t="shared" si="205"/>
        <v>2365331.604</v>
      </c>
      <c r="I253" s="153"/>
      <c r="J253" s="152"/>
      <c r="K253" s="153">
        <f t="shared" si="195"/>
        <v>0</v>
      </c>
      <c r="L253" s="154"/>
      <c r="M253" s="50" t="s">
        <v>377</v>
      </c>
      <c r="N253" s="4"/>
      <c r="O253" s="4"/>
      <c r="P253" s="4"/>
      <c r="Q253" s="4"/>
      <c r="R253" s="4"/>
      <c r="S253" s="4"/>
      <c r="T253" s="4"/>
      <c r="U253" s="4"/>
      <c r="V253" s="4"/>
      <c r="W253" s="4"/>
      <c r="X253" s="4"/>
      <c r="Y253" s="4"/>
      <c r="Z253" s="4"/>
    </row>
    <row r="254" outlineLevel="1">
      <c r="A254" s="42">
        <v>178.0</v>
      </c>
      <c r="B254" s="129">
        <v>99.0</v>
      </c>
      <c r="C254" s="130" t="s">
        <v>388</v>
      </c>
      <c r="D254" s="51" t="s">
        <v>47</v>
      </c>
      <c r="E254" s="51">
        <v>593.24</v>
      </c>
      <c r="F254" s="26">
        <f t="shared" ref="F254:F262" si="214">E254*I254</f>
        <v>581375.2</v>
      </c>
      <c r="G254" s="48">
        <f t="shared" ref="G254:G262" si="215">J254*E254</f>
        <v>9889.3108</v>
      </c>
      <c r="H254" s="118">
        <f t="shared" si="205"/>
        <v>591264.5108</v>
      </c>
      <c r="I254" s="118">
        <v>980.0</v>
      </c>
      <c r="J254" s="132">
        <f>J247</f>
        <v>16.67</v>
      </c>
      <c r="K254" s="27">
        <f t="shared" si="195"/>
        <v>996.67</v>
      </c>
      <c r="L254" s="134" t="s">
        <v>379</v>
      </c>
      <c r="M254" s="4"/>
      <c r="N254" s="4"/>
      <c r="O254" s="4"/>
      <c r="P254" s="4"/>
      <c r="Q254" s="4"/>
      <c r="R254" s="4"/>
      <c r="S254" s="4"/>
      <c r="T254" s="4"/>
      <c r="U254" s="4"/>
      <c r="V254" s="4"/>
      <c r="W254" s="4"/>
      <c r="X254" s="4"/>
      <c r="Y254" s="4"/>
      <c r="Z254" s="4"/>
    </row>
    <row r="255" outlineLevel="1">
      <c r="A255" s="42">
        <v>178.0</v>
      </c>
      <c r="B255" s="129">
        <v>100.0</v>
      </c>
      <c r="C255" s="134" t="s">
        <v>389</v>
      </c>
      <c r="D255" s="51" t="s">
        <v>47</v>
      </c>
      <c r="E255" s="51">
        <v>78.04</v>
      </c>
      <c r="F255" s="26">
        <f t="shared" si="214"/>
        <v>35118</v>
      </c>
      <c r="G255" s="48">
        <f t="shared" si="215"/>
        <v>64383</v>
      </c>
      <c r="H255" s="118">
        <f t="shared" si="205"/>
        <v>99501</v>
      </c>
      <c r="I255" s="118">
        <v>450.0</v>
      </c>
      <c r="J255" s="120">
        <v>825.0</v>
      </c>
      <c r="K255" s="27">
        <f t="shared" si="195"/>
        <v>1275</v>
      </c>
      <c r="L255" s="134" t="s">
        <v>390</v>
      </c>
      <c r="M255" s="50" t="s">
        <v>391</v>
      </c>
      <c r="N255" s="4"/>
      <c r="O255" s="4"/>
      <c r="P255" s="4"/>
      <c r="Q255" s="4"/>
      <c r="R255" s="4"/>
      <c r="S255" s="4"/>
      <c r="T255" s="4"/>
      <c r="U255" s="4"/>
      <c r="V255" s="4"/>
      <c r="W255" s="4"/>
      <c r="X255" s="4"/>
      <c r="Y255" s="4"/>
      <c r="Z255" s="4"/>
    </row>
    <row r="256" outlineLevel="1">
      <c r="A256" s="42">
        <v>179.0</v>
      </c>
      <c r="B256" s="129">
        <v>101.0</v>
      </c>
      <c r="C256" s="130" t="s">
        <v>392</v>
      </c>
      <c r="D256" s="51" t="s">
        <v>47</v>
      </c>
      <c r="E256" s="51">
        <v>78.04</v>
      </c>
      <c r="F256" s="26">
        <f t="shared" si="214"/>
        <v>43702.4</v>
      </c>
      <c r="G256" s="48">
        <f t="shared" si="215"/>
        <v>49165.2</v>
      </c>
      <c r="H256" s="118">
        <f t="shared" si="205"/>
        <v>92867.6</v>
      </c>
      <c r="I256" s="118">
        <v>560.0</v>
      </c>
      <c r="J256" s="132">
        <f>'МТР_АР'!H54*'МТР_АР'!F54</f>
        <v>630</v>
      </c>
      <c r="K256" s="27">
        <f t="shared" si="195"/>
        <v>1190</v>
      </c>
      <c r="L256" s="134" t="s">
        <v>393</v>
      </c>
      <c r="M256" s="4"/>
      <c r="N256" s="4"/>
      <c r="O256" s="4"/>
      <c r="P256" s="4"/>
      <c r="Q256" s="4"/>
      <c r="R256" s="4"/>
      <c r="S256" s="4"/>
      <c r="T256" s="4"/>
      <c r="U256" s="4"/>
      <c r="V256" s="4"/>
      <c r="W256" s="4"/>
      <c r="X256" s="4"/>
      <c r="Y256" s="4"/>
      <c r="Z256" s="4"/>
    </row>
    <row r="257" outlineLevel="1">
      <c r="A257" s="42">
        <v>179.0</v>
      </c>
      <c r="B257" s="129">
        <v>102.0</v>
      </c>
      <c r="C257" s="130" t="s">
        <v>394</v>
      </c>
      <c r="D257" s="51" t="s">
        <v>23</v>
      </c>
      <c r="E257" s="51">
        <v>167.82</v>
      </c>
      <c r="F257" s="26">
        <f t="shared" si="214"/>
        <v>35242.2</v>
      </c>
      <c r="G257" s="48">
        <f t="shared" si="215"/>
        <v>234123.0394</v>
      </c>
      <c r="H257" s="118">
        <f t="shared" si="205"/>
        <v>269365.2394</v>
      </c>
      <c r="I257" s="118">
        <v>210.0</v>
      </c>
      <c r="J257" s="132">
        <f>'МТР_АР'!H55</f>
        <v>1395.084253</v>
      </c>
      <c r="K257" s="27">
        <f t="shared" si="195"/>
        <v>1605.084253</v>
      </c>
      <c r="L257" s="133" t="s">
        <v>395</v>
      </c>
      <c r="M257" s="4"/>
      <c r="N257" s="4"/>
      <c r="O257" s="4"/>
      <c r="P257" s="4"/>
      <c r="Q257" s="4"/>
      <c r="R257" s="4"/>
      <c r="S257" s="4"/>
      <c r="T257" s="4"/>
      <c r="U257" s="4"/>
      <c r="V257" s="4"/>
      <c r="W257" s="4"/>
      <c r="X257" s="4"/>
      <c r="Y257" s="4"/>
      <c r="Z257" s="4"/>
    </row>
    <row r="258" outlineLevel="1">
      <c r="A258" s="42">
        <v>180.0</v>
      </c>
      <c r="B258" s="129">
        <v>103.0</v>
      </c>
      <c r="C258" s="130" t="s">
        <v>396</v>
      </c>
      <c r="D258" s="51" t="s">
        <v>136</v>
      </c>
      <c r="E258" s="51">
        <v>16.18</v>
      </c>
      <c r="F258" s="26">
        <f t="shared" si="214"/>
        <v>14400.2</v>
      </c>
      <c r="G258" s="48">
        <f t="shared" si="215"/>
        <v>52773.82222</v>
      </c>
      <c r="H258" s="118">
        <f t="shared" si="205"/>
        <v>67174.02222</v>
      </c>
      <c r="I258" s="118">
        <v>890.0</v>
      </c>
      <c r="J258" s="132">
        <f>'МТР_АР'!H59*'МТР_АР'!F59</f>
        <v>3261.6701</v>
      </c>
      <c r="K258" s="27">
        <f t="shared" si="195"/>
        <v>4151.6701</v>
      </c>
      <c r="L258" s="134" t="s">
        <v>382</v>
      </c>
      <c r="M258" s="4"/>
      <c r="N258" s="4"/>
      <c r="O258" s="4"/>
      <c r="P258" s="4"/>
      <c r="Q258" s="4"/>
      <c r="R258" s="4"/>
      <c r="S258" s="4"/>
      <c r="T258" s="4"/>
      <c r="U258" s="4"/>
      <c r="V258" s="4"/>
      <c r="W258" s="4"/>
      <c r="X258" s="4"/>
      <c r="Y258" s="4"/>
      <c r="Z258" s="4"/>
    </row>
    <row r="259" outlineLevel="1">
      <c r="A259" s="42">
        <v>180.0</v>
      </c>
      <c r="B259" s="129">
        <v>104.0</v>
      </c>
      <c r="C259" s="130" t="s">
        <v>346</v>
      </c>
      <c r="D259" s="51" t="s">
        <v>47</v>
      </c>
      <c r="E259" s="51">
        <v>377.6</v>
      </c>
      <c r="F259" s="26">
        <f t="shared" si="214"/>
        <v>128384</v>
      </c>
      <c r="G259" s="48">
        <f t="shared" si="215"/>
        <v>110600.928</v>
      </c>
      <c r="H259" s="118">
        <f t="shared" si="205"/>
        <v>238984.928</v>
      </c>
      <c r="I259" s="118">
        <v>340.0</v>
      </c>
      <c r="J259" s="132">
        <f>J229</f>
        <v>292.905</v>
      </c>
      <c r="K259" s="27">
        <f t="shared" si="195"/>
        <v>632.905</v>
      </c>
      <c r="L259" s="134" t="s">
        <v>347</v>
      </c>
      <c r="M259" s="4"/>
      <c r="N259" s="4"/>
      <c r="O259" s="4"/>
      <c r="P259" s="4"/>
      <c r="Q259" s="4"/>
      <c r="R259" s="4"/>
      <c r="S259" s="4"/>
      <c r="T259" s="4"/>
      <c r="U259" s="4"/>
      <c r="V259" s="4"/>
      <c r="W259" s="4"/>
      <c r="X259" s="4"/>
      <c r="Y259" s="4"/>
      <c r="Z259" s="4"/>
    </row>
    <row r="260" outlineLevel="1">
      <c r="A260" s="42">
        <v>181.0</v>
      </c>
      <c r="B260" s="129">
        <v>105.0</v>
      </c>
      <c r="C260" s="130" t="s">
        <v>397</v>
      </c>
      <c r="D260" s="51" t="s">
        <v>23</v>
      </c>
      <c r="E260" s="51">
        <v>167.82</v>
      </c>
      <c r="F260" s="26">
        <f t="shared" si="214"/>
        <v>271868.4</v>
      </c>
      <c r="G260" s="48">
        <f t="shared" si="215"/>
        <v>312552.3802</v>
      </c>
      <c r="H260" s="118">
        <f t="shared" si="205"/>
        <v>584420.7802</v>
      </c>
      <c r="I260" s="118">
        <v>1620.0</v>
      </c>
      <c r="J260" s="132">
        <f>'МТР_АР'!H61</f>
        <v>1862.426291</v>
      </c>
      <c r="K260" s="27">
        <f t="shared" si="195"/>
        <v>3482.426291</v>
      </c>
      <c r="L260" s="133" t="s">
        <v>398</v>
      </c>
      <c r="M260" s="4"/>
      <c r="N260" s="4"/>
      <c r="O260" s="4"/>
      <c r="P260" s="4"/>
      <c r="Q260" s="4"/>
      <c r="R260" s="4"/>
      <c r="S260" s="4"/>
      <c r="T260" s="4"/>
      <c r="U260" s="4"/>
      <c r="V260" s="4"/>
      <c r="W260" s="4"/>
      <c r="X260" s="4"/>
      <c r="Y260" s="4"/>
      <c r="Z260" s="4"/>
    </row>
    <row r="261" outlineLevel="1">
      <c r="A261" s="42">
        <v>181.0</v>
      </c>
      <c r="B261" s="129">
        <v>106.0</v>
      </c>
      <c r="C261" s="130" t="s">
        <v>368</v>
      </c>
      <c r="D261" s="51" t="s">
        <v>23</v>
      </c>
      <c r="E261" s="51">
        <v>167.8</v>
      </c>
      <c r="F261" s="26">
        <f t="shared" si="214"/>
        <v>75510</v>
      </c>
      <c r="G261" s="48">
        <f t="shared" si="215"/>
        <v>12136.974</v>
      </c>
      <c r="H261" s="118">
        <f t="shared" si="205"/>
        <v>87646.974</v>
      </c>
      <c r="I261" s="118">
        <v>450.0</v>
      </c>
      <c r="J261" s="132">
        <f>J241</f>
        <v>72.33</v>
      </c>
      <c r="K261" s="27">
        <f t="shared" si="195"/>
        <v>522.33</v>
      </c>
      <c r="L261" s="134" t="s">
        <v>399</v>
      </c>
      <c r="M261" s="4"/>
      <c r="N261" s="4"/>
      <c r="O261" s="4"/>
      <c r="P261" s="4"/>
      <c r="Q261" s="4"/>
      <c r="R261" s="4"/>
      <c r="S261" s="4"/>
      <c r="T261" s="4"/>
      <c r="U261" s="4"/>
      <c r="V261" s="4"/>
      <c r="W261" s="4"/>
      <c r="X261" s="4"/>
      <c r="Y261" s="4"/>
      <c r="Z261" s="4"/>
    </row>
    <row r="262" outlineLevel="1">
      <c r="A262" s="42">
        <v>182.0</v>
      </c>
      <c r="B262" s="129">
        <v>107.0</v>
      </c>
      <c r="C262" s="130" t="s">
        <v>400</v>
      </c>
      <c r="D262" s="51" t="s">
        <v>23</v>
      </c>
      <c r="E262" s="51">
        <v>167.82</v>
      </c>
      <c r="F262" s="26">
        <f t="shared" si="214"/>
        <v>245017.2</v>
      </c>
      <c r="G262" s="48">
        <f t="shared" si="215"/>
        <v>89089.34918</v>
      </c>
      <c r="H262" s="118">
        <f t="shared" si="205"/>
        <v>334106.5492</v>
      </c>
      <c r="I262" s="118">
        <v>1460.0</v>
      </c>
      <c r="J262" s="165">
        <f>J252</f>
        <v>530.8625264</v>
      </c>
      <c r="K262" s="27">
        <f t="shared" si="195"/>
        <v>1990.862526</v>
      </c>
      <c r="L262" s="134" t="s">
        <v>401</v>
      </c>
      <c r="M262" s="50" t="s">
        <v>402</v>
      </c>
      <c r="N262" s="4"/>
      <c r="O262" s="4"/>
      <c r="P262" s="4"/>
      <c r="Q262" s="4"/>
      <c r="R262" s="4"/>
      <c r="S262" s="4"/>
      <c r="T262" s="4"/>
      <c r="U262" s="4"/>
      <c r="V262" s="4"/>
      <c r="W262" s="4"/>
      <c r="X262" s="4"/>
      <c r="Y262" s="4"/>
      <c r="Z262" s="4"/>
    </row>
    <row r="263" outlineLevel="1">
      <c r="A263" s="164">
        <v>183.0</v>
      </c>
      <c r="B263" s="150"/>
      <c r="C263" s="60" t="s">
        <v>403</v>
      </c>
      <c r="D263" s="151"/>
      <c r="E263" s="151"/>
      <c r="F263" s="63">
        <f t="shared" ref="F263:H263" si="216">SUM(F264:F266)</f>
        <v>641728.69</v>
      </c>
      <c r="G263" s="63">
        <f t="shared" si="216"/>
        <v>1014503.831</v>
      </c>
      <c r="H263" s="63">
        <f t="shared" si="216"/>
        <v>1656232.521</v>
      </c>
      <c r="I263" s="153"/>
      <c r="J263" s="152"/>
      <c r="K263" s="153">
        <f t="shared" si="195"/>
        <v>0</v>
      </c>
      <c r="L263" s="154"/>
      <c r="M263" s="4"/>
      <c r="N263" s="4"/>
      <c r="O263" s="4"/>
      <c r="P263" s="4"/>
      <c r="Q263" s="4"/>
      <c r="R263" s="4"/>
      <c r="S263" s="4"/>
      <c r="T263" s="4"/>
      <c r="U263" s="4"/>
      <c r="V263" s="4"/>
      <c r="W263" s="4"/>
      <c r="X263" s="4"/>
      <c r="Y263" s="4"/>
      <c r="Z263" s="4"/>
    </row>
    <row r="264" outlineLevel="1">
      <c r="A264" s="42">
        <v>183.0</v>
      </c>
      <c r="B264" s="129">
        <v>108.0</v>
      </c>
      <c r="C264" s="139" t="s">
        <v>404</v>
      </c>
      <c r="D264" s="57" t="s">
        <v>19</v>
      </c>
      <c r="E264" s="57">
        <v>110.0</v>
      </c>
      <c r="F264" s="156">
        <v>458333.7</v>
      </c>
      <c r="G264" s="48">
        <f t="shared" ref="G264:G266" si="217">J264*E264</f>
        <v>894300</v>
      </c>
      <c r="H264" s="118">
        <f t="shared" ref="H264:H266" si="218">F264+G264</f>
        <v>1352633.7</v>
      </c>
      <c r="I264" s="118">
        <f t="shared" ref="I264:I266" si="219">F264/E264</f>
        <v>4166.67</v>
      </c>
      <c r="J264" s="161">
        <f>'МТР_АР'!H69</f>
        <v>8130</v>
      </c>
      <c r="K264" s="27">
        <f t="shared" si="195"/>
        <v>12296.67</v>
      </c>
      <c r="L264" s="134" t="s">
        <v>405</v>
      </c>
      <c r="M264" s="50" t="s">
        <v>237</v>
      </c>
      <c r="N264" s="4"/>
      <c r="O264" s="4"/>
      <c r="P264" s="4"/>
      <c r="Q264" s="4"/>
      <c r="R264" s="4"/>
      <c r="S264" s="4"/>
      <c r="T264" s="4"/>
      <c r="U264" s="4"/>
      <c r="V264" s="4"/>
      <c r="W264" s="4"/>
      <c r="X264" s="4"/>
      <c r="Y264" s="4"/>
      <c r="Z264" s="4"/>
    </row>
    <row r="265" outlineLevel="1">
      <c r="A265" s="42">
        <v>184.0</v>
      </c>
      <c r="B265" s="129">
        <v>109.0</v>
      </c>
      <c r="C265" s="130" t="s">
        <v>396</v>
      </c>
      <c r="D265" s="51" t="s">
        <v>47</v>
      </c>
      <c r="E265" s="51">
        <v>79.2</v>
      </c>
      <c r="F265" s="156">
        <v>65999.74</v>
      </c>
      <c r="G265" s="48">
        <f t="shared" si="217"/>
        <v>74172.978</v>
      </c>
      <c r="H265" s="118">
        <f t="shared" si="218"/>
        <v>140172.718</v>
      </c>
      <c r="I265" s="118">
        <f t="shared" si="219"/>
        <v>833.3300505</v>
      </c>
      <c r="J265" s="161">
        <f>'МТР_АР'!H70*'МТР_АР'!F70</f>
        <v>936.5275</v>
      </c>
      <c r="K265" s="27">
        <f t="shared" si="195"/>
        <v>1769.857551</v>
      </c>
      <c r="L265" s="134" t="s">
        <v>406</v>
      </c>
      <c r="M265" s="50" t="s">
        <v>237</v>
      </c>
      <c r="N265" s="4"/>
      <c r="O265" s="4"/>
      <c r="P265" s="4"/>
      <c r="Q265" s="4"/>
      <c r="R265" s="4"/>
      <c r="S265" s="4"/>
      <c r="T265" s="4"/>
      <c r="U265" s="4"/>
      <c r="V265" s="4"/>
      <c r="W265" s="4"/>
      <c r="X265" s="4"/>
      <c r="Y265" s="4"/>
      <c r="Z265" s="4"/>
    </row>
    <row r="266" outlineLevel="1">
      <c r="A266" s="42">
        <v>185.0</v>
      </c>
      <c r="B266" s="129">
        <v>110.0</v>
      </c>
      <c r="C266" s="141" t="s">
        <v>407</v>
      </c>
      <c r="D266" s="166" t="s">
        <v>408</v>
      </c>
      <c r="E266" s="51">
        <v>1.4586</v>
      </c>
      <c r="F266" s="156">
        <v>117395.25</v>
      </c>
      <c r="G266" s="48">
        <f t="shared" si="217"/>
        <v>46030.85251</v>
      </c>
      <c r="H266" s="118">
        <f t="shared" si="218"/>
        <v>163426.1025</v>
      </c>
      <c r="I266" s="118">
        <f t="shared" si="219"/>
        <v>80484.88276</v>
      </c>
      <c r="J266" s="167">
        <f>'МТР_АР'!H71*'МТР_АР'!F71</f>
        <v>31558.2425</v>
      </c>
      <c r="K266" s="27">
        <f t="shared" si="195"/>
        <v>112043.1253</v>
      </c>
      <c r="L266" s="134" t="s">
        <v>409</v>
      </c>
      <c r="M266" s="50" t="s">
        <v>237</v>
      </c>
      <c r="N266" s="4"/>
      <c r="O266" s="4"/>
      <c r="P266" s="4"/>
      <c r="Q266" s="4"/>
      <c r="R266" s="4"/>
      <c r="S266" s="4"/>
      <c r="T266" s="4"/>
      <c r="U266" s="4"/>
      <c r="V266" s="4"/>
      <c r="W266" s="4"/>
      <c r="X266" s="4"/>
      <c r="Y266" s="4"/>
      <c r="Z266" s="4"/>
    </row>
    <row r="267" outlineLevel="1">
      <c r="A267" s="164">
        <v>186.0</v>
      </c>
      <c r="B267" s="150"/>
      <c r="C267" s="60" t="s">
        <v>410</v>
      </c>
      <c r="D267" s="151"/>
      <c r="E267" s="151"/>
      <c r="F267" s="63">
        <f t="shared" ref="F267:H267" si="220">SUM(F268:F270)</f>
        <v>215820.25</v>
      </c>
      <c r="G267" s="63">
        <f t="shared" si="220"/>
        <v>354637.8284</v>
      </c>
      <c r="H267" s="63">
        <f t="shared" si="220"/>
        <v>570458.0784</v>
      </c>
      <c r="I267" s="153"/>
      <c r="J267" s="152"/>
      <c r="K267" s="153">
        <f t="shared" si="195"/>
        <v>0</v>
      </c>
      <c r="L267" s="154"/>
      <c r="M267" s="4"/>
      <c r="N267" s="4"/>
      <c r="O267" s="4"/>
      <c r="P267" s="4"/>
      <c r="Q267" s="4"/>
      <c r="R267" s="4"/>
      <c r="S267" s="4"/>
      <c r="T267" s="4"/>
      <c r="U267" s="4"/>
      <c r="V267" s="4"/>
      <c r="W267" s="4"/>
      <c r="X267" s="4"/>
      <c r="Y267" s="4"/>
      <c r="Z267" s="4"/>
    </row>
    <row r="268" outlineLevel="1">
      <c r="A268" s="42">
        <v>187.0</v>
      </c>
      <c r="B268" s="129">
        <v>111.0</v>
      </c>
      <c r="C268" s="139" t="s">
        <v>404</v>
      </c>
      <c r="D268" s="57" t="s">
        <v>19</v>
      </c>
      <c r="E268" s="51">
        <v>38.0</v>
      </c>
      <c r="F268" s="156">
        <v>158333.46</v>
      </c>
      <c r="G268" s="48">
        <f t="shared" ref="G268:G270" si="221">J268*E268</f>
        <v>308940</v>
      </c>
      <c r="H268" s="118">
        <f t="shared" ref="H268:H270" si="222">F268+G268</f>
        <v>467273.46</v>
      </c>
      <c r="I268" s="118">
        <f t="shared" ref="I268:I270" si="223">F268/E268</f>
        <v>4166.67</v>
      </c>
      <c r="J268" s="161">
        <f t="shared" ref="J268:J269" si="224">J264</f>
        <v>8130</v>
      </c>
      <c r="K268" s="27">
        <f t="shared" si="195"/>
        <v>12296.67</v>
      </c>
      <c r="L268" s="134" t="s">
        <v>411</v>
      </c>
      <c r="M268" s="50" t="s">
        <v>237</v>
      </c>
      <c r="N268" s="4"/>
      <c r="O268" s="4"/>
      <c r="P268" s="4"/>
      <c r="Q268" s="4"/>
      <c r="R268" s="4"/>
      <c r="S268" s="4"/>
      <c r="T268" s="4"/>
      <c r="U268" s="4"/>
      <c r="V268" s="4"/>
      <c r="W268" s="4"/>
      <c r="X268" s="4"/>
      <c r="Y268" s="4"/>
      <c r="Z268" s="4"/>
    </row>
    <row r="269" outlineLevel="1">
      <c r="A269" s="42">
        <v>188.0</v>
      </c>
      <c r="B269" s="129">
        <v>112.0</v>
      </c>
      <c r="C269" s="130" t="s">
        <v>396</v>
      </c>
      <c r="D269" s="57" t="s">
        <v>47</v>
      </c>
      <c r="E269" s="51">
        <v>38.0</v>
      </c>
      <c r="F269" s="156">
        <v>31666.54</v>
      </c>
      <c r="G269" s="48">
        <f t="shared" si="221"/>
        <v>35588.045</v>
      </c>
      <c r="H269" s="118">
        <f t="shared" si="222"/>
        <v>67254.585</v>
      </c>
      <c r="I269" s="118">
        <f t="shared" si="223"/>
        <v>833.33</v>
      </c>
      <c r="J269" s="161">
        <f t="shared" si="224"/>
        <v>936.5275</v>
      </c>
      <c r="K269" s="27">
        <f t="shared" si="195"/>
        <v>1769.8575</v>
      </c>
      <c r="L269" s="134" t="s">
        <v>412</v>
      </c>
      <c r="M269" s="50" t="s">
        <v>237</v>
      </c>
      <c r="N269" s="4"/>
      <c r="O269" s="4"/>
      <c r="P269" s="4"/>
      <c r="Q269" s="4"/>
      <c r="R269" s="4"/>
      <c r="S269" s="4"/>
      <c r="T269" s="4"/>
      <c r="U269" s="4"/>
      <c r="V269" s="4"/>
      <c r="W269" s="4"/>
      <c r="X269" s="4"/>
      <c r="Y269" s="4"/>
      <c r="Z269" s="4"/>
    </row>
    <row r="270" outlineLevel="1">
      <c r="A270" s="42">
        <v>189.0</v>
      </c>
      <c r="B270" s="129">
        <v>113.0</v>
      </c>
      <c r="C270" s="130" t="s">
        <v>407</v>
      </c>
      <c r="D270" s="57" t="s">
        <v>23</v>
      </c>
      <c r="E270" s="51">
        <v>38.49</v>
      </c>
      <c r="F270" s="156">
        <v>25820.25</v>
      </c>
      <c r="G270" s="48">
        <f t="shared" si="221"/>
        <v>10109.7834</v>
      </c>
      <c r="H270" s="118">
        <f t="shared" si="222"/>
        <v>35930.0334</v>
      </c>
      <c r="I270" s="118">
        <f t="shared" si="223"/>
        <v>670.8300857</v>
      </c>
      <c r="J270" s="120">
        <f>'МТР_АР'!H75*'МТР_АР'!F75</f>
        <v>262.66</v>
      </c>
      <c r="K270" s="27">
        <f t="shared" si="195"/>
        <v>933.4900857</v>
      </c>
      <c r="L270" s="134" t="s">
        <v>413</v>
      </c>
      <c r="M270" s="50" t="s">
        <v>237</v>
      </c>
      <c r="N270" s="4"/>
      <c r="O270" s="4"/>
      <c r="P270" s="4"/>
      <c r="Q270" s="4"/>
      <c r="R270" s="4"/>
      <c r="S270" s="4"/>
      <c r="T270" s="4"/>
      <c r="U270" s="4"/>
      <c r="V270" s="4"/>
      <c r="W270" s="4"/>
      <c r="X270" s="4"/>
      <c r="Y270" s="4"/>
      <c r="Z270" s="4"/>
    </row>
    <row r="271" outlineLevel="1">
      <c r="A271" s="164">
        <v>190.0</v>
      </c>
      <c r="B271" s="150"/>
      <c r="C271" s="60" t="s">
        <v>414</v>
      </c>
      <c r="D271" s="151"/>
      <c r="E271" s="151"/>
      <c r="F271" s="63">
        <f t="shared" ref="F271:H271" si="225">SUM(F272:F274)</f>
        <v>71923.05</v>
      </c>
      <c r="G271" s="63">
        <f t="shared" si="225"/>
        <v>56834.1365</v>
      </c>
      <c r="H271" s="63">
        <f t="shared" si="225"/>
        <v>128757.1865</v>
      </c>
      <c r="I271" s="153"/>
      <c r="J271" s="152"/>
      <c r="K271" s="153">
        <f t="shared" si="195"/>
        <v>0</v>
      </c>
      <c r="L271" s="154"/>
      <c r="M271" s="4"/>
      <c r="N271" s="4"/>
      <c r="O271" s="4"/>
      <c r="P271" s="4"/>
      <c r="Q271" s="4"/>
      <c r="R271" s="4"/>
      <c r="S271" s="4"/>
      <c r="T271" s="4"/>
      <c r="U271" s="4"/>
      <c r="V271" s="4"/>
      <c r="W271" s="4"/>
      <c r="X271" s="4"/>
      <c r="Y271" s="4"/>
      <c r="Z271" s="4"/>
    </row>
    <row r="272" outlineLevel="1">
      <c r="A272" s="42">
        <v>191.0</v>
      </c>
      <c r="B272" s="129">
        <v>114.0</v>
      </c>
      <c r="C272" s="139" t="s">
        <v>404</v>
      </c>
      <c r="D272" s="57" t="s">
        <v>19</v>
      </c>
      <c r="E272" s="51">
        <v>6.0</v>
      </c>
      <c r="F272" s="156">
        <v>31008.36</v>
      </c>
      <c r="G272" s="48">
        <f t="shared" ref="G272:G273" si="226">J272*E272</f>
        <v>48780</v>
      </c>
      <c r="H272" s="118">
        <f t="shared" ref="H272:H296" si="227">F272+G272</f>
        <v>79788.36</v>
      </c>
      <c r="I272" s="118">
        <f t="shared" ref="I272:I274" si="228">F272/E272</f>
        <v>5168.06</v>
      </c>
      <c r="J272" s="161">
        <f t="shared" ref="J272:J273" si="229">J264</f>
        <v>8130</v>
      </c>
      <c r="K272" s="27">
        <f t="shared" si="195"/>
        <v>13298.06</v>
      </c>
      <c r="L272" s="134" t="s">
        <v>415</v>
      </c>
      <c r="M272" s="50" t="s">
        <v>237</v>
      </c>
      <c r="N272" s="4"/>
      <c r="O272" s="4"/>
      <c r="P272" s="4"/>
      <c r="Q272" s="4"/>
      <c r="R272" s="4"/>
      <c r="S272" s="4"/>
      <c r="T272" s="4"/>
      <c r="U272" s="4"/>
      <c r="V272" s="4"/>
      <c r="W272" s="4"/>
      <c r="X272" s="4"/>
      <c r="Y272" s="4"/>
      <c r="Z272" s="4"/>
    </row>
    <row r="273" outlineLevel="1">
      <c r="A273" s="42">
        <v>192.0</v>
      </c>
      <c r="B273" s="129">
        <v>115.0</v>
      </c>
      <c r="C273" s="130" t="s">
        <v>396</v>
      </c>
      <c r="D273" s="51" t="s">
        <v>47</v>
      </c>
      <c r="E273" s="51">
        <v>8.6</v>
      </c>
      <c r="F273" s="156">
        <v>8889.02</v>
      </c>
      <c r="G273" s="48">
        <f t="shared" si="226"/>
        <v>8054.1365</v>
      </c>
      <c r="H273" s="118">
        <f t="shared" si="227"/>
        <v>16943.1565</v>
      </c>
      <c r="I273" s="118">
        <f t="shared" si="228"/>
        <v>1033.606977</v>
      </c>
      <c r="J273" s="132">
        <f t="shared" si="229"/>
        <v>936.5275</v>
      </c>
      <c r="K273" s="27">
        <f t="shared" si="195"/>
        <v>1970.134477</v>
      </c>
      <c r="L273" s="134" t="s">
        <v>416</v>
      </c>
      <c r="M273" s="50" t="s">
        <v>237</v>
      </c>
      <c r="N273" s="4"/>
      <c r="O273" s="4"/>
      <c r="P273" s="4"/>
      <c r="Q273" s="4"/>
      <c r="R273" s="4"/>
      <c r="S273" s="4"/>
      <c r="T273" s="4"/>
      <c r="U273" s="4"/>
      <c r="V273" s="4"/>
      <c r="W273" s="4"/>
      <c r="X273" s="4"/>
      <c r="Y273" s="4"/>
      <c r="Z273" s="4"/>
    </row>
    <row r="274" outlineLevel="1">
      <c r="A274" s="42">
        <v>193.0</v>
      </c>
      <c r="B274" s="129">
        <v>116.0</v>
      </c>
      <c r="C274" s="130" t="s">
        <v>407</v>
      </c>
      <c r="D274" s="51" t="s">
        <v>23</v>
      </c>
      <c r="E274" s="51">
        <v>7.275</v>
      </c>
      <c r="F274" s="156">
        <v>32025.67</v>
      </c>
      <c r="G274" s="48"/>
      <c r="H274" s="118">
        <f t="shared" si="227"/>
        <v>32025.67</v>
      </c>
      <c r="I274" s="118">
        <f t="shared" si="228"/>
        <v>4402.153952</v>
      </c>
      <c r="J274" s="120">
        <f>'МТР_АР'!H79*'МТР_АР'!F79</f>
        <v>315.583</v>
      </c>
      <c r="K274" s="27">
        <f t="shared" si="195"/>
        <v>4717.736952</v>
      </c>
      <c r="L274" s="134" t="s">
        <v>417</v>
      </c>
      <c r="M274" s="50" t="s">
        <v>237</v>
      </c>
      <c r="N274" s="4">
        <f>259.52/147.84</f>
        <v>1.755411255</v>
      </c>
      <c r="O274" s="4">
        <f>259.52/198.41</f>
        <v>1.307998589</v>
      </c>
      <c r="P274" s="4"/>
      <c r="Q274" s="4"/>
      <c r="R274" s="4"/>
      <c r="S274" s="4"/>
      <c r="T274" s="4"/>
      <c r="U274" s="4"/>
      <c r="V274" s="4"/>
      <c r="W274" s="4"/>
      <c r="X274" s="4"/>
      <c r="Y274" s="4"/>
      <c r="Z274" s="4"/>
    </row>
    <row r="275" outlineLevel="1">
      <c r="A275" s="164">
        <v>194.0</v>
      </c>
      <c r="B275" s="150"/>
      <c r="C275" s="60" t="s">
        <v>418</v>
      </c>
      <c r="D275" s="151"/>
      <c r="E275" s="151"/>
      <c r="F275" s="156">
        <f t="shared" ref="F275:G275" si="230">SUM(F276:F280)</f>
        <v>1209981.65</v>
      </c>
      <c r="G275" s="63">
        <f t="shared" si="230"/>
        <v>204372.5924</v>
      </c>
      <c r="H275" s="63">
        <f t="shared" si="227"/>
        <v>1414354.242</v>
      </c>
      <c r="I275" s="153"/>
      <c r="J275" s="152"/>
      <c r="K275" s="153">
        <f t="shared" si="195"/>
        <v>0</v>
      </c>
      <c r="L275" s="154"/>
      <c r="M275" s="50" t="s">
        <v>324</v>
      </c>
      <c r="N275" s="4"/>
      <c r="O275" s="4"/>
      <c r="P275" s="4"/>
      <c r="Q275" s="4"/>
      <c r="R275" s="4"/>
      <c r="S275" s="4"/>
      <c r="T275" s="4"/>
      <c r="U275" s="4"/>
      <c r="V275" s="4"/>
      <c r="W275" s="4"/>
      <c r="X275" s="4"/>
      <c r="Y275" s="4"/>
      <c r="Z275" s="4"/>
    </row>
    <row r="276" outlineLevel="1">
      <c r="A276" s="42">
        <v>194.0</v>
      </c>
      <c r="B276" s="129">
        <v>117.0</v>
      </c>
      <c r="C276" s="130" t="s">
        <v>388</v>
      </c>
      <c r="D276" s="51" t="s">
        <v>47</v>
      </c>
      <c r="E276" s="51">
        <v>689.52</v>
      </c>
      <c r="F276" s="26">
        <f t="shared" ref="F276:F280" si="231">E276*I276</f>
        <v>675729.6</v>
      </c>
      <c r="G276" s="48">
        <f t="shared" ref="G276:G280" si="232">J276*E276</f>
        <v>11494.2984</v>
      </c>
      <c r="H276" s="118">
        <f t="shared" si="227"/>
        <v>687223.8984</v>
      </c>
      <c r="I276" s="118">
        <v>980.0</v>
      </c>
      <c r="J276" s="132">
        <f>J247</f>
        <v>16.67</v>
      </c>
      <c r="K276" s="27">
        <f t="shared" si="195"/>
        <v>996.67</v>
      </c>
      <c r="L276" s="134" t="s">
        <v>379</v>
      </c>
      <c r="M276" s="4"/>
      <c r="N276" s="4"/>
      <c r="O276" s="4"/>
      <c r="P276" s="4"/>
      <c r="Q276" s="4"/>
      <c r="R276" s="4"/>
      <c r="S276" s="4"/>
      <c r="T276" s="4"/>
      <c r="U276" s="4"/>
      <c r="V276" s="4"/>
      <c r="W276" s="4"/>
      <c r="X276" s="4"/>
      <c r="Y276" s="4"/>
      <c r="Z276" s="4"/>
    </row>
    <row r="277" outlineLevel="1">
      <c r="A277" s="42">
        <v>195.0</v>
      </c>
      <c r="B277" s="129">
        <v>118.0</v>
      </c>
      <c r="C277" s="130" t="s">
        <v>419</v>
      </c>
      <c r="D277" s="51" t="s">
        <v>47</v>
      </c>
      <c r="E277" s="51">
        <v>48.75</v>
      </c>
      <c r="F277" s="26">
        <f t="shared" si="231"/>
        <v>7312.5</v>
      </c>
      <c r="G277" s="48">
        <f t="shared" si="232"/>
        <v>1837.9725</v>
      </c>
      <c r="H277" s="118">
        <f t="shared" si="227"/>
        <v>9150.4725</v>
      </c>
      <c r="I277" s="118">
        <v>150.0</v>
      </c>
      <c r="J277" s="132">
        <f>J228</f>
        <v>37.702</v>
      </c>
      <c r="K277" s="27">
        <f t="shared" si="195"/>
        <v>187.702</v>
      </c>
      <c r="L277" s="134" t="s">
        <v>420</v>
      </c>
      <c r="M277" s="50">
        <v>100.0</v>
      </c>
      <c r="N277" s="162">
        <f>M277*259.52</f>
        <v>25952</v>
      </c>
      <c r="O277" s="4"/>
      <c r="P277" s="4"/>
      <c r="Q277" s="4"/>
      <c r="R277" s="4"/>
      <c r="S277" s="4"/>
      <c r="T277" s="4"/>
      <c r="U277" s="4"/>
      <c r="V277" s="4"/>
      <c r="W277" s="4"/>
      <c r="X277" s="4"/>
      <c r="Y277" s="4"/>
      <c r="Z277" s="4"/>
    </row>
    <row r="278" outlineLevel="1">
      <c r="A278" s="42">
        <v>196.0</v>
      </c>
      <c r="B278" s="129">
        <v>119.0</v>
      </c>
      <c r="C278" s="130" t="s">
        <v>421</v>
      </c>
      <c r="D278" s="51" t="s">
        <v>23</v>
      </c>
      <c r="E278" s="51">
        <v>259.52</v>
      </c>
      <c r="F278" s="26">
        <f t="shared" si="231"/>
        <v>420422.4</v>
      </c>
      <c r="G278" s="48">
        <f t="shared" si="232"/>
        <v>153970.92</v>
      </c>
      <c r="H278" s="118">
        <f t="shared" si="227"/>
        <v>574393.32</v>
      </c>
      <c r="I278" s="118">
        <v>1620.0</v>
      </c>
      <c r="J278" s="161">
        <f>'МТР_АР'!H83</f>
        <v>593.291153</v>
      </c>
      <c r="K278" s="27">
        <f t="shared" si="195"/>
        <v>2213.291153</v>
      </c>
      <c r="L278" s="133" t="s">
        <v>422</v>
      </c>
      <c r="M278" s="50">
        <v>376.31</v>
      </c>
      <c r="N278" s="162">
        <f>M278*147.84*1.15</f>
        <v>63978.72096</v>
      </c>
      <c r="O278" s="162">
        <f>N277+N278+N279</f>
        <v>152673.32</v>
      </c>
      <c r="P278" s="4">
        <f>O278/E278</f>
        <v>588.291153</v>
      </c>
      <c r="Q278" s="4"/>
      <c r="R278" s="4"/>
      <c r="S278" s="4"/>
      <c r="T278" s="4"/>
      <c r="U278" s="4"/>
      <c r="V278" s="4"/>
      <c r="W278" s="4"/>
      <c r="X278" s="4"/>
      <c r="Y278" s="4"/>
      <c r="Z278" s="4"/>
    </row>
    <row r="279" outlineLevel="1">
      <c r="A279" s="42">
        <v>197.0</v>
      </c>
      <c r="B279" s="129">
        <v>120.0</v>
      </c>
      <c r="C279" s="130" t="s">
        <v>423</v>
      </c>
      <c r="D279" s="51" t="s">
        <v>23</v>
      </c>
      <c r="E279" s="51">
        <v>256.67</v>
      </c>
      <c r="F279" s="26">
        <f t="shared" si="231"/>
        <v>94967.9</v>
      </c>
      <c r="G279" s="48">
        <f t="shared" si="232"/>
        <v>18505.907</v>
      </c>
      <c r="H279" s="118">
        <f t="shared" si="227"/>
        <v>113473.807</v>
      </c>
      <c r="I279" s="118">
        <v>370.0</v>
      </c>
      <c r="J279" s="132">
        <f>'МТР_АР'!H87</f>
        <v>72.1</v>
      </c>
      <c r="K279" s="27">
        <f t="shared" si="195"/>
        <v>442.1</v>
      </c>
      <c r="L279" s="134" t="s">
        <v>424</v>
      </c>
      <c r="M279" s="50">
        <v>274.98</v>
      </c>
      <c r="N279" s="162">
        <f>M279*198.41*1.15</f>
        <v>62742.59907</v>
      </c>
      <c r="O279" s="4"/>
      <c r="P279" s="4"/>
      <c r="Q279" s="4"/>
      <c r="R279" s="4"/>
      <c r="S279" s="4"/>
      <c r="T279" s="4"/>
      <c r="U279" s="4"/>
      <c r="V279" s="4"/>
      <c r="W279" s="4"/>
      <c r="X279" s="4"/>
      <c r="Y279" s="4"/>
      <c r="Z279" s="4"/>
    </row>
    <row r="280" outlineLevel="1">
      <c r="A280" s="42">
        <v>198.0</v>
      </c>
      <c r="B280" s="129">
        <v>121.0</v>
      </c>
      <c r="C280" s="130" t="s">
        <v>368</v>
      </c>
      <c r="D280" s="51" t="s">
        <v>408</v>
      </c>
      <c r="E280" s="51">
        <v>2.5665</v>
      </c>
      <c r="F280" s="26">
        <f t="shared" si="231"/>
        <v>11549.25</v>
      </c>
      <c r="G280" s="48">
        <f t="shared" si="232"/>
        <v>18563.4945</v>
      </c>
      <c r="H280" s="118">
        <f t="shared" si="227"/>
        <v>30112.7445</v>
      </c>
      <c r="I280" s="118">
        <v>4500.0</v>
      </c>
      <c r="J280" s="132">
        <f>'МТР_АР'!H88</f>
        <v>7233</v>
      </c>
      <c r="K280" s="27">
        <f t="shared" si="195"/>
        <v>11733</v>
      </c>
      <c r="L280" s="134" t="s">
        <v>425</v>
      </c>
      <c r="M280" s="4"/>
      <c r="N280" s="4"/>
      <c r="O280" s="4"/>
      <c r="P280" s="4"/>
      <c r="Q280" s="4"/>
      <c r="R280" s="4"/>
      <c r="S280" s="4"/>
      <c r="T280" s="4"/>
      <c r="U280" s="4"/>
      <c r="V280" s="4"/>
      <c r="W280" s="4"/>
      <c r="X280" s="4"/>
      <c r="Y280" s="4"/>
      <c r="Z280" s="4"/>
    </row>
    <row r="281" outlineLevel="1">
      <c r="A281" s="164">
        <v>199.0</v>
      </c>
      <c r="B281" s="150"/>
      <c r="C281" s="60" t="s">
        <v>426</v>
      </c>
      <c r="D281" s="151"/>
      <c r="E281" s="151"/>
      <c r="F281" s="156">
        <f t="shared" ref="F281:G281" si="233">SUM(F282:F285)</f>
        <v>2075636.52</v>
      </c>
      <c r="G281" s="63">
        <f t="shared" si="233"/>
        <v>1933564.448</v>
      </c>
      <c r="H281" s="63">
        <f t="shared" si="227"/>
        <v>4009200.968</v>
      </c>
      <c r="I281" s="153"/>
      <c r="J281" s="152"/>
      <c r="K281" s="153">
        <f t="shared" si="195"/>
        <v>0</v>
      </c>
      <c r="L281" s="154"/>
      <c r="M281" s="50" t="s">
        <v>324</v>
      </c>
      <c r="N281" s="4"/>
      <c r="O281" s="4"/>
      <c r="P281" s="4"/>
      <c r="Q281" s="4"/>
      <c r="R281" s="4"/>
      <c r="S281" s="4"/>
      <c r="T281" s="4"/>
      <c r="U281" s="4"/>
      <c r="V281" s="4"/>
      <c r="W281" s="4"/>
      <c r="X281" s="4"/>
      <c r="Y281" s="4"/>
      <c r="Z281" s="4"/>
    </row>
    <row r="282" outlineLevel="1">
      <c r="A282" s="42">
        <v>199.0</v>
      </c>
      <c r="B282" s="129">
        <v>122.0</v>
      </c>
      <c r="C282" s="130" t="s">
        <v>427</v>
      </c>
      <c r="D282" s="51" t="s">
        <v>47</v>
      </c>
      <c r="E282" s="51">
        <v>451.75</v>
      </c>
      <c r="F282" s="26">
        <f t="shared" ref="F282:F285" si="234">E282*I282</f>
        <v>67762.5</v>
      </c>
      <c r="G282" s="48">
        <f t="shared" ref="G282:G285" si="235">J282*E282</f>
        <v>17031.8785</v>
      </c>
      <c r="H282" s="118">
        <f t="shared" si="227"/>
        <v>84794.3785</v>
      </c>
      <c r="I282" s="118">
        <v>150.0</v>
      </c>
      <c r="J282" s="132">
        <f>J228</f>
        <v>37.702</v>
      </c>
      <c r="K282" s="27">
        <f t="shared" si="195"/>
        <v>187.702</v>
      </c>
      <c r="L282" s="134" t="s">
        <v>428</v>
      </c>
      <c r="M282" s="4"/>
      <c r="N282" s="4">
        <f>947.04/910.11</f>
        <v>1.040577513</v>
      </c>
      <c r="O282" s="4">
        <f>947.04/1101.41</f>
        <v>0.8598432918</v>
      </c>
      <c r="P282" s="4"/>
      <c r="Q282" s="4"/>
      <c r="R282" s="4"/>
      <c r="S282" s="4"/>
      <c r="T282" s="4"/>
      <c r="U282" s="4"/>
      <c r="V282" s="4"/>
      <c r="W282" s="4"/>
      <c r="X282" s="4"/>
      <c r="Y282" s="4"/>
      <c r="Z282" s="4"/>
    </row>
    <row r="283" outlineLevel="1">
      <c r="A283" s="42">
        <v>200.0</v>
      </c>
      <c r="B283" s="129">
        <v>123.0</v>
      </c>
      <c r="C283" s="130" t="s">
        <v>429</v>
      </c>
      <c r="D283" s="51" t="s">
        <v>136</v>
      </c>
      <c r="E283" s="51">
        <v>50.43</v>
      </c>
      <c r="F283" s="26">
        <f t="shared" si="234"/>
        <v>25719.3</v>
      </c>
      <c r="G283" s="48">
        <f t="shared" si="235"/>
        <v>798718.6147</v>
      </c>
      <c r="H283" s="118">
        <f t="shared" si="227"/>
        <v>824437.9147</v>
      </c>
      <c r="I283" s="118">
        <v>510.0</v>
      </c>
      <c r="J283" s="132">
        <f>'МТР_АР'!H91*'МТР_АР'!F91</f>
        <v>15838.16408</v>
      </c>
      <c r="K283" s="27">
        <f t="shared" si="195"/>
        <v>16348.16408</v>
      </c>
      <c r="L283" s="134" t="s">
        <v>430</v>
      </c>
      <c r="M283" s="50">
        <v>100.0</v>
      </c>
      <c r="N283" s="162">
        <f>M283*947.04</f>
        <v>94704</v>
      </c>
      <c r="O283" s="4"/>
      <c r="P283" s="4"/>
      <c r="Q283" s="4"/>
      <c r="R283" s="4"/>
      <c r="S283" s="4"/>
      <c r="T283" s="4"/>
      <c r="U283" s="4"/>
      <c r="V283" s="4"/>
      <c r="W283" s="4"/>
      <c r="X283" s="4"/>
      <c r="Y283" s="4"/>
      <c r="Z283" s="4"/>
    </row>
    <row r="284" outlineLevel="1">
      <c r="A284" s="42">
        <v>201.0</v>
      </c>
      <c r="B284" s="129">
        <v>124.0</v>
      </c>
      <c r="C284" s="130" t="s">
        <v>431</v>
      </c>
      <c r="D284" s="51" t="s">
        <v>23</v>
      </c>
      <c r="E284" s="51">
        <v>947.04</v>
      </c>
      <c r="F284" s="26">
        <f t="shared" si="234"/>
        <v>1515264</v>
      </c>
      <c r="G284" s="48">
        <f t="shared" si="235"/>
        <v>841590.7983</v>
      </c>
      <c r="H284" s="118">
        <f t="shared" si="227"/>
        <v>2356854.798</v>
      </c>
      <c r="I284" s="118">
        <v>1600.0</v>
      </c>
      <c r="J284" s="161">
        <f>'МТР_АР'!H92</f>
        <v>888.6539093</v>
      </c>
      <c r="K284" s="27">
        <f t="shared" si="195"/>
        <v>2488.653909</v>
      </c>
      <c r="L284" s="133" t="s">
        <v>432</v>
      </c>
      <c r="M284" s="50">
        <v>376.31</v>
      </c>
      <c r="N284" s="162">
        <f>M284*910.11*1.15</f>
        <v>393856.0182</v>
      </c>
      <c r="O284" s="162">
        <f>N283+N284+N285</f>
        <v>836855.5983</v>
      </c>
      <c r="P284" s="4">
        <f>O284/E284</f>
        <v>883.6539093</v>
      </c>
      <c r="Q284" s="4"/>
      <c r="R284" s="4"/>
      <c r="S284" s="4"/>
      <c r="T284" s="4"/>
      <c r="U284" s="4"/>
      <c r="V284" s="4"/>
      <c r="W284" s="4"/>
      <c r="X284" s="4"/>
      <c r="Y284" s="4"/>
      <c r="Z284" s="4"/>
    </row>
    <row r="285" ht="24.0" customHeight="1" outlineLevel="1">
      <c r="A285" s="42">
        <v>202.0</v>
      </c>
      <c r="B285" s="129">
        <v>125.0</v>
      </c>
      <c r="C285" s="130" t="s">
        <v>374</v>
      </c>
      <c r="D285" s="51" t="s">
        <v>23</v>
      </c>
      <c r="E285" s="51">
        <v>947.04</v>
      </c>
      <c r="F285" s="26">
        <f t="shared" si="234"/>
        <v>466890.72</v>
      </c>
      <c r="G285" s="48">
        <f t="shared" si="235"/>
        <v>276223.1568</v>
      </c>
      <c r="H285" s="118">
        <f t="shared" si="227"/>
        <v>743113.8768</v>
      </c>
      <c r="I285" s="118">
        <v>493.0</v>
      </c>
      <c r="J285" s="132">
        <f>'МТР_АР'!H96*'МТР_АР'!F96</f>
        <v>291.67</v>
      </c>
      <c r="K285" s="27">
        <f t="shared" si="195"/>
        <v>784.67</v>
      </c>
      <c r="L285" s="134" t="s">
        <v>401</v>
      </c>
      <c r="M285" s="50">
        <v>274.98</v>
      </c>
      <c r="N285" s="162">
        <f>M285*1101.41*1.15</f>
        <v>348295.5801</v>
      </c>
      <c r="O285" s="4"/>
      <c r="P285" s="4"/>
      <c r="Q285" s="4"/>
      <c r="R285" s="4"/>
      <c r="S285" s="4"/>
      <c r="T285" s="4"/>
      <c r="U285" s="4"/>
      <c r="V285" s="4"/>
      <c r="W285" s="4"/>
      <c r="X285" s="4"/>
      <c r="Y285" s="4"/>
      <c r="Z285" s="4"/>
    </row>
    <row r="286" outlineLevel="1">
      <c r="A286" s="164">
        <v>203.0</v>
      </c>
      <c r="B286" s="150"/>
      <c r="C286" s="60" t="s">
        <v>433</v>
      </c>
      <c r="D286" s="151"/>
      <c r="E286" s="151"/>
      <c r="F286" s="156">
        <f t="shared" ref="F286:G286" si="236">SUM(F287:F290)</f>
        <v>502707.32</v>
      </c>
      <c r="G286" s="63">
        <f t="shared" si="236"/>
        <v>415617.0782</v>
      </c>
      <c r="H286" s="63">
        <f t="shared" si="227"/>
        <v>918324.3982</v>
      </c>
      <c r="I286" s="153"/>
      <c r="J286" s="152"/>
      <c r="K286" s="153">
        <f t="shared" si="195"/>
        <v>0</v>
      </c>
      <c r="L286" s="154"/>
      <c r="M286" s="50" t="s">
        <v>324</v>
      </c>
      <c r="N286" s="4"/>
      <c r="O286" s="4"/>
      <c r="P286" s="4"/>
      <c r="Q286" s="4"/>
      <c r="R286" s="4"/>
      <c r="S286" s="4"/>
      <c r="T286" s="4"/>
      <c r="U286" s="4"/>
      <c r="V286" s="4"/>
      <c r="W286" s="4"/>
      <c r="X286" s="4"/>
      <c r="Y286" s="4"/>
      <c r="Z286" s="4"/>
    </row>
    <row r="287" outlineLevel="1">
      <c r="A287" s="42">
        <v>203.0</v>
      </c>
      <c r="B287" s="129">
        <v>126.0</v>
      </c>
      <c r="C287" s="130" t="s">
        <v>427</v>
      </c>
      <c r="D287" s="51" t="s">
        <v>47</v>
      </c>
      <c r="E287" s="51">
        <v>121.95</v>
      </c>
      <c r="F287" s="26">
        <f t="shared" ref="F287:F290" si="237">E287*I287</f>
        <v>18292.5</v>
      </c>
      <c r="G287" s="48">
        <f t="shared" ref="G287:G290" si="238">J287*E287</f>
        <v>4597.7589</v>
      </c>
      <c r="H287" s="118">
        <f t="shared" si="227"/>
        <v>22890.2589</v>
      </c>
      <c r="I287" s="118">
        <v>150.0</v>
      </c>
      <c r="J287" s="132">
        <f>J228</f>
        <v>37.702</v>
      </c>
      <c r="K287" s="27">
        <f t="shared" si="195"/>
        <v>187.702</v>
      </c>
      <c r="L287" s="134" t="s">
        <v>434</v>
      </c>
      <c r="M287" s="4"/>
      <c r="N287" s="4">
        <f>229.24/216.63</f>
        <v>1.058209851</v>
      </c>
      <c r="O287" s="4">
        <f>229.24/262.48</f>
        <v>0.8733617799</v>
      </c>
      <c r="P287" s="4"/>
      <c r="Q287" s="4"/>
      <c r="R287" s="4"/>
      <c r="S287" s="4"/>
      <c r="T287" s="4"/>
      <c r="U287" s="4"/>
      <c r="V287" s="4"/>
      <c r="W287" s="4"/>
      <c r="X287" s="4"/>
      <c r="Y287" s="4"/>
      <c r="Z287" s="4"/>
    </row>
    <row r="288" outlineLevel="1">
      <c r="A288" s="42">
        <v>204.0</v>
      </c>
      <c r="B288" s="129">
        <v>127.0</v>
      </c>
      <c r="C288" s="130" t="s">
        <v>429</v>
      </c>
      <c r="D288" s="51" t="s">
        <v>136</v>
      </c>
      <c r="E288" s="51">
        <v>9.05</v>
      </c>
      <c r="F288" s="26">
        <f t="shared" si="237"/>
        <v>4615.5</v>
      </c>
      <c r="G288" s="48">
        <f t="shared" si="238"/>
        <v>143335.385</v>
      </c>
      <c r="H288" s="118">
        <f t="shared" si="227"/>
        <v>147950.885</v>
      </c>
      <c r="I288" s="118">
        <v>510.0</v>
      </c>
      <c r="J288" s="132">
        <f>J283</f>
        <v>15838.16408</v>
      </c>
      <c r="K288" s="27">
        <f t="shared" si="195"/>
        <v>16348.16408</v>
      </c>
      <c r="L288" s="134" t="s">
        <v>430</v>
      </c>
      <c r="M288" s="50">
        <v>100.0</v>
      </c>
      <c r="N288" s="162">
        <f>M288*229.24</f>
        <v>22924</v>
      </c>
      <c r="O288" s="4"/>
      <c r="P288" s="4"/>
      <c r="Q288" s="4"/>
      <c r="R288" s="4"/>
      <c r="S288" s="4"/>
      <c r="T288" s="4"/>
      <c r="U288" s="4"/>
      <c r="V288" s="4"/>
      <c r="W288" s="4"/>
      <c r="X288" s="4"/>
      <c r="Y288" s="4"/>
      <c r="Z288" s="4"/>
    </row>
    <row r="289" outlineLevel="1">
      <c r="A289" s="42">
        <v>205.0</v>
      </c>
      <c r="B289" s="129">
        <v>128.0</v>
      </c>
      <c r="C289" s="130" t="s">
        <v>431</v>
      </c>
      <c r="D289" s="51" t="s">
        <v>23</v>
      </c>
      <c r="E289" s="51">
        <v>229.24</v>
      </c>
      <c r="F289" s="26">
        <f t="shared" si="237"/>
        <v>366784</v>
      </c>
      <c r="G289" s="48">
        <f t="shared" si="238"/>
        <v>200821.5036</v>
      </c>
      <c r="H289" s="118">
        <f t="shared" si="227"/>
        <v>567605.5036</v>
      </c>
      <c r="I289" s="118">
        <v>1600.0</v>
      </c>
      <c r="J289" s="161">
        <f>'МТР_АР'!H100</f>
        <v>876.0316854</v>
      </c>
      <c r="K289" s="27">
        <f t="shared" si="195"/>
        <v>2476.031685</v>
      </c>
      <c r="L289" s="133" t="s">
        <v>435</v>
      </c>
      <c r="M289" s="50">
        <v>376.31</v>
      </c>
      <c r="N289" s="162">
        <f>M289*216.63*1.15</f>
        <v>93748.0406</v>
      </c>
      <c r="O289" s="162">
        <f>N288+N289+N290</f>
        <v>199675.3036</v>
      </c>
      <c r="P289" s="4">
        <f>O289/E289</f>
        <v>871.0316854</v>
      </c>
      <c r="Q289" s="4"/>
      <c r="R289" s="4"/>
      <c r="S289" s="4"/>
      <c r="T289" s="4"/>
      <c r="U289" s="4"/>
      <c r="V289" s="4"/>
      <c r="W289" s="4"/>
      <c r="X289" s="4"/>
      <c r="Y289" s="4"/>
      <c r="Z289" s="4"/>
    </row>
    <row r="290" outlineLevel="1">
      <c r="A290" s="42">
        <v>206.0</v>
      </c>
      <c r="B290" s="129">
        <v>129.0</v>
      </c>
      <c r="C290" s="130" t="s">
        <v>374</v>
      </c>
      <c r="D290" s="51" t="s">
        <v>23</v>
      </c>
      <c r="E290" s="51">
        <v>229.24</v>
      </c>
      <c r="F290" s="26">
        <f t="shared" si="237"/>
        <v>113015.32</v>
      </c>
      <c r="G290" s="48">
        <f t="shared" si="238"/>
        <v>66862.4308</v>
      </c>
      <c r="H290" s="118">
        <f t="shared" si="227"/>
        <v>179877.7508</v>
      </c>
      <c r="I290" s="118">
        <v>493.0</v>
      </c>
      <c r="J290" s="132">
        <f>J285</f>
        <v>291.67</v>
      </c>
      <c r="K290" s="27">
        <f t="shared" si="195"/>
        <v>784.67</v>
      </c>
      <c r="L290" s="134" t="s">
        <v>401</v>
      </c>
      <c r="M290" s="50">
        <v>274.98</v>
      </c>
      <c r="N290" s="162">
        <f>M290*262.48*1.15</f>
        <v>83003.26296</v>
      </c>
      <c r="O290" s="4"/>
      <c r="P290" s="4"/>
      <c r="Q290" s="4"/>
      <c r="R290" s="4"/>
      <c r="S290" s="4"/>
      <c r="T290" s="4"/>
      <c r="U290" s="4"/>
      <c r="V290" s="4"/>
      <c r="W290" s="4"/>
      <c r="X290" s="4"/>
      <c r="Y290" s="4"/>
      <c r="Z290" s="4"/>
    </row>
    <row r="291" outlineLevel="1">
      <c r="A291" s="164">
        <v>207.0</v>
      </c>
      <c r="B291" s="150"/>
      <c r="C291" s="60" t="s">
        <v>436</v>
      </c>
      <c r="D291" s="151"/>
      <c r="E291" s="151"/>
      <c r="F291" s="156">
        <f t="shared" ref="F291:G291" si="239">SUM(F292:F293)</f>
        <v>293372.4</v>
      </c>
      <c r="G291" s="63">
        <f t="shared" si="239"/>
        <v>84263.03681</v>
      </c>
      <c r="H291" s="63">
        <f t="shared" si="227"/>
        <v>377635.4368</v>
      </c>
      <c r="I291" s="153"/>
      <c r="J291" s="152"/>
      <c r="K291" s="153">
        <f t="shared" si="195"/>
        <v>0</v>
      </c>
      <c r="L291" s="154"/>
      <c r="M291" s="50" t="s">
        <v>324</v>
      </c>
      <c r="N291" s="4"/>
      <c r="O291" s="4"/>
      <c r="P291" s="4"/>
      <c r="Q291" s="4"/>
      <c r="R291" s="4"/>
      <c r="S291" s="4"/>
      <c r="T291" s="4"/>
      <c r="U291" s="4"/>
      <c r="V291" s="4"/>
      <c r="W291" s="4"/>
      <c r="X291" s="4"/>
      <c r="Y291" s="4"/>
      <c r="Z291" s="4"/>
    </row>
    <row r="292" ht="42.75" customHeight="1" outlineLevel="1">
      <c r="A292" s="42">
        <v>207.0</v>
      </c>
      <c r="B292" s="129">
        <v>130.0</v>
      </c>
      <c r="C292" s="130" t="s">
        <v>431</v>
      </c>
      <c r="D292" s="51" t="s">
        <v>23</v>
      </c>
      <c r="E292" s="51">
        <v>148.92</v>
      </c>
      <c r="F292" s="26">
        <f t="shared" ref="F292:F293" si="240">E292*I292</f>
        <v>238272</v>
      </c>
      <c r="G292" s="48">
        <f t="shared" ref="G292:G293" si="241">J292*E292</f>
        <v>73525.90481</v>
      </c>
      <c r="H292" s="118">
        <f t="shared" si="227"/>
        <v>311797.9048</v>
      </c>
      <c r="I292" s="118">
        <v>1600.0</v>
      </c>
      <c r="J292" s="132">
        <f>'МТР_АР'!H106</f>
        <v>493.727537</v>
      </c>
      <c r="K292" s="27">
        <f t="shared" si="195"/>
        <v>2093.727537</v>
      </c>
      <c r="L292" s="133" t="s">
        <v>437</v>
      </c>
      <c r="M292" s="4"/>
      <c r="N292" s="4"/>
      <c r="O292" s="4"/>
      <c r="P292" s="4"/>
      <c r="Q292" s="4"/>
      <c r="R292" s="4"/>
      <c r="S292" s="4"/>
      <c r="T292" s="4"/>
      <c r="U292" s="4"/>
      <c r="V292" s="4"/>
      <c r="W292" s="4"/>
      <c r="X292" s="4"/>
      <c r="Y292" s="4"/>
      <c r="Z292" s="4"/>
    </row>
    <row r="293" outlineLevel="1">
      <c r="A293" s="42">
        <v>208.0</v>
      </c>
      <c r="B293" s="129">
        <v>131.0</v>
      </c>
      <c r="C293" s="141" t="s">
        <v>423</v>
      </c>
      <c r="D293" s="51" t="s">
        <v>23</v>
      </c>
      <c r="E293" s="51">
        <v>148.92</v>
      </c>
      <c r="F293" s="26">
        <f t="shared" si="240"/>
        <v>55100.4</v>
      </c>
      <c r="G293" s="48">
        <f t="shared" si="241"/>
        <v>10737.132</v>
      </c>
      <c r="H293" s="118">
        <f t="shared" si="227"/>
        <v>65837.532</v>
      </c>
      <c r="I293" s="118">
        <v>370.0</v>
      </c>
      <c r="J293" s="132">
        <f>J279</f>
        <v>72.1</v>
      </c>
      <c r="K293" s="27">
        <f t="shared" si="195"/>
        <v>442.1</v>
      </c>
      <c r="L293" s="134" t="s">
        <v>424</v>
      </c>
      <c r="M293" s="4"/>
      <c r="N293" s="4"/>
      <c r="O293" s="4"/>
      <c r="P293" s="4"/>
      <c r="Q293" s="4"/>
      <c r="R293" s="4"/>
      <c r="S293" s="4"/>
      <c r="T293" s="4"/>
      <c r="U293" s="4"/>
      <c r="V293" s="4"/>
      <c r="W293" s="4"/>
      <c r="X293" s="4"/>
      <c r="Y293" s="4"/>
      <c r="Z293" s="4"/>
    </row>
    <row r="294" outlineLevel="1">
      <c r="A294" s="164">
        <v>209.0</v>
      </c>
      <c r="B294" s="150"/>
      <c r="C294" s="60" t="s">
        <v>438</v>
      </c>
      <c r="D294" s="151"/>
      <c r="E294" s="151"/>
      <c r="F294" s="156">
        <f t="shared" ref="F294:G294" si="242">SUM(F295:F296)</f>
        <v>9025.2</v>
      </c>
      <c r="G294" s="63">
        <f t="shared" si="242"/>
        <v>6173.611555</v>
      </c>
      <c r="H294" s="63">
        <f t="shared" si="227"/>
        <v>15198.81156</v>
      </c>
      <c r="I294" s="153"/>
      <c r="J294" s="152"/>
      <c r="K294" s="153">
        <f t="shared" si="195"/>
        <v>0</v>
      </c>
      <c r="L294" s="154"/>
      <c r="M294" s="50" t="s">
        <v>324</v>
      </c>
      <c r="N294" s="4"/>
      <c r="O294" s="4"/>
      <c r="P294" s="4"/>
      <c r="Q294" s="4"/>
      <c r="R294" s="4"/>
      <c r="S294" s="4"/>
      <c r="T294" s="4"/>
      <c r="U294" s="4"/>
      <c r="V294" s="4"/>
      <c r="W294" s="4"/>
      <c r="X294" s="4"/>
      <c r="Y294" s="4"/>
      <c r="Z294" s="4"/>
    </row>
    <row r="295" outlineLevel="1">
      <c r="A295" s="42">
        <v>209.0</v>
      </c>
      <c r="B295" s="129">
        <v>132.0</v>
      </c>
      <c r="C295" s="130" t="s">
        <v>346</v>
      </c>
      <c r="D295" s="51" t="s">
        <v>47</v>
      </c>
      <c r="E295" s="51">
        <v>1.72</v>
      </c>
      <c r="F295" s="26">
        <f>E295*I295</f>
        <v>705.2</v>
      </c>
      <c r="G295" s="48">
        <f t="shared" ref="G295:G296" si="243">J295*E295</f>
        <v>503.7966</v>
      </c>
      <c r="H295" s="118">
        <f t="shared" si="227"/>
        <v>1208.9966</v>
      </c>
      <c r="I295" s="118">
        <v>410.0</v>
      </c>
      <c r="J295" s="132">
        <f>J229</f>
        <v>292.905</v>
      </c>
      <c r="K295" s="27">
        <f t="shared" si="195"/>
        <v>702.905</v>
      </c>
      <c r="L295" s="134" t="s">
        <v>347</v>
      </c>
      <c r="M295" s="4"/>
      <c r="N295" s="4"/>
      <c r="O295" s="4"/>
      <c r="P295" s="4"/>
      <c r="Q295" s="4"/>
      <c r="R295" s="4"/>
      <c r="S295" s="4"/>
      <c r="T295" s="4"/>
      <c r="U295" s="4"/>
      <c r="V295" s="4"/>
      <c r="W295" s="4"/>
      <c r="X295" s="4"/>
      <c r="Y295" s="4"/>
      <c r="Z295" s="4"/>
    </row>
    <row r="296" outlineLevel="1">
      <c r="A296" s="42">
        <v>210.0</v>
      </c>
      <c r="B296" s="129">
        <v>133.0</v>
      </c>
      <c r="C296" s="130" t="s">
        <v>439</v>
      </c>
      <c r="D296" s="51" t="s">
        <v>23</v>
      </c>
      <c r="E296" s="51">
        <v>5.2</v>
      </c>
      <c r="F296" s="26">
        <f>I296*E296</f>
        <v>8320</v>
      </c>
      <c r="G296" s="48">
        <f t="shared" si="243"/>
        <v>5669.814955</v>
      </c>
      <c r="H296" s="118">
        <f t="shared" si="227"/>
        <v>13989.81496</v>
      </c>
      <c r="I296" s="118">
        <v>1600.0</v>
      </c>
      <c r="J296" s="132">
        <f>'МТР_АР'!H112</f>
        <v>1090.34903</v>
      </c>
      <c r="K296" s="27">
        <f t="shared" si="195"/>
        <v>2690.34903</v>
      </c>
      <c r="L296" s="133" t="s">
        <v>440</v>
      </c>
      <c r="M296" s="4"/>
      <c r="N296" s="4"/>
      <c r="O296" s="4"/>
      <c r="P296" s="4"/>
      <c r="Q296" s="4"/>
      <c r="R296" s="4"/>
      <c r="S296" s="4"/>
      <c r="T296" s="4"/>
      <c r="U296" s="4"/>
      <c r="V296" s="4"/>
      <c r="W296" s="4"/>
      <c r="X296" s="4"/>
      <c r="Y296" s="4"/>
      <c r="Z296" s="4"/>
    </row>
    <row r="297" outlineLevel="1">
      <c r="A297" s="164">
        <v>211.0</v>
      </c>
      <c r="B297" s="150"/>
      <c r="C297" s="60" t="s">
        <v>441</v>
      </c>
      <c r="D297" s="151"/>
      <c r="E297" s="151"/>
      <c r="F297" s="63">
        <f t="shared" ref="F297:H297" si="244">SUM(F298:F302)</f>
        <v>698371.7395</v>
      </c>
      <c r="G297" s="63">
        <f t="shared" si="244"/>
        <v>980877.7755</v>
      </c>
      <c r="H297" s="63">
        <f t="shared" si="244"/>
        <v>1679249.515</v>
      </c>
      <c r="I297" s="153"/>
      <c r="J297" s="152"/>
      <c r="K297" s="153">
        <f t="shared" si="195"/>
        <v>0</v>
      </c>
      <c r="L297" s="154"/>
      <c r="M297" s="4"/>
      <c r="N297" s="4"/>
      <c r="O297" s="4"/>
      <c r="P297" s="4"/>
      <c r="Q297" s="4"/>
      <c r="R297" s="4"/>
      <c r="S297" s="4"/>
      <c r="T297" s="4"/>
      <c r="U297" s="4"/>
      <c r="V297" s="4"/>
      <c r="W297" s="4"/>
      <c r="X297" s="4"/>
      <c r="Y297" s="4"/>
      <c r="Z297" s="4"/>
    </row>
    <row r="298" outlineLevel="1">
      <c r="A298" s="42">
        <v>211.0</v>
      </c>
      <c r="B298" s="129">
        <v>134.0</v>
      </c>
      <c r="C298" s="130" t="s">
        <v>442</v>
      </c>
      <c r="D298" s="51" t="s">
        <v>148</v>
      </c>
      <c r="E298" s="51">
        <v>1.6301</v>
      </c>
      <c r="F298" s="156">
        <f t="shared" ref="F298:F302" si="245">E298*I298</f>
        <v>244500.0031</v>
      </c>
      <c r="G298" s="48">
        <f t="shared" ref="G298:G302" si="246">J298*E298</f>
        <v>656539.51</v>
      </c>
      <c r="H298" s="118">
        <f t="shared" ref="H298:H302" si="247">F298+G298</f>
        <v>901039.5131</v>
      </c>
      <c r="I298" s="118">
        <v>149990.8</v>
      </c>
      <c r="J298" s="132">
        <f>'МТР_АР'!H118</f>
        <v>402760.2662</v>
      </c>
      <c r="K298" s="27">
        <f t="shared" si="195"/>
        <v>552751.0662</v>
      </c>
      <c r="L298" s="133" t="s">
        <v>443</v>
      </c>
      <c r="M298" s="50" t="s">
        <v>444</v>
      </c>
      <c r="N298" s="4"/>
      <c r="O298" s="4"/>
      <c r="P298" s="4"/>
      <c r="Q298" s="4"/>
      <c r="R298" s="4"/>
      <c r="S298" s="4"/>
      <c r="T298" s="4"/>
      <c r="U298" s="4"/>
      <c r="V298" s="4"/>
      <c r="W298" s="4"/>
      <c r="X298" s="4"/>
      <c r="Y298" s="4"/>
      <c r="Z298" s="4"/>
    </row>
    <row r="299" outlineLevel="1">
      <c r="A299" s="42">
        <v>212.0</v>
      </c>
      <c r="B299" s="129">
        <v>135.0</v>
      </c>
      <c r="C299" s="130" t="s">
        <v>445</v>
      </c>
      <c r="D299" s="51" t="s">
        <v>148</v>
      </c>
      <c r="E299" s="51">
        <v>0.74593</v>
      </c>
      <c r="F299" s="156">
        <f t="shared" si="245"/>
        <v>414135.0996</v>
      </c>
      <c r="G299" s="48">
        <f t="shared" si="246"/>
        <v>310456.7956</v>
      </c>
      <c r="H299" s="118">
        <f t="shared" si="247"/>
        <v>724591.8952</v>
      </c>
      <c r="I299" s="118">
        <v>555192.98</v>
      </c>
      <c r="J299" s="132">
        <f>'МТР_АР'!H125</f>
        <v>416200.9781</v>
      </c>
      <c r="K299" s="27">
        <f t="shared" si="195"/>
        <v>971393.9581</v>
      </c>
      <c r="L299" s="133" t="s">
        <v>446</v>
      </c>
      <c r="M299" s="50" t="s">
        <v>444</v>
      </c>
      <c r="N299" s="4"/>
      <c r="O299" s="4"/>
      <c r="P299" s="4"/>
      <c r="Q299" s="4"/>
      <c r="R299" s="4"/>
      <c r="S299" s="4"/>
      <c r="T299" s="4"/>
      <c r="U299" s="4"/>
      <c r="V299" s="4"/>
      <c r="W299" s="4"/>
      <c r="X299" s="4"/>
      <c r="Y299" s="4"/>
      <c r="Z299" s="4"/>
    </row>
    <row r="300" outlineLevel="1">
      <c r="A300" s="42">
        <v>213.0</v>
      </c>
      <c r="B300" s="129">
        <v>136.0</v>
      </c>
      <c r="C300" s="130" t="s">
        <v>346</v>
      </c>
      <c r="D300" s="51" t="s">
        <v>47</v>
      </c>
      <c r="E300" s="51">
        <v>8.96</v>
      </c>
      <c r="F300" s="156">
        <f t="shared" si="245"/>
        <v>2986.6368</v>
      </c>
      <c r="G300" s="48">
        <f t="shared" si="246"/>
        <v>2624.4288</v>
      </c>
      <c r="H300" s="118">
        <f t="shared" si="247"/>
        <v>5611.0656</v>
      </c>
      <c r="I300" s="118">
        <v>333.33</v>
      </c>
      <c r="J300" s="132">
        <f>J229</f>
        <v>292.905</v>
      </c>
      <c r="K300" s="27">
        <f t="shared" si="195"/>
        <v>626.235</v>
      </c>
      <c r="L300" s="134" t="s">
        <v>347</v>
      </c>
      <c r="M300" s="50" t="s">
        <v>444</v>
      </c>
      <c r="N300" s="4"/>
      <c r="O300" s="4"/>
      <c r="P300" s="4"/>
      <c r="Q300" s="4"/>
      <c r="R300" s="4"/>
      <c r="S300" s="4"/>
      <c r="T300" s="4"/>
      <c r="U300" s="4"/>
      <c r="V300" s="4"/>
      <c r="W300" s="4"/>
      <c r="X300" s="4"/>
      <c r="Y300" s="4"/>
      <c r="Z300" s="4"/>
    </row>
    <row r="301" outlineLevel="1">
      <c r="A301" s="42">
        <v>214.0</v>
      </c>
      <c r="B301" s="129">
        <v>137.0</v>
      </c>
      <c r="C301" s="130" t="s">
        <v>363</v>
      </c>
      <c r="D301" s="51" t="s">
        <v>47</v>
      </c>
      <c r="E301" s="51">
        <v>12.46</v>
      </c>
      <c r="F301" s="156">
        <f t="shared" si="245"/>
        <v>15575</v>
      </c>
      <c r="G301" s="48">
        <f t="shared" si="246"/>
        <v>3926.146</v>
      </c>
      <c r="H301" s="118">
        <f t="shared" si="247"/>
        <v>19501.146</v>
      </c>
      <c r="I301" s="118">
        <v>1250.0</v>
      </c>
      <c r="J301" s="132">
        <f>'МТР_АР'!H133*'МТР_АР'!F133</f>
        <v>315.1</v>
      </c>
      <c r="K301" s="27">
        <f t="shared" si="195"/>
        <v>1565.1</v>
      </c>
      <c r="L301" s="133" t="s">
        <v>447</v>
      </c>
      <c r="M301" s="50" t="s">
        <v>444</v>
      </c>
      <c r="N301" s="4"/>
      <c r="O301" s="4"/>
      <c r="P301" s="4"/>
      <c r="Q301" s="4"/>
      <c r="R301" s="4"/>
      <c r="S301" s="4"/>
      <c r="T301" s="4"/>
      <c r="U301" s="4"/>
      <c r="V301" s="4"/>
      <c r="W301" s="4"/>
      <c r="X301" s="4"/>
      <c r="Y301" s="4"/>
      <c r="Z301" s="4"/>
    </row>
    <row r="302" outlineLevel="1">
      <c r="A302" s="42">
        <v>215.0</v>
      </c>
      <c r="B302" s="129">
        <v>138.0</v>
      </c>
      <c r="C302" s="130" t="s">
        <v>363</v>
      </c>
      <c r="D302" s="51" t="s">
        <v>47</v>
      </c>
      <c r="E302" s="51">
        <v>16.94</v>
      </c>
      <c r="F302" s="156">
        <f t="shared" si="245"/>
        <v>21175</v>
      </c>
      <c r="G302" s="48">
        <f t="shared" si="246"/>
        <v>7330.89511</v>
      </c>
      <c r="H302" s="118">
        <f t="shared" si="247"/>
        <v>28505.89511</v>
      </c>
      <c r="I302" s="118">
        <v>1250.0</v>
      </c>
      <c r="J302" s="132">
        <f>J233</f>
        <v>432.7565</v>
      </c>
      <c r="K302" s="27">
        <f t="shared" si="195"/>
        <v>1682.7565</v>
      </c>
      <c r="L302" s="134" t="s">
        <v>448</v>
      </c>
      <c r="M302" s="50" t="s">
        <v>444</v>
      </c>
      <c r="N302" s="4"/>
      <c r="O302" s="4"/>
      <c r="P302" s="4"/>
      <c r="Q302" s="4"/>
      <c r="R302" s="4"/>
      <c r="S302" s="4"/>
      <c r="T302" s="4"/>
      <c r="U302" s="4"/>
      <c r="V302" s="4"/>
      <c r="W302" s="4"/>
      <c r="X302" s="4"/>
      <c r="Y302" s="4"/>
      <c r="Z302" s="4"/>
    </row>
    <row r="303" outlineLevel="1">
      <c r="A303" s="164">
        <v>216.0</v>
      </c>
      <c r="B303" s="150"/>
      <c r="C303" s="60" t="s">
        <v>449</v>
      </c>
      <c r="D303" s="151"/>
      <c r="E303" s="151"/>
      <c r="F303" s="63">
        <f t="shared" ref="F303:H303" si="248">SUM(F304:F307)</f>
        <v>441947.5598</v>
      </c>
      <c r="G303" s="63">
        <f t="shared" si="248"/>
        <v>585261.6364</v>
      </c>
      <c r="H303" s="63">
        <f t="shared" si="248"/>
        <v>1027209.196</v>
      </c>
      <c r="I303" s="153"/>
      <c r="J303" s="152"/>
      <c r="K303" s="153">
        <f t="shared" si="195"/>
        <v>0</v>
      </c>
      <c r="L303" s="154"/>
      <c r="M303" s="50" t="s">
        <v>450</v>
      </c>
      <c r="N303" s="4"/>
      <c r="O303" s="4"/>
      <c r="P303" s="4"/>
      <c r="Q303" s="4"/>
      <c r="R303" s="4"/>
      <c r="S303" s="4"/>
      <c r="T303" s="4"/>
      <c r="U303" s="4"/>
      <c r="V303" s="4"/>
      <c r="W303" s="4"/>
      <c r="X303" s="4"/>
      <c r="Y303" s="4"/>
      <c r="Z303" s="4"/>
    </row>
    <row r="304" outlineLevel="1">
      <c r="A304" s="42">
        <v>216.0</v>
      </c>
      <c r="B304" s="129">
        <v>139.0</v>
      </c>
      <c r="C304" s="130" t="s">
        <v>451</v>
      </c>
      <c r="D304" s="51" t="s">
        <v>47</v>
      </c>
      <c r="E304" s="51">
        <v>133.725</v>
      </c>
      <c r="F304" s="156">
        <f t="shared" ref="F304:F307" si="249">E304*I304</f>
        <v>16715.625</v>
      </c>
      <c r="G304" s="48">
        <f t="shared" ref="G304:G307" si="250">J304*E304</f>
        <v>472493.217</v>
      </c>
      <c r="H304" s="118">
        <f t="shared" ref="H304:H308" si="251">F304+G304</f>
        <v>489208.842</v>
      </c>
      <c r="I304" s="118">
        <v>125.0</v>
      </c>
      <c r="J304" s="132">
        <f>'МТР_АР'!H136</f>
        <v>3533.32</v>
      </c>
      <c r="K304" s="27">
        <f t="shared" si="195"/>
        <v>3658.32</v>
      </c>
      <c r="L304" s="134" t="s">
        <v>452</v>
      </c>
      <c r="M304" s="50" t="s">
        <v>444</v>
      </c>
      <c r="N304" s="4"/>
      <c r="O304" s="4"/>
      <c r="P304" s="4"/>
      <c r="Q304" s="4"/>
      <c r="R304" s="4"/>
      <c r="S304" s="4"/>
      <c r="T304" s="4"/>
      <c r="U304" s="4"/>
      <c r="V304" s="4"/>
      <c r="W304" s="4"/>
      <c r="X304" s="4"/>
      <c r="Y304" s="4"/>
      <c r="Z304" s="4"/>
    </row>
    <row r="305" outlineLevel="1">
      <c r="A305" s="42">
        <v>217.0</v>
      </c>
      <c r="B305" s="129">
        <v>140.0</v>
      </c>
      <c r="C305" s="130" t="s">
        <v>453</v>
      </c>
      <c r="D305" s="51" t="s">
        <v>23</v>
      </c>
      <c r="E305" s="131">
        <v>145.2</v>
      </c>
      <c r="F305" s="156">
        <f t="shared" si="249"/>
        <v>309225.18</v>
      </c>
      <c r="G305" s="48">
        <f t="shared" si="250"/>
        <v>91668.63843</v>
      </c>
      <c r="H305" s="118">
        <f t="shared" si="251"/>
        <v>400893.8184</v>
      </c>
      <c r="I305" s="118">
        <v>2129.65</v>
      </c>
      <c r="J305" s="132">
        <f>'МТР_АР'!H137</f>
        <v>631.326711</v>
      </c>
      <c r="K305" s="27">
        <f t="shared" si="195"/>
        <v>2760.976711</v>
      </c>
      <c r="L305" s="133" t="s">
        <v>454</v>
      </c>
      <c r="M305" s="50" t="s">
        <v>444</v>
      </c>
      <c r="N305" s="4"/>
      <c r="O305" s="4"/>
      <c r="P305" s="4"/>
      <c r="Q305" s="4"/>
      <c r="R305" s="4"/>
      <c r="S305" s="4"/>
      <c r="T305" s="4"/>
      <c r="U305" s="4"/>
      <c r="V305" s="4"/>
      <c r="W305" s="4"/>
      <c r="X305" s="4"/>
      <c r="Y305" s="4"/>
      <c r="Z305" s="4"/>
    </row>
    <row r="306" outlineLevel="1">
      <c r="A306" s="42">
        <v>218.0</v>
      </c>
      <c r="B306" s="129">
        <v>141.0</v>
      </c>
      <c r="C306" s="141" t="s">
        <v>423</v>
      </c>
      <c r="D306" s="51" t="s">
        <v>23</v>
      </c>
      <c r="E306" s="51">
        <v>146.08</v>
      </c>
      <c r="F306" s="156">
        <f t="shared" si="249"/>
        <v>60865.6928</v>
      </c>
      <c r="G306" s="48">
        <f t="shared" si="250"/>
        <v>10532.368</v>
      </c>
      <c r="H306" s="118">
        <f t="shared" si="251"/>
        <v>71398.0608</v>
      </c>
      <c r="I306" s="118">
        <v>416.66</v>
      </c>
      <c r="J306" s="132">
        <f>J279</f>
        <v>72.1</v>
      </c>
      <c r="K306" s="27">
        <f t="shared" si="195"/>
        <v>488.76</v>
      </c>
      <c r="L306" s="134" t="s">
        <v>424</v>
      </c>
      <c r="M306" s="50" t="s">
        <v>444</v>
      </c>
      <c r="N306" s="4"/>
      <c r="O306" s="4"/>
      <c r="P306" s="4"/>
      <c r="Q306" s="4"/>
      <c r="R306" s="4"/>
      <c r="S306" s="4"/>
      <c r="T306" s="4"/>
      <c r="U306" s="4"/>
      <c r="V306" s="4"/>
      <c r="W306" s="4"/>
      <c r="X306" s="4"/>
      <c r="Y306" s="4"/>
      <c r="Z306" s="4"/>
    </row>
    <row r="307" outlineLevel="1">
      <c r="A307" s="42">
        <v>219.0</v>
      </c>
      <c r="B307" s="129">
        <v>142.0</v>
      </c>
      <c r="C307" s="130" t="s">
        <v>455</v>
      </c>
      <c r="D307" s="51" t="s">
        <v>23</v>
      </c>
      <c r="E307" s="51">
        <v>146.1</v>
      </c>
      <c r="F307" s="156">
        <f t="shared" si="249"/>
        <v>55141.062</v>
      </c>
      <c r="G307" s="48">
        <f t="shared" si="250"/>
        <v>10567.413</v>
      </c>
      <c r="H307" s="118">
        <f t="shared" si="251"/>
        <v>65708.475</v>
      </c>
      <c r="I307" s="118">
        <v>377.42</v>
      </c>
      <c r="J307" s="132">
        <f>J241</f>
        <v>72.33</v>
      </c>
      <c r="K307" s="27">
        <f t="shared" si="195"/>
        <v>449.75</v>
      </c>
      <c r="L307" s="134" t="s">
        <v>456</v>
      </c>
      <c r="M307" s="50" t="s">
        <v>444</v>
      </c>
      <c r="N307" s="4"/>
      <c r="O307" s="4"/>
      <c r="P307" s="4"/>
      <c r="Q307" s="4"/>
      <c r="R307" s="4"/>
      <c r="S307" s="4"/>
      <c r="T307" s="4"/>
      <c r="U307" s="4"/>
      <c r="V307" s="4"/>
      <c r="W307" s="4"/>
      <c r="X307" s="4"/>
      <c r="Y307" s="4"/>
      <c r="Z307" s="4"/>
    </row>
    <row r="308" outlineLevel="1">
      <c r="A308" s="168">
        <v>220.0</v>
      </c>
      <c r="B308" s="169"/>
      <c r="C308" s="146" t="s">
        <v>457</v>
      </c>
      <c r="D308" s="170"/>
      <c r="E308" s="170"/>
      <c r="F308" s="147">
        <f t="shared" ref="F308:G308" si="252">F309+F315+F318+F329+F331+F334+F336+F338+F340</f>
        <v>2811852.154</v>
      </c>
      <c r="G308" s="147">
        <f t="shared" si="252"/>
        <v>3370376.723</v>
      </c>
      <c r="H308" s="147">
        <f t="shared" si="251"/>
        <v>6182228.877</v>
      </c>
      <c r="I308" s="171"/>
      <c r="J308" s="172"/>
      <c r="K308" s="171">
        <f t="shared" si="195"/>
        <v>0</v>
      </c>
      <c r="L308" s="173"/>
      <c r="M308" s="4"/>
      <c r="N308" s="4"/>
      <c r="O308" s="4"/>
      <c r="P308" s="4"/>
      <c r="Q308" s="4"/>
      <c r="R308" s="4"/>
      <c r="S308" s="4"/>
      <c r="T308" s="4"/>
      <c r="U308" s="4"/>
      <c r="V308" s="4"/>
      <c r="W308" s="4"/>
      <c r="X308" s="4"/>
      <c r="Y308" s="4"/>
      <c r="Z308" s="4"/>
    </row>
    <row r="309" outlineLevel="1">
      <c r="A309" s="164">
        <v>221.0</v>
      </c>
      <c r="B309" s="150"/>
      <c r="C309" s="60" t="s">
        <v>53</v>
      </c>
      <c r="D309" s="151"/>
      <c r="E309" s="151"/>
      <c r="F309" s="63">
        <f t="shared" ref="F309:H309" si="253">SUM(F310:F314)</f>
        <v>753652.9414</v>
      </c>
      <c r="G309" s="63">
        <f t="shared" si="253"/>
        <v>329700.5703</v>
      </c>
      <c r="H309" s="63">
        <f t="shared" si="253"/>
        <v>1083353.512</v>
      </c>
      <c r="I309" s="153"/>
      <c r="J309" s="152"/>
      <c r="K309" s="153">
        <f t="shared" si="195"/>
        <v>0</v>
      </c>
      <c r="L309" s="154"/>
      <c r="M309" s="4"/>
      <c r="N309" s="4"/>
      <c r="O309" s="4"/>
      <c r="P309" s="4"/>
      <c r="Q309" s="4"/>
      <c r="R309" s="4"/>
      <c r="S309" s="4"/>
      <c r="T309" s="4"/>
      <c r="U309" s="4"/>
      <c r="V309" s="4"/>
      <c r="W309" s="4"/>
      <c r="X309" s="4"/>
      <c r="Y309" s="4"/>
      <c r="Z309" s="4"/>
    </row>
    <row r="310" outlineLevel="1">
      <c r="A310" s="42">
        <v>220.0</v>
      </c>
      <c r="B310" s="129">
        <v>143.0</v>
      </c>
      <c r="C310" s="133" t="s">
        <v>458</v>
      </c>
      <c r="D310" s="51" t="s">
        <v>47</v>
      </c>
      <c r="E310" s="57">
        <v>57.6</v>
      </c>
      <c r="F310" s="156">
        <f t="shared" ref="F310:F311" si="254">E310*I310</f>
        <v>162918.72</v>
      </c>
      <c r="G310" s="48"/>
      <c r="H310" s="118">
        <f t="shared" ref="H310:H311" si="255">F310+G310</f>
        <v>162918.72</v>
      </c>
      <c r="I310" s="118">
        <v>2828.45</v>
      </c>
      <c r="J310" s="27"/>
      <c r="K310" s="27">
        <f t="shared" si="195"/>
        <v>2828.45</v>
      </c>
      <c r="L310" s="155"/>
      <c r="M310" s="50" t="s">
        <v>324</v>
      </c>
      <c r="N310" s="4"/>
      <c r="O310" s="4"/>
      <c r="P310" s="4"/>
      <c r="Q310" s="4"/>
      <c r="R310" s="4"/>
      <c r="S310" s="4"/>
      <c r="T310" s="4"/>
      <c r="U310" s="4"/>
      <c r="V310" s="4"/>
      <c r="W310" s="4"/>
      <c r="X310" s="4"/>
      <c r="Y310" s="4"/>
      <c r="Z310" s="4"/>
    </row>
    <row r="311" outlineLevel="1">
      <c r="A311" s="42">
        <v>221.0</v>
      </c>
      <c r="B311" s="129">
        <v>144.0</v>
      </c>
      <c r="C311" s="134" t="s">
        <v>459</v>
      </c>
      <c r="D311" s="51" t="s">
        <v>148</v>
      </c>
      <c r="E311" s="57">
        <v>0.56305</v>
      </c>
      <c r="F311" s="156">
        <f t="shared" si="254"/>
        <v>124308</v>
      </c>
      <c r="G311" s="48"/>
      <c r="H311" s="118">
        <f t="shared" si="255"/>
        <v>124308</v>
      </c>
      <c r="I311" s="118">
        <v>220776.13</v>
      </c>
      <c r="J311" s="27"/>
      <c r="K311" s="27">
        <f t="shared" si="195"/>
        <v>220776.13</v>
      </c>
      <c r="L311" s="134" t="s">
        <v>460</v>
      </c>
      <c r="M311" s="50" t="s">
        <v>324</v>
      </c>
      <c r="N311" s="4"/>
      <c r="O311" s="4"/>
      <c r="P311" s="4"/>
      <c r="Q311" s="4"/>
      <c r="R311" s="4"/>
      <c r="S311" s="4"/>
      <c r="T311" s="4"/>
      <c r="U311" s="4"/>
      <c r="V311" s="4"/>
      <c r="W311" s="4"/>
      <c r="X311" s="4"/>
      <c r="Y311" s="4"/>
      <c r="Z311" s="4"/>
    </row>
    <row r="312" outlineLevel="1">
      <c r="A312" s="174">
        <v>222.0</v>
      </c>
      <c r="B312" s="124"/>
      <c r="C312" s="175" t="s">
        <v>64</v>
      </c>
      <c r="D312" s="125"/>
      <c r="E312" s="176"/>
      <c r="F312" s="156"/>
      <c r="G312" s="48"/>
      <c r="H312" s="118"/>
      <c r="I312" s="118"/>
      <c r="J312" s="19"/>
      <c r="K312" s="27">
        <f t="shared" si="195"/>
        <v>0</v>
      </c>
      <c r="L312" s="148"/>
      <c r="M312" s="4"/>
      <c r="N312" s="4"/>
      <c r="O312" s="4"/>
      <c r="P312" s="4"/>
      <c r="Q312" s="4"/>
      <c r="R312" s="4"/>
      <c r="S312" s="4"/>
      <c r="T312" s="4"/>
      <c r="U312" s="4"/>
      <c r="V312" s="4"/>
      <c r="W312" s="4"/>
      <c r="X312" s="4"/>
      <c r="Y312" s="4"/>
      <c r="Z312" s="4"/>
    </row>
    <row r="313" outlineLevel="1">
      <c r="A313" s="42">
        <v>222.0</v>
      </c>
      <c r="B313" s="129">
        <v>145.0</v>
      </c>
      <c r="C313" s="130" t="s">
        <v>461</v>
      </c>
      <c r="D313" s="51" t="s">
        <v>148</v>
      </c>
      <c r="E313" s="57">
        <v>3.07704</v>
      </c>
      <c r="F313" s="156">
        <f t="shared" ref="F313:F314" si="256">E313*I313</f>
        <v>454426.2214</v>
      </c>
      <c r="G313" s="48">
        <f t="shared" ref="G313:G314" si="257">J313*E313</f>
        <v>158980.4103</v>
      </c>
      <c r="H313" s="118">
        <f t="shared" ref="H313:H314" si="258">F313+G313</f>
        <v>613406.6316</v>
      </c>
      <c r="I313" s="118">
        <v>147682.91</v>
      </c>
      <c r="J313" s="132">
        <f>'МТР_АР'!H148</f>
        <v>51666.67</v>
      </c>
      <c r="K313" s="27">
        <f t="shared" si="195"/>
        <v>199349.58</v>
      </c>
      <c r="L313" s="134" t="s">
        <v>293</v>
      </c>
      <c r="M313" s="50" t="s">
        <v>444</v>
      </c>
      <c r="N313" s="4"/>
      <c r="O313" s="4"/>
      <c r="P313" s="4"/>
      <c r="Q313" s="4"/>
      <c r="R313" s="4"/>
      <c r="S313" s="4"/>
      <c r="T313" s="4"/>
      <c r="U313" s="4"/>
      <c r="V313" s="4"/>
      <c r="W313" s="4"/>
      <c r="X313" s="4"/>
      <c r="Y313" s="4"/>
      <c r="Z313" s="4"/>
    </row>
    <row r="314" outlineLevel="1">
      <c r="A314" s="42">
        <v>223.0</v>
      </c>
      <c r="B314" s="129">
        <v>146.0</v>
      </c>
      <c r="C314" s="130" t="s">
        <v>462</v>
      </c>
      <c r="D314" s="51" t="s">
        <v>19</v>
      </c>
      <c r="E314" s="57">
        <v>48.0</v>
      </c>
      <c r="F314" s="156">
        <f t="shared" si="256"/>
        <v>12000</v>
      </c>
      <c r="G314" s="48">
        <f t="shared" si="257"/>
        <v>170720.16</v>
      </c>
      <c r="H314" s="118">
        <f t="shared" si="258"/>
        <v>182720.16</v>
      </c>
      <c r="I314" s="118">
        <v>250.0</v>
      </c>
      <c r="J314" s="118">
        <f>'МТР_АР'!H149</f>
        <v>3556.67</v>
      </c>
      <c r="K314" s="27">
        <f t="shared" si="195"/>
        <v>3806.67</v>
      </c>
      <c r="L314" s="134" t="s">
        <v>463</v>
      </c>
      <c r="M314" s="50" t="s">
        <v>444</v>
      </c>
      <c r="N314" s="4"/>
      <c r="O314" s="4"/>
      <c r="P314" s="4"/>
      <c r="Q314" s="4"/>
      <c r="R314" s="4"/>
      <c r="S314" s="4"/>
      <c r="T314" s="4"/>
      <c r="U314" s="4"/>
      <c r="V314" s="4"/>
      <c r="W314" s="4"/>
      <c r="X314" s="4"/>
      <c r="Y314" s="4"/>
      <c r="Z314" s="4"/>
    </row>
    <row r="315" outlineLevel="1">
      <c r="A315" s="164">
        <v>224.0</v>
      </c>
      <c r="B315" s="150"/>
      <c r="C315" s="60" t="s">
        <v>464</v>
      </c>
      <c r="D315" s="151"/>
      <c r="E315" s="151"/>
      <c r="F315" s="63">
        <f t="shared" ref="F315:H315" si="259">SUM(F316:F317)</f>
        <v>163550.63</v>
      </c>
      <c r="G315" s="63">
        <f t="shared" si="259"/>
        <v>334381.0456</v>
      </c>
      <c r="H315" s="63">
        <f t="shared" si="259"/>
        <v>497931.6756</v>
      </c>
      <c r="I315" s="153"/>
      <c r="J315" s="152"/>
      <c r="K315" s="153">
        <f t="shared" si="195"/>
        <v>0</v>
      </c>
      <c r="L315" s="154"/>
      <c r="M315" s="4"/>
      <c r="N315" s="4"/>
      <c r="O315" s="4"/>
      <c r="P315" s="4"/>
      <c r="Q315" s="4"/>
      <c r="R315" s="4"/>
      <c r="S315" s="4"/>
      <c r="T315" s="4"/>
      <c r="U315" s="4"/>
      <c r="V315" s="4"/>
      <c r="W315" s="4"/>
      <c r="X315" s="4"/>
      <c r="Y315" s="4"/>
      <c r="Z315" s="4"/>
    </row>
    <row r="316" outlineLevel="1">
      <c r="A316" s="42">
        <v>224.0</v>
      </c>
      <c r="B316" s="129">
        <v>147.0</v>
      </c>
      <c r="C316" s="130" t="s">
        <v>465</v>
      </c>
      <c r="D316" s="51" t="s">
        <v>47</v>
      </c>
      <c r="E316" s="57">
        <v>135.28</v>
      </c>
      <c r="F316" s="156">
        <f t="shared" ref="F316:F317" si="260">E316*I316</f>
        <v>140917.12</v>
      </c>
      <c r="G316" s="48">
        <f t="shared" ref="G316:G317" si="261">J316*E316</f>
        <v>334381.0456</v>
      </c>
      <c r="H316" s="118">
        <f t="shared" ref="H316:H317" si="262">F316+G316</f>
        <v>475298.1656</v>
      </c>
      <c r="I316" s="118">
        <v>1041.6700177409816</v>
      </c>
      <c r="J316" s="161">
        <f>'МТР_АР'!H153</f>
        <v>2471.77</v>
      </c>
      <c r="K316" s="27">
        <f t="shared" si="195"/>
        <v>3513.440018</v>
      </c>
      <c r="L316" s="134" t="s">
        <v>466</v>
      </c>
      <c r="M316" s="50" t="s">
        <v>444</v>
      </c>
      <c r="N316" s="4"/>
      <c r="O316" s="4"/>
      <c r="P316" s="4"/>
      <c r="Q316" s="4"/>
      <c r="R316" s="4"/>
      <c r="S316" s="4"/>
      <c r="T316" s="4"/>
      <c r="U316" s="4"/>
      <c r="V316" s="4"/>
      <c r="W316" s="4"/>
      <c r="X316" s="4"/>
      <c r="Y316" s="4"/>
      <c r="Z316" s="4"/>
    </row>
    <row r="317" outlineLevel="1">
      <c r="A317" s="42">
        <v>225.0</v>
      </c>
      <c r="B317" s="129">
        <v>148.0</v>
      </c>
      <c r="C317" s="134" t="s">
        <v>467</v>
      </c>
      <c r="D317" s="51" t="s">
        <v>298</v>
      </c>
      <c r="E317" s="57">
        <v>54.32</v>
      </c>
      <c r="F317" s="156">
        <f t="shared" si="260"/>
        <v>22633.51</v>
      </c>
      <c r="G317" s="48">
        <f t="shared" si="261"/>
        <v>0</v>
      </c>
      <c r="H317" s="118">
        <f t="shared" si="262"/>
        <v>22633.51</v>
      </c>
      <c r="I317" s="118">
        <v>416.66991899852724</v>
      </c>
      <c r="J317" s="118">
        <v>0.0</v>
      </c>
      <c r="K317" s="27">
        <f t="shared" si="195"/>
        <v>416.669919</v>
      </c>
      <c r="L317" s="134" t="s">
        <v>468</v>
      </c>
      <c r="M317" s="50" t="s">
        <v>444</v>
      </c>
      <c r="N317" s="4"/>
      <c r="O317" s="4"/>
      <c r="P317" s="4"/>
      <c r="Q317" s="4"/>
      <c r="R317" s="4"/>
      <c r="S317" s="4"/>
      <c r="T317" s="4"/>
      <c r="U317" s="4"/>
      <c r="V317" s="4"/>
      <c r="W317" s="4"/>
      <c r="X317" s="4"/>
      <c r="Y317" s="4"/>
      <c r="Z317" s="4"/>
    </row>
    <row r="318" outlineLevel="1">
      <c r="A318" s="164">
        <v>226.0</v>
      </c>
      <c r="B318" s="150"/>
      <c r="C318" s="60" t="s">
        <v>469</v>
      </c>
      <c r="D318" s="151"/>
      <c r="E318" s="151"/>
      <c r="F318" s="63">
        <f t="shared" ref="F318:H318" si="263">SUM(F319:F328)</f>
        <v>1076140.65</v>
      </c>
      <c r="G318" s="63">
        <f t="shared" si="263"/>
        <v>630292.5034</v>
      </c>
      <c r="H318" s="63">
        <f t="shared" si="263"/>
        <v>1706433.153</v>
      </c>
      <c r="I318" s="153"/>
      <c r="J318" s="152"/>
      <c r="K318" s="153">
        <f t="shared" si="195"/>
        <v>0</v>
      </c>
      <c r="L318" s="154"/>
      <c r="M318" s="4"/>
      <c r="N318" s="4"/>
      <c r="O318" s="4"/>
      <c r="P318" s="4"/>
      <c r="Q318" s="4"/>
      <c r="R318" s="4"/>
      <c r="S318" s="4"/>
      <c r="T318" s="4"/>
      <c r="U318" s="4"/>
      <c r="V318" s="4"/>
      <c r="W318" s="4"/>
      <c r="X318" s="4"/>
      <c r="Y318" s="4"/>
      <c r="Z318" s="4"/>
    </row>
    <row r="319" outlineLevel="1">
      <c r="A319" s="42">
        <v>226.0</v>
      </c>
      <c r="B319" s="129">
        <v>149.0</v>
      </c>
      <c r="C319" s="141" t="s">
        <v>342</v>
      </c>
      <c r="D319" s="51" t="s">
        <v>47</v>
      </c>
      <c r="E319" s="51">
        <v>218.0</v>
      </c>
      <c r="F319" s="26">
        <f>I319*E319</f>
        <v>71759.06</v>
      </c>
      <c r="G319" s="48">
        <f t="shared" ref="G319:G326" si="264">J319*E319</f>
        <v>22525.94</v>
      </c>
      <c r="H319" s="118">
        <f t="shared" ref="H319:H328" si="265">F319+G319</f>
        <v>94285</v>
      </c>
      <c r="I319" s="177">
        <v>329.17</v>
      </c>
      <c r="J319" s="132">
        <f t="shared" ref="J319:J321" si="266">J227</f>
        <v>103.33</v>
      </c>
      <c r="K319" s="27">
        <f t="shared" si="195"/>
        <v>432.5</v>
      </c>
      <c r="L319" s="134" t="s">
        <v>470</v>
      </c>
      <c r="M319" s="50" t="s">
        <v>324</v>
      </c>
      <c r="N319" s="4"/>
      <c r="O319" s="4"/>
      <c r="P319" s="4"/>
      <c r="Q319" s="4"/>
      <c r="R319" s="4"/>
      <c r="S319" s="4"/>
      <c r="T319" s="4"/>
      <c r="U319" s="4"/>
      <c r="V319" s="4"/>
      <c r="W319" s="4"/>
      <c r="X319" s="4"/>
      <c r="Y319" s="4"/>
      <c r="Z319" s="4"/>
    </row>
    <row r="320" outlineLevel="1">
      <c r="A320" s="42">
        <v>227.0</v>
      </c>
      <c r="B320" s="129">
        <v>150.0</v>
      </c>
      <c r="C320" s="130" t="s">
        <v>344</v>
      </c>
      <c r="D320" s="51" t="s">
        <v>47</v>
      </c>
      <c r="E320" s="51">
        <v>221.55</v>
      </c>
      <c r="F320" s="156">
        <f t="shared" ref="F320:F328" si="267">E320*I320</f>
        <v>16431.63</v>
      </c>
      <c r="G320" s="48">
        <f t="shared" si="264"/>
        <v>8352.8781</v>
      </c>
      <c r="H320" s="118">
        <f t="shared" si="265"/>
        <v>24784.5081</v>
      </c>
      <c r="I320" s="118">
        <v>74.16668923493567</v>
      </c>
      <c r="J320" s="132">
        <f t="shared" si="266"/>
        <v>37.702</v>
      </c>
      <c r="K320" s="27">
        <f t="shared" si="195"/>
        <v>111.8686892</v>
      </c>
      <c r="L320" s="134" t="s">
        <v>345</v>
      </c>
      <c r="M320" s="50" t="s">
        <v>324</v>
      </c>
      <c r="N320" s="4"/>
      <c r="O320" s="4"/>
      <c r="P320" s="4"/>
      <c r="Q320" s="4"/>
      <c r="R320" s="4"/>
      <c r="S320" s="4"/>
      <c r="T320" s="4"/>
      <c r="U320" s="4"/>
      <c r="V320" s="4"/>
      <c r="W320" s="4"/>
      <c r="X320" s="4"/>
      <c r="Y320" s="4"/>
      <c r="Z320" s="4"/>
    </row>
    <row r="321" outlineLevel="1">
      <c r="A321" s="42">
        <v>228.0</v>
      </c>
      <c r="B321" s="129">
        <v>151.0</v>
      </c>
      <c r="C321" s="130" t="s">
        <v>346</v>
      </c>
      <c r="D321" s="51" t="s">
        <v>47</v>
      </c>
      <c r="E321" s="51">
        <v>238.77</v>
      </c>
      <c r="F321" s="156">
        <f t="shared" si="267"/>
        <v>63672</v>
      </c>
      <c r="G321" s="48">
        <f t="shared" si="264"/>
        <v>69936.92685</v>
      </c>
      <c r="H321" s="118">
        <f t="shared" si="265"/>
        <v>133608.9269</v>
      </c>
      <c r="I321" s="118">
        <v>266.66666666666663</v>
      </c>
      <c r="J321" s="132">
        <f t="shared" si="266"/>
        <v>292.905</v>
      </c>
      <c r="K321" s="27">
        <f t="shared" si="195"/>
        <v>559.5716667</v>
      </c>
      <c r="L321" s="134" t="s">
        <v>347</v>
      </c>
      <c r="M321" s="50" t="s">
        <v>324</v>
      </c>
      <c r="N321" s="4"/>
      <c r="O321" s="4"/>
      <c r="P321" s="4"/>
      <c r="Q321" s="4"/>
      <c r="R321" s="4"/>
      <c r="S321" s="4"/>
      <c r="T321" s="4"/>
      <c r="U321" s="4"/>
      <c r="V321" s="4"/>
      <c r="W321" s="4"/>
      <c r="X321" s="4"/>
      <c r="Y321" s="4"/>
      <c r="Z321" s="4"/>
    </row>
    <row r="322" outlineLevel="1">
      <c r="A322" s="42">
        <v>229.0</v>
      </c>
      <c r="B322" s="129">
        <v>152.0</v>
      </c>
      <c r="C322" s="130" t="s">
        <v>471</v>
      </c>
      <c r="D322" s="51" t="s">
        <v>47</v>
      </c>
      <c r="E322" s="51">
        <v>221.58</v>
      </c>
      <c r="F322" s="156">
        <f t="shared" si="267"/>
        <v>363234.46</v>
      </c>
      <c r="G322" s="48">
        <f t="shared" si="264"/>
        <v>185624.1912</v>
      </c>
      <c r="H322" s="118">
        <f t="shared" si="265"/>
        <v>548858.6512</v>
      </c>
      <c r="I322" s="118">
        <v>1639.292625688239</v>
      </c>
      <c r="J322" s="132">
        <f>'МТР_АР'!H159*'МТР_АР'!F159</f>
        <v>837.7299</v>
      </c>
      <c r="K322" s="27">
        <f t="shared" si="195"/>
        <v>2477.022526</v>
      </c>
      <c r="L322" s="134" t="s">
        <v>472</v>
      </c>
      <c r="M322" s="50" t="s">
        <v>324</v>
      </c>
      <c r="N322" s="4"/>
      <c r="O322" s="4"/>
      <c r="P322" s="4"/>
      <c r="Q322" s="4"/>
      <c r="R322" s="4"/>
      <c r="S322" s="4"/>
      <c r="T322" s="4"/>
      <c r="U322" s="4"/>
      <c r="V322" s="4"/>
      <c r="W322" s="4"/>
      <c r="X322" s="4"/>
      <c r="Y322" s="4"/>
      <c r="Z322" s="4"/>
    </row>
    <row r="323" outlineLevel="1">
      <c r="A323" s="42">
        <v>230.0</v>
      </c>
      <c r="B323" s="129">
        <v>153.0</v>
      </c>
      <c r="C323" s="130" t="s">
        <v>350</v>
      </c>
      <c r="D323" s="51" t="s">
        <v>47</v>
      </c>
      <c r="E323" s="51">
        <v>246.6</v>
      </c>
      <c r="F323" s="156">
        <f t="shared" si="267"/>
        <v>350099.83</v>
      </c>
      <c r="G323" s="48">
        <f t="shared" si="264"/>
        <v>135490.1531</v>
      </c>
      <c r="H323" s="118">
        <f t="shared" si="265"/>
        <v>485589.9831</v>
      </c>
      <c r="I323" s="118">
        <v>1419.7073398215734</v>
      </c>
      <c r="J323" s="132">
        <f>'МТР_АР'!H160*'МТР_АР'!F160</f>
        <v>549.4329</v>
      </c>
      <c r="K323" s="27">
        <f t="shared" si="195"/>
        <v>1969.14024</v>
      </c>
      <c r="L323" s="134" t="s">
        <v>473</v>
      </c>
      <c r="M323" s="50" t="s">
        <v>324</v>
      </c>
      <c r="N323" s="4"/>
      <c r="O323" s="4"/>
      <c r="P323" s="4"/>
      <c r="Q323" s="4"/>
      <c r="R323" s="4"/>
      <c r="S323" s="4"/>
      <c r="T323" s="4"/>
      <c r="U323" s="4"/>
      <c r="V323" s="4"/>
      <c r="W323" s="4"/>
      <c r="X323" s="4"/>
      <c r="Y323" s="4"/>
      <c r="Z323" s="4"/>
    </row>
    <row r="324" outlineLevel="1">
      <c r="A324" s="42">
        <v>231.0</v>
      </c>
      <c r="B324" s="129">
        <v>154.0</v>
      </c>
      <c r="C324" s="130" t="s">
        <v>352</v>
      </c>
      <c r="D324" s="51" t="s">
        <v>47</v>
      </c>
      <c r="E324" s="51">
        <v>228.88</v>
      </c>
      <c r="F324" s="156">
        <f t="shared" si="267"/>
        <v>80108</v>
      </c>
      <c r="G324" s="48">
        <f t="shared" si="264"/>
        <v>99049.30772</v>
      </c>
      <c r="H324" s="118">
        <f t="shared" si="265"/>
        <v>179157.3077</v>
      </c>
      <c r="I324" s="118">
        <v>350.0</v>
      </c>
      <c r="J324" s="132">
        <f>J233</f>
        <v>432.7565</v>
      </c>
      <c r="K324" s="27">
        <f t="shared" si="195"/>
        <v>782.7565</v>
      </c>
      <c r="L324" s="134" t="s">
        <v>448</v>
      </c>
      <c r="M324" s="50" t="s">
        <v>324</v>
      </c>
      <c r="N324" s="4"/>
      <c r="O324" s="4"/>
      <c r="P324" s="4"/>
      <c r="Q324" s="4"/>
      <c r="R324" s="4"/>
      <c r="S324" s="4"/>
      <c r="T324" s="4"/>
      <c r="U324" s="4"/>
      <c r="V324" s="4"/>
      <c r="W324" s="4"/>
      <c r="X324" s="4"/>
      <c r="Y324" s="4"/>
      <c r="Z324" s="4"/>
    </row>
    <row r="325" outlineLevel="1">
      <c r="A325" s="42">
        <v>232.0</v>
      </c>
      <c r="B325" s="129">
        <v>155.0</v>
      </c>
      <c r="C325" s="141" t="s">
        <v>354</v>
      </c>
      <c r="D325" s="131" t="s">
        <v>47</v>
      </c>
      <c r="E325" s="51">
        <v>246.36</v>
      </c>
      <c r="F325" s="156">
        <f t="shared" si="267"/>
        <v>86226</v>
      </c>
      <c r="G325" s="48">
        <f t="shared" si="264"/>
        <v>64825.07634</v>
      </c>
      <c r="H325" s="118">
        <f t="shared" si="265"/>
        <v>151051.0763</v>
      </c>
      <c r="I325" s="118">
        <v>350.0</v>
      </c>
      <c r="J325" s="132">
        <f>J232</f>
        <v>263.1315</v>
      </c>
      <c r="K325" s="27">
        <f t="shared" si="195"/>
        <v>613.1315</v>
      </c>
      <c r="L325" s="134" t="s">
        <v>474</v>
      </c>
      <c r="M325" s="50" t="s">
        <v>324</v>
      </c>
      <c r="N325" s="4"/>
      <c r="O325" s="4"/>
      <c r="P325" s="4"/>
      <c r="Q325" s="4"/>
      <c r="R325" s="4"/>
      <c r="S325" s="4"/>
      <c r="T325" s="4"/>
      <c r="U325" s="4"/>
      <c r="V325" s="4"/>
      <c r="W325" s="4"/>
      <c r="X325" s="4"/>
      <c r="Y325" s="4"/>
      <c r="Z325" s="4"/>
    </row>
    <row r="326" outlineLevel="1">
      <c r="A326" s="42">
        <v>233.0</v>
      </c>
      <c r="B326" s="129">
        <v>156.0</v>
      </c>
      <c r="C326" s="130" t="s">
        <v>475</v>
      </c>
      <c r="D326" s="51" t="s">
        <v>47</v>
      </c>
      <c r="E326" s="51">
        <v>34.48</v>
      </c>
      <c r="F326" s="156">
        <f t="shared" si="267"/>
        <v>19538.67</v>
      </c>
      <c r="G326" s="48">
        <f t="shared" si="264"/>
        <v>39307.2</v>
      </c>
      <c r="H326" s="118">
        <f t="shared" si="265"/>
        <v>58845.87</v>
      </c>
      <c r="I326" s="118">
        <v>566.6667633410673</v>
      </c>
      <c r="J326" s="132">
        <f>'МТР_АР'!H163</f>
        <v>1140</v>
      </c>
      <c r="K326" s="27">
        <f t="shared" si="195"/>
        <v>1706.666763</v>
      </c>
      <c r="L326" s="134" t="s">
        <v>476</v>
      </c>
      <c r="M326" s="50" t="s">
        <v>324</v>
      </c>
      <c r="N326" s="4"/>
      <c r="O326" s="4"/>
      <c r="P326" s="4"/>
      <c r="Q326" s="4"/>
      <c r="R326" s="4"/>
      <c r="S326" s="4"/>
      <c r="T326" s="4"/>
      <c r="U326" s="4"/>
      <c r="V326" s="4"/>
      <c r="W326" s="4"/>
      <c r="X326" s="4"/>
      <c r="Y326" s="4"/>
      <c r="Z326" s="4"/>
    </row>
    <row r="327" outlineLevel="1">
      <c r="A327" s="42">
        <v>234.0</v>
      </c>
      <c r="B327" s="129">
        <v>157.0</v>
      </c>
      <c r="C327" s="134" t="s">
        <v>397</v>
      </c>
      <c r="D327" s="51" t="s">
        <v>47</v>
      </c>
      <c r="E327" s="51">
        <v>58.26</v>
      </c>
      <c r="F327" s="156">
        <f t="shared" si="267"/>
        <v>20391</v>
      </c>
      <c r="G327" s="48"/>
      <c r="H327" s="118">
        <f t="shared" si="265"/>
        <v>20391</v>
      </c>
      <c r="I327" s="118">
        <v>350.0</v>
      </c>
      <c r="J327" s="161">
        <f>'МТР_АР'!H164*'МТР_АР'!F164</f>
        <v>753.25</v>
      </c>
      <c r="K327" s="27">
        <f t="shared" si="195"/>
        <v>1103.25</v>
      </c>
      <c r="L327" s="134" t="s">
        <v>477</v>
      </c>
      <c r="M327" s="50" t="s">
        <v>324</v>
      </c>
      <c r="N327" s="4"/>
      <c r="O327" s="4"/>
      <c r="P327" s="4"/>
      <c r="Q327" s="4"/>
      <c r="R327" s="4"/>
      <c r="S327" s="4"/>
      <c r="T327" s="4"/>
      <c r="U327" s="4"/>
      <c r="V327" s="4"/>
      <c r="W327" s="4"/>
      <c r="X327" s="4"/>
      <c r="Y327" s="4"/>
      <c r="Z327" s="4"/>
    </row>
    <row r="328" outlineLevel="1">
      <c r="A328" s="42">
        <v>235.0</v>
      </c>
      <c r="B328" s="129">
        <v>158.0</v>
      </c>
      <c r="C328" s="130" t="s">
        <v>478</v>
      </c>
      <c r="D328" s="51" t="s">
        <v>19</v>
      </c>
      <c r="E328" s="51">
        <v>701.0</v>
      </c>
      <c r="F328" s="156">
        <f t="shared" si="267"/>
        <v>4680</v>
      </c>
      <c r="G328" s="48">
        <f>J328*E328</f>
        <v>5180.83</v>
      </c>
      <c r="H328" s="118">
        <f t="shared" si="265"/>
        <v>9860.83</v>
      </c>
      <c r="I328" s="118">
        <v>6.676176890156919</v>
      </c>
      <c r="J328" s="178">
        <f>'МТР_АР'!H165</f>
        <v>7.390627675</v>
      </c>
      <c r="K328" s="27">
        <f t="shared" si="195"/>
        <v>14.06680456</v>
      </c>
      <c r="L328" s="134" t="s">
        <v>479</v>
      </c>
      <c r="M328" s="50" t="s">
        <v>324</v>
      </c>
      <c r="N328" s="4"/>
      <c r="O328" s="4"/>
      <c r="P328" s="4"/>
      <c r="Q328" s="4"/>
      <c r="R328" s="4"/>
      <c r="S328" s="4"/>
      <c r="T328" s="4"/>
      <c r="U328" s="4"/>
      <c r="V328" s="4"/>
      <c r="W328" s="4"/>
      <c r="X328" s="4"/>
      <c r="Y328" s="4"/>
      <c r="Z328" s="4"/>
    </row>
    <row r="329" outlineLevel="1">
      <c r="A329" s="164">
        <v>236.0</v>
      </c>
      <c r="B329" s="150"/>
      <c r="C329" s="60" t="s">
        <v>480</v>
      </c>
      <c r="D329" s="151"/>
      <c r="E329" s="151"/>
      <c r="F329" s="63">
        <f t="shared" ref="F329:H329" si="268">SUM(F330)</f>
        <v>70108.5</v>
      </c>
      <c r="G329" s="63">
        <f t="shared" si="268"/>
        <v>172847.72</v>
      </c>
      <c r="H329" s="63">
        <f t="shared" si="268"/>
        <v>242956.22</v>
      </c>
      <c r="I329" s="153"/>
      <c r="J329" s="152"/>
      <c r="K329" s="153">
        <f t="shared" si="195"/>
        <v>0</v>
      </c>
      <c r="L329" s="154"/>
      <c r="M329" s="4"/>
      <c r="N329" s="4"/>
      <c r="O329" s="4"/>
      <c r="P329" s="4"/>
      <c r="Q329" s="4"/>
      <c r="R329" s="4"/>
      <c r="S329" s="4"/>
      <c r="T329" s="4"/>
      <c r="U329" s="4"/>
      <c r="V329" s="4"/>
      <c r="W329" s="4"/>
      <c r="X329" s="4"/>
      <c r="Y329" s="4"/>
      <c r="Z329" s="4"/>
    </row>
    <row r="330" outlineLevel="1">
      <c r="A330" s="42">
        <v>236.0</v>
      </c>
      <c r="B330" s="129">
        <v>159.0</v>
      </c>
      <c r="C330" s="130" t="s">
        <v>481</v>
      </c>
      <c r="D330" s="51" t="s">
        <v>19</v>
      </c>
      <c r="E330" s="51">
        <v>2.0</v>
      </c>
      <c r="F330" s="156">
        <f>E330*I330</f>
        <v>70108.5</v>
      </c>
      <c r="G330" s="48">
        <f>J330*E330</f>
        <v>172847.72</v>
      </c>
      <c r="H330" s="118">
        <f>F330+G330</f>
        <v>242956.22</v>
      </c>
      <c r="I330" s="118">
        <v>35054.25</v>
      </c>
      <c r="J330" s="132">
        <f>'МТР_АР'!H169</f>
        <v>86423.86</v>
      </c>
      <c r="K330" s="27">
        <f t="shared" si="195"/>
        <v>121478.11</v>
      </c>
      <c r="L330" s="134" t="s">
        <v>482</v>
      </c>
      <c r="M330" s="50" t="s">
        <v>444</v>
      </c>
      <c r="N330" s="4"/>
      <c r="O330" s="4"/>
      <c r="P330" s="4"/>
      <c r="Q330" s="4"/>
      <c r="R330" s="4"/>
      <c r="S330" s="4"/>
      <c r="T330" s="4"/>
      <c r="U330" s="4"/>
      <c r="V330" s="4"/>
      <c r="W330" s="4"/>
      <c r="X330" s="4"/>
      <c r="Y330" s="4"/>
      <c r="Z330" s="4"/>
    </row>
    <row r="331" outlineLevel="1">
      <c r="A331" s="164">
        <v>237.0</v>
      </c>
      <c r="B331" s="150"/>
      <c r="C331" s="60" t="s">
        <v>483</v>
      </c>
      <c r="D331" s="151"/>
      <c r="E331" s="151"/>
      <c r="F331" s="63">
        <f t="shared" ref="F331:H331" si="269">SUM(F332:F333)</f>
        <v>251790</v>
      </c>
      <c r="G331" s="63">
        <f t="shared" si="269"/>
        <v>1479708</v>
      </c>
      <c r="H331" s="63">
        <f t="shared" si="269"/>
        <v>1731498</v>
      </c>
      <c r="I331" s="153"/>
      <c r="J331" s="152"/>
      <c r="K331" s="153">
        <f t="shared" si="195"/>
        <v>0</v>
      </c>
      <c r="L331" s="154"/>
      <c r="M331" s="4"/>
      <c r="N331" s="4"/>
      <c r="O331" s="4"/>
      <c r="P331" s="4"/>
      <c r="Q331" s="4"/>
      <c r="R331" s="4"/>
      <c r="S331" s="4"/>
      <c r="T331" s="4"/>
      <c r="U331" s="4"/>
      <c r="V331" s="4"/>
      <c r="W331" s="4"/>
      <c r="X331" s="4"/>
      <c r="Y331" s="4"/>
      <c r="Z331" s="4"/>
    </row>
    <row r="332" outlineLevel="1">
      <c r="A332" s="42">
        <v>237.0</v>
      </c>
      <c r="B332" s="129">
        <v>160.0</v>
      </c>
      <c r="C332" s="130" t="s">
        <v>484</v>
      </c>
      <c r="D332" s="51" t="s">
        <v>47</v>
      </c>
      <c r="E332" s="51">
        <v>75.93</v>
      </c>
      <c r="F332" s="156">
        <f t="shared" ref="F332:F333" si="270">E332*I332</f>
        <v>227790</v>
      </c>
      <c r="G332" s="48">
        <f t="shared" ref="G332:G333" si="271">J332*E332</f>
        <v>1184508</v>
      </c>
      <c r="H332" s="118">
        <f t="shared" ref="H332:H333" si="272">F332+G332</f>
        <v>1412298</v>
      </c>
      <c r="I332" s="118">
        <v>2999.9999999999995</v>
      </c>
      <c r="J332" s="132">
        <f>'МТР_АР'!H171</f>
        <v>15600</v>
      </c>
      <c r="K332" s="27">
        <f t="shared" si="195"/>
        <v>18600</v>
      </c>
      <c r="L332" s="133" t="s">
        <v>485</v>
      </c>
      <c r="M332" s="50" t="s">
        <v>444</v>
      </c>
      <c r="N332" s="4"/>
      <c r="O332" s="4"/>
      <c r="P332" s="4"/>
      <c r="Q332" s="4"/>
      <c r="R332" s="4"/>
      <c r="S332" s="4"/>
      <c r="T332" s="4"/>
      <c r="U332" s="4"/>
      <c r="V332" s="4"/>
      <c r="W332" s="4"/>
      <c r="X332" s="4"/>
      <c r="Y332" s="4"/>
      <c r="Z332" s="4"/>
    </row>
    <row r="333" outlineLevel="1">
      <c r="A333" s="42">
        <v>238.0</v>
      </c>
      <c r="B333" s="129">
        <v>161.0</v>
      </c>
      <c r="C333" s="134" t="s">
        <v>486</v>
      </c>
      <c r="D333" s="51" t="s">
        <v>487</v>
      </c>
      <c r="E333" s="51">
        <v>24.0</v>
      </c>
      <c r="F333" s="156">
        <f t="shared" si="270"/>
        <v>24000</v>
      </c>
      <c r="G333" s="48">
        <f t="shared" si="271"/>
        <v>295200</v>
      </c>
      <c r="H333" s="118">
        <f t="shared" si="272"/>
        <v>319200</v>
      </c>
      <c r="I333" s="118">
        <v>1000.0</v>
      </c>
      <c r="J333" s="132">
        <f>'МТР_АР'!H172</f>
        <v>12300</v>
      </c>
      <c r="K333" s="27">
        <f t="shared" si="195"/>
        <v>13300</v>
      </c>
      <c r="L333" s="134" t="s">
        <v>488</v>
      </c>
      <c r="M333" s="50" t="s">
        <v>444</v>
      </c>
      <c r="N333" s="4"/>
      <c r="O333" s="4"/>
      <c r="P333" s="4"/>
      <c r="Q333" s="4"/>
      <c r="R333" s="4"/>
      <c r="S333" s="4"/>
      <c r="T333" s="4"/>
      <c r="U333" s="4"/>
      <c r="V333" s="4"/>
      <c r="W333" s="4"/>
      <c r="X333" s="4"/>
      <c r="Y333" s="4"/>
      <c r="Z333" s="4"/>
    </row>
    <row r="334" outlineLevel="1">
      <c r="A334" s="164">
        <v>239.0</v>
      </c>
      <c r="B334" s="150"/>
      <c r="C334" s="60" t="s">
        <v>489</v>
      </c>
      <c r="D334" s="151"/>
      <c r="E334" s="151"/>
      <c r="F334" s="63">
        <f t="shared" ref="F334:H334" si="273">SUM(F335)</f>
        <v>271705.068</v>
      </c>
      <c r="G334" s="63">
        <f t="shared" si="273"/>
        <v>178848.0516</v>
      </c>
      <c r="H334" s="63">
        <f t="shared" si="273"/>
        <v>450553.1196</v>
      </c>
      <c r="I334" s="153"/>
      <c r="J334" s="152"/>
      <c r="K334" s="153">
        <f t="shared" si="195"/>
        <v>0</v>
      </c>
      <c r="L334" s="154"/>
      <c r="M334" s="4"/>
      <c r="N334" s="4"/>
      <c r="O334" s="4"/>
      <c r="P334" s="4"/>
      <c r="Q334" s="4"/>
      <c r="R334" s="4"/>
      <c r="S334" s="4"/>
      <c r="T334" s="4"/>
      <c r="U334" s="4"/>
      <c r="V334" s="4"/>
      <c r="W334" s="4"/>
      <c r="X334" s="4"/>
      <c r="Y334" s="4"/>
      <c r="Z334" s="4"/>
    </row>
    <row r="335" outlineLevel="1">
      <c r="A335" s="42">
        <v>239.0</v>
      </c>
      <c r="B335" s="129">
        <v>162.0</v>
      </c>
      <c r="C335" s="130" t="s">
        <v>490</v>
      </c>
      <c r="D335" s="51" t="s">
        <v>23</v>
      </c>
      <c r="E335" s="51">
        <v>652.04</v>
      </c>
      <c r="F335" s="156">
        <f>E335*I335</f>
        <v>271705.068</v>
      </c>
      <c r="G335" s="48">
        <f>J335*E335</f>
        <v>178848.0516</v>
      </c>
      <c r="H335" s="118">
        <f>F335+G335</f>
        <v>450553.1196</v>
      </c>
      <c r="I335" s="118">
        <v>416.7</v>
      </c>
      <c r="J335" s="132">
        <f>'МТР_АР'!H174</f>
        <v>274.29</v>
      </c>
      <c r="K335" s="27">
        <f t="shared" si="195"/>
        <v>690.99</v>
      </c>
      <c r="L335" s="134" t="s">
        <v>491</v>
      </c>
      <c r="M335" s="50" t="s">
        <v>444</v>
      </c>
      <c r="N335" s="4"/>
      <c r="O335" s="4"/>
      <c r="P335" s="4"/>
      <c r="Q335" s="4"/>
      <c r="R335" s="4"/>
      <c r="S335" s="4"/>
      <c r="T335" s="4"/>
      <c r="U335" s="4"/>
      <c r="V335" s="4"/>
      <c r="W335" s="4"/>
      <c r="X335" s="4"/>
      <c r="Y335" s="4"/>
      <c r="Z335" s="4"/>
    </row>
    <row r="336" outlineLevel="1">
      <c r="A336" s="164">
        <v>240.0</v>
      </c>
      <c r="B336" s="150"/>
      <c r="C336" s="60" t="s">
        <v>492</v>
      </c>
      <c r="D336" s="151"/>
      <c r="E336" s="151"/>
      <c r="F336" s="63">
        <f t="shared" ref="F336:H336" si="274">SUM(F337)</f>
        <v>99000.0011</v>
      </c>
      <c r="G336" s="63">
        <f t="shared" si="274"/>
        <v>93441.33546</v>
      </c>
      <c r="H336" s="63">
        <f t="shared" si="274"/>
        <v>192441.3366</v>
      </c>
      <c r="I336" s="153"/>
      <c r="J336" s="152"/>
      <c r="K336" s="153">
        <f t="shared" si="195"/>
        <v>0</v>
      </c>
      <c r="L336" s="154"/>
      <c r="M336" s="4"/>
      <c r="N336" s="4"/>
      <c r="O336" s="4"/>
      <c r="P336" s="4"/>
      <c r="Q336" s="4"/>
      <c r="R336" s="4"/>
      <c r="S336" s="4"/>
      <c r="T336" s="4"/>
      <c r="U336" s="4"/>
      <c r="V336" s="4"/>
      <c r="W336" s="4"/>
      <c r="X336" s="4"/>
      <c r="Y336" s="4"/>
      <c r="Z336" s="4"/>
    </row>
    <row r="337" outlineLevel="1">
      <c r="A337" s="42">
        <v>240.0</v>
      </c>
      <c r="B337" s="129">
        <v>163.0</v>
      </c>
      <c r="C337" s="130" t="s">
        <v>493</v>
      </c>
      <c r="D337" s="51" t="s">
        <v>148</v>
      </c>
      <c r="E337" s="51">
        <v>0.6371</v>
      </c>
      <c r="F337" s="156">
        <f>E337*I337</f>
        <v>99000.0011</v>
      </c>
      <c r="G337" s="48">
        <f>J337*E337</f>
        <v>93441.33546</v>
      </c>
      <c r="H337" s="118">
        <f>F337+G337</f>
        <v>192441.3366</v>
      </c>
      <c r="I337" s="118">
        <v>155391.62</v>
      </c>
      <c r="J337" s="132">
        <f>'МТР_АР'!H176</f>
        <v>146666.67</v>
      </c>
      <c r="K337" s="27">
        <f t="shared" si="195"/>
        <v>302058.29</v>
      </c>
      <c r="L337" s="133" t="s">
        <v>494</v>
      </c>
      <c r="M337" s="50" t="s">
        <v>444</v>
      </c>
      <c r="N337" s="4"/>
      <c r="O337" s="4"/>
      <c r="P337" s="4"/>
      <c r="Q337" s="4"/>
      <c r="R337" s="4"/>
      <c r="S337" s="4"/>
      <c r="T337" s="4"/>
      <c r="U337" s="4"/>
      <c r="V337" s="4"/>
      <c r="W337" s="4"/>
      <c r="X337" s="4"/>
      <c r="Y337" s="4"/>
      <c r="Z337" s="4"/>
    </row>
    <row r="338" outlineLevel="1">
      <c r="A338" s="164">
        <v>241.0</v>
      </c>
      <c r="B338" s="150"/>
      <c r="C338" s="60" t="s">
        <v>495</v>
      </c>
      <c r="D338" s="151"/>
      <c r="E338" s="151"/>
      <c r="F338" s="63">
        <f t="shared" ref="F338:H338" si="275">SUM(F339)</f>
        <v>89237.9732</v>
      </c>
      <c r="G338" s="63">
        <f t="shared" si="275"/>
        <v>7009.6566</v>
      </c>
      <c r="H338" s="63">
        <f t="shared" si="275"/>
        <v>96247.6298</v>
      </c>
      <c r="I338" s="153"/>
      <c r="J338" s="152"/>
      <c r="K338" s="153">
        <f t="shared" si="195"/>
        <v>0</v>
      </c>
      <c r="L338" s="154"/>
      <c r="M338" s="4"/>
      <c r="N338" s="4"/>
      <c r="O338" s="4"/>
      <c r="P338" s="4"/>
      <c r="Q338" s="4"/>
      <c r="R338" s="4"/>
      <c r="S338" s="4"/>
      <c r="T338" s="4"/>
      <c r="U338" s="4"/>
      <c r="V338" s="4"/>
      <c r="W338" s="4"/>
      <c r="X338" s="4"/>
      <c r="Y338" s="4"/>
      <c r="Z338" s="4"/>
    </row>
    <row r="339" outlineLevel="1">
      <c r="A339" s="42">
        <v>241.0</v>
      </c>
      <c r="B339" s="129">
        <v>164.0</v>
      </c>
      <c r="C339" s="130" t="s">
        <v>496</v>
      </c>
      <c r="D339" s="51" t="s">
        <v>47</v>
      </c>
      <c r="E339" s="51">
        <v>129.02</v>
      </c>
      <c r="F339" s="156">
        <f>E339*I339</f>
        <v>89237.9732</v>
      </c>
      <c r="G339" s="48">
        <f>J339*E339</f>
        <v>7009.6566</v>
      </c>
      <c r="H339" s="118">
        <f>F339+G339</f>
        <v>96247.6298</v>
      </c>
      <c r="I339" s="118">
        <v>691.66</v>
      </c>
      <c r="J339" s="132">
        <f>'МТР_АР'!H178</f>
        <v>54.33</v>
      </c>
      <c r="K339" s="27">
        <f t="shared" si="195"/>
        <v>745.99</v>
      </c>
      <c r="L339" s="134" t="s">
        <v>497</v>
      </c>
      <c r="M339" s="50" t="s">
        <v>444</v>
      </c>
      <c r="N339" s="4"/>
      <c r="O339" s="4"/>
      <c r="P339" s="4"/>
      <c r="Q339" s="4"/>
      <c r="R339" s="4"/>
      <c r="S339" s="4"/>
      <c r="T339" s="4"/>
      <c r="U339" s="4"/>
      <c r="V339" s="4"/>
      <c r="W339" s="4"/>
      <c r="X339" s="4"/>
      <c r="Y339" s="4"/>
      <c r="Z339" s="4"/>
    </row>
    <row r="340" outlineLevel="1">
      <c r="A340" s="164">
        <v>242.0</v>
      </c>
      <c r="B340" s="150"/>
      <c r="C340" s="60" t="s">
        <v>498</v>
      </c>
      <c r="D340" s="151"/>
      <c r="E340" s="151"/>
      <c r="F340" s="63">
        <f t="shared" ref="F340:H340" si="276">SUM(F341:F344)</f>
        <v>36666.39</v>
      </c>
      <c r="G340" s="63">
        <f t="shared" si="276"/>
        <v>144147.84</v>
      </c>
      <c r="H340" s="63">
        <f t="shared" si="276"/>
        <v>180814.23</v>
      </c>
      <c r="I340" s="153"/>
      <c r="J340" s="152"/>
      <c r="K340" s="153">
        <f t="shared" si="195"/>
        <v>0</v>
      </c>
      <c r="L340" s="154"/>
      <c r="M340" s="4"/>
      <c r="N340" s="4"/>
      <c r="O340" s="4"/>
      <c r="P340" s="4"/>
      <c r="Q340" s="4"/>
      <c r="R340" s="4"/>
      <c r="S340" s="4"/>
      <c r="T340" s="4"/>
      <c r="U340" s="4"/>
      <c r="V340" s="4"/>
      <c r="W340" s="4"/>
      <c r="X340" s="4"/>
      <c r="Y340" s="4"/>
      <c r="Z340" s="4"/>
    </row>
    <row r="341" outlineLevel="1">
      <c r="A341" s="42">
        <v>242.0</v>
      </c>
      <c r="B341" s="129">
        <v>165.0</v>
      </c>
      <c r="C341" s="130" t="s">
        <v>499</v>
      </c>
      <c r="D341" s="51" t="s">
        <v>23</v>
      </c>
      <c r="E341" s="51">
        <v>84.0</v>
      </c>
      <c r="F341" s="156">
        <f t="shared" ref="F341:F344" si="277">E341*I341</f>
        <v>30274.65</v>
      </c>
      <c r="G341" s="48">
        <f t="shared" ref="G341:G344" si="278">J341*E341</f>
        <v>98691.6</v>
      </c>
      <c r="H341" s="118">
        <f t="shared" ref="H341:H345" si="279">F341+G341</f>
        <v>128966.25</v>
      </c>
      <c r="I341" s="118">
        <v>360.4125</v>
      </c>
      <c r="J341" s="132">
        <f>'МТР_АР'!H180</f>
        <v>1174.9</v>
      </c>
      <c r="K341" s="27">
        <f t="shared" si="195"/>
        <v>1535.3125</v>
      </c>
      <c r="L341" s="133" t="s">
        <v>500</v>
      </c>
      <c r="M341" s="50" t="s">
        <v>377</v>
      </c>
      <c r="N341" s="4"/>
      <c r="O341" s="4"/>
      <c r="P341" s="4"/>
      <c r="Q341" s="4"/>
      <c r="R341" s="4"/>
      <c r="S341" s="4"/>
      <c r="T341" s="4"/>
      <c r="U341" s="4"/>
      <c r="V341" s="4"/>
      <c r="W341" s="4"/>
      <c r="X341" s="4"/>
      <c r="Y341" s="4"/>
      <c r="Z341" s="4"/>
    </row>
    <row r="342" outlineLevel="1">
      <c r="A342" s="42">
        <v>243.0</v>
      </c>
      <c r="B342" s="129">
        <v>166.0</v>
      </c>
      <c r="C342" s="130" t="s">
        <v>501</v>
      </c>
      <c r="D342" s="51" t="s">
        <v>19</v>
      </c>
      <c r="E342" s="51">
        <v>4.0</v>
      </c>
      <c r="F342" s="156">
        <f t="shared" si="277"/>
        <v>1913.7</v>
      </c>
      <c r="G342" s="48">
        <f t="shared" si="278"/>
        <v>32520</v>
      </c>
      <c r="H342" s="118">
        <f t="shared" si="279"/>
        <v>34433.7</v>
      </c>
      <c r="I342" s="118">
        <v>478.425</v>
      </c>
      <c r="J342" s="132">
        <f>'МТР_АР'!H185</f>
        <v>8130</v>
      </c>
      <c r="K342" s="27">
        <f t="shared" si="195"/>
        <v>8608.425</v>
      </c>
      <c r="L342" s="134" t="s">
        <v>502</v>
      </c>
      <c r="M342" s="50" t="s">
        <v>377</v>
      </c>
      <c r="N342" s="4"/>
      <c r="O342" s="4"/>
      <c r="P342" s="4"/>
      <c r="Q342" s="4"/>
      <c r="R342" s="4"/>
      <c r="S342" s="4"/>
      <c r="T342" s="4"/>
      <c r="U342" s="4"/>
      <c r="V342" s="4"/>
      <c r="W342" s="4"/>
      <c r="X342" s="4"/>
      <c r="Y342" s="4"/>
      <c r="Z342" s="4"/>
    </row>
    <row r="343" outlineLevel="1">
      <c r="A343" s="42">
        <v>244.0</v>
      </c>
      <c r="B343" s="129">
        <v>167.0</v>
      </c>
      <c r="C343" s="130" t="s">
        <v>503</v>
      </c>
      <c r="D343" s="51" t="s">
        <v>23</v>
      </c>
      <c r="E343" s="51">
        <v>12.0</v>
      </c>
      <c r="F343" s="156">
        <f t="shared" si="277"/>
        <v>2239.02</v>
      </c>
      <c r="G343" s="48">
        <f t="shared" si="278"/>
        <v>10776.24</v>
      </c>
      <c r="H343" s="118">
        <f t="shared" si="279"/>
        <v>13015.26</v>
      </c>
      <c r="I343" s="118">
        <v>186.585</v>
      </c>
      <c r="J343" s="132">
        <f>'МТР_АР'!H186</f>
        <v>898.02</v>
      </c>
      <c r="K343" s="27">
        <f t="shared" si="195"/>
        <v>1084.605</v>
      </c>
      <c r="L343" s="133" t="s">
        <v>504</v>
      </c>
      <c r="M343" s="50" t="s">
        <v>377</v>
      </c>
      <c r="N343" s="4"/>
      <c r="O343" s="4"/>
      <c r="P343" s="4"/>
      <c r="Q343" s="4"/>
      <c r="R343" s="4"/>
      <c r="S343" s="4"/>
      <c r="T343" s="4"/>
      <c r="U343" s="4"/>
      <c r="V343" s="4"/>
      <c r="W343" s="4"/>
      <c r="X343" s="4"/>
      <c r="Y343" s="4"/>
      <c r="Z343" s="4"/>
    </row>
    <row r="344" outlineLevel="1">
      <c r="A344" s="42">
        <v>245.0</v>
      </c>
      <c r="B344" s="129">
        <v>168.0</v>
      </c>
      <c r="C344" s="130" t="s">
        <v>505</v>
      </c>
      <c r="D344" s="51" t="s">
        <v>19</v>
      </c>
      <c r="E344" s="51">
        <v>4.0</v>
      </c>
      <c r="F344" s="156">
        <f t="shared" si="277"/>
        <v>2239.02</v>
      </c>
      <c r="G344" s="48">
        <f t="shared" si="278"/>
        <v>2160</v>
      </c>
      <c r="H344" s="118">
        <f t="shared" si="279"/>
        <v>4399.02</v>
      </c>
      <c r="I344" s="118">
        <v>559.755</v>
      </c>
      <c r="J344" s="161">
        <f>'МТР_АР'!H189</f>
        <v>540</v>
      </c>
      <c r="K344" s="27">
        <f t="shared" si="195"/>
        <v>1099.755</v>
      </c>
      <c r="L344" s="134" t="s">
        <v>506</v>
      </c>
      <c r="M344" s="50" t="s">
        <v>377</v>
      </c>
      <c r="N344" s="4"/>
      <c r="O344" s="4"/>
      <c r="P344" s="4"/>
      <c r="Q344" s="4"/>
      <c r="R344" s="4"/>
      <c r="S344" s="4"/>
      <c r="T344" s="4"/>
      <c r="U344" s="4"/>
      <c r="V344" s="4"/>
      <c r="W344" s="4"/>
      <c r="X344" s="4"/>
      <c r="Y344" s="4"/>
      <c r="Z344" s="4"/>
    </row>
    <row r="345" outlineLevel="1">
      <c r="A345" s="174">
        <v>246.0</v>
      </c>
      <c r="B345" s="124"/>
      <c r="C345" s="146" t="s">
        <v>507</v>
      </c>
      <c r="D345" s="125"/>
      <c r="E345" s="125"/>
      <c r="F345" s="147">
        <f t="shared" ref="F345:G345" si="280">F346+F350+F354+F357+F368+F370+F373+F375+F377+F379</f>
        <v>15039448.03</v>
      </c>
      <c r="G345" s="147">
        <f t="shared" si="280"/>
        <v>17295626.56</v>
      </c>
      <c r="H345" s="147">
        <f t="shared" si="279"/>
        <v>32335074.59</v>
      </c>
      <c r="I345" s="118"/>
      <c r="J345" s="19"/>
      <c r="K345" s="27">
        <f t="shared" si="195"/>
        <v>0</v>
      </c>
      <c r="L345" s="148"/>
      <c r="M345" s="4"/>
      <c r="N345" s="4"/>
      <c r="O345" s="4"/>
      <c r="P345" s="4"/>
      <c r="Q345" s="4"/>
      <c r="R345" s="4"/>
      <c r="S345" s="4"/>
      <c r="T345" s="4"/>
      <c r="U345" s="4"/>
      <c r="V345" s="4"/>
      <c r="W345" s="4"/>
      <c r="X345" s="4"/>
      <c r="Y345" s="4"/>
      <c r="Z345" s="4"/>
    </row>
    <row r="346" outlineLevel="1">
      <c r="A346" s="164">
        <v>247.0</v>
      </c>
      <c r="B346" s="150"/>
      <c r="C346" s="60" t="s">
        <v>53</v>
      </c>
      <c r="D346" s="151"/>
      <c r="E346" s="151"/>
      <c r="F346" s="63">
        <f t="shared" ref="F346:H346" si="281">F347+F348+F349</f>
        <v>2476593.239</v>
      </c>
      <c r="G346" s="63">
        <f t="shared" si="281"/>
        <v>0</v>
      </c>
      <c r="H346" s="63">
        <f t="shared" si="281"/>
        <v>2476593.239</v>
      </c>
      <c r="I346" s="153"/>
      <c r="J346" s="152"/>
      <c r="K346" s="153">
        <f t="shared" si="195"/>
        <v>0</v>
      </c>
      <c r="L346" s="154"/>
      <c r="M346" s="4"/>
      <c r="N346" s="4"/>
      <c r="O346" s="4"/>
      <c r="P346" s="4"/>
      <c r="Q346" s="4"/>
      <c r="R346" s="4"/>
      <c r="S346" s="4"/>
      <c r="T346" s="4"/>
      <c r="U346" s="4"/>
      <c r="V346" s="4"/>
      <c r="W346" s="4"/>
      <c r="X346" s="4"/>
      <c r="Y346" s="4"/>
      <c r="Z346" s="4"/>
    </row>
    <row r="347" outlineLevel="1">
      <c r="A347" s="42">
        <v>246.0</v>
      </c>
      <c r="B347" s="129">
        <v>169.0</v>
      </c>
      <c r="C347" s="134" t="s">
        <v>458</v>
      </c>
      <c r="D347" s="51" t="s">
        <v>47</v>
      </c>
      <c r="E347" s="51">
        <v>633.22</v>
      </c>
      <c r="F347" s="26">
        <f t="shared" ref="F347:F348" si="282">I347*E347</f>
        <v>1791031.109</v>
      </c>
      <c r="G347" s="48">
        <f t="shared" ref="G347:G349" si="283">E347*J347</f>
        <v>0</v>
      </c>
      <c r="H347" s="118">
        <f t="shared" ref="H347:H349" si="284">F347+G347</f>
        <v>1791031.109</v>
      </c>
      <c r="I347" s="156">
        <v>2828.45</v>
      </c>
      <c r="J347" s="27">
        <v>0.0</v>
      </c>
      <c r="K347" s="27">
        <f t="shared" si="195"/>
        <v>2828.45</v>
      </c>
      <c r="L347" s="155"/>
      <c r="M347" s="50" t="s">
        <v>324</v>
      </c>
      <c r="N347" s="4"/>
      <c r="O347" s="4"/>
      <c r="P347" s="4"/>
      <c r="Q347" s="4"/>
      <c r="R347" s="4"/>
      <c r="S347" s="4"/>
      <c r="T347" s="4"/>
      <c r="U347" s="4"/>
      <c r="V347" s="4"/>
      <c r="W347" s="4"/>
      <c r="X347" s="4"/>
      <c r="Y347" s="4"/>
      <c r="Z347" s="4"/>
    </row>
    <row r="348" outlineLevel="1">
      <c r="A348" s="42">
        <v>247.0</v>
      </c>
      <c r="B348" s="129">
        <v>170.0</v>
      </c>
      <c r="C348" s="134" t="s">
        <v>459</v>
      </c>
      <c r="D348" s="51" t="s">
        <v>148</v>
      </c>
      <c r="E348" s="51">
        <v>2.90856</v>
      </c>
      <c r="F348" s="26">
        <f t="shared" si="282"/>
        <v>642140.6207</v>
      </c>
      <c r="G348" s="48">
        <f t="shared" si="283"/>
        <v>0</v>
      </c>
      <c r="H348" s="118">
        <f t="shared" si="284"/>
        <v>642140.6207</v>
      </c>
      <c r="I348" s="156">
        <v>220776.13</v>
      </c>
      <c r="J348" s="27">
        <v>0.0</v>
      </c>
      <c r="K348" s="27">
        <f t="shared" si="195"/>
        <v>220776.13</v>
      </c>
      <c r="L348" s="134" t="s">
        <v>508</v>
      </c>
      <c r="M348" s="50" t="s">
        <v>324</v>
      </c>
      <c r="N348" s="4"/>
      <c r="O348" s="4"/>
      <c r="P348" s="4"/>
      <c r="Q348" s="4"/>
      <c r="R348" s="4"/>
      <c r="S348" s="4"/>
      <c r="T348" s="4"/>
      <c r="U348" s="4"/>
      <c r="V348" s="4"/>
      <c r="W348" s="4"/>
      <c r="X348" s="4"/>
      <c r="Y348" s="4"/>
      <c r="Z348" s="4"/>
    </row>
    <row r="349" outlineLevel="1">
      <c r="A349" s="42">
        <v>248.0</v>
      </c>
      <c r="B349" s="129">
        <v>171.0</v>
      </c>
      <c r="C349" s="134" t="s">
        <v>338</v>
      </c>
      <c r="D349" s="51" t="s">
        <v>148</v>
      </c>
      <c r="E349" s="51">
        <v>0.22582</v>
      </c>
      <c r="F349" s="156">
        <f>E349*I349</f>
        <v>43421.50965</v>
      </c>
      <c r="G349" s="48">
        <f t="shared" si="283"/>
        <v>0</v>
      </c>
      <c r="H349" s="118">
        <f t="shared" si="284"/>
        <v>43421.50965</v>
      </c>
      <c r="I349" s="118">
        <v>192283.72</v>
      </c>
      <c r="J349" s="27">
        <v>0.0</v>
      </c>
      <c r="K349" s="27">
        <f t="shared" si="195"/>
        <v>192283.72</v>
      </c>
      <c r="L349" s="134" t="s">
        <v>509</v>
      </c>
      <c r="M349" s="50" t="s">
        <v>324</v>
      </c>
      <c r="N349" s="4"/>
      <c r="O349" s="4"/>
      <c r="P349" s="4"/>
      <c r="Q349" s="4"/>
      <c r="R349" s="4"/>
      <c r="S349" s="4"/>
      <c r="T349" s="4"/>
      <c r="U349" s="4"/>
      <c r="V349" s="4"/>
      <c r="W349" s="4"/>
      <c r="X349" s="4"/>
      <c r="Y349" s="4"/>
      <c r="Z349" s="4"/>
    </row>
    <row r="350" outlineLevel="1">
      <c r="A350" s="164">
        <v>249.0</v>
      </c>
      <c r="B350" s="150"/>
      <c r="C350" s="60" t="s">
        <v>64</v>
      </c>
      <c r="D350" s="151"/>
      <c r="E350" s="151"/>
      <c r="F350" s="63">
        <f t="shared" ref="F350:H350" si="285">SUM(F351:F353)</f>
        <v>1944416</v>
      </c>
      <c r="G350" s="63">
        <f t="shared" si="285"/>
        <v>1309323.75</v>
      </c>
      <c r="H350" s="63">
        <f t="shared" si="285"/>
        <v>3253739.75</v>
      </c>
      <c r="I350" s="153"/>
      <c r="J350" s="152"/>
      <c r="K350" s="153">
        <f t="shared" si="195"/>
        <v>0</v>
      </c>
      <c r="L350" s="154"/>
      <c r="M350" s="4"/>
      <c r="N350" s="4"/>
      <c r="O350" s="4"/>
      <c r="P350" s="4"/>
      <c r="Q350" s="4"/>
      <c r="R350" s="4"/>
      <c r="S350" s="4"/>
      <c r="T350" s="4"/>
      <c r="U350" s="4"/>
      <c r="V350" s="4"/>
      <c r="W350" s="4"/>
      <c r="X350" s="4"/>
      <c r="Y350" s="4"/>
      <c r="Z350" s="4"/>
    </row>
    <row r="351" outlineLevel="1">
      <c r="A351" s="42">
        <v>249.0</v>
      </c>
      <c r="B351" s="129">
        <v>172.0</v>
      </c>
      <c r="C351" s="130" t="s">
        <v>461</v>
      </c>
      <c r="D351" s="51" t="s">
        <v>148</v>
      </c>
      <c r="E351" s="51">
        <v>12.35543</v>
      </c>
      <c r="F351" s="156">
        <f t="shared" ref="F351:F353" si="286">E351*I351</f>
        <v>1892000</v>
      </c>
      <c r="G351" s="48">
        <f t="shared" ref="G351:G353" si="287">J351*E351</f>
        <v>638363.9245</v>
      </c>
      <c r="H351" s="118">
        <f t="shared" ref="H351:H353" si="288">F351+G351</f>
        <v>2530363.925</v>
      </c>
      <c r="I351" s="118">
        <v>153131.0525008033</v>
      </c>
      <c r="J351" s="132">
        <f>'МТР_АР'!H196</f>
        <v>51666.67</v>
      </c>
      <c r="K351" s="27">
        <f t="shared" si="195"/>
        <v>204797.7225</v>
      </c>
      <c r="L351" s="134" t="s">
        <v>293</v>
      </c>
      <c r="M351" s="50" t="s">
        <v>444</v>
      </c>
      <c r="N351" s="4"/>
      <c r="O351" s="4"/>
      <c r="P351" s="4"/>
      <c r="Q351" s="4"/>
      <c r="R351" s="4"/>
      <c r="S351" s="4"/>
      <c r="T351" s="4"/>
      <c r="U351" s="4"/>
      <c r="V351" s="4"/>
      <c r="W351" s="4"/>
      <c r="X351" s="4"/>
      <c r="Y351" s="4"/>
      <c r="Z351" s="4"/>
    </row>
    <row r="352" outlineLevel="1">
      <c r="A352" s="42">
        <v>250.0</v>
      </c>
      <c r="B352" s="129">
        <v>173.0</v>
      </c>
      <c r="C352" s="130" t="s">
        <v>462</v>
      </c>
      <c r="D352" s="51" t="s">
        <v>19</v>
      </c>
      <c r="E352" s="51">
        <v>152.0</v>
      </c>
      <c r="F352" s="156">
        <f t="shared" si="286"/>
        <v>38000</v>
      </c>
      <c r="G352" s="48">
        <f t="shared" si="287"/>
        <v>540613.84</v>
      </c>
      <c r="H352" s="118">
        <f t="shared" si="288"/>
        <v>578613.84</v>
      </c>
      <c r="I352" s="118">
        <v>250.0</v>
      </c>
      <c r="J352" s="118">
        <f>'МТР_АР'!H197</f>
        <v>3556.67</v>
      </c>
      <c r="K352" s="27">
        <f t="shared" si="195"/>
        <v>3806.67</v>
      </c>
      <c r="L352" s="134" t="s">
        <v>510</v>
      </c>
      <c r="M352" s="50" t="s">
        <v>444</v>
      </c>
      <c r="N352" s="4"/>
      <c r="O352" s="4"/>
      <c r="P352" s="4"/>
      <c r="Q352" s="4"/>
      <c r="R352" s="4"/>
      <c r="S352" s="4"/>
      <c r="T352" s="4"/>
      <c r="U352" s="4"/>
      <c r="V352" s="4"/>
      <c r="W352" s="4"/>
      <c r="X352" s="4"/>
      <c r="Y352" s="4"/>
      <c r="Z352" s="4"/>
    </row>
    <row r="353" outlineLevel="1">
      <c r="A353" s="42">
        <v>251.0</v>
      </c>
      <c r="B353" s="129">
        <v>174.0</v>
      </c>
      <c r="C353" s="130" t="s">
        <v>511</v>
      </c>
      <c r="D353" s="51" t="s">
        <v>47</v>
      </c>
      <c r="E353" s="51">
        <v>17.3</v>
      </c>
      <c r="F353" s="156">
        <f t="shared" si="286"/>
        <v>14416</v>
      </c>
      <c r="G353" s="48">
        <f t="shared" si="287"/>
        <v>130345.985</v>
      </c>
      <c r="H353" s="118">
        <f t="shared" si="288"/>
        <v>144761.985</v>
      </c>
      <c r="I353" s="118">
        <v>833.2947976878612</v>
      </c>
      <c r="J353" s="132">
        <f>'МТР_АР'!H200*'МТР_АР'!F200</f>
        <v>7534.45</v>
      </c>
      <c r="K353" s="27">
        <f t="shared" si="195"/>
        <v>8367.744798</v>
      </c>
      <c r="L353" s="134" t="s">
        <v>512</v>
      </c>
      <c r="M353" s="50" t="s">
        <v>444</v>
      </c>
      <c r="N353" s="4"/>
      <c r="O353" s="4"/>
      <c r="P353" s="4"/>
      <c r="Q353" s="4"/>
      <c r="R353" s="4"/>
      <c r="S353" s="4"/>
      <c r="T353" s="4"/>
      <c r="U353" s="4"/>
      <c r="V353" s="4"/>
      <c r="W353" s="4"/>
      <c r="X353" s="4"/>
      <c r="Y353" s="4"/>
      <c r="Z353" s="4"/>
    </row>
    <row r="354" outlineLevel="1">
      <c r="A354" s="164">
        <v>252.0</v>
      </c>
      <c r="B354" s="150"/>
      <c r="C354" s="60" t="s">
        <v>464</v>
      </c>
      <c r="D354" s="151"/>
      <c r="E354" s="151"/>
      <c r="F354" s="63">
        <f t="shared" ref="F354:H354" si="289">SUM(F355:F356)</f>
        <v>516081.09</v>
      </c>
      <c r="G354" s="63">
        <f t="shared" si="289"/>
        <v>1088162.138</v>
      </c>
      <c r="H354" s="63">
        <f t="shared" si="289"/>
        <v>1604243.228</v>
      </c>
      <c r="I354" s="153"/>
      <c r="J354" s="152"/>
      <c r="K354" s="153">
        <f t="shared" si="195"/>
        <v>0</v>
      </c>
      <c r="L354" s="154"/>
      <c r="M354" s="4"/>
      <c r="N354" s="4"/>
      <c r="O354" s="4"/>
      <c r="P354" s="4"/>
      <c r="Q354" s="4"/>
      <c r="R354" s="4"/>
      <c r="S354" s="4"/>
      <c r="T354" s="4"/>
      <c r="U354" s="4"/>
      <c r="V354" s="4"/>
      <c r="W354" s="4"/>
      <c r="X354" s="4"/>
      <c r="Y354" s="4"/>
      <c r="Z354" s="4"/>
    </row>
    <row r="355" outlineLevel="1">
      <c r="A355" s="42">
        <v>252.0</v>
      </c>
      <c r="B355" s="129">
        <v>175.0</v>
      </c>
      <c r="C355" s="130" t="s">
        <v>465</v>
      </c>
      <c r="D355" s="51" t="s">
        <v>47</v>
      </c>
      <c r="E355" s="51">
        <v>440.236</v>
      </c>
      <c r="F355" s="156">
        <f t="shared" ref="F355:F356" si="290">E355*I355</f>
        <v>458580.63</v>
      </c>
      <c r="G355" s="48">
        <f t="shared" ref="G355:G356" si="291">J355*E355</f>
        <v>1088162.138</v>
      </c>
      <c r="H355" s="118">
        <f t="shared" ref="H355:H356" si="292">F355+G355</f>
        <v>1546742.768</v>
      </c>
      <c r="I355" s="118">
        <v>1041.6699906413833</v>
      </c>
      <c r="J355" s="132">
        <f>J316</f>
        <v>2471.77</v>
      </c>
      <c r="K355" s="27">
        <f t="shared" si="195"/>
        <v>3513.439991</v>
      </c>
      <c r="L355" s="134" t="s">
        <v>466</v>
      </c>
      <c r="M355" s="50" t="s">
        <v>444</v>
      </c>
      <c r="N355" s="4"/>
      <c r="O355" s="4"/>
      <c r="P355" s="4"/>
      <c r="Q355" s="4"/>
      <c r="R355" s="4"/>
      <c r="S355" s="4"/>
      <c r="T355" s="4"/>
      <c r="U355" s="4"/>
      <c r="V355" s="4"/>
      <c r="W355" s="4"/>
      <c r="X355" s="4"/>
      <c r="Y355" s="4"/>
      <c r="Z355" s="4"/>
    </row>
    <row r="356" outlineLevel="1">
      <c r="A356" s="42">
        <v>253.0</v>
      </c>
      <c r="B356" s="129">
        <v>176.0</v>
      </c>
      <c r="C356" s="134" t="s">
        <v>467</v>
      </c>
      <c r="D356" s="51" t="s">
        <v>298</v>
      </c>
      <c r="E356" s="51">
        <v>138.0</v>
      </c>
      <c r="F356" s="156">
        <f t="shared" si="290"/>
        <v>57500.46</v>
      </c>
      <c r="G356" s="48">
        <f t="shared" si="291"/>
        <v>0</v>
      </c>
      <c r="H356" s="118">
        <f t="shared" si="292"/>
        <v>57500.46</v>
      </c>
      <c r="I356" s="118">
        <v>416.67</v>
      </c>
      <c r="J356" s="27">
        <v>0.0</v>
      </c>
      <c r="K356" s="27">
        <f t="shared" si="195"/>
        <v>416.67</v>
      </c>
      <c r="L356" s="134" t="s">
        <v>513</v>
      </c>
      <c r="M356" s="50" t="s">
        <v>444</v>
      </c>
      <c r="N356" s="4"/>
      <c r="O356" s="4"/>
      <c r="P356" s="4"/>
      <c r="Q356" s="4"/>
      <c r="R356" s="4"/>
      <c r="S356" s="4"/>
      <c r="T356" s="4"/>
      <c r="U356" s="4"/>
      <c r="V356" s="4"/>
      <c r="W356" s="4"/>
      <c r="X356" s="4"/>
      <c r="Y356" s="4"/>
      <c r="Z356" s="4"/>
    </row>
    <row r="357" outlineLevel="1">
      <c r="A357" s="164">
        <v>254.0</v>
      </c>
      <c r="B357" s="150"/>
      <c r="C357" s="60" t="s">
        <v>469</v>
      </c>
      <c r="D357" s="151"/>
      <c r="E357" s="151"/>
      <c r="F357" s="63">
        <f t="shared" ref="F357:H357" si="293">SUM(F358:F367)</f>
        <v>6249704.053</v>
      </c>
      <c r="G357" s="63">
        <f t="shared" si="293"/>
        <v>3719566.222</v>
      </c>
      <c r="H357" s="63">
        <f t="shared" si="293"/>
        <v>9969270.275</v>
      </c>
      <c r="I357" s="153"/>
      <c r="J357" s="152"/>
      <c r="K357" s="153">
        <f t="shared" si="195"/>
        <v>0</v>
      </c>
      <c r="L357" s="154"/>
      <c r="M357" s="4"/>
      <c r="N357" s="4"/>
      <c r="O357" s="4"/>
      <c r="P357" s="4"/>
      <c r="Q357" s="4"/>
      <c r="R357" s="4"/>
      <c r="S357" s="4"/>
      <c r="T357" s="4"/>
      <c r="U357" s="4"/>
      <c r="V357" s="4"/>
      <c r="W357" s="4"/>
      <c r="X357" s="4"/>
      <c r="Y357" s="4"/>
      <c r="Z357" s="4"/>
    </row>
    <row r="358" outlineLevel="1">
      <c r="A358" s="42">
        <v>254.0</v>
      </c>
      <c r="B358" s="129">
        <v>177.0</v>
      </c>
      <c r="C358" s="141" t="s">
        <v>342</v>
      </c>
      <c r="D358" s="51" t="s">
        <v>47</v>
      </c>
      <c r="E358" s="51">
        <v>1367.0</v>
      </c>
      <c r="F358" s="26">
        <f t="shared" ref="F358:F367" si="294">I358*E358</f>
        <v>449975.39</v>
      </c>
      <c r="G358" s="48">
        <f t="shared" ref="G358:G367" si="295">J358*E358</f>
        <v>141252.11</v>
      </c>
      <c r="H358" s="118">
        <f t="shared" ref="H358:H367" si="296">F358+G358</f>
        <v>591227.5</v>
      </c>
      <c r="I358" s="118">
        <v>329.17</v>
      </c>
      <c r="J358" s="132">
        <f t="shared" ref="J358:J360" si="297">J227</f>
        <v>103.33</v>
      </c>
      <c r="K358" s="27">
        <f t="shared" si="195"/>
        <v>432.5</v>
      </c>
      <c r="L358" s="134" t="s">
        <v>514</v>
      </c>
      <c r="M358" s="50" t="s">
        <v>324</v>
      </c>
      <c r="N358" s="4"/>
      <c r="O358" s="4"/>
      <c r="P358" s="4"/>
      <c r="Q358" s="4"/>
      <c r="R358" s="4"/>
      <c r="S358" s="4"/>
      <c r="T358" s="4"/>
      <c r="U358" s="4"/>
      <c r="V358" s="4"/>
      <c r="W358" s="4"/>
      <c r="X358" s="4"/>
      <c r="Y358" s="4"/>
      <c r="Z358" s="4"/>
    </row>
    <row r="359" outlineLevel="1">
      <c r="A359" s="42">
        <v>255.0</v>
      </c>
      <c r="B359" s="129">
        <v>178.0</v>
      </c>
      <c r="C359" s="130" t="s">
        <v>344</v>
      </c>
      <c r="D359" s="51" t="s">
        <v>47</v>
      </c>
      <c r="E359" s="51">
        <v>1370.75</v>
      </c>
      <c r="F359" s="26">
        <f t="shared" si="294"/>
        <v>101663.9893</v>
      </c>
      <c r="G359" s="48">
        <f t="shared" si="295"/>
        <v>51680.0165</v>
      </c>
      <c r="H359" s="118">
        <f t="shared" si="296"/>
        <v>153344.0058</v>
      </c>
      <c r="I359" s="118">
        <v>74.16668923493567</v>
      </c>
      <c r="J359" s="132">
        <f t="shared" si="297"/>
        <v>37.702</v>
      </c>
      <c r="K359" s="27">
        <f t="shared" si="195"/>
        <v>111.8686892</v>
      </c>
      <c r="L359" s="134" t="s">
        <v>345</v>
      </c>
      <c r="M359" s="50" t="s">
        <v>324</v>
      </c>
      <c r="N359" s="4"/>
      <c r="O359" s="4"/>
      <c r="P359" s="4"/>
      <c r="Q359" s="4"/>
      <c r="R359" s="4"/>
      <c r="S359" s="4"/>
      <c r="T359" s="4"/>
      <c r="U359" s="4"/>
      <c r="V359" s="4"/>
      <c r="W359" s="4"/>
      <c r="X359" s="4"/>
      <c r="Y359" s="4"/>
      <c r="Z359" s="4"/>
    </row>
    <row r="360" outlineLevel="1">
      <c r="A360" s="42">
        <v>256.0</v>
      </c>
      <c r="B360" s="129">
        <v>179.0</v>
      </c>
      <c r="C360" s="130" t="s">
        <v>346</v>
      </c>
      <c r="D360" s="51" t="s">
        <v>47</v>
      </c>
      <c r="E360" s="51">
        <v>1387.56</v>
      </c>
      <c r="F360" s="26">
        <f t="shared" si="294"/>
        <v>370016</v>
      </c>
      <c r="G360" s="48">
        <f t="shared" si="295"/>
        <v>406423.2618</v>
      </c>
      <c r="H360" s="118">
        <f t="shared" si="296"/>
        <v>776439.2618</v>
      </c>
      <c r="I360" s="118">
        <v>266.66666666666663</v>
      </c>
      <c r="J360" s="132">
        <f t="shared" si="297"/>
        <v>292.905</v>
      </c>
      <c r="K360" s="27">
        <f t="shared" si="195"/>
        <v>559.5716667</v>
      </c>
      <c r="L360" s="134" t="s">
        <v>347</v>
      </c>
      <c r="M360" s="50" t="s">
        <v>324</v>
      </c>
      <c r="N360" s="4"/>
      <c r="O360" s="4"/>
      <c r="P360" s="4"/>
      <c r="Q360" s="4"/>
      <c r="R360" s="4"/>
      <c r="S360" s="4"/>
      <c r="T360" s="4"/>
      <c r="U360" s="4"/>
      <c r="V360" s="4"/>
      <c r="W360" s="4"/>
      <c r="X360" s="4"/>
      <c r="Y360" s="4"/>
      <c r="Z360" s="4"/>
    </row>
    <row r="361" outlineLevel="1">
      <c r="A361" s="42">
        <v>257.0</v>
      </c>
      <c r="B361" s="129">
        <v>180.0</v>
      </c>
      <c r="C361" s="130" t="s">
        <v>471</v>
      </c>
      <c r="D361" s="51" t="s">
        <v>47</v>
      </c>
      <c r="E361" s="51">
        <v>1370.75</v>
      </c>
      <c r="F361" s="26">
        <f t="shared" si="294"/>
        <v>2247056.768</v>
      </c>
      <c r="G361" s="48">
        <f t="shared" si="295"/>
        <v>1148318.26</v>
      </c>
      <c r="H361" s="118">
        <f t="shared" si="296"/>
        <v>3395375.028</v>
      </c>
      <c r="I361" s="118">
        <v>1639.29</v>
      </c>
      <c r="J361" s="132">
        <f t="shared" ref="J361:J362" si="298">J322</f>
        <v>837.7299</v>
      </c>
      <c r="K361" s="27">
        <f t="shared" si="195"/>
        <v>2477.0199</v>
      </c>
      <c r="L361" s="134" t="s">
        <v>515</v>
      </c>
      <c r="M361" s="50" t="s">
        <v>324</v>
      </c>
      <c r="N361" s="4"/>
      <c r="O361" s="4"/>
      <c r="P361" s="4"/>
      <c r="Q361" s="4"/>
      <c r="R361" s="4"/>
      <c r="S361" s="4"/>
      <c r="T361" s="4"/>
      <c r="U361" s="4"/>
      <c r="V361" s="4"/>
      <c r="W361" s="4"/>
      <c r="X361" s="4"/>
      <c r="Y361" s="4"/>
      <c r="Z361" s="4"/>
    </row>
    <row r="362" outlineLevel="1">
      <c r="A362" s="42">
        <v>258.0</v>
      </c>
      <c r="B362" s="129">
        <v>181.0</v>
      </c>
      <c r="C362" s="130" t="s">
        <v>350</v>
      </c>
      <c r="D362" s="51" t="s">
        <v>47</v>
      </c>
      <c r="E362" s="51">
        <v>1395.2</v>
      </c>
      <c r="F362" s="26">
        <f t="shared" si="294"/>
        <v>1980765.44</v>
      </c>
      <c r="G362" s="48">
        <f t="shared" si="295"/>
        <v>766568.7821</v>
      </c>
      <c r="H362" s="118">
        <f t="shared" si="296"/>
        <v>2747334.222</v>
      </c>
      <c r="I362" s="118">
        <v>1419.7</v>
      </c>
      <c r="J362" s="132">
        <f t="shared" si="298"/>
        <v>549.4329</v>
      </c>
      <c r="K362" s="27">
        <f t="shared" si="195"/>
        <v>1969.1329</v>
      </c>
      <c r="L362" s="134" t="s">
        <v>516</v>
      </c>
      <c r="M362" s="50" t="s">
        <v>324</v>
      </c>
      <c r="N362" s="4"/>
      <c r="O362" s="4"/>
      <c r="P362" s="4"/>
      <c r="Q362" s="4"/>
      <c r="R362" s="4"/>
      <c r="S362" s="4"/>
      <c r="T362" s="4"/>
      <c r="U362" s="4"/>
      <c r="V362" s="4"/>
      <c r="W362" s="4"/>
      <c r="X362" s="4"/>
      <c r="Y362" s="4"/>
      <c r="Z362" s="4"/>
    </row>
    <row r="363" outlineLevel="1">
      <c r="A363" s="42">
        <v>259.0</v>
      </c>
      <c r="B363" s="129">
        <v>182.0</v>
      </c>
      <c r="C363" s="130" t="s">
        <v>352</v>
      </c>
      <c r="D363" s="51" t="s">
        <v>47</v>
      </c>
      <c r="E363" s="51">
        <v>1393.64</v>
      </c>
      <c r="F363" s="26">
        <f t="shared" si="294"/>
        <v>487774</v>
      </c>
      <c r="G363" s="48">
        <f t="shared" si="295"/>
        <v>366710.5837</v>
      </c>
      <c r="H363" s="118">
        <f t="shared" si="296"/>
        <v>854484.5837</v>
      </c>
      <c r="I363" s="118">
        <v>350.0</v>
      </c>
      <c r="J363" s="132">
        <f t="shared" ref="J363:J364" si="299">J232</f>
        <v>263.1315</v>
      </c>
      <c r="K363" s="27">
        <f t="shared" si="195"/>
        <v>613.1315</v>
      </c>
      <c r="L363" s="133" t="s">
        <v>474</v>
      </c>
      <c r="M363" s="50" t="s">
        <v>324</v>
      </c>
      <c r="N363" s="4"/>
      <c r="O363" s="4"/>
      <c r="P363" s="4"/>
      <c r="Q363" s="4"/>
      <c r="R363" s="4"/>
      <c r="S363" s="4"/>
      <c r="T363" s="4"/>
      <c r="U363" s="4"/>
      <c r="V363" s="4"/>
      <c r="W363" s="4"/>
      <c r="X363" s="4"/>
      <c r="Y363" s="4"/>
      <c r="Z363" s="4"/>
    </row>
    <row r="364" outlineLevel="1">
      <c r="A364" s="42">
        <v>260.0</v>
      </c>
      <c r="B364" s="129">
        <v>183.0</v>
      </c>
      <c r="C364" s="130" t="s">
        <v>354</v>
      </c>
      <c r="D364" s="51" t="s">
        <v>47</v>
      </c>
      <c r="E364" s="51">
        <v>1411.11</v>
      </c>
      <c r="F364" s="26">
        <f t="shared" si="294"/>
        <v>493888.5</v>
      </c>
      <c r="G364" s="48">
        <f t="shared" si="295"/>
        <v>610667.0247</v>
      </c>
      <c r="H364" s="118">
        <f t="shared" si="296"/>
        <v>1104555.525</v>
      </c>
      <c r="I364" s="118">
        <v>350.0</v>
      </c>
      <c r="J364" s="132">
        <f t="shared" si="299"/>
        <v>432.7565</v>
      </c>
      <c r="K364" s="27">
        <f t="shared" si="195"/>
        <v>782.7565</v>
      </c>
      <c r="L364" s="133" t="s">
        <v>448</v>
      </c>
      <c r="M364" s="50" t="s">
        <v>324</v>
      </c>
      <c r="N364" s="4"/>
      <c r="O364" s="4"/>
      <c r="P364" s="4"/>
      <c r="Q364" s="4"/>
      <c r="R364" s="4"/>
      <c r="S364" s="4"/>
      <c r="T364" s="4"/>
      <c r="U364" s="4"/>
      <c r="V364" s="4"/>
      <c r="W364" s="4"/>
      <c r="X364" s="4"/>
      <c r="Y364" s="4"/>
      <c r="Z364" s="4"/>
    </row>
    <row r="365" outlineLevel="1">
      <c r="A365" s="42">
        <v>261.0</v>
      </c>
      <c r="B365" s="129">
        <v>184.0</v>
      </c>
      <c r="C365" s="130" t="s">
        <v>475</v>
      </c>
      <c r="D365" s="51" t="s">
        <v>47</v>
      </c>
      <c r="E365" s="51">
        <v>107.555</v>
      </c>
      <c r="F365" s="26">
        <f t="shared" si="294"/>
        <v>60947.1163</v>
      </c>
      <c r="G365" s="48">
        <f t="shared" si="295"/>
        <v>122612.7</v>
      </c>
      <c r="H365" s="118">
        <f t="shared" si="296"/>
        <v>183559.8163</v>
      </c>
      <c r="I365" s="118">
        <v>566.66</v>
      </c>
      <c r="J365" s="132">
        <f t="shared" ref="J365:J366" si="300">J326</f>
        <v>1140</v>
      </c>
      <c r="K365" s="27">
        <f t="shared" si="195"/>
        <v>1706.66</v>
      </c>
      <c r="L365" s="134" t="s">
        <v>476</v>
      </c>
      <c r="M365" s="50" t="s">
        <v>324</v>
      </c>
      <c r="N365" s="4"/>
      <c r="O365" s="4"/>
      <c r="P365" s="4"/>
      <c r="Q365" s="4"/>
      <c r="R365" s="4"/>
      <c r="S365" s="4"/>
      <c r="T365" s="4"/>
      <c r="U365" s="4"/>
      <c r="V365" s="4"/>
      <c r="W365" s="4"/>
      <c r="X365" s="4"/>
      <c r="Y365" s="4"/>
      <c r="Z365" s="4"/>
    </row>
    <row r="366" outlineLevel="1">
      <c r="A366" s="42">
        <v>262.0</v>
      </c>
      <c r="B366" s="129">
        <v>185.0</v>
      </c>
      <c r="C366" s="134" t="s">
        <v>517</v>
      </c>
      <c r="D366" s="51" t="s">
        <v>47</v>
      </c>
      <c r="E366" s="51">
        <v>126.41</v>
      </c>
      <c r="F366" s="26">
        <f t="shared" si="294"/>
        <v>44243.5</v>
      </c>
      <c r="G366" s="48">
        <f t="shared" si="295"/>
        <v>95218.3325</v>
      </c>
      <c r="H366" s="118">
        <f t="shared" si="296"/>
        <v>139461.8325</v>
      </c>
      <c r="I366" s="118">
        <v>350.0</v>
      </c>
      <c r="J366" s="161">
        <f t="shared" si="300"/>
        <v>753.25</v>
      </c>
      <c r="K366" s="27">
        <f t="shared" si="195"/>
        <v>1103.25</v>
      </c>
      <c r="L366" s="134" t="s">
        <v>477</v>
      </c>
      <c r="M366" s="50" t="s">
        <v>324</v>
      </c>
      <c r="N366" s="4"/>
      <c r="O366" s="4"/>
      <c r="P366" s="4"/>
      <c r="Q366" s="4"/>
      <c r="R366" s="4"/>
      <c r="S366" s="4"/>
      <c r="T366" s="4"/>
      <c r="U366" s="4"/>
      <c r="V366" s="4"/>
      <c r="W366" s="4"/>
      <c r="X366" s="4"/>
      <c r="Y366" s="4"/>
      <c r="Z366" s="4"/>
    </row>
    <row r="367" outlineLevel="1">
      <c r="A367" s="42">
        <v>263.0</v>
      </c>
      <c r="B367" s="129">
        <v>186.0</v>
      </c>
      <c r="C367" s="130" t="s">
        <v>478</v>
      </c>
      <c r="D367" s="51" t="s">
        <v>19</v>
      </c>
      <c r="E367" s="51">
        <v>2005.0</v>
      </c>
      <c r="F367" s="26">
        <f t="shared" si="294"/>
        <v>13373.35</v>
      </c>
      <c r="G367" s="48">
        <f t="shared" si="295"/>
        <v>10115.15</v>
      </c>
      <c r="H367" s="118">
        <f t="shared" si="296"/>
        <v>23488.5</v>
      </c>
      <c r="I367" s="118">
        <v>6.67</v>
      </c>
      <c r="J367" s="132">
        <f>'МТР_АР'!H214</f>
        <v>5.044962594</v>
      </c>
      <c r="K367" s="27">
        <f t="shared" si="195"/>
        <v>11.71496259</v>
      </c>
      <c r="L367" s="134" t="s">
        <v>518</v>
      </c>
      <c r="M367" s="50" t="s">
        <v>324</v>
      </c>
      <c r="N367" s="4"/>
      <c r="O367" s="4"/>
      <c r="P367" s="4"/>
      <c r="Q367" s="4"/>
      <c r="R367" s="4"/>
      <c r="S367" s="4"/>
      <c r="T367" s="4"/>
      <c r="U367" s="4"/>
      <c r="V367" s="4"/>
      <c r="W367" s="4"/>
      <c r="X367" s="4"/>
      <c r="Y367" s="4"/>
      <c r="Z367" s="4"/>
    </row>
    <row r="368" outlineLevel="1">
      <c r="A368" s="164">
        <v>264.0</v>
      </c>
      <c r="B368" s="150"/>
      <c r="C368" s="60" t="s">
        <v>480</v>
      </c>
      <c r="D368" s="151"/>
      <c r="E368" s="151"/>
      <c r="F368" s="63">
        <f t="shared" ref="F368:H368" si="301">SUM(F369)</f>
        <v>112217</v>
      </c>
      <c r="G368" s="63">
        <f t="shared" si="301"/>
        <v>277152</v>
      </c>
      <c r="H368" s="63">
        <f t="shared" si="301"/>
        <v>389369</v>
      </c>
      <c r="I368" s="153"/>
      <c r="J368" s="152"/>
      <c r="K368" s="153">
        <f t="shared" si="195"/>
        <v>0</v>
      </c>
      <c r="L368" s="154"/>
      <c r="M368" s="4"/>
      <c r="N368" s="4"/>
      <c r="O368" s="4"/>
      <c r="P368" s="4"/>
      <c r="Q368" s="4"/>
      <c r="R368" s="4"/>
      <c r="S368" s="4"/>
      <c r="T368" s="4"/>
      <c r="U368" s="4"/>
      <c r="V368" s="4"/>
      <c r="W368" s="4"/>
      <c r="X368" s="4"/>
      <c r="Y368" s="4"/>
      <c r="Z368" s="4"/>
    </row>
    <row r="369" outlineLevel="1">
      <c r="A369" s="42">
        <v>264.0</v>
      </c>
      <c r="B369" s="129">
        <v>187.0</v>
      </c>
      <c r="C369" s="130" t="s">
        <v>481</v>
      </c>
      <c r="D369" s="51" t="s">
        <v>19</v>
      </c>
      <c r="E369" s="51">
        <v>3.0</v>
      </c>
      <c r="F369" s="26">
        <f>112217</f>
        <v>112217</v>
      </c>
      <c r="G369" s="48">
        <f>J369*E369</f>
        <v>277152</v>
      </c>
      <c r="H369" s="118">
        <f>F369+G369</f>
        <v>389369</v>
      </c>
      <c r="I369" s="118">
        <v>35054.25</v>
      </c>
      <c r="J369" s="132">
        <f>'МТР_АР'!H218</f>
        <v>92384</v>
      </c>
      <c r="K369" s="27">
        <f t="shared" si="195"/>
        <v>127438.25</v>
      </c>
      <c r="L369" s="133" t="s">
        <v>519</v>
      </c>
      <c r="M369" s="50" t="s">
        <v>444</v>
      </c>
      <c r="N369" s="4"/>
      <c r="O369" s="4"/>
      <c r="P369" s="4"/>
      <c r="Q369" s="4"/>
      <c r="R369" s="4"/>
      <c r="S369" s="4"/>
      <c r="T369" s="4"/>
      <c r="U369" s="4"/>
      <c r="V369" s="4"/>
      <c r="W369" s="4"/>
      <c r="X369" s="4"/>
      <c r="Y369" s="4"/>
      <c r="Z369" s="4"/>
    </row>
    <row r="370" outlineLevel="1">
      <c r="A370" s="164">
        <v>265.0</v>
      </c>
      <c r="B370" s="150"/>
      <c r="C370" s="60" t="s">
        <v>483</v>
      </c>
      <c r="D370" s="151"/>
      <c r="E370" s="151"/>
      <c r="F370" s="63">
        <f t="shared" ref="F370:H370" si="302">SUM(F371:F372)</f>
        <v>1605000</v>
      </c>
      <c r="G370" s="63">
        <f t="shared" si="302"/>
        <v>9198000</v>
      </c>
      <c r="H370" s="63">
        <f t="shared" si="302"/>
        <v>10803000</v>
      </c>
      <c r="I370" s="153"/>
      <c r="J370" s="152"/>
      <c r="K370" s="153">
        <f t="shared" si="195"/>
        <v>0</v>
      </c>
      <c r="L370" s="154"/>
      <c r="M370" s="4"/>
      <c r="N370" s="4"/>
      <c r="O370" s="4"/>
      <c r="P370" s="4"/>
      <c r="Q370" s="4"/>
      <c r="R370" s="4"/>
      <c r="S370" s="4"/>
      <c r="T370" s="4"/>
      <c r="U370" s="4"/>
      <c r="V370" s="4"/>
      <c r="W370" s="4"/>
      <c r="X370" s="4"/>
      <c r="Y370" s="4"/>
      <c r="Z370" s="4"/>
    </row>
    <row r="371" outlineLevel="1">
      <c r="A371" s="42">
        <v>265.0</v>
      </c>
      <c r="B371" s="129">
        <v>188.0</v>
      </c>
      <c r="C371" s="141" t="s">
        <v>484</v>
      </c>
      <c r="D371" s="51" t="s">
        <v>47</v>
      </c>
      <c r="E371" s="51">
        <v>495.0</v>
      </c>
      <c r="F371" s="26">
        <f t="shared" ref="F371:F372" si="303">I371*E371</f>
        <v>1485000</v>
      </c>
      <c r="G371" s="48">
        <f t="shared" ref="G371:G372" si="304">J371*E371</f>
        <v>7722000</v>
      </c>
      <c r="H371" s="118">
        <f t="shared" ref="H371:H372" si="305">F371+G371</f>
        <v>9207000</v>
      </c>
      <c r="I371" s="118">
        <v>3000.0</v>
      </c>
      <c r="J371" s="132">
        <f t="shared" ref="J371:J372" si="306">J332</f>
        <v>15600</v>
      </c>
      <c r="K371" s="27">
        <f t="shared" si="195"/>
        <v>18600</v>
      </c>
      <c r="L371" s="133" t="s">
        <v>520</v>
      </c>
      <c r="M371" s="50" t="s">
        <v>444</v>
      </c>
      <c r="N371" s="4"/>
      <c r="O371" s="4"/>
      <c r="P371" s="4"/>
      <c r="Q371" s="4"/>
      <c r="R371" s="4"/>
      <c r="S371" s="4"/>
      <c r="T371" s="4"/>
      <c r="U371" s="4"/>
      <c r="V371" s="4"/>
      <c r="W371" s="4"/>
      <c r="X371" s="4"/>
      <c r="Y371" s="4"/>
      <c r="Z371" s="4"/>
    </row>
    <row r="372" outlineLevel="1">
      <c r="A372" s="42">
        <v>266.0</v>
      </c>
      <c r="B372" s="129">
        <v>189.0</v>
      </c>
      <c r="C372" s="134" t="s">
        <v>486</v>
      </c>
      <c r="D372" s="51" t="s">
        <v>487</v>
      </c>
      <c r="E372" s="51">
        <v>120.0</v>
      </c>
      <c r="F372" s="26">
        <f t="shared" si="303"/>
        <v>120000</v>
      </c>
      <c r="G372" s="48">
        <f t="shared" si="304"/>
        <v>1476000</v>
      </c>
      <c r="H372" s="118">
        <f t="shared" si="305"/>
        <v>1596000</v>
      </c>
      <c r="I372" s="118">
        <v>1000.0</v>
      </c>
      <c r="J372" s="132">
        <f t="shared" si="306"/>
        <v>12300</v>
      </c>
      <c r="K372" s="27">
        <f t="shared" si="195"/>
        <v>13300</v>
      </c>
      <c r="L372" s="134" t="s">
        <v>488</v>
      </c>
      <c r="M372" s="50" t="s">
        <v>444</v>
      </c>
      <c r="N372" s="4"/>
      <c r="O372" s="4"/>
      <c r="P372" s="4"/>
      <c r="Q372" s="4"/>
      <c r="R372" s="4"/>
      <c r="S372" s="4"/>
      <c r="T372" s="4"/>
      <c r="U372" s="4"/>
      <c r="V372" s="4"/>
      <c r="W372" s="4"/>
      <c r="X372" s="4"/>
      <c r="Y372" s="4"/>
      <c r="Z372" s="4"/>
    </row>
    <row r="373" outlineLevel="1">
      <c r="A373" s="164">
        <v>267.0</v>
      </c>
      <c r="B373" s="150"/>
      <c r="C373" s="60" t="s">
        <v>489</v>
      </c>
      <c r="D373" s="151"/>
      <c r="E373" s="151"/>
      <c r="F373" s="63">
        <f t="shared" ref="F373:H373" si="307">SUM(F374)</f>
        <v>809898.12</v>
      </c>
      <c r="G373" s="63">
        <f t="shared" si="307"/>
        <v>533110.044</v>
      </c>
      <c r="H373" s="63">
        <f t="shared" si="307"/>
        <v>1343008.164</v>
      </c>
      <c r="I373" s="153"/>
      <c r="J373" s="152"/>
      <c r="K373" s="153"/>
      <c r="L373" s="154"/>
      <c r="M373" s="4"/>
      <c r="N373" s="4"/>
      <c r="O373" s="4"/>
      <c r="P373" s="4"/>
      <c r="Q373" s="4"/>
      <c r="R373" s="4"/>
      <c r="S373" s="4"/>
      <c r="T373" s="4"/>
      <c r="U373" s="4"/>
      <c r="V373" s="4"/>
      <c r="W373" s="4"/>
      <c r="X373" s="4"/>
      <c r="Y373" s="4"/>
      <c r="Z373" s="4"/>
    </row>
    <row r="374" outlineLevel="1">
      <c r="A374" s="42">
        <v>267.0</v>
      </c>
      <c r="B374" s="129">
        <v>190.0</v>
      </c>
      <c r="C374" s="130" t="s">
        <v>490</v>
      </c>
      <c r="D374" s="51" t="s">
        <v>23</v>
      </c>
      <c r="E374" s="51">
        <v>1943.6</v>
      </c>
      <c r="F374" s="26">
        <f>I374*E374</f>
        <v>809898.12</v>
      </c>
      <c r="G374" s="48">
        <f>J374*E374</f>
        <v>533110.044</v>
      </c>
      <c r="H374" s="118">
        <f>F374+G374</f>
        <v>1343008.164</v>
      </c>
      <c r="I374" s="118">
        <v>416.7</v>
      </c>
      <c r="J374" s="132">
        <f>J335</f>
        <v>274.29</v>
      </c>
      <c r="K374" s="27">
        <f>I374+J374</f>
        <v>690.99</v>
      </c>
      <c r="L374" s="133" t="s">
        <v>491</v>
      </c>
      <c r="M374" s="50" t="s">
        <v>444</v>
      </c>
      <c r="N374" s="4"/>
      <c r="O374" s="4"/>
      <c r="P374" s="4"/>
      <c r="Q374" s="4"/>
      <c r="R374" s="4"/>
      <c r="S374" s="4"/>
      <c r="T374" s="4"/>
      <c r="U374" s="4"/>
      <c r="V374" s="4"/>
      <c r="W374" s="4"/>
      <c r="X374" s="4"/>
      <c r="Y374" s="4"/>
      <c r="Z374" s="4"/>
    </row>
    <row r="375" outlineLevel="1">
      <c r="A375" s="164">
        <v>268.0</v>
      </c>
      <c r="B375" s="150"/>
      <c r="C375" s="60" t="s">
        <v>521</v>
      </c>
      <c r="D375" s="151"/>
      <c r="E375" s="151"/>
      <c r="F375" s="63">
        <f t="shared" ref="F375:H375" si="308">SUM(F376)</f>
        <v>693108.7372</v>
      </c>
      <c r="G375" s="63">
        <f t="shared" si="308"/>
        <v>654192.0149</v>
      </c>
      <c r="H375" s="63">
        <f t="shared" si="308"/>
        <v>1347300.752</v>
      </c>
      <c r="I375" s="153"/>
      <c r="J375" s="152"/>
      <c r="K375" s="153"/>
      <c r="L375" s="154"/>
      <c r="M375" s="4"/>
      <c r="N375" s="4"/>
      <c r="O375" s="4"/>
      <c r="P375" s="4"/>
      <c r="Q375" s="4"/>
      <c r="R375" s="4"/>
      <c r="S375" s="4"/>
      <c r="T375" s="4"/>
      <c r="U375" s="4"/>
      <c r="V375" s="4"/>
      <c r="W375" s="4"/>
      <c r="X375" s="4"/>
      <c r="Y375" s="4"/>
      <c r="Z375" s="4"/>
    </row>
    <row r="376" outlineLevel="1">
      <c r="A376" s="42">
        <v>268.0</v>
      </c>
      <c r="B376" s="129">
        <v>191.0</v>
      </c>
      <c r="C376" s="130" t="s">
        <v>493</v>
      </c>
      <c r="D376" s="51" t="s">
        <v>148</v>
      </c>
      <c r="E376" s="51">
        <v>4.4604</v>
      </c>
      <c r="F376" s="26">
        <f>I376*E376</f>
        <v>693108.7372</v>
      </c>
      <c r="G376" s="48">
        <f>J376*E376</f>
        <v>654192.0149</v>
      </c>
      <c r="H376" s="118">
        <f>F376+G376</f>
        <v>1347300.752</v>
      </c>
      <c r="I376" s="118">
        <v>155391.61</v>
      </c>
      <c r="J376" s="132">
        <f>J337</f>
        <v>146666.67</v>
      </c>
      <c r="K376" s="27">
        <f>I376+J376</f>
        <v>302058.28</v>
      </c>
      <c r="L376" s="133" t="s">
        <v>522</v>
      </c>
      <c r="M376" s="50" t="s">
        <v>444</v>
      </c>
      <c r="N376" s="4"/>
      <c r="O376" s="4"/>
      <c r="P376" s="4"/>
      <c r="Q376" s="4"/>
      <c r="R376" s="4"/>
      <c r="S376" s="4"/>
      <c r="T376" s="4"/>
      <c r="U376" s="4"/>
      <c r="V376" s="4"/>
      <c r="W376" s="4"/>
      <c r="X376" s="4"/>
      <c r="Y376" s="4"/>
      <c r="Z376" s="4"/>
    </row>
    <row r="377" outlineLevel="1">
      <c r="A377" s="164">
        <v>269.0</v>
      </c>
      <c r="B377" s="150"/>
      <c r="C377" s="60" t="s">
        <v>495</v>
      </c>
      <c r="D377" s="151"/>
      <c r="E377" s="151"/>
      <c r="F377" s="63">
        <f t="shared" ref="F377:H377" si="309">SUM(F378)</f>
        <v>350427.6888</v>
      </c>
      <c r="G377" s="63">
        <f t="shared" si="309"/>
        <v>27525.7512</v>
      </c>
      <c r="H377" s="63">
        <f t="shared" si="309"/>
        <v>377953.44</v>
      </c>
      <c r="I377" s="153"/>
      <c r="J377" s="152"/>
      <c r="K377" s="153"/>
      <c r="L377" s="154"/>
      <c r="M377" s="4"/>
      <c r="N377" s="4"/>
      <c r="O377" s="4"/>
      <c r="P377" s="4"/>
      <c r="Q377" s="4"/>
      <c r="R377" s="4"/>
      <c r="S377" s="4"/>
      <c r="T377" s="4"/>
      <c r="U377" s="4"/>
      <c r="V377" s="4"/>
      <c r="W377" s="4"/>
      <c r="X377" s="4"/>
      <c r="Y377" s="4"/>
      <c r="Z377" s="4"/>
    </row>
    <row r="378" outlineLevel="1">
      <c r="A378" s="42">
        <v>269.0</v>
      </c>
      <c r="B378" s="129">
        <v>192.0</v>
      </c>
      <c r="C378" s="130" t="s">
        <v>496</v>
      </c>
      <c r="D378" s="51" t="s">
        <v>47</v>
      </c>
      <c r="E378" s="51">
        <v>506.64</v>
      </c>
      <c r="F378" s="26">
        <f>I378*E378</f>
        <v>350427.6888</v>
      </c>
      <c r="G378" s="48">
        <f>J378*E378</f>
        <v>27525.7512</v>
      </c>
      <c r="H378" s="118">
        <f>F378+G378</f>
        <v>377953.44</v>
      </c>
      <c r="I378" s="118">
        <v>691.67</v>
      </c>
      <c r="J378" s="132">
        <f>J339</f>
        <v>54.33</v>
      </c>
      <c r="K378" s="27">
        <f>I378+J378</f>
        <v>746</v>
      </c>
      <c r="L378" s="134" t="s">
        <v>497</v>
      </c>
      <c r="M378" s="50" t="s">
        <v>444</v>
      </c>
      <c r="N378" s="4"/>
      <c r="O378" s="4"/>
      <c r="P378" s="4"/>
      <c r="Q378" s="4"/>
      <c r="R378" s="4"/>
      <c r="S378" s="4"/>
      <c r="T378" s="4"/>
      <c r="U378" s="4"/>
      <c r="V378" s="4"/>
      <c r="W378" s="4"/>
      <c r="X378" s="4"/>
      <c r="Y378" s="4"/>
      <c r="Z378" s="4"/>
    </row>
    <row r="379" outlineLevel="1">
      <c r="A379" s="164">
        <v>270.0</v>
      </c>
      <c r="B379" s="150"/>
      <c r="C379" s="60" t="s">
        <v>498</v>
      </c>
      <c r="D379" s="151"/>
      <c r="E379" s="151"/>
      <c r="F379" s="63">
        <f t="shared" ref="F379:H379" si="310">SUM(F380:F383)</f>
        <v>282002.1</v>
      </c>
      <c r="G379" s="63">
        <f t="shared" si="310"/>
        <v>488594.64</v>
      </c>
      <c r="H379" s="63">
        <f t="shared" si="310"/>
        <v>770596.74</v>
      </c>
      <c r="I379" s="153"/>
      <c r="J379" s="152"/>
      <c r="K379" s="153"/>
      <c r="L379" s="154"/>
      <c r="M379" s="4"/>
      <c r="N379" s="4"/>
      <c r="O379" s="4"/>
      <c r="P379" s="4"/>
      <c r="Q379" s="4"/>
      <c r="R379" s="4"/>
      <c r="S379" s="4"/>
      <c r="T379" s="4"/>
      <c r="U379" s="4"/>
      <c r="V379" s="4"/>
      <c r="W379" s="4"/>
      <c r="X379" s="4"/>
      <c r="Y379" s="4"/>
      <c r="Z379" s="4"/>
    </row>
    <row r="380" outlineLevel="1">
      <c r="A380" s="42">
        <v>270.0</v>
      </c>
      <c r="B380" s="129">
        <v>193.0</v>
      </c>
      <c r="C380" s="130" t="s">
        <v>499</v>
      </c>
      <c r="D380" s="51" t="s">
        <v>23</v>
      </c>
      <c r="E380" s="51">
        <v>228.0</v>
      </c>
      <c r="F380" s="48">
        <f t="shared" ref="F380:F383" si="311">E380*I380</f>
        <v>246522.19</v>
      </c>
      <c r="G380" s="48">
        <f t="shared" ref="G380:G383" si="312">J380*E380</f>
        <v>267877.2</v>
      </c>
      <c r="H380" s="118">
        <f t="shared" ref="H380:H384" si="313">F380+G380</f>
        <v>514399.39</v>
      </c>
      <c r="I380" s="118">
        <v>1081.2376754385964</v>
      </c>
      <c r="J380" s="132">
        <f t="shared" ref="J380:J383" si="314">J341</f>
        <v>1174.9</v>
      </c>
      <c r="K380" s="27">
        <f t="shared" ref="K380:K461" si="315">I380+J380</f>
        <v>2256.137675</v>
      </c>
      <c r="L380" s="133" t="s">
        <v>523</v>
      </c>
      <c r="M380" s="4" t="str">
        <f t="shared" ref="M380:M383" si="316">M341</f>
        <v>авалон</v>
      </c>
      <c r="N380" s="4"/>
      <c r="O380" s="4"/>
      <c r="P380" s="4"/>
      <c r="Q380" s="4"/>
      <c r="R380" s="4"/>
      <c r="S380" s="4"/>
      <c r="T380" s="4"/>
      <c r="U380" s="4"/>
      <c r="V380" s="4"/>
      <c r="W380" s="4"/>
      <c r="X380" s="4"/>
      <c r="Y380" s="4"/>
      <c r="Z380" s="4"/>
    </row>
    <row r="381" outlineLevel="1">
      <c r="A381" s="42">
        <v>271.0</v>
      </c>
      <c r="B381" s="129">
        <v>194.0</v>
      </c>
      <c r="C381" s="130" t="s">
        <v>501</v>
      </c>
      <c r="D381" s="51" t="s">
        <v>19</v>
      </c>
      <c r="E381" s="51">
        <v>18.0</v>
      </c>
      <c r="F381" s="48">
        <f t="shared" si="311"/>
        <v>8611.63</v>
      </c>
      <c r="G381" s="48">
        <f t="shared" si="312"/>
        <v>146340</v>
      </c>
      <c r="H381" s="118">
        <f t="shared" si="313"/>
        <v>154951.63</v>
      </c>
      <c r="I381" s="118">
        <v>478.4238888888888</v>
      </c>
      <c r="J381" s="132">
        <f t="shared" si="314"/>
        <v>8130</v>
      </c>
      <c r="K381" s="27">
        <f t="shared" si="315"/>
        <v>8608.423889</v>
      </c>
      <c r="L381" s="134" t="s">
        <v>502</v>
      </c>
      <c r="M381" s="4" t="str">
        <f t="shared" si="316"/>
        <v>авалон</v>
      </c>
      <c r="N381" s="4"/>
      <c r="O381" s="4"/>
      <c r="P381" s="4"/>
      <c r="Q381" s="4"/>
      <c r="R381" s="4"/>
      <c r="S381" s="4"/>
      <c r="T381" s="4"/>
      <c r="U381" s="4"/>
      <c r="V381" s="4"/>
      <c r="W381" s="4"/>
      <c r="X381" s="4"/>
      <c r="Y381" s="4"/>
      <c r="Z381" s="4"/>
    </row>
    <row r="382" outlineLevel="1">
      <c r="A382" s="42">
        <v>272.0</v>
      </c>
      <c r="B382" s="129">
        <v>195.0</v>
      </c>
      <c r="C382" s="130" t="s">
        <v>503</v>
      </c>
      <c r="D382" s="51" t="s">
        <v>23</v>
      </c>
      <c r="E382" s="51">
        <v>72.0</v>
      </c>
      <c r="F382" s="48">
        <f t="shared" si="311"/>
        <v>13434.14</v>
      </c>
      <c r="G382" s="48">
        <f t="shared" si="312"/>
        <v>64657.44</v>
      </c>
      <c r="H382" s="118">
        <f t="shared" si="313"/>
        <v>78091.58</v>
      </c>
      <c r="I382" s="118">
        <v>186.58527777777778</v>
      </c>
      <c r="J382" s="132">
        <f t="shared" si="314"/>
        <v>898.02</v>
      </c>
      <c r="K382" s="27">
        <f t="shared" si="315"/>
        <v>1084.605278</v>
      </c>
      <c r="L382" s="133" t="s">
        <v>524</v>
      </c>
      <c r="M382" s="4" t="str">
        <f t="shared" si="316"/>
        <v>авалон</v>
      </c>
      <c r="N382" s="4"/>
      <c r="O382" s="4"/>
      <c r="P382" s="4"/>
      <c r="Q382" s="4"/>
      <c r="R382" s="4"/>
      <c r="S382" s="4"/>
      <c r="T382" s="4"/>
      <c r="U382" s="4"/>
      <c r="V382" s="4"/>
      <c r="W382" s="4"/>
      <c r="X382" s="4"/>
      <c r="Y382" s="4"/>
      <c r="Z382" s="4"/>
    </row>
    <row r="383" outlineLevel="1">
      <c r="A383" s="42">
        <v>273.0</v>
      </c>
      <c r="B383" s="129">
        <v>196.0</v>
      </c>
      <c r="C383" s="130" t="s">
        <v>505</v>
      </c>
      <c r="D383" s="51" t="s">
        <v>19</v>
      </c>
      <c r="E383" s="51">
        <v>18.0</v>
      </c>
      <c r="F383" s="48">
        <f t="shared" si="311"/>
        <v>13434.14</v>
      </c>
      <c r="G383" s="48">
        <f t="shared" si="312"/>
        <v>9720</v>
      </c>
      <c r="H383" s="118">
        <f t="shared" si="313"/>
        <v>23154.14</v>
      </c>
      <c r="I383" s="118">
        <v>746.3411111111111</v>
      </c>
      <c r="J383" s="161">
        <f t="shared" si="314"/>
        <v>540</v>
      </c>
      <c r="K383" s="27">
        <f t="shared" si="315"/>
        <v>1286.341111</v>
      </c>
      <c r="L383" s="134" t="s">
        <v>506</v>
      </c>
      <c r="M383" s="4" t="str">
        <f t="shared" si="316"/>
        <v>авалон</v>
      </c>
      <c r="N383" s="4"/>
      <c r="O383" s="4"/>
      <c r="P383" s="4"/>
      <c r="Q383" s="4"/>
      <c r="R383" s="4"/>
      <c r="S383" s="4"/>
      <c r="T383" s="4"/>
      <c r="U383" s="4"/>
      <c r="V383" s="4"/>
      <c r="W383" s="4"/>
      <c r="X383" s="4"/>
      <c r="Y383" s="4"/>
      <c r="Z383" s="4"/>
    </row>
    <row r="384" outlineLevel="1">
      <c r="A384" s="22"/>
      <c r="B384" s="179"/>
      <c r="C384" s="146" t="s">
        <v>525</v>
      </c>
      <c r="D384" s="126"/>
      <c r="E384" s="126"/>
      <c r="F384" s="147">
        <f t="shared" ref="F384:G384" si="317">F385+F389+F393+F396+F407+F409+F412+F414+F416+F418</f>
        <v>21049531.57</v>
      </c>
      <c r="G384" s="147">
        <f t="shared" si="317"/>
        <v>24000100.95</v>
      </c>
      <c r="H384" s="147">
        <f t="shared" si="313"/>
        <v>45049632.52</v>
      </c>
      <c r="I384" s="118"/>
      <c r="J384" s="19"/>
      <c r="K384" s="27">
        <f t="shared" si="315"/>
        <v>0</v>
      </c>
      <c r="L384" s="127"/>
      <c r="M384" s="4"/>
      <c r="N384" s="4"/>
      <c r="O384" s="4"/>
      <c r="P384" s="4"/>
      <c r="Q384" s="4"/>
      <c r="R384" s="4"/>
      <c r="S384" s="4"/>
      <c r="T384" s="4"/>
      <c r="U384" s="4"/>
      <c r="V384" s="4"/>
      <c r="W384" s="4"/>
      <c r="X384" s="4"/>
      <c r="Y384" s="4"/>
      <c r="Z384" s="4"/>
    </row>
    <row r="385" outlineLevel="1">
      <c r="A385" s="149"/>
      <c r="B385" s="150"/>
      <c r="C385" s="60" t="s">
        <v>53</v>
      </c>
      <c r="D385" s="151"/>
      <c r="E385" s="151"/>
      <c r="F385" s="63">
        <f t="shared" ref="F385:H385" si="318">SUM(F386:F388)</f>
        <v>3445324.72</v>
      </c>
      <c r="G385" s="63">
        <f t="shared" si="318"/>
        <v>0</v>
      </c>
      <c r="H385" s="63">
        <f t="shared" si="318"/>
        <v>3445324.72</v>
      </c>
      <c r="I385" s="153"/>
      <c r="J385" s="152"/>
      <c r="K385" s="153">
        <f t="shared" si="315"/>
        <v>0</v>
      </c>
      <c r="L385" s="154"/>
      <c r="M385" s="4"/>
      <c r="N385" s="4"/>
      <c r="O385" s="4"/>
      <c r="P385" s="4"/>
      <c r="Q385" s="4"/>
      <c r="R385" s="4"/>
      <c r="S385" s="4"/>
      <c r="T385" s="4"/>
      <c r="U385" s="4"/>
      <c r="V385" s="4"/>
      <c r="W385" s="4"/>
      <c r="X385" s="4"/>
      <c r="Y385" s="4"/>
      <c r="Z385" s="4"/>
    </row>
    <row r="386" outlineLevel="1">
      <c r="A386" s="42">
        <v>273.0</v>
      </c>
      <c r="B386" s="129">
        <v>197.0</v>
      </c>
      <c r="C386" s="134" t="s">
        <v>458</v>
      </c>
      <c r="D386" s="51" t="s">
        <v>47</v>
      </c>
      <c r="E386" s="51">
        <v>809.96</v>
      </c>
      <c r="F386" s="48">
        <v>2699993.25</v>
      </c>
      <c r="G386" s="48">
        <f t="shared" ref="G386:G388" si="319">E386*J386</f>
        <v>0</v>
      </c>
      <c r="H386" s="118">
        <f t="shared" ref="H386:H388" si="320">F386+G386</f>
        <v>2699993.25</v>
      </c>
      <c r="I386" s="118">
        <f t="shared" ref="I386:I388" si="321">F386/E386</f>
        <v>3333.489617</v>
      </c>
      <c r="J386" s="27">
        <v>0.0</v>
      </c>
      <c r="K386" s="27">
        <f t="shared" si="315"/>
        <v>3333.489617</v>
      </c>
      <c r="L386" s="155"/>
      <c r="M386" s="50" t="s">
        <v>324</v>
      </c>
      <c r="N386" s="4"/>
      <c r="O386" s="4"/>
      <c r="P386" s="4"/>
      <c r="Q386" s="4"/>
      <c r="R386" s="4"/>
      <c r="S386" s="4"/>
      <c r="T386" s="4"/>
      <c r="U386" s="4"/>
      <c r="V386" s="4"/>
      <c r="W386" s="4"/>
      <c r="X386" s="4"/>
      <c r="Y386" s="4"/>
      <c r="Z386" s="4"/>
    </row>
    <row r="387" outlineLevel="1">
      <c r="A387" s="42">
        <v>274.0</v>
      </c>
      <c r="B387" s="129">
        <v>198.0</v>
      </c>
      <c r="C387" s="134" t="s">
        <v>459</v>
      </c>
      <c r="D387" s="51" t="s">
        <v>148</v>
      </c>
      <c r="E387" s="51">
        <v>3.05224</v>
      </c>
      <c r="F387" s="48">
        <v>677776.08</v>
      </c>
      <c r="G387" s="48">
        <f t="shared" si="319"/>
        <v>0</v>
      </c>
      <c r="H387" s="118">
        <f t="shared" si="320"/>
        <v>677776.08</v>
      </c>
      <c r="I387" s="118">
        <f t="shared" si="321"/>
        <v>222058.5799</v>
      </c>
      <c r="J387" s="27">
        <v>0.0</v>
      </c>
      <c r="K387" s="27">
        <f t="shared" si="315"/>
        <v>222058.5799</v>
      </c>
      <c r="L387" s="134" t="s">
        <v>526</v>
      </c>
      <c r="M387" s="50" t="s">
        <v>324</v>
      </c>
      <c r="N387" s="4"/>
      <c r="O387" s="4"/>
      <c r="P387" s="4"/>
      <c r="Q387" s="4"/>
      <c r="R387" s="4"/>
      <c r="S387" s="4"/>
      <c r="T387" s="4"/>
      <c r="U387" s="4"/>
      <c r="V387" s="4"/>
      <c r="W387" s="4"/>
      <c r="X387" s="4"/>
      <c r="Y387" s="4"/>
      <c r="Z387" s="4"/>
    </row>
    <row r="388" outlineLevel="1">
      <c r="A388" s="42">
        <v>275.0</v>
      </c>
      <c r="B388" s="129">
        <v>199.0</v>
      </c>
      <c r="C388" s="134" t="s">
        <v>338</v>
      </c>
      <c r="D388" s="51" t="s">
        <v>148</v>
      </c>
      <c r="E388" s="51">
        <v>0.30415</v>
      </c>
      <c r="F388" s="48">
        <v>67555.39</v>
      </c>
      <c r="G388" s="48">
        <f t="shared" si="319"/>
        <v>0</v>
      </c>
      <c r="H388" s="118">
        <f t="shared" si="320"/>
        <v>67555.39</v>
      </c>
      <c r="I388" s="118">
        <f t="shared" si="321"/>
        <v>222112.0829</v>
      </c>
      <c r="J388" s="27">
        <v>0.0</v>
      </c>
      <c r="K388" s="27">
        <f t="shared" si="315"/>
        <v>222112.0829</v>
      </c>
      <c r="L388" s="134" t="s">
        <v>527</v>
      </c>
      <c r="M388" s="50" t="s">
        <v>324</v>
      </c>
      <c r="N388" s="4"/>
      <c r="O388" s="4"/>
      <c r="P388" s="4"/>
      <c r="Q388" s="4"/>
      <c r="R388" s="4"/>
      <c r="S388" s="4"/>
      <c r="T388" s="4"/>
      <c r="U388" s="4"/>
      <c r="V388" s="4"/>
      <c r="W388" s="4"/>
      <c r="X388" s="4"/>
      <c r="Y388" s="4"/>
      <c r="Z388" s="4"/>
    </row>
    <row r="389" outlineLevel="1">
      <c r="A389" s="164">
        <v>276.0</v>
      </c>
      <c r="B389" s="150"/>
      <c r="C389" s="60" t="s">
        <v>64</v>
      </c>
      <c r="D389" s="151"/>
      <c r="E389" s="151"/>
      <c r="F389" s="63">
        <f t="shared" ref="F389:H389" si="322">SUM(F390:F392)</f>
        <v>2851225.771</v>
      </c>
      <c r="G389" s="63">
        <f t="shared" si="322"/>
        <v>2193129.678</v>
      </c>
      <c r="H389" s="63">
        <f t="shared" si="322"/>
        <v>5044355.449</v>
      </c>
      <c r="I389" s="153"/>
      <c r="J389" s="152"/>
      <c r="K389" s="153">
        <f t="shared" si="315"/>
        <v>0</v>
      </c>
      <c r="L389" s="154"/>
      <c r="M389" s="4"/>
      <c r="N389" s="4"/>
      <c r="O389" s="4"/>
      <c r="P389" s="4"/>
      <c r="Q389" s="4"/>
      <c r="R389" s="4"/>
      <c r="S389" s="4"/>
      <c r="T389" s="4"/>
      <c r="U389" s="4"/>
      <c r="V389" s="4"/>
      <c r="W389" s="4"/>
      <c r="X389" s="4"/>
      <c r="Y389" s="4"/>
      <c r="Z389" s="4"/>
    </row>
    <row r="390" outlineLevel="1">
      <c r="A390" s="42">
        <v>276.0</v>
      </c>
      <c r="B390" s="129">
        <v>200.0</v>
      </c>
      <c r="C390" s="130" t="s">
        <v>461</v>
      </c>
      <c r="D390" s="51" t="s">
        <v>148</v>
      </c>
      <c r="E390" s="51">
        <v>18.36736</v>
      </c>
      <c r="F390" s="156">
        <f t="shared" ref="F390:F392" si="323">E390*I390</f>
        <v>2756060.205</v>
      </c>
      <c r="G390" s="48">
        <f t="shared" ref="G390:G392" si="324">J390*E390</f>
        <v>948980.3279</v>
      </c>
      <c r="H390" s="118">
        <f t="shared" ref="H390:H392" si="325">F390+G390</f>
        <v>3705040.533</v>
      </c>
      <c r="I390" s="118">
        <v>150052.06</v>
      </c>
      <c r="J390" s="132">
        <f>'МТР_АР'!H239</f>
        <v>51666.67</v>
      </c>
      <c r="K390" s="27">
        <f t="shared" si="315"/>
        <v>201718.73</v>
      </c>
      <c r="L390" s="134" t="s">
        <v>528</v>
      </c>
      <c r="M390" s="4" t="str">
        <f t="shared" ref="M390:M392" si="326">M351</f>
        <v>альфа</v>
      </c>
      <c r="N390" s="4"/>
      <c r="O390" s="4"/>
      <c r="P390" s="4"/>
      <c r="Q390" s="4"/>
      <c r="R390" s="4"/>
      <c r="S390" s="4"/>
      <c r="T390" s="4"/>
      <c r="U390" s="4"/>
      <c r="V390" s="4"/>
      <c r="W390" s="4"/>
      <c r="X390" s="4"/>
      <c r="Y390" s="4"/>
      <c r="Z390" s="4"/>
    </row>
    <row r="391" outlineLevel="1">
      <c r="A391" s="42">
        <v>277.0</v>
      </c>
      <c r="B391" s="129">
        <v>201.0</v>
      </c>
      <c r="C391" s="130" t="s">
        <v>462</v>
      </c>
      <c r="D391" s="51" t="s">
        <v>19</v>
      </c>
      <c r="E391" s="51">
        <v>296.0</v>
      </c>
      <c r="F391" s="156">
        <f t="shared" si="323"/>
        <v>74000</v>
      </c>
      <c r="G391" s="48">
        <f t="shared" si="324"/>
        <v>1052774.32</v>
      </c>
      <c r="H391" s="118">
        <f t="shared" si="325"/>
        <v>1126774.32</v>
      </c>
      <c r="I391" s="118">
        <v>250.0</v>
      </c>
      <c r="J391" s="118">
        <f>J314</f>
        <v>3556.67</v>
      </c>
      <c r="K391" s="27">
        <f t="shared" si="315"/>
        <v>3806.67</v>
      </c>
      <c r="L391" s="134" t="s">
        <v>529</v>
      </c>
      <c r="M391" s="4" t="str">
        <f t="shared" si="326"/>
        <v>альфа</v>
      </c>
      <c r="N391" s="4"/>
      <c r="O391" s="4"/>
      <c r="P391" s="4"/>
      <c r="Q391" s="4"/>
      <c r="R391" s="4"/>
      <c r="S391" s="4"/>
      <c r="T391" s="4"/>
      <c r="U391" s="4"/>
      <c r="V391" s="4"/>
      <c r="W391" s="4"/>
      <c r="X391" s="4"/>
      <c r="Y391" s="4"/>
      <c r="Z391" s="4"/>
    </row>
    <row r="392" outlineLevel="1">
      <c r="A392" s="42">
        <v>278.0</v>
      </c>
      <c r="B392" s="129">
        <v>202.0</v>
      </c>
      <c r="C392" s="130" t="s">
        <v>511</v>
      </c>
      <c r="D392" s="51" t="s">
        <v>47</v>
      </c>
      <c r="E392" s="51">
        <v>25.4</v>
      </c>
      <c r="F392" s="156">
        <f t="shared" si="323"/>
        <v>21165.566</v>
      </c>
      <c r="G392" s="48">
        <f t="shared" si="324"/>
        <v>191375.03</v>
      </c>
      <c r="H392" s="118">
        <f t="shared" si="325"/>
        <v>212540.596</v>
      </c>
      <c r="I392" s="118">
        <v>833.29</v>
      </c>
      <c r="J392" s="132">
        <f>J353</f>
        <v>7534.45</v>
      </c>
      <c r="K392" s="27">
        <f t="shared" si="315"/>
        <v>8367.74</v>
      </c>
      <c r="L392" s="134" t="s">
        <v>530</v>
      </c>
      <c r="M392" s="4" t="str">
        <f t="shared" si="326"/>
        <v>альфа</v>
      </c>
      <c r="N392" s="4"/>
      <c r="O392" s="4"/>
      <c r="P392" s="4"/>
      <c r="Q392" s="4"/>
      <c r="R392" s="4"/>
      <c r="S392" s="4"/>
      <c r="T392" s="4"/>
      <c r="U392" s="4"/>
      <c r="V392" s="4"/>
      <c r="W392" s="4"/>
      <c r="X392" s="4"/>
      <c r="Y392" s="4"/>
      <c r="Z392" s="4"/>
    </row>
    <row r="393" outlineLevel="1">
      <c r="A393" s="164">
        <v>279.0</v>
      </c>
      <c r="B393" s="150"/>
      <c r="C393" s="60" t="s">
        <v>464</v>
      </c>
      <c r="D393" s="151"/>
      <c r="E393" s="151"/>
      <c r="F393" s="63">
        <f t="shared" ref="F393:H393" si="327">SUM(F394:F395)</f>
        <v>686052.525</v>
      </c>
      <c r="G393" s="63">
        <f t="shared" si="327"/>
        <v>1464988.418</v>
      </c>
      <c r="H393" s="63">
        <f t="shared" si="327"/>
        <v>2151040.943</v>
      </c>
      <c r="I393" s="153"/>
      <c r="J393" s="152"/>
      <c r="K393" s="153">
        <f t="shared" si="315"/>
        <v>0</v>
      </c>
      <c r="L393" s="154"/>
      <c r="M393" s="4"/>
      <c r="N393" s="4"/>
      <c r="O393" s="4"/>
      <c r="P393" s="4"/>
      <c r="Q393" s="4"/>
      <c r="R393" s="4"/>
      <c r="S393" s="4"/>
      <c r="T393" s="4"/>
      <c r="U393" s="4"/>
      <c r="V393" s="4"/>
      <c r="W393" s="4"/>
      <c r="X393" s="4"/>
      <c r="Y393" s="4"/>
      <c r="Z393" s="4"/>
    </row>
    <row r="394" outlineLevel="1">
      <c r="A394" s="42">
        <v>279.0</v>
      </c>
      <c r="B394" s="129">
        <v>203.0</v>
      </c>
      <c r="C394" s="130" t="s">
        <v>465</v>
      </c>
      <c r="D394" s="51" t="s">
        <v>47</v>
      </c>
      <c r="E394" s="51">
        <v>592.688</v>
      </c>
      <c r="F394" s="26">
        <f t="shared" ref="F394:F395" si="328">I394*E394</f>
        <v>617385.309</v>
      </c>
      <c r="G394" s="48">
        <f t="shared" ref="G394:G395" si="329">J394*E394</f>
        <v>1464988.418</v>
      </c>
      <c r="H394" s="118">
        <f t="shared" ref="H394:H395" si="330">F394+G394</f>
        <v>2082373.727</v>
      </c>
      <c r="I394" s="118">
        <v>1041.67</v>
      </c>
      <c r="J394" s="132">
        <f>J316</f>
        <v>2471.77</v>
      </c>
      <c r="K394" s="27">
        <f t="shared" si="315"/>
        <v>3513.44</v>
      </c>
      <c r="L394" s="134" t="s">
        <v>466</v>
      </c>
      <c r="M394" s="4" t="str">
        <f t="shared" ref="M394:M395" si="331">M355</f>
        <v>альфа</v>
      </c>
      <c r="N394" s="4"/>
      <c r="O394" s="4"/>
      <c r="P394" s="4"/>
      <c r="Q394" s="4"/>
      <c r="R394" s="4"/>
      <c r="S394" s="4"/>
      <c r="T394" s="4"/>
      <c r="U394" s="4"/>
      <c r="V394" s="4"/>
      <c r="W394" s="4"/>
      <c r="X394" s="4"/>
      <c r="Y394" s="4"/>
      <c r="Z394" s="4"/>
    </row>
    <row r="395" outlineLevel="1">
      <c r="A395" s="42">
        <v>280.0</v>
      </c>
      <c r="B395" s="129">
        <v>204.0</v>
      </c>
      <c r="C395" s="134" t="s">
        <v>467</v>
      </c>
      <c r="D395" s="51" t="s">
        <v>298</v>
      </c>
      <c r="E395" s="51">
        <v>164.8</v>
      </c>
      <c r="F395" s="26">
        <f t="shared" si="328"/>
        <v>68667.216</v>
      </c>
      <c r="G395" s="48">
        <f t="shared" si="329"/>
        <v>0</v>
      </c>
      <c r="H395" s="118">
        <f t="shared" si="330"/>
        <v>68667.216</v>
      </c>
      <c r="I395" s="118">
        <v>416.67</v>
      </c>
      <c r="J395" s="27">
        <v>0.0</v>
      </c>
      <c r="K395" s="27">
        <f t="shared" si="315"/>
        <v>416.67</v>
      </c>
      <c r="L395" s="134" t="s">
        <v>531</v>
      </c>
      <c r="M395" s="4" t="str">
        <f t="shared" si="331"/>
        <v>альфа</v>
      </c>
      <c r="N395" s="4"/>
      <c r="O395" s="4"/>
      <c r="P395" s="4"/>
      <c r="Q395" s="4"/>
      <c r="R395" s="4"/>
      <c r="S395" s="4"/>
      <c r="T395" s="4"/>
      <c r="U395" s="4"/>
      <c r="V395" s="4"/>
      <c r="W395" s="4"/>
      <c r="X395" s="4"/>
      <c r="Y395" s="4"/>
      <c r="Z395" s="4"/>
    </row>
    <row r="396" outlineLevel="1">
      <c r="A396" s="164">
        <v>281.0</v>
      </c>
      <c r="B396" s="150"/>
      <c r="C396" s="60" t="s">
        <v>469</v>
      </c>
      <c r="D396" s="151"/>
      <c r="E396" s="151"/>
      <c r="F396" s="63">
        <f t="shared" ref="F396:H396" si="332">SUM(F397:F406)</f>
        <v>8036393.678</v>
      </c>
      <c r="G396" s="63">
        <f t="shared" si="332"/>
        <v>4792479.087</v>
      </c>
      <c r="H396" s="63">
        <f t="shared" si="332"/>
        <v>12828872.77</v>
      </c>
      <c r="I396" s="153"/>
      <c r="J396" s="152"/>
      <c r="K396" s="153">
        <f t="shared" si="315"/>
        <v>0</v>
      </c>
      <c r="L396" s="154"/>
      <c r="M396" s="4"/>
      <c r="N396" s="4"/>
      <c r="O396" s="4"/>
      <c r="P396" s="4"/>
      <c r="Q396" s="4"/>
      <c r="R396" s="4"/>
      <c r="S396" s="4"/>
      <c r="T396" s="4"/>
      <c r="U396" s="4"/>
      <c r="V396" s="4"/>
      <c r="W396" s="4"/>
      <c r="X396" s="4"/>
      <c r="Y396" s="4"/>
      <c r="Z396" s="4"/>
    </row>
    <row r="397" outlineLevel="1">
      <c r="A397" s="42">
        <v>281.0</v>
      </c>
      <c r="B397" s="129">
        <v>205.0</v>
      </c>
      <c r="C397" s="141" t="s">
        <v>342</v>
      </c>
      <c r="D397" s="51" t="s">
        <v>47</v>
      </c>
      <c r="E397" s="51">
        <v>1747.5</v>
      </c>
      <c r="F397" s="26">
        <f t="shared" ref="F397:F406" si="333">I397*E397</f>
        <v>575224.575</v>
      </c>
      <c r="G397" s="48">
        <f t="shared" ref="G397:G406" si="334">J397*E397</f>
        <v>180569.175</v>
      </c>
      <c r="H397" s="118">
        <f t="shared" ref="H397:H406" si="335">F397+G397</f>
        <v>755793.75</v>
      </c>
      <c r="I397" s="118">
        <v>329.17</v>
      </c>
      <c r="J397" s="132">
        <f t="shared" ref="J397:J399" si="336">J227</f>
        <v>103.33</v>
      </c>
      <c r="K397" s="27">
        <f t="shared" si="315"/>
        <v>432.5</v>
      </c>
      <c r="L397" s="134" t="s">
        <v>532</v>
      </c>
      <c r="M397" s="50" t="s">
        <v>324</v>
      </c>
      <c r="N397" s="4"/>
      <c r="O397" s="4"/>
      <c r="P397" s="4"/>
      <c r="Q397" s="4"/>
      <c r="R397" s="4"/>
      <c r="S397" s="4"/>
      <c r="T397" s="4"/>
      <c r="U397" s="4"/>
      <c r="V397" s="4"/>
      <c r="W397" s="4"/>
      <c r="X397" s="4"/>
      <c r="Y397" s="4"/>
      <c r="Z397" s="4"/>
    </row>
    <row r="398" outlineLevel="1">
      <c r="A398" s="42">
        <v>282.0</v>
      </c>
      <c r="B398" s="129">
        <v>206.0</v>
      </c>
      <c r="C398" s="130" t="s">
        <v>344</v>
      </c>
      <c r="D398" s="51" t="s">
        <v>47</v>
      </c>
      <c r="E398" s="51">
        <v>1747.5</v>
      </c>
      <c r="F398" s="26">
        <f t="shared" si="333"/>
        <v>129612.075</v>
      </c>
      <c r="G398" s="48">
        <f t="shared" si="334"/>
        <v>65884.245</v>
      </c>
      <c r="H398" s="118">
        <f t="shared" si="335"/>
        <v>195496.32</v>
      </c>
      <c r="I398" s="118">
        <v>74.17</v>
      </c>
      <c r="J398" s="132">
        <f t="shared" si="336"/>
        <v>37.702</v>
      </c>
      <c r="K398" s="27">
        <f t="shared" si="315"/>
        <v>111.872</v>
      </c>
      <c r="L398" s="134" t="s">
        <v>345</v>
      </c>
      <c r="M398" s="50" t="s">
        <v>324</v>
      </c>
      <c r="N398" s="4"/>
      <c r="O398" s="4"/>
      <c r="P398" s="4"/>
      <c r="Q398" s="4"/>
      <c r="R398" s="4"/>
      <c r="S398" s="4"/>
      <c r="T398" s="4"/>
      <c r="U398" s="4"/>
      <c r="V398" s="4"/>
      <c r="W398" s="4"/>
      <c r="X398" s="4"/>
      <c r="Y398" s="4"/>
      <c r="Z398" s="4"/>
    </row>
    <row r="399" outlineLevel="1">
      <c r="A399" s="42">
        <v>283.0</v>
      </c>
      <c r="B399" s="129">
        <v>207.0</v>
      </c>
      <c r="C399" s="130" t="s">
        <v>346</v>
      </c>
      <c r="D399" s="51" t="s">
        <v>47</v>
      </c>
      <c r="E399" s="51">
        <v>1788.12</v>
      </c>
      <c r="F399" s="26">
        <f t="shared" si="333"/>
        <v>476837.9604</v>
      </c>
      <c r="G399" s="48">
        <f t="shared" si="334"/>
        <v>523749.2886</v>
      </c>
      <c r="H399" s="118">
        <f t="shared" si="335"/>
        <v>1000587.249</v>
      </c>
      <c r="I399" s="118">
        <v>266.67</v>
      </c>
      <c r="J399" s="132">
        <f t="shared" si="336"/>
        <v>292.905</v>
      </c>
      <c r="K399" s="27">
        <f t="shared" si="315"/>
        <v>559.575</v>
      </c>
      <c r="L399" s="134" t="s">
        <v>347</v>
      </c>
      <c r="M399" s="50" t="s">
        <v>324</v>
      </c>
      <c r="N399" s="4"/>
      <c r="O399" s="4"/>
      <c r="P399" s="4"/>
      <c r="Q399" s="4"/>
      <c r="R399" s="4"/>
      <c r="S399" s="4"/>
      <c r="T399" s="4"/>
      <c r="U399" s="4"/>
      <c r="V399" s="4"/>
      <c r="W399" s="4"/>
      <c r="X399" s="4"/>
      <c r="Y399" s="4"/>
      <c r="Z399" s="4"/>
    </row>
    <row r="400" outlineLevel="1">
      <c r="A400" s="42">
        <v>284.0</v>
      </c>
      <c r="B400" s="129">
        <v>208.0</v>
      </c>
      <c r="C400" s="130" t="s">
        <v>471</v>
      </c>
      <c r="D400" s="51" t="s">
        <v>47</v>
      </c>
      <c r="E400" s="51">
        <v>1754.5</v>
      </c>
      <c r="F400" s="26">
        <f t="shared" si="333"/>
        <v>2876134.305</v>
      </c>
      <c r="G400" s="48">
        <f t="shared" si="334"/>
        <v>1469797.11</v>
      </c>
      <c r="H400" s="118">
        <f t="shared" si="335"/>
        <v>4345931.415</v>
      </c>
      <c r="I400" s="118">
        <v>1639.29</v>
      </c>
      <c r="J400" s="132">
        <f t="shared" ref="J400:J401" si="337">J322</f>
        <v>837.7299</v>
      </c>
      <c r="K400" s="27">
        <f t="shared" si="315"/>
        <v>2477.0199</v>
      </c>
      <c r="L400" s="134" t="s">
        <v>533</v>
      </c>
      <c r="M400" s="50" t="s">
        <v>324</v>
      </c>
      <c r="N400" s="4"/>
      <c r="O400" s="4"/>
      <c r="P400" s="4"/>
      <c r="Q400" s="4"/>
      <c r="R400" s="4"/>
      <c r="S400" s="4"/>
      <c r="T400" s="4"/>
      <c r="U400" s="4"/>
      <c r="V400" s="4"/>
      <c r="W400" s="4"/>
      <c r="X400" s="4"/>
      <c r="Y400" s="4"/>
      <c r="Z400" s="4"/>
    </row>
    <row r="401" outlineLevel="1">
      <c r="A401" s="42">
        <v>285.0</v>
      </c>
      <c r="B401" s="129">
        <v>209.0</v>
      </c>
      <c r="C401" s="130" t="s">
        <v>350</v>
      </c>
      <c r="D401" s="51" t="s">
        <v>47</v>
      </c>
      <c r="E401" s="51">
        <v>1803.6</v>
      </c>
      <c r="F401" s="26">
        <f t="shared" si="333"/>
        <v>2560588.956</v>
      </c>
      <c r="G401" s="48">
        <f t="shared" si="334"/>
        <v>990957.1784</v>
      </c>
      <c r="H401" s="118">
        <f t="shared" si="335"/>
        <v>3551546.134</v>
      </c>
      <c r="I401" s="118">
        <v>1419.71</v>
      </c>
      <c r="J401" s="132">
        <f t="shared" si="337"/>
        <v>549.4329</v>
      </c>
      <c r="K401" s="27">
        <f t="shared" si="315"/>
        <v>1969.1429</v>
      </c>
      <c r="L401" s="134" t="s">
        <v>534</v>
      </c>
      <c r="M401" s="50" t="s">
        <v>324</v>
      </c>
      <c r="N401" s="4"/>
      <c r="O401" s="4"/>
      <c r="P401" s="4"/>
      <c r="Q401" s="4"/>
      <c r="R401" s="4"/>
      <c r="S401" s="4"/>
      <c r="T401" s="4"/>
      <c r="U401" s="4"/>
      <c r="V401" s="4"/>
      <c r="W401" s="4"/>
      <c r="X401" s="4"/>
      <c r="Y401" s="4"/>
      <c r="Z401" s="4"/>
    </row>
    <row r="402" outlineLevel="1">
      <c r="A402" s="42">
        <v>286.0</v>
      </c>
      <c r="B402" s="129">
        <v>210.0</v>
      </c>
      <c r="C402" s="130" t="s">
        <v>352</v>
      </c>
      <c r="D402" s="51" t="s">
        <v>47</v>
      </c>
      <c r="E402" s="51">
        <v>1783.55</v>
      </c>
      <c r="F402" s="26">
        <f t="shared" si="333"/>
        <v>624242.5</v>
      </c>
      <c r="G402" s="48">
        <f t="shared" si="334"/>
        <v>469308.1868</v>
      </c>
      <c r="H402" s="118">
        <f t="shared" si="335"/>
        <v>1093550.687</v>
      </c>
      <c r="I402" s="118">
        <v>350.0</v>
      </c>
      <c r="J402" s="132">
        <f t="shared" ref="J402:J403" si="338">J232</f>
        <v>263.1315</v>
      </c>
      <c r="K402" s="27">
        <f t="shared" si="315"/>
        <v>613.1315</v>
      </c>
      <c r="L402" s="134" t="s">
        <v>353</v>
      </c>
      <c r="M402" s="50" t="s">
        <v>324</v>
      </c>
      <c r="N402" s="4"/>
      <c r="O402" s="4"/>
      <c r="P402" s="4"/>
      <c r="Q402" s="4"/>
      <c r="R402" s="4"/>
      <c r="S402" s="4"/>
      <c r="T402" s="4"/>
      <c r="U402" s="4"/>
      <c r="V402" s="4"/>
      <c r="W402" s="4"/>
      <c r="X402" s="4"/>
      <c r="Y402" s="4"/>
      <c r="Z402" s="4"/>
    </row>
    <row r="403" outlineLevel="1">
      <c r="A403" s="42">
        <v>287.0</v>
      </c>
      <c r="B403" s="129">
        <v>211.0</v>
      </c>
      <c r="C403" s="130" t="s">
        <v>354</v>
      </c>
      <c r="D403" s="131" t="s">
        <v>47</v>
      </c>
      <c r="E403" s="131">
        <v>1817.93</v>
      </c>
      <c r="F403" s="26">
        <f t="shared" si="333"/>
        <v>636275.5</v>
      </c>
      <c r="G403" s="48">
        <f t="shared" si="334"/>
        <v>786721.024</v>
      </c>
      <c r="H403" s="118">
        <f t="shared" si="335"/>
        <v>1422996.524</v>
      </c>
      <c r="I403" s="118">
        <v>350.0</v>
      </c>
      <c r="J403" s="132">
        <f t="shared" si="338"/>
        <v>432.7565</v>
      </c>
      <c r="K403" s="27">
        <f t="shared" si="315"/>
        <v>782.7565</v>
      </c>
      <c r="L403" s="133" t="s">
        <v>355</v>
      </c>
      <c r="M403" s="50" t="s">
        <v>324</v>
      </c>
      <c r="N403" s="4"/>
      <c r="O403" s="4"/>
      <c r="P403" s="4"/>
      <c r="Q403" s="4"/>
      <c r="R403" s="4"/>
      <c r="S403" s="4"/>
      <c r="T403" s="4"/>
      <c r="U403" s="4"/>
      <c r="V403" s="4"/>
      <c r="W403" s="4"/>
      <c r="X403" s="4"/>
      <c r="Y403" s="4"/>
      <c r="Z403" s="4"/>
    </row>
    <row r="404" outlineLevel="1">
      <c r="A404" s="42">
        <v>288.0</v>
      </c>
      <c r="B404" s="129">
        <v>212.0</v>
      </c>
      <c r="C404" s="130" t="s">
        <v>475</v>
      </c>
      <c r="D404" s="51" t="s">
        <v>47</v>
      </c>
      <c r="E404" s="51">
        <v>136.53</v>
      </c>
      <c r="F404" s="26">
        <f t="shared" si="333"/>
        <v>77367.0132</v>
      </c>
      <c r="G404" s="48">
        <f t="shared" si="334"/>
        <v>155644.2</v>
      </c>
      <c r="H404" s="118">
        <f t="shared" si="335"/>
        <v>233011.2132</v>
      </c>
      <c r="I404" s="118">
        <v>566.6667633410673</v>
      </c>
      <c r="J404" s="132">
        <f t="shared" ref="J404:J405" si="339">J326</f>
        <v>1140</v>
      </c>
      <c r="K404" s="27">
        <f t="shared" si="315"/>
        <v>1706.666763</v>
      </c>
      <c r="L404" s="134" t="s">
        <v>535</v>
      </c>
      <c r="M404" s="50" t="s">
        <v>324</v>
      </c>
      <c r="N404" s="4"/>
      <c r="O404" s="4"/>
      <c r="P404" s="4"/>
      <c r="Q404" s="4"/>
      <c r="R404" s="4"/>
      <c r="S404" s="4"/>
      <c r="T404" s="4"/>
      <c r="U404" s="4"/>
      <c r="V404" s="4"/>
      <c r="W404" s="4"/>
      <c r="X404" s="4"/>
      <c r="Y404" s="4"/>
      <c r="Z404" s="4"/>
    </row>
    <row r="405" outlineLevel="1">
      <c r="A405" s="42">
        <v>289.0</v>
      </c>
      <c r="B405" s="129">
        <v>213.0</v>
      </c>
      <c r="C405" s="134" t="s">
        <v>517</v>
      </c>
      <c r="D405" s="51" t="s">
        <v>47</v>
      </c>
      <c r="E405" s="51">
        <v>179.16</v>
      </c>
      <c r="F405" s="26">
        <f t="shared" si="333"/>
        <v>62706</v>
      </c>
      <c r="G405" s="48">
        <f t="shared" si="334"/>
        <v>134952.27</v>
      </c>
      <c r="H405" s="118">
        <f t="shared" si="335"/>
        <v>197658.27</v>
      </c>
      <c r="I405" s="118">
        <v>350.0</v>
      </c>
      <c r="J405" s="161">
        <f t="shared" si="339"/>
        <v>753.25</v>
      </c>
      <c r="K405" s="27">
        <f t="shared" si="315"/>
        <v>1103.25</v>
      </c>
      <c r="L405" s="134" t="s">
        <v>477</v>
      </c>
      <c r="M405" s="50" t="s">
        <v>324</v>
      </c>
      <c r="N405" s="4"/>
      <c r="O405" s="4"/>
      <c r="P405" s="4"/>
      <c r="Q405" s="4"/>
      <c r="R405" s="4"/>
      <c r="S405" s="4"/>
      <c r="T405" s="4"/>
      <c r="U405" s="4"/>
      <c r="V405" s="4"/>
      <c r="W405" s="4"/>
      <c r="X405" s="4"/>
      <c r="Y405" s="4"/>
      <c r="Z405" s="4"/>
    </row>
    <row r="406" outlineLevel="1">
      <c r="A406" s="42">
        <v>290.0</v>
      </c>
      <c r="B406" s="129">
        <v>214.0</v>
      </c>
      <c r="C406" s="130" t="s">
        <v>536</v>
      </c>
      <c r="D406" s="51" t="s">
        <v>19</v>
      </c>
      <c r="E406" s="51">
        <v>2607.0</v>
      </c>
      <c r="F406" s="26">
        <f t="shared" si="333"/>
        <v>17404.79315</v>
      </c>
      <c r="G406" s="48">
        <f t="shared" si="334"/>
        <v>14896.41</v>
      </c>
      <c r="H406" s="118">
        <f t="shared" si="335"/>
        <v>32301.20315</v>
      </c>
      <c r="I406" s="118">
        <v>6.676176890156919</v>
      </c>
      <c r="J406" s="132">
        <f>'МТР_АР'!H257</f>
        <v>5.714004603</v>
      </c>
      <c r="K406" s="27">
        <f t="shared" si="315"/>
        <v>12.39018149</v>
      </c>
      <c r="L406" s="134" t="s">
        <v>537</v>
      </c>
      <c r="M406" s="50" t="s">
        <v>324</v>
      </c>
      <c r="N406" s="4"/>
      <c r="O406" s="4"/>
      <c r="P406" s="4"/>
      <c r="Q406" s="4"/>
      <c r="R406" s="4"/>
      <c r="S406" s="4"/>
      <c r="T406" s="4"/>
      <c r="U406" s="4"/>
      <c r="V406" s="4"/>
      <c r="W406" s="4"/>
      <c r="X406" s="4"/>
      <c r="Y406" s="4"/>
      <c r="Z406" s="4"/>
    </row>
    <row r="407" outlineLevel="1">
      <c r="A407" s="164">
        <v>291.0</v>
      </c>
      <c r="B407" s="150"/>
      <c r="C407" s="60" t="s">
        <v>480</v>
      </c>
      <c r="D407" s="151"/>
      <c r="E407" s="151"/>
      <c r="F407" s="63">
        <f t="shared" ref="F407:H407" si="340">SUM(F408)</f>
        <v>140217</v>
      </c>
      <c r="G407" s="63">
        <f t="shared" si="340"/>
        <v>369536</v>
      </c>
      <c r="H407" s="63">
        <f t="shared" si="340"/>
        <v>509753</v>
      </c>
      <c r="I407" s="153"/>
      <c r="J407" s="152"/>
      <c r="K407" s="153">
        <f t="shared" si="315"/>
        <v>0</v>
      </c>
      <c r="L407" s="154"/>
      <c r="M407" s="4"/>
      <c r="N407" s="4"/>
      <c r="O407" s="4"/>
      <c r="P407" s="4"/>
      <c r="Q407" s="4"/>
      <c r="R407" s="4"/>
      <c r="S407" s="4"/>
      <c r="T407" s="4"/>
      <c r="U407" s="4"/>
      <c r="V407" s="4"/>
      <c r="W407" s="4"/>
      <c r="X407" s="4"/>
      <c r="Y407" s="4"/>
      <c r="Z407" s="4"/>
    </row>
    <row r="408" outlineLevel="1">
      <c r="A408" s="42">
        <v>291.0</v>
      </c>
      <c r="B408" s="129">
        <v>215.0</v>
      </c>
      <c r="C408" s="130" t="s">
        <v>481</v>
      </c>
      <c r="D408" s="51" t="s">
        <v>19</v>
      </c>
      <c r="E408" s="51">
        <v>4.0</v>
      </c>
      <c r="F408" s="26">
        <f>I408*E408</f>
        <v>140217</v>
      </c>
      <c r="G408" s="48">
        <f>J408*E408</f>
        <v>369536</v>
      </c>
      <c r="H408" s="118">
        <f>F408+G408</f>
        <v>509753</v>
      </c>
      <c r="I408" s="118">
        <v>35054.25</v>
      </c>
      <c r="J408" s="132">
        <f>'МТР_АР'!H261</f>
        <v>92384</v>
      </c>
      <c r="K408" s="27">
        <f t="shared" si="315"/>
        <v>127438.25</v>
      </c>
      <c r="L408" s="134" t="s">
        <v>538</v>
      </c>
      <c r="M408" s="50" t="s">
        <v>444</v>
      </c>
      <c r="N408" s="4"/>
      <c r="O408" s="4"/>
      <c r="P408" s="4"/>
      <c r="Q408" s="4"/>
      <c r="R408" s="4"/>
      <c r="S408" s="4"/>
      <c r="T408" s="4"/>
      <c r="U408" s="4"/>
      <c r="V408" s="4"/>
      <c r="W408" s="4"/>
      <c r="X408" s="4"/>
      <c r="Y408" s="4"/>
      <c r="Z408" s="4"/>
    </row>
    <row r="409" outlineLevel="1">
      <c r="A409" s="164">
        <v>292.0</v>
      </c>
      <c r="B409" s="150"/>
      <c r="C409" s="60" t="s">
        <v>483</v>
      </c>
      <c r="D409" s="151"/>
      <c r="E409" s="151"/>
      <c r="F409" s="63">
        <f t="shared" ref="F409:H409" si="341">SUM(F410:F411)</f>
        <v>2159860</v>
      </c>
      <c r="G409" s="63">
        <f t="shared" si="341"/>
        <v>12367272</v>
      </c>
      <c r="H409" s="63">
        <f t="shared" si="341"/>
        <v>14527132</v>
      </c>
      <c r="I409" s="153"/>
      <c r="J409" s="152"/>
      <c r="K409" s="153">
        <f t="shared" si="315"/>
        <v>0</v>
      </c>
      <c r="L409" s="154"/>
      <c r="M409" s="4"/>
      <c r="N409" s="4"/>
      <c r="O409" s="4"/>
      <c r="P409" s="4"/>
      <c r="Q409" s="4"/>
      <c r="R409" s="4"/>
      <c r="S409" s="4"/>
      <c r="T409" s="4"/>
      <c r="U409" s="4"/>
      <c r="V409" s="4"/>
      <c r="W409" s="4"/>
      <c r="X409" s="4"/>
      <c r="Y409" s="4"/>
      <c r="Z409" s="4"/>
    </row>
    <row r="410" outlineLevel="1">
      <c r="A410" s="42">
        <v>292.0</v>
      </c>
      <c r="B410" s="129">
        <v>216.0</v>
      </c>
      <c r="C410" s="130" t="s">
        <v>484</v>
      </c>
      <c r="D410" s="51" t="s">
        <v>47</v>
      </c>
      <c r="E410" s="51">
        <v>666.62</v>
      </c>
      <c r="F410" s="26">
        <f t="shared" ref="F410:F411" si="342">E410*I410</f>
        <v>1999860</v>
      </c>
      <c r="G410" s="48">
        <f t="shared" ref="G410:G411" si="343">J410*E410</f>
        <v>10399272</v>
      </c>
      <c r="H410" s="118">
        <f t="shared" ref="H410:H411" si="344">F410+G410</f>
        <v>12399132</v>
      </c>
      <c r="I410" s="118">
        <v>3000.0</v>
      </c>
      <c r="J410" s="132">
        <f t="shared" ref="J410:J411" si="345">J332</f>
        <v>15600</v>
      </c>
      <c r="K410" s="27">
        <f t="shared" si="315"/>
        <v>18600</v>
      </c>
      <c r="L410" s="133" t="s">
        <v>539</v>
      </c>
      <c r="M410" s="50" t="s">
        <v>444</v>
      </c>
      <c r="N410" s="4"/>
      <c r="O410" s="4"/>
      <c r="P410" s="4"/>
      <c r="Q410" s="4"/>
      <c r="R410" s="4"/>
      <c r="S410" s="4"/>
      <c r="T410" s="4"/>
      <c r="U410" s="4"/>
      <c r="V410" s="4"/>
      <c r="W410" s="4"/>
      <c r="X410" s="4"/>
      <c r="Y410" s="4"/>
      <c r="Z410" s="4"/>
    </row>
    <row r="411" outlineLevel="1">
      <c r="A411" s="42">
        <v>293.0</v>
      </c>
      <c r="B411" s="129">
        <v>217.0</v>
      </c>
      <c r="C411" s="134" t="s">
        <v>486</v>
      </c>
      <c r="D411" s="51" t="s">
        <v>487</v>
      </c>
      <c r="E411" s="51">
        <v>160.0</v>
      </c>
      <c r="F411" s="26">
        <f t="shared" si="342"/>
        <v>160000</v>
      </c>
      <c r="G411" s="48">
        <f t="shared" si="343"/>
        <v>1968000</v>
      </c>
      <c r="H411" s="118">
        <f t="shared" si="344"/>
        <v>2128000</v>
      </c>
      <c r="I411" s="118">
        <v>1000.0</v>
      </c>
      <c r="J411" s="132">
        <f t="shared" si="345"/>
        <v>12300</v>
      </c>
      <c r="K411" s="27">
        <f t="shared" si="315"/>
        <v>13300</v>
      </c>
      <c r="L411" s="134" t="s">
        <v>488</v>
      </c>
      <c r="M411" s="50" t="s">
        <v>444</v>
      </c>
      <c r="N411" s="4"/>
      <c r="O411" s="4"/>
      <c r="P411" s="4"/>
      <c r="Q411" s="4"/>
      <c r="R411" s="4"/>
      <c r="S411" s="4"/>
      <c r="T411" s="4"/>
      <c r="U411" s="4"/>
      <c r="V411" s="4"/>
      <c r="W411" s="4"/>
      <c r="X411" s="4"/>
      <c r="Y411" s="4"/>
      <c r="Z411" s="4"/>
    </row>
    <row r="412" outlineLevel="1">
      <c r="A412" s="164">
        <v>294.0</v>
      </c>
      <c r="B412" s="150"/>
      <c r="C412" s="60" t="s">
        <v>489</v>
      </c>
      <c r="D412" s="151"/>
      <c r="E412" s="151"/>
      <c r="F412" s="63">
        <f t="shared" ref="F412:H412" si="346">SUM(F413)</f>
        <v>2044846.908</v>
      </c>
      <c r="G412" s="63">
        <f t="shared" si="346"/>
        <v>1346006.86</v>
      </c>
      <c r="H412" s="63">
        <f t="shared" si="346"/>
        <v>3390853.768</v>
      </c>
      <c r="I412" s="153"/>
      <c r="J412" s="152"/>
      <c r="K412" s="153">
        <f t="shared" si="315"/>
        <v>0</v>
      </c>
      <c r="L412" s="154"/>
      <c r="M412" s="4"/>
      <c r="N412" s="4"/>
      <c r="O412" s="4"/>
      <c r="P412" s="4"/>
      <c r="Q412" s="4"/>
      <c r="R412" s="4"/>
      <c r="S412" s="4"/>
      <c r="T412" s="4"/>
      <c r="U412" s="4"/>
      <c r="V412" s="4"/>
      <c r="W412" s="4"/>
      <c r="X412" s="4"/>
      <c r="Y412" s="4"/>
      <c r="Z412" s="4"/>
    </row>
    <row r="413" outlineLevel="1">
      <c r="A413" s="42">
        <v>294.0</v>
      </c>
      <c r="B413" s="129">
        <v>218.0</v>
      </c>
      <c r="C413" s="130" t="s">
        <v>540</v>
      </c>
      <c r="D413" s="51" t="s">
        <v>23</v>
      </c>
      <c r="E413" s="51">
        <v>4907.24</v>
      </c>
      <c r="F413" s="26">
        <f>E413*I413</f>
        <v>2044846.908</v>
      </c>
      <c r="G413" s="48">
        <f>J413*E413</f>
        <v>1346006.86</v>
      </c>
      <c r="H413" s="118">
        <f>F413+G413</f>
        <v>3390853.768</v>
      </c>
      <c r="I413" s="118">
        <v>416.7</v>
      </c>
      <c r="J413" s="132">
        <f>J335</f>
        <v>274.29</v>
      </c>
      <c r="K413" s="27">
        <f t="shared" si="315"/>
        <v>690.99</v>
      </c>
      <c r="L413" s="134" t="s">
        <v>491</v>
      </c>
      <c r="M413" s="50" t="s">
        <v>444</v>
      </c>
      <c r="N413" s="4"/>
      <c r="O413" s="4"/>
      <c r="P413" s="4"/>
      <c r="Q413" s="4"/>
      <c r="R413" s="4"/>
      <c r="S413" s="4"/>
      <c r="T413" s="4"/>
      <c r="U413" s="4"/>
      <c r="V413" s="4"/>
      <c r="W413" s="4"/>
      <c r="X413" s="4"/>
      <c r="Y413" s="4"/>
      <c r="Z413" s="4"/>
    </row>
    <row r="414" outlineLevel="1">
      <c r="A414" s="164">
        <v>295.0</v>
      </c>
      <c r="B414" s="150"/>
      <c r="C414" s="60" t="s">
        <v>541</v>
      </c>
      <c r="D414" s="151"/>
      <c r="E414" s="151"/>
      <c r="F414" s="63">
        <f t="shared" ref="F414:H414" si="347">SUM(F415)</f>
        <v>813889.3691</v>
      </c>
      <c r="G414" s="63">
        <f t="shared" si="347"/>
        <v>793730.6847</v>
      </c>
      <c r="H414" s="63">
        <f t="shared" si="347"/>
        <v>1607620.054</v>
      </c>
      <c r="I414" s="153"/>
      <c r="J414" s="152"/>
      <c r="K414" s="153">
        <f t="shared" si="315"/>
        <v>0</v>
      </c>
      <c r="L414" s="154"/>
      <c r="M414" s="4"/>
      <c r="N414" s="4"/>
      <c r="O414" s="4"/>
      <c r="P414" s="4"/>
      <c r="Q414" s="4"/>
      <c r="R414" s="4"/>
      <c r="S414" s="4"/>
      <c r="T414" s="4"/>
      <c r="U414" s="4"/>
      <c r="V414" s="4"/>
      <c r="W414" s="4"/>
      <c r="X414" s="4"/>
      <c r="Y414" s="4"/>
      <c r="Z414" s="4"/>
    </row>
    <row r="415" outlineLevel="1">
      <c r="A415" s="42">
        <v>295.0</v>
      </c>
      <c r="B415" s="129">
        <v>219.0</v>
      </c>
      <c r="C415" s="130" t="s">
        <v>493</v>
      </c>
      <c r="D415" s="51" t="s">
        <v>148</v>
      </c>
      <c r="E415" s="51">
        <v>5.4118</v>
      </c>
      <c r="F415" s="26">
        <f>E415*I415</f>
        <v>813889.3691</v>
      </c>
      <c r="G415" s="48">
        <f>J415*E415</f>
        <v>793730.6847</v>
      </c>
      <c r="H415" s="118">
        <f>F415+G415</f>
        <v>1607620.054</v>
      </c>
      <c r="I415" s="118">
        <v>150391.62</v>
      </c>
      <c r="J415" s="132">
        <f>J337</f>
        <v>146666.67</v>
      </c>
      <c r="K415" s="27">
        <f t="shared" si="315"/>
        <v>297058.29</v>
      </c>
      <c r="L415" s="134" t="s">
        <v>542</v>
      </c>
      <c r="M415" s="50" t="s">
        <v>444</v>
      </c>
      <c r="N415" s="4"/>
      <c r="O415" s="4"/>
      <c r="P415" s="4"/>
      <c r="Q415" s="4"/>
      <c r="R415" s="4"/>
      <c r="S415" s="4"/>
      <c r="T415" s="4"/>
      <c r="U415" s="4"/>
      <c r="V415" s="4"/>
      <c r="W415" s="4"/>
      <c r="X415" s="4"/>
      <c r="Y415" s="4"/>
      <c r="Z415" s="4"/>
    </row>
    <row r="416" outlineLevel="1">
      <c r="A416" s="164">
        <v>296.0</v>
      </c>
      <c r="B416" s="150"/>
      <c r="C416" s="60" t="s">
        <v>495</v>
      </c>
      <c r="D416" s="151"/>
      <c r="E416" s="151"/>
      <c r="F416" s="63">
        <f t="shared" ref="F416:H416" si="348">SUM(F417)</f>
        <v>513018.5557</v>
      </c>
      <c r="G416" s="63">
        <f t="shared" si="348"/>
        <v>40297.1043</v>
      </c>
      <c r="H416" s="63">
        <f t="shared" si="348"/>
        <v>553315.66</v>
      </c>
      <c r="I416" s="153"/>
      <c r="J416" s="152"/>
      <c r="K416" s="153">
        <f t="shared" si="315"/>
        <v>0</v>
      </c>
      <c r="L416" s="154"/>
      <c r="M416" s="4"/>
      <c r="N416" s="4"/>
      <c r="O416" s="4"/>
      <c r="P416" s="4"/>
      <c r="Q416" s="4"/>
      <c r="R416" s="4"/>
      <c r="S416" s="4"/>
      <c r="T416" s="4"/>
      <c r="U416" s="4"/>
      <c r="V416" s="4"/>
      <c r="W416" s="4"/>
      <c r="X416" s="4"/>
      <c r="Y416" s="4"/>
      <c r="Z416" s="4"/>
    </row>
    <row r="417" outlineLevel="1">
      <c r="A417" s="42">
        <v>296.0</v>
      </c>
      <c r="B417" s="129">
        <v>220.0</v>
      </c>
      <c r="C417" s="130" t="s">
        <v>496</v>
      </c>
      <c r="D417" s="51" t="s">
        <v>47</v>
      </c>
      <c r="E417" s="51">
        <v>741.71</v>
      </c>
      <c r="F417" s="26">
        <f>E417*I417</f>
        <v>513018.5557</v>
      </c>
      <c r="G417" s="48">
        <f>J417*E417</f>
        <v>40297.1043</v>
      </c>
      <c r="H417" s="118">
        <f>F417+G417</f>
        <v>553315.66</v>
      </c>
      <c r="I417" s="118">
        <v>691.67</v>
      </c>
      <c r="J417" s="132">
        <f>J339</f>
        <v>54.33</v>
      </c>
      <c r="K417" s="27">
        <f t="shared" si="315"/>
        <v>746</v>
      </c>
      <c r="L417" s="134" t="s">
        <v>497</v>
      </c>
      <c r="M417" s="50" t="s">
        <v>444</v>
      </c>
      <c r="N417" s="4"/>
      <c r="O417" s="4"/>
      <c r="P417" s="4"/>
      <c r="Q417" s="4"/>
      <c r="R417" s="4"/>
      <c r="S417" s="4"/>
      <c r="T417" s="4"/>
      <c r="U417" s="4"/>
      <c r="V417" s="4"/>
      <c r="W417" s="4"/>
      <c r="X417" s="4"/>
      <c r="Y417" s="4"/>
      <c r="Z417" s="4"/>
    </row>
    <row r="418" outlineLevel="1">
      <c r="A418" s="164">
        <v>297.0</v>
      </c>
      <c r="B418" s="150"/>
      <c r="C418" s="60" t="s">
        <v>498</v>
      </c>
      <c r="D418" s="151"/>
      <c r="E418" s="151"/>
      <c r="F418" s="63">
        <f t="shared" ref="F418:H418" si="349">SUM(F419:F422)</f>
        <v>358703.04</v>
      </c>
      <c r="G418" s="63">
        <f t="shared" si="349"/>
        <v>632661.12</v>
      </c>
      <c r="H418" s="63">
        <f t="shared" si="349"/>
        <v>991364.16</v>
      </c>
      <c r="I418" s="153"/>
      <c r="J418" s="152"/>
      <c r="K418" s="153">
        <f t="shared" si="315"/>
        <v>0</v>
      </c>
      <c r="L418" s="154"/>
      <c r="M418" s="4"/>
      <c r="N418" s="4"/>
      <c r="O418" s="4"/>
      <c r="P418" s="4"/>
      <c r="Q418" s="4"/>
      <c r="R418" s="4"/>
      <c r="S418" s="4"/>
      <c r="T418" s="4"/>
      <c r="U418" s="4"/>
      <c r="V418" s="4"/>
      <c r="W418" s="4"/>
      <c r="X418" s="4"/>
      <c r="Y418" s="4"/>
      <c r="Z418" s="4"/>
    </row>
    <row r="419" outlineLevel="1">
      <c r="A419" s="42">
        <v>297.0</v>
      </c>
      <c r="B419" s="129">
        <v>221.0</v>
      </c>
      <c r="C419" s="130" t="s">
        <v>499</v>
      </c>
      <c r="D419" s="51" t="s">
        <v>23</v>
      </c>
      <c r="E419" s="51">
        <v>288.0</v>
      </c>
      <c r="F419" s="26">
        <f t="shared" ref="F419:F422" si="350">E419*I419</f>
        <v>311397.12</v>
      </c>
      <c r="G419" s="48">
        <f t="shared" ref="G419:G422" si="351">J419*E419</f>
        <v>338371.2</v>
      </c>
      <c r="H419" s="118">
        <f t="shared" ref="H419:H423" si="352">F419+G419</f>
        <v>649768.32</v>
      </c>
      <c r="I419" s="118">
        <v>1081.24</v>
      </c>
      <c r="J419" s="132">
        <f t="shared" ref="J419:J422" si="353">J341</f>
        <v>1174.9</v>
      </c>
      <c r="K419" s="27">
        <f t="shared" si="315"/>
        <v>2256.14</v>
      </c>
      <c r="L419" s="133" t="s">
        <v>543</v>
      </c>
      <c r="M419" s="50" t="s">
        <v>377</v>
      </c>
      <c r="N419" s="4"/>
      <c r="O419" s="4"/>
      <c r="P419" s="4"/>
      <c r="Q419" s="4"/>
      <c r="R419" s="4"/>
      <c r="S419" s="4"/>
      <c r="T419" s="4"/>
      <c r="U419" s="4"/>
      <c r="V419" s="4"/>
      <c r="W419" s="4"/>
      <c r="X419" s="4"/>
      <c r="Y419" s="4"/>
      <c r="Z419" s="4"/>
    </row>
    <row r="420" outlineLevel="1">
      <c r="A420" s="42">
        <v>298.0</v>
      </c>
      <c r="B420" s="129">
        <v>222.0</v>
      </c>
      <c r="C420" s="130" t="s">
        <v>501</v>
      </c>
      <c r="D420" s="51" t="s">
        <v>19</v>
      </c>
      <c r="E420" s="51">
        <v>24.0</v>
      </c>
      <c r="F420" s="26">
        <f t="shared" si="350"/>
        <v>11482.08</v>
      </c>
      <c r="G420" s="48">
        <f t="shared" si="351"/>
        <v>195120</v>
      </c>
      <c r="H420" s="118">
        <f t="shared" si="352"/>
        <v>206602.08</v>
      </c>
      <c r="I420" s="118">
        <v>478.42</v>
      </c>
      <c r="J420" s="132">
        <f t="shared" si="353"/>
        <v>8130</v>
      </c>
      <c r="K420" s="27">
        <f t="shared" si="315"/>
        <v>8608.42</v>
      </c>
      <c r="L420" s="134" t="s">
        <v>502</v>
      </c>
      <c r="M420" s="50" t="s">
        <v>377</v>
      </c>
      <c r="N420" s="4"/>
      <c r="O420" s="4"/>
      <c r="P420" s="4"/>
      <c r="Q420" s="4"/>
      <c r="R420" s="4"/>
      <c r="S420" s="4"/>
      <c r="T420" s="4"/>
      <c r="U420" s="4"/>
      <c r="V420" s="4"/>
      <c r="W420" s="4"/>
      <c r="X420" s="4"/>
      <c r="Y420" s="4"/>
      <c r="Z420" s="4"/>
    </row>
    <row r="421" outlineLevel="1">
      <c r="A421" s="42">
        <v>299.0</v>
      </c>
      <c r="B421" s="129">
        <v>223.0</v>
      </c>
      <c r="C421" s="130" t="s">
        <v>503</v>
      </c>
      <c r="D421" s="51" t="s">
        <v>23</v>
      </c>
      <c r="E421" s="51">
        <v>96.0</v>
      </c>
      <c r="F421" s="26">
        <f t="shared" si="350"/>
        <v>17911.68</v>
      </c>
      <c r="G421" s="48">
        <f t="shared" si="351"/>
        <v>86209.92</v>
      </c>
      <c r="H421" s="118">
        <f t="shared" si="352"/>
        <v>104121.6</v>
      </c>
      <c r="I421" s="118">
        <v>186.58</v>
      </c>
      <c r="J421" s="132">
        <f t="shared" si="353"/>
        <v>898.02</v>
      </c>
      <c r="K421" s="27">
        <f t="shared" si="315"/>
        <v>1084.6</v>
      </c>
      <c r="L421" s="134" t="s">
        <v>544</v>
      </c>
      <c r="M421" s="50" t="s">
        <v>377</v>
      </c>
      <c r="N421" s="4"/>
      <c r="O421" s="4"/>
      <c r="P421" s="4"/>
      <c r="Q421" s="4"/>
      <c r="R421" s="4"/>
      <c r="S421" s="4"/>
      <c r="T421" s="4"/>
      <c r="U421" s="4"/>
      <c r="V421" s="4"/>
      <c r="W421" s="4"/>
      <c r="X421" s="4"/>
      <c r="Y421" s="4"/>
      <c r="Z421" s="4"/>
    </row>
    <row r="422" outlineLevel="1">
      <c r="A422" s="42">
        <v>300.0</v>
      </c>
      <c r="B422" s="129">
        <v>224.0</v>
      </c>
      <c r="C422" s="130" t="s">
        <v>505</v>
      </c>
      <c r="D422" s="51" t="s">
        <v>19</v>
      </c>
      <c r="E422" s="51">
        <v>24.0</v>
      </c>
      <c r="F422" s="26">
        <f t="shared" si="350"/>
        <v>17912.16</v>
      </c>
      <c r="G422" s="48">
        <f t="shared" si="351"/>
        <v>12960</v>
      </c>
      <c r="H422" s="118">
        <f t="shared" si="352"/>
        <v>30872.16</v>
      </c>
      <c r="I422" s="118">
        <v>746.34</v>
      </c>
      <c r="J422" s="161">
        <f t="shared" si="353"/>
        <v>540</v>
      </c>
      <c r="K422" s="27">
        <f t="shared" si="315"/>
        <v>1286.34</v>
      </c>
      <c r="L422" s="134" t="s">
        <v>506</v>
      </c>
      <c r="M422" s="4" t="str">
        <f>M344</f>
        <v>авалон</v>
      </c>
      <c r="N422" s="4"/>
      <c r="O422" s="4"/>
      <c r="P422" s="4"/>
      <c r="Q422" s="4"/>
      <c r="R422" s="4"/>
      <c r="S422" s="4"/>
      <c r="T422" s="4"/>
      <c r="U422" s="4"/>
      <c r="V422" s="4"/>
      <c r="W422" s="4"/>
      <c r="X422" s="4"/>
      <c r="Y422" s="4"/>
      <c r="Z422" s="4"/>
    </row>
    <row r="423" outlineLevel="1">
      <c r="A423" s="174">
        <v>301.0</v>
      </c>
      <c r="B423" s="124"/>
      <c r="C423" s="146" t="s">
        <v>545</v>
      </c>
      <c r="D423" s="125"/>
      <c r="E423" s="125"/>
      <c r="F423" s="147">
        <f t="shared" ref="F423:G423" si="354">F424+F428+F432+F435+F446+F448+F451+F453+F455+F457</f>
        <v>28323176.51</v>
      </c>
      <c r="G423" s="147">
        <f t="shared" si="354"/>
        <v>36056782.87</v>
      </c>
      <c r="H423" s="147">
        <f t="shared" si="352"/>
        <v>64379959.38</v>
      </c>
      <c r="I423" s="118"/>
      <c r="J423" s="19"/>
      <c r="K423" s="27">
        <f t="shared" si="315"/>
        <v>0</v>
      </c>
      <c r="L423" s="148"/>
      <c r="M423" s="4"/>
      <c r="N423" s="4"/>
      <c r="O423" s="4"/>
      <c r="P423" s="4"/>
      <c r="Q423" s="4"/>
      <c r="R423" s="4"/>
      <c r="S423" s="4"/>
      <c r="T423" s="4"/>
      <c r="U423" s="4"/>
      <c r="V423" s="4"/>
      <c r="W423" s="4"/>
      <c r="X423" s="4"/>
      <c r="Y423" s="4"/>
      <c r="Z423" s="4"/>
    </row>
    <row r="424" outlineLevel="1">
      <c r="A424" s="164">
        <v>302.0</v>
      </c>
      <c r="B424" s="150"/>
      <c r="C424" s="60" t="s">
        <v>53</v>
      </c>
      <c r="D424" s="151"/>
      <c r="E424" s="151"/>
      <c r="F424" s="63">
        <f t="shared" ref="F424:H424" si="355">SUM(F425:F427)</f>
        <v>5875097.421</v>
      </c>
      <c r="G424" s="63">
        <f t="shared" si="355"/>
        <v>0</v>
      </c>
      <c r="H424" s="63">
        <f t="shared" si="355"/>
        <v>5875097.421</v>
      </c>
      <c r="I424" s="153"/>
      <c r="J424" s="152"/>
      <c r="K424" s="153">
        <f t="shared" si="315"/>
        <v>0</v>
      </c>
      <c r="L424" s="154"/>
      <c r="M424" s="4"/>
      <c r="N424" s="4"/>
      <c r="O424" s="4"/>
      <c r="P424" s="4"/>
      <c r="Q424" s="4"/>
      <c r="R424" s="4"/>
      <c r="S424" s="4"/>
      <c r="T424" s="4"/>
      <c r="U424" s="4"/>
      <c r="V424" s="4"/>
      <c r="W424" s="4"/>
      <c r="X424" s="4"/>
      <c r="Y424" s="4"/>
      <c r="Z424" s="4"/>
    </row>
    <row r="425" outlineLevel="1">
      <c r="A425" s="42">
        <v>301.0</v>
      </c>
      <c r="B425" s="129">
        <v>225.0</v>
      </c>
      <c r="C425" s="134" t="s">
        <v>458</v>
      </c>
      <c r="D425" s="51" t="s">
        <v>47</v>
      </c>
      <c r="E425" s="51">
        <v>1329.44</v>
      </c>
      <c r="F425" s="26">
        <f t="shared" ref="F425:F427" si="356">E425*I425</f>
        <v>4431674.946</v>
      </c>
      <c r="G425" s="48">
        <f t="shared" ref="G425:G427" si="357">E425*J425</f>
        <v>0</v>
      </c>
      <c r="H425" s="118">
        <f t="shared" ref="H425:H427" si="358">F425+G425</f>
        <v>4431674.946</v>
      </c>
      <c r="I425" s="118">
        <v>3333.49</v>
      </c>
      <c r="J425" s="27">
        <v>0.0</v>
      </c>
      <c r="K425" s="27">
        <f t="shared" si="315"/>
        <v>3333.49</v>
      </c>
      <c r="L425" s="155"/>
      <c r="M425" s="50" t="s">
        <v>324</v>
      </c>
      <c r="N425" s="4"/>
      <c r="O425" s="4"/>
      <c r="P425" s="4"/>
      <c r="Q425" s="4"/>
      <c r="R425" s="4"/>
      <c r="S425" s="4"/>
      <c r="T425" s="4"/>
      <c r="U425" s="4"/>
      <c r="V425" s="4"/>
      <c r="W425" s="4"/>
      <c r="X425" s="4"/>
      <c r="Y425" s="4"/>
      <c r="Z425" s="4"/>
    </row>
    <row r="426" outlineLevel="1">
      <c r="A426" s="42">
        <v>302.0</v>
      </c>
      <c r="B426" s="129">
        <v>226.0</v>
      </c>
      <c r="C426" s="134" t="s">
        <v>459</v>
      </c>
      <c r="D426" s="51" t="s">
        <v>148</v>
      </c>
      <c r="E426" s="51">
        <v>5.92804</v>
      </c>
      <c r="F426" s="26">
        <f t="shared" si="356"/>
        <v>1316372.145</v>
      </c>
      <c r="G426" s="48">
        <f t="shared" si="357"/>
        <v>0</v>
      </c>
      <c r="H426" s="118">
        <f t="shared" si="358"/>
        <v>1316372.145</v>
      </c>
      <c r="I426" s="118">
        <v>222058.58</v>
      </c>
      <c r="J426" s="27">
        <v>0.0</v>
      </c>
      <c r="K426" s="27">
        <f t="shared" si="315"/>
        <v>222058.58</v>
      </c>
      <c r="L426" s="134" t="s">
        <v>546</v>
      </c>
      <c r="M426" s="50" t="s">
        <v>324</v>
      </c>
      <c r="N426" s="4"/>
      <c r="O426" s="4"/>
      <c r="P426" s="4"/>
      <c r="Q426" s="4"/>
      <c r="R426" s="4"/>
      <c r="S426" s="4"/>
      <c r="T426" s="4"/>
      <c r="U426" s="4"/>
      <c r="V426" s="4"/>
      <c r="W426" s="4"/>
      <c r="X426" s="4"/>
      <c r="Y426" s="4"/>
      <c r="Z426" s="4"/>
    </row>
    <row r="427" outlineLevel="1">
      <c r="A427" s="42">
        <v>303.0</v>
      </c>
      <c r="B427" s="129">
        <v>227.0</v>
      </c>
      <c r="C427" s="134" t="s">
        <v>338</v>
      </c>
      <c r="D427" s="51" t="s">
        <v>148</v>
      </c>
      <c r="E427" s="51">
        <v>0.57201</v>
      </c>
      <c r="F427" s="26">
        <f t="shared" si="356"/>
        <v>127050.3309</v>
      </c>
      <c r="G427" s="48">
        <f t="shared" si="357"/>
        <v>0</v>
      </c>
      <c r="H427" s="118">
        <f t="shared" si="358"/>
        <v>127050.3309</v>
      </c>
      <c r="I427" s="118">
        <v>222112.08</v>
      </c>
      <c r="J427" s="27">
        <v>0.0</v>
      </c>
      <c r="K427" s="27">
        <f t="shared" si="315"/>
        <v>222112.08</v>
      </c>
      <c r="L427" s="134" t="s">
        <v>547</v>
      </c>
      <c r="M427" s="50" t="s">
        <v>324</v>
      </c>
      <c r="N427" s="4"/>
      <c r="O427" s="4"/>
      <c r="P427" s="4"/>
      <c r="Q427" s="4"/>
      <c r="R427" s="4"/>
      <c r="S427" s="4"/>
      <c r="T427" s="4"/>
      <c r="U427" s="4"/>
      <c r="V427" s="4"/>
      <c r="W427" s="4"/>
      <c r="X427" s="4"/>
      <c r="Y427" s="4"/>
      <c r="Z427" s="4"/>
    </row>
    <row r="428" outlineLevel="1">
      <c r="A428" s="164">
        <v>304.0</v>
      </c>
      <c r="B428" s="150"/>
      <c r="C428" s="60" t="s">
        <v>64</v>
      </c>
      <c r="D428" s="151"/>
      <c r="E428" s="151"/>
      <c r="F428" s="63">
        <f t="shared" ref="F428:H428" si="359">SUM(F429:F431)</f>
        <v>5388927.364</v>
      </c>
      <c r="G428" s="63">
        <f t="shared" si="359"/>
        <v>4265259.606</v>
      </c>
      <c r="H428" s="63">
        <f t="shared" si="359"/>
        <v>9654186.969</v>
      </c>
      <c r="I428" s="153"/>
      <c r="J428" s="152"/>
      <c r="K428" s="153">
        <f t="shared" si="315"/>
        <v>0</v>
      </c>
      <c r="L428" s="154"/>
      <c r="M428" s="4"/>
      <c r="N428" s="4"/>
      <c r="O428" s="4"/>
      <c r="P428" s="4"/>
      <c r="Q428" s="4"/>
      <c r="R428" s="4"/>
      <c r="S428" s="4"/>
      <c r="T428" s="4"/>
      <c r="U428" s="4"/>
      <c r="V428" s="4"/>
      <c r="W428" s="4"/>
      <c r="X428" s="4"/>
      <c r="Y428" s="4"/>
      <c r="Z428" s="4"/>
    </row>
    <row r="429" outlineLevel="1">
      <c r="A429" s="42">
        <v>304.0</v>
      </c>
      <c r="B429" s="129">
        <v>228.0</v>
      </c>
      <c r="C429" s="130" t="s">
        <v>461</v>
      </c>
      <c r="D429" s="51" t="s">
        <v>148</v>
      </c>
      <c r="E429" s="51">
        <v>34.65528</v>
      </c>
      <c r="F429" s="26">
        <f t="shared" ref="F429:F431" si="360">E429*I429</f>
        <v>5200096.154</v>
      </c>
      <c r="G429" s="48">
        <f t="shared" ref="G429:G431" si="361">J429*E429</f>
        <v>1790522.916</v>
      </c>
      <c r="H429" s="118">
        <f t="shared" ref="H429:H431" si="362">F429+G429</f>
        <v>6990619.069</v>
      </c>
      <c r="I429" s="118">
        <v>150052.06</v>
      </c>
      <c r="J429" s="132">
        <f>'МТР_АР'!H282</f>
        <v>51666.67</v>
      </c>
      <c r="K429" s="27">
        <f t="shared" si="315"/>
        <v>201718.73</v>
      </c>
      <c r="L429" s="134" t="s">
        <v>548</v>
      </c>
      <c r="M429" s="4" t="str">
        <f t="shared" ref="M429:M431" si="363">M390</f>
        <v>альфа</v>
      </c>
      <c r="N429" s="4"/>
      <c r="O429" s="4"/>
      <c r="P429" s="4"/>
      <c r="Q429" s="4"/>
      <c r="R429" s="4"/>
      <c r="S429" s="4"/>
      <c r="T429" s="4"/>
      <c r="U429" s="4"/>
      <c r="V429" s="4"/>
      <c r="W429" s="4"/>
      <c r="X429" s="4"/>
      <c r="Y429" s="4"/>
      <c r="Z429" s="4"/>
    </row>
    <row r="430" outlineLevel="1">
      <c r="A430" s="42">
        <v>305.0</v>
      </c>
      <c r="B430" s="129">
        <v>229.0</v>
      </c>
      <c r="C430" s="130" t="s">
        <v>462</v>
      </c>
      <c r="D430" s="51" t="s">
        <v>19</v>
      </c>
      <c r="E430" s="51">
        <v>592.0</v>
      </c>
      <c r="F430" s="26">
        <f t="shared" si="360"/>
        <v>148000</v>
      </c>
      <c r="G430" s="48">
        <f t="shared" si="361"/>
        <v>2105548.64</v>
      </c>
      <c r="H430" s="118">
        <f t="shared" si="362"/>
        <v>2253548.64</v>
      </c>
      <c r="I430" s="118">
        <v>250.0</v>
      </c>
      <c r="J430" s="118">
        <f>J314</f>
        <v>3556.67</v>
      </c>
      <c r="K430" s="27">
        <f t="shared" si="315"/>
        <v>3806.67</v>
      </c>
      <c r="L430" s="134" t="s">
        <v>549</v>
      </c>
      <c r="M430" s="4" t="str">
        <f t="shared" si="363"/>
        <v>альфа</v>
      </c>
      <c r="N430" s="4"/>
      <c r="O430" s="4"/>
      <c r="P430" s="4"/>
      <c r="Q430" s="4"/>
      <c r="R430" s="4"/>
      <c r="S430" s="4"/>
      <c r="T430" s="4"/>
      <c r="U430" s="4"/>
      <c r="V430" s="4"/>
      <c r="W430" s="4"/>
      <c r="X430" s="4"/>
      <c r="Y430" s="4"/>
      <c r="Z430" s="4"/>
    </row>
    <row r="431" outlineLevel="1">
      <c r="A431" s="42">
        <v>306.0</v>
      </c>
      <c r="B431" s="129">
        <v>230.0</v>
      </c>
      <c r="C431" s="130" t="s">
        <v>511</v>
      </c>
      <c r="D431" s="51" t="s">
        <v>47</v>
      </c>
      <c r="E431" s="51">
        <v>49.0</v>
      </c>
      <c r="F431" s="26">
        <f t="shared" si="360"/>
        <v>40831.21</v>
      </c>
      <c r="G431" s="48">
        <f t="shared" si="361"/>
        <v>369188.05</v>
      </c>
      <c r="H431" s="118">
        <f t="shared" si="362"/>
        <v>410019.26</v>
      </c>
      <c r="I431" s="118">
        <v>833.29</v>
      </c>
      <c r="J431" s="132">
        <f>J353</f>
        <v>7534.45</v>
      </c>
      <c r="K431" s="27">
        <f t="shared" si="315"/>
        <v>8367.74</v>
      </c>
      <c r="L431" s="134" t="s">
        <v>550</v>
      </c>
      <c r="M431" s="4" t="str">
        <f t="shared" si="363"/>
        <v>альфа</v>
      </c>
      <c r="N431" s="4"/>
      <c r="O431" s="4"/>
      <c r="P431" s="4"/>
      <c r="Q431" s="4"/>
      <c r="R431" s="4"/>
      <c r="S431" s="4"/>
      <c r="T431" s="4"/>
      <c r="U431" s="4"/>
      <c r="V431" s="4"/>
      <c r="W431" s="4"/>
      <c r="X431" s="4"/>
      <c r="Y431" s="4"/>
      <c r="Z431" s="4"/>
    </row>
    <row r="432" outlineLevel="1">
      <c r="A432" s="164">
        <v>307.0</v>
      </c>
      <c r="B432" s="150"/>
      <c r="C432" s="60" t="s">
        <v>464</v>
      </c>
      <c r="D432" s="151"/>
      <c r="E432" s="151"/>
      <c r="F432" s="63">
        <f t="shared" ref="F432:H432" si="364">SUM(F433:F434)</f>
        <v>1051295.538</v>
      </c>
      <c r="G432" s="63">
        <f t="shared" si="364"/>
        <v>2243872.806</v>
      </c>
      <c r="H432" s="63">
        <f t="shared" si="364"/>
        <v>3295168.344</v>
      </c>
      <c r="I432" s="153"/>
      <c r="J432" s="152"/>
      <c r="K432" s="153">
        <f t="shared" si="315"/>
        <v>0</v>
      </c>
      <c r="L432" s="154"/>
      <c r="M432" s="4"/>
      <c r="N432" s="4"/>
      <c r="O432" s="4"/>
      <c r="P432" s="4"/>
      <c r="Q432" s="4"/>
      <c r="R432" s="4"/>
      <c r="S432" s="4"/>
      <c r="T432" s="4"/>
      <c r="U432" s="4"/>
      <c r="V432" s="4"/>
      <c r="W432" s="4"/>
      <c r="X432" s="4"/>
      <c r="Y432" s="4"/>
      <c r="Z432" s="4"/>
    </row>
    <row r="433" outlineLevel="1">
      <c r="A433" s="42">
        <v>307.0</v>
      </c>
      <c r="B433" s="129">
        <v>231.0</v>
      </c>
      <c r="C433" s="130" t="s">
        <v>465</v>
      </c>
      <c r="D433" s="51" t="s">
        <v>47</v>
      </c>
      <c r="E433" s="51">
        <v>907.8</v>
      </c>
      <c r="F433" s="26">
        <f t="shared" ref="F433:F434" si="365">E433*I433</f>
        <v>945628.026</v>
      </c>
      <c r="G433" s="48">
        <f t="shared" ref="G433:G434" si="366">J433*E433</f>
        <v>2243872.806</v>
      </c>
      <c r="H433" s="118">
        <f t="shared" ref="H433:H434" si="367">F433+G433</f>
        <v>3189500.832</v>
      </c>
      <c r="I433" s="118">
        <v>1041.67</v>
      </c>
      <c r="J433" s="132">
        <f>J316</f>
        <v>2471.77</v>
      </c>
      <c r="K433" s="27">
        <f t="shared" si="315"/>
        <v>3513.44</v>
      </c>
      <c r="L433" s="134" t="s">
        <v>466</v>
      </c>
      <c r="M433" s="4" t="str">
        <f t="shared" ref="M433:M434" si="368">M394</f>
        <v>альфа</v>
      </c>
      <c r="N433" s="4"/>
      <c r="O433" s="4"/>
      <c r="P433" s="4"/>
      <c r="Q433" s="4"/>
      <c r="R433" s="4"/>
      <c r="S433" s="4"/>
      <c r="T433" s="4"/>
      <c r="U433" s="4"/>
      <c r="V433" s="4"/>
      <c r="W433" s="4"/>
      <c r="X433" s="4"/>
      <c r="Y433" s="4"/>
      <c r="Z433" s="4"/>
    </row>
    <row r="434" outlineLevel="1">
      <c r="A434" s="42">
        <v>308.0</v>
      </c>
      <c r="B434" s="129">
        <v>232.0</v>
      </c>
      <c r="C434" s="134" t="s">
        <v>467</v>
      </c>
      <c r="D434" s="51" t="s">
        <v>298</v>
      </c>
      <c r="E434" s="51">
        <v>253.6</v>
      </c>
      <c r="F434" s="26">
        <f t="shared" si="365"/>
        <v>105667.512</v>
      </c>
      <c r="G434" s="48">
        <f t="shared" si="366"/>
        <v>0</v>
      </c>
      <c r="H434" s="118">
        <f t="shared" si="367"/>
        <v>105667.512</v>
      </c>
      <c r="I434" s="118">
        <v>416.67</v>
      </c>
      <c r="J434" s="27">
        <v>0.0</v>
      </c>
      <c r="K434" s="27">
        <f t="shared" si="315"/>
        <v>416.67</v>
      </c>
      <c r="L434" s="134" t="s">
        <v>551</v>
      </c>
      <c r="M434" s="4" t="str">
        <f t="shared" si="368"/>
        <v>альфа</v>
      </c>
      <c r="N434" s="4"/>
      <c r="O434" s="4"/>
      <c r="P434" s="4"/>
      <c r="Q434" s="4"/>
      <c r="R434" s="4"/>
      <c r="S434" s="4"/>
      <c r="T434" s="4"/>
      <c r="U434" s="4"/>
      <c r="V434" s="4"/>
      <c r="W434" s="4"/>
      <c r="X434" s="4"/>
      <c r="Y434" s="4"/>
      <c r="Z434" s="4"/>
    </row>
    <row r="435" outlineLevel="1">
      <c r="A435" s="164">
        <v>309.0</v>
      </c>
      <c r="B435" s="150"/>
      <c r="C435" s="60" t="s">
        <v>469</v>
      </c>
      <c r="D435" s="151"/>
      <c r="E435" s="151"/>
      <c r="F435" s="63">
        <f t="shared" ref="F435:H435" si="369">SUM(F436:F445)</f>
        <v>8392270.975</v>
      </c>
      <c r="G435" s="63">
        <f t="shared" si="369"/>
        <v>5186708.089</v>
      </c>
      <c r="H435" s="63">
        <f t="shared" si="369"/>
        <v>13578979.06</v>
      </c>
      <c r="I435" s="153"/>
      <c r="J435" s="152"/>
      <c r="K435" s="153">
        <f t="shared" si="315"/>
        <v>0</v>
      </c>
      <c r="L435" s="154"/>
      <c r="M435" s="4"/>
      <c r="N435" s="4"/>
      <c r="O435" s="4"/>
      <c r="P435" s="4"/>
      <c r="Q435" s="4"/>
      <c r="R435" s="4"/>
      <c r="S435" s="4"/>
      <c r="T435" s="4"/>
      <c r="U435" s="4"/>
      <c r="V435" s="4"/>
      <c r="W435" s="4"/>
      <c r="X435" s="4"/>
      <c r="Y435" s="4"/>
      <c r="Z435" s="4"/>
    </row>
    <row r="436" outlineLevel="1">
      <c r="A436" s="42">
        <v>309.0</v>
      </c>
      <c r="B436" s="129">
        <v>233.0</v>
      </c>
      <c r="C436" s="141" t="s">
        <v>342</v>
      </c>
      <c r="D436" s="51" t="s">
        <v>47</v>
      </c>
      <c r="E436" s="51">
        <v>1790.5</v>
      </c>
      <c r="F436" s="26">
        <f t="shared" ref="F436:F445" si="370">E436*I436</f>
        <v>589378.885</v>
      </c>
      <c r="G436" s="48">
        <f t="shared" ref="G436:G445" si="371">J436*E436</f>
        <v>185012.365</v>
      </c>
      <c r="H436" s="118">
        <f t="shared" ref="H436:H445" si="372">F436+G436</f>
        <v>774391.25</v>
      </c>
      <c r="I436" s="118">
        <v>329.17</v>
      </c>
      <c r="J436" s="132">
        <f t="shared" ref="J436:J438" si="373">J227</f>
        <v>103.33</v>
      </c>
      <c r="K436" s="27">
        <f t="shared" si="315"/>
        <v>432.5</v>
      </c>
      <c r="L436" s="134" t="s">
        <v>552</v>
      </c>
      <c r="M436" s="50" t="s">
        <v>324</v>
      </c>
      <c r="N436" s="4"/>
      <c r="O436" s="4"/>
      <c r="P436" s="4"/>
      <c r="Q436" s="4"/>
      <c r="R436" s="4"/>
      <c r="S436" s="4"/>
      <c r="T436" s="4"/>
      <c r="U436" s="4"/>
      <c r="V436" s="4"/>
      <c r="W436" s="4"/>
      <c r="X436" s="4"/>
      <c r="Y436" s="4"/>
      <c r="Z436" s="4"/>
    </row>
    <row r="437" outlineLevel="1">
      <c r="A437" s="42">
        <v>310.0</v>
      </c>
      <c r="B437" s="129">
        <v>234.0</v>
      </c>
      <c r="C437" s="130" t="s">
        <v>344</v>
      </c>
      <c r="D437" s="51" t="s">
        <v>47</v>
      </c>
      <c r="E437" s="51">
        <v>1798.0</v>
      </c>
      <c r="F437" s="26">
        <f t="shared" si="370"/>
        <v>133351.7072</v>
      </c>
      <c r="G437" s="48">
        <f t="shared" si="371"/>
        <v>67788.196</v>
      </c>
      <c r="H437" s="118">
        <f t="shared" si="372"/>
        <v>201139.9032</v>
      </c>
      <c r="I437" s="118">
        <v>74.16668923493567</v>
      </c>
      <c r="J437" s="132">
        <f t="shared" si="373"/>
        <v>37.702</v>
      </c>
      <c r="K437" s="27">
        <f t="shared" si="315"/>
        <v>111.8686892</v>
      </c>
      <c r="L437" s="134" t="s">
        <v>345</v>
      </c>
      <c r="M437" s="50" t="s">
        <v>324</v>
      </c>
      <c r="N437" s="4"/>
      <c r="O437" s="4"/>
      <c r="P437" s="4"/>
      <c r="Q437" s="4"/>
      <c r="R437" s="4"/>
      <c r="S437" s="4"/>
      <c r="T437" s="4"/>
      <c r="U437" s="4"/>
      <c r="V437" s="4"/>
      <c r="W437" s="4"/>
      <c r="X437" s="4"/>
      <c r="Y437" s="4"/>
      <c r="Z437" s="4"/>
    </row>
    <row r="438" outlineLevel="1">
      <c r="A438" s="42">
        <v>311.0</v>
      </c>
      <c r="B438" s="129">
        <v>235.0</v>
      </c>
      <c r="C438" s="130" t="s">
        <v>346</v>
      </c>
      <c r="D438" s="51" t="s">
        <v>47</v>
      </c>
      <c r="E438" s="51">
        <v>1833.33</v>
      </c>
      <c r="F438" s="26">
        <f t="shared" si="370"/>
        <v>488888</v>
      </c>
      <c r="G438" s="48">
        <f t="shared" si="371"/>
        <v>536991.5237</v>
      </c>
      <c r="H438" s="118">
        <f t="shared" si="372"/>
        <v>1025879.524</v>
      </c>
      <c r="I438" s="118">
        <v>266.66666666666663</v>
      </c>
      <c r="J438" s="132">
        <f t="shared" si="373"/>
        <v>292.905</v>
      </c>
      <c r="K438" s="27">
        <f t="shared" si="315"/>
        <v>559.5716667</v>
      </c>
      <c r="L438" s="134" t="s">
        <v>347</v>
      </c>
      <c r="M438" s="50" t="s">
        <v>324</v>
      </c>
      <c r="N438" s="4"/>
      <c r="O438" s="4"/>
      <c r="P438" s="4"/>
      <c r="Q438" s="4"/>
      <c r="R438" s="4"/>
      <c r="S438" s="4"/>
      <c r="T438" s="4"/>
      <c r="U438" s="4"/>
      <c r="V438" s="4"/>
      <c r="W438" s="4"/>
      <c r="X438" s="4"/>
      <c r="Y438" s="4"/>
      <c r="Z438" s="4"/>
    </row>
    <row r="439" outlineLevel="1">
      <c r="A439" s="42">
        <v>312.0</v>
      </c>
      <c r="B439" s="129">
        <v>236.0</v>
      </c>
      <c r="C439" s="130" t="s">
        <v>348</v>
      </c>
      <c r="D439" s="51" t="s">
        <v>47</v>
      </c>
      <c r="E439" s="51">
        <v>1798.0</v>
      </c>
      <c r="F439" s="26">
        <f t="shared" si="370"/>
        <v>2947443.42</v>
      </c>
      <c r="G439" s="48">
        <f t="shared" si="371"/>
        <v>1506238.36</v>
      </c>
      <c r="H439" s="118">
        <f t="shared" si="372"/>
        <v>4453681.78</v>
      </c>
      <c r="I439" s="118">
        <v>1639.29</v>
      </c>
      <c r="J439" s="132">
        <f t="shared" ref="J439:J440" si="374">J322</f>
        <v>837.7299</v>
      </c>
      <c r="K439" s="27">
        <f t="shared" si="315"/>
        <v>2477.0199</v>
      </c>
      <c r="L439" s="134" t="s">
        <v>553</v>
      </c>
      <c r="M439" s="50" t="s">
        <v>324</v>
      </c>
      <c r="N439" s="4"/>
      <c r="O439" s="4"/>
      <c r="P439" s="4"/>
      <c r="Q439" s="4"/>
      <c r="R439" s="4"/>
      <c r="S439" s="4"/>
      <c r="T439" s="4"/>
      <c r="U439" s="4"/>
      <c r="V439" s="4"/>
      <c r="W439" s="4"/>
      <c r="X439" s="4"/>
      <c r="Y439" s="4"/>
      <c r="Z439" s="4"/>
    </row>
    <row r="440" outlineLevel="1">
      <c r="A440" s="42">
        <v>313.0</v>
      </c>
      <c r="B440" s="129">
        <v>237.0</v>
      </c>
      <c r="C440" s="130" t="s">
        <v>350</v>
      </c>
      <c r="D440" s="51" t="s">
        <v>47</v>
      </c>
      <c r="E440" s="51">
        <v>1849.2</v>
      </c>
      <c r="F440" s="26">
        <f t="shared" si="370"/>
        <v>2625327.732</v>
      </c>
      <c r="G440" s="48">
        <f t="shared" si="371"/>
        <v>1016011.319</v>
      </c>
      <c r="H440" s="118">
        <f t="shared" si="372"/>
        <v>3641339.051</v>
      </c>
      <c r="I440" s="118">
        <v>1419.71</v>
      </c>
      <c r="J440" s="132">
        <f t="shared" si="374"/>
        <v>549.4329</v>
      </c>
      <c r="K440" s="27">
        <f t="shared" si="315"/>
        <v>1969.1429</v>
      </c>
      <c r="L440" s="134" t="s">
        <v>554</v>
      </c>
      <c r="M440" s="50" t="s">
        <v>324</v>
      </c>
      <c r="N440" s="4"/>
      <c r="O440" s="4"/>
      <c r="P440" s="4"/>
      <c r="Q440" s="4"/>
      <c r="R440" s="4"/>
      <c r="S440" s="4"/>
      <c r="T440" s="4"/>
      <c r="U440" s="4"/>
      <c r="V440" s="4"/>
      <c r="W440" s="4"/>
      <c r="X440" s="4"/>
      <c r="Y440" s="4"/>
      <c r="Z440" s="4"/>
    </row>
    <row r="441" outlineLevel="1">
      <c r="A441" s="42">
        <v>314.0</v>
      </c>
      <c r="B441" s="129">
        <v>238.0</v>
      </c>
      <c r="C441" s="141" t="s">
        <v>352</v>
      </c>
      <c r="D441" s="131" t="s">
        <v>47</v>
      </c>
      <c r="E441" s="131">
        <v>1856.0</v>
      </c>
      <c r="F441" s="26">
        <f t="shared" si="370"/>
        <v>649600</v>
      </c>
      <c r="G441" s="48">
        <f t="shared" si="371"/>
        <v>488372.064</v>
      </c>
      <c r="H441" s="118">
        <f t="shared" si="372"/>
        <v>1137972.064</v>
      </c>
      <c r="I441" s="118">
        <v>350.0</v>
      </c>
      <c r="J441" s="132">
        <f t="shared" ref="J441:J442" si="375">J232</f>
        <v>263.1315</v>
      </c>
      <c r="K441" s="27">
        <f t="shared" si="315"/>
        <v>613.1315</v>
      </c>
      <c r="L441" s="133" t="s">
        <v>353</v>
      </c>
      <c r="M441" s="50" t="s">
        <v>324</v>
      </c>
      <c r="N441" s="4"/>
      <c r="O441" s="4"/>
      <c r="P441" s="4"/>
      <c r="Q441" s="4"/>
      <c r="R441" s="4"/>
      <c r="S441" s="4"/>
      <c r="T441" s="4"/>
      <c r="U441" s="4"/>
      <c r="V441" s="4"/>
      <c r="W441" s="4"/>
      <c r="X441" s="4"/>
      <c r="Y441" s="4"/>
      <c r="Z441" s="4"/>
    </row>
    <row r="442" outlineLevel="1">
      <c r="A442" s="42">
        <v>315.0</v>
      </c>
      <c r="B442" s="129">
        <v>239.0</v>
      </c>
      <c r="C442" s="141" t="s">
        <v>354</v>
      </c>
      <c r="D442" s="131" t="s">
        <v>47</v>
      </c>
      <c r="E442" s="131">
        <v>1891.84</v>
      </c>
      <c r="F442" s="26">
        <f t="shared" si="370"/>
        <v>662144</v>
      </c>
      <c r="G442" s="48">
        <f t="shared" si="371"/>
        <v>818706.057</v>
      </c>
      <c r="H442" s="118">
        <f t="shared" si="372"/>
        <v>1480850.057</v>
      </c>
      <c r="I442" s="118">
        <v>350.0</v>
      </c>
      <c r="J442" s="132">
        <f t="shared" si="375"/>
        <v>432.7565</v>
      </c>
      <c r="K442" s="27">
        <f t="shared" si="315"/>
        <v>782.7565</v>
      </c>
      <c r="L442" s="133" t="s">
        <v>355</v>
      </c>
      <c r="M442" s="50" t="s">
        <v>324</v>
      </c>
      <c r="N442" s="4"/>
      <c r="O442" s="4"/>
      <c r="P442" s="4"/>
      <c r="Q442" s="4"/>
      <c r="R442" s="4"/>
      <c r="S442" s="4"/>
      <c r="T442" s="4"/>
      <c r="U442" s="4"/>
      <c r="V442" s="4"/>
      <c r="W442" s="4"/>
      <c r="X442" s="4"/>
      <c r="Y442" s="4"/>
      <c r="Z442" s="4"/>
    </row>
    <row r="443" outlineLevel="1">
      <c r="A443" s="42">
        <v>316.0</v>
      </c>
      <c r="B443" s="129">
        <v>240.0</v>
      </c>
      <c r="C443" s="130" t="s">
        <v>555</v>
      </c>
      <c r="D443" s="51" t="s">
        <v>47</v>
      </c>
      <c r="E443" s="51">
        <v>272.6</v>
      </c>
      <c r="F443" s="26">
        <f t="shared" si="370"/>
        <v>154474.242</v>
      </c>
      <c r="G443" s="48">
        <f t="shared" si="371"/>
        <v>310764</v>
      </c>
      <c r="H443" s="118">
        <f t="shared" si="372"/>
        <v>465238.242</v>
      </c>
      <c r="I443" s="118">
        <v>566.67</v>
      </c>
      <c r="J443" s="132">
        <f t="shared" ref="J443:J444" si="376">J326</f>
        <v>1140</v>
      </c>
      <c r="K443" s="27">
        <f t="shared" si="315"/>
        <v>1706.67</v>
      </c>
      <c r="L443" s="134" t="s">
        <v>556</v>
      </c>
      <c r="M443" s="50" t="s">
        <v>324</v>
      </c>
      <c r="N443" s="4"/>
      <c r="O443" s="4"/>
      <c r="P443" s="4"/>
      <c r="Q443" s="4"/>
      <c r="R443" s="4"/>
      <c r="S443" s="4"/>
      <c r="T443" s="4"/>
      <c r="U443" s="4"/>
      <c r="V443" s="4"/>
      <c r="W443" s="4"/>
      <c r="X443" s="4"/>
      <c r="Y443" s="4"/>
      <c r="Z443" s="4"/>
    </row>
    <row r="444" outlineLevel="1">
      <c r="A444" s="42">
        <v>317.0</v>
      </c>
      <c r="B444" s="129">
        <v>241.0</v>
      </c>
      <c r="C444" s="134" t="s">
        <v>517</v>
      </c>
      <c r="D444" s="51" t="s">
        <v>47</v>
      </c>
      <c r="E444" s="51">
        <v>308.5</v>
      </c>
      <c r="F444" s="26">
        <f t="shared" si="370"/>
        <v>107975</v>
      </c>
      <c r="G444" s="48">
        <f t="shared" si="371"/>
        <v>232377.625</v>
      </c>
      <c r="H444" s="118">
        <f t="shared" si="372"/>
        <v>340352.625</v>
      </c>
      <c r="I444" s="118">
        <v>350.0</v>
      </c>
      <c r="J444" s="161">
        <f t="shared" si="376"/>
        <v>753.25</v>
      </c>
      <c r="K444" s="27">
        <f t="shared" si="315"/>
        <v>1103.25</v>
      </c>
      <c r="L444" s="134" t="s">
        <v>477</v>
      </c>
      <c r="M444" s="50" t="s">
        <v>324</v>
      </c>
      <c r="N444" s="4"/>
      <c r="O444" s="4"/>
      <c r="P444" s="4"/>
      <c r="Q444" s="4"/>
      <c r="R444" s="4"/>
      <c r="S444" s="4"/>
      <c r="T444" s="4"/>
      <c r="U444" s="4"/>
      <c r="V444" s="4"/>
      <c r="W444" s="4"/>
      <c r="X444" s="4"/>
      <c r="Y444" s="4"/>
      <c r="Z444" s="4"/>
    </row>
    <row r="445" outlineLevel="1">
      <c r="A445" s="42">
        <v>318.0</v>
      </c>
      <c r="B445" s="129">
        <v>242.0</v>
      </c>
      <c r="C445" s="130" t="s">
        <v>536</v>
      </c>
      <c r="D445" s="51" t="s">
        <v>19</v>
      </c>
      <c r="E445" s="51">
        <v>5046.0</v>
      </c>
      <c r="F445" s="26">
        <f t="shared" si="370"/>
        <v>33687.98859</v>
      </c>
      <c r="G445" s="48">
        <f t="shared" si="371"/>
        <v>24446.58</v>
      </c>
      <c r="H445" s="118">
        <f t="shared" si="372"/>
        <v>58134.56859</v>
      </c>
      <c r="I445" s="118">
        <v>6.676176890156919</v>
      </c>
      <c r="J445" s="132">
        <f>'МТР_АР'!H300</f>
        <v>4.844744352</v>
      </c>
      <c r="K445" s="27">
        <f t="shared" si="315"/>
        <v>11.52092124</v>
      </c>
      <c r="L445" s="134" t="s">
        <v>557</v>
      </c>
      <c r="M445" s="50" t="s">
        <v>324</v>
      </c>
      <c r="N445" s="4"/>
      <c r="O445" s="4"/>
      <c r="P445" s="4"/>
      <c r="Q445" s="4"/>
      <c r="R445" s="4"/>
      <c r="S445" s="4"/>
      <c r="T445" s="4"/>
      <c r="U445" s="4"/>
      <c r="V445" s="4"/>
      <c r="W445" s="4"/>
      <c r="X445" s="4"/>
      <c r="Y445" s="4"/>
      <c r="Z445" s="4"/>
    </row>
    <row r="446" outlineLevel="1">
      <c r="A446" s="164">
        <v>319.0</v>
      </c>
      <c r="B446" s="150"/>
      <c r="C446" s="60" t="s">
        <v>480</v>
      </c>
      <c r="D446" s="151"/>
      <c r="E446" s="151"/>
      <c r="F446" s="63">
        <f t="shared" ref="F446:H446" si="377">SUM(F447)</f>
        <v>308434</v>
      </c>
      <c r="G446" s="63">
        <f t="shared" si="377"/>
        <v>739072</v>
      </c>
      <c r="H446" s="63">
        <f t="shared" si="377"/>
        <v>1047506</v>
      </c>
      <c r="I446" s="153"/>
      <c r="J446" s="152"/>
      <c r="K446" s="153">
        <f t="shared" si="315"/>
        <v>0</v>
      </c>
      <c r="L446" s="154"/>
      <c r="M446" s="4"/>
      <c r="N446" s="4"/>
      <c r="O446" s="4"/>
      <c r="P446" s="4"/>
      <c r="Q446" s="4"/>
      <c r="R446" s="4"/>
      <c r="S446" s="4"/>
      <c r="T446" s="4"/>
      <c r="U446" s="4"/>
      <c r="V446" s="4"/>
      <c r="W446" s="4"/>
      <c r="X446" s="4"/>
      <c r="Y446" s="4"/>
      <c r="Z446" s="4"/>
    </row>
    <row r="447" outlineLevel="1">
      <c r="A447" s="42">
        <v>319.0</v>
      </c>
      <c r="B447" s="129">
        <v>243.0</v>
      </c>
      <c r="C447" s="130" t="s">
        <v>481</v>
      </c>
      <c r="D447" s="51" t="s">
        <v>19</v>
      </c>
      <c r="E447" s="51">
        <v>8.0</v>
      </c>
      <c r="F447" s="26">
        <f>E447*I447</f>
        <v>308434</v>
      </c>
      <c r="G447" s="48">
        <f>J447*E447</f>
        <v>739072</v>
      </c>
      <c r="H447" s="118">
        <f>F447+G447</f>
        <v>1047506</v>
      </c>
      <c r="I447" s="118">
        <v>38554.25</v>
      </c>
      <c r="J447" s="132">
        <f>'МТР_АР'!H304</f>
        <v>92384</v>
      </c>
      <c r="K447" s="27">
        <f t="shared" si="315"/>
        <v>130938.25</v>
      </c>
      <c r="L447" s="134" t="s">
        <v>558</v>
      </c>
      <c r="M447" s="50" t="s">
        <v>444</v>
      </c>
      <c r="N447" s="4"/>
      <c r="O447" s="4"/>
      <c r="P447" s="4"/>
      <c r="Q447" s="4"/>
      <c r="R447" s="4"/>
      <c r="S447" s="4"/>
      <c r="T447" s="4"/>
      <c r="U447" s="4"/>
      <c r="V447" s="4"/>
      <c r="W447" s="4"/>
      <c r="X447" s="4"/>
      <c r="Y447" s="4"/>
      <c r="Z447" s="4"/>
    </row>
    <row r="448" outlineLevel="1">
      <c r="A448" s="164">
        <v>320.0</v>
      </c>
      <c r="B448" s="150"/>
      <c r="C448" s="60" t="s">
        <v>483</v>
      </c>
      <c r="D448" s="151"/>
      <c r="E448" s="151"/>
      <c r="F448" s="63">
        <f t="shared" ref="F448:H448" si="378">SUM(F449:F450)</f>
        <v>3488000</v>
      </c>
      <c r="G448" s="63">
        <f t="shared" si="378"/>
        <v>20409600</v>
      </c>
      <c r="H448" s="63">
        <f t="shared" si="378"/>
        <v>23897600</v>
      </c>
      <c r="I448" s="153"/>
      <c r="J448" s="152"/>
      <c r="K448" s="153">
        <f t="shared" si="315"/>
        <v>0</v>
      </c>
      <c r="L448" s="154"/>
      <c r="M448" s="4"/>
      <c r="N448" s="4"/>
      <c r="O448" s="4"/>
      <c r="P448" s="4"/>
      <c r="Q448" s="4"/>
      <c r="R448" s="4"/>
      <c r="S448" s="4"/>
      <c r="T448" s="4"/>
      <c r="U448" s="4"/>
      <c r="V448" s="4"/>
      <c r="W448" s="4"/>
      <c r="X448" s="4"/>
      <c r="Y448" s="4"/>
      <c r="Z448" s="4"/>
    </row>
    <row r="449" outlineLevel="1">
      <c r="A449" s="42">
        <v>320.0</v>
      </c>
      <c r="B449" s="129">
        <v>244.0</v>
      </c>
      <c r="C449" s="130" t="s">
        <v>484</v>
      </c>
      <c r="D449" s="51" t="s">
        <v>47</v>
      </c>
      <c r="E449" s="51">
        <v>1056.0</v>
      </c>
      <c r="F449" s="26">
        <f t="shared" ref="F449:F450" si="379">E449*I449</f>
        <v>3168000</v>
      </c>
      <c r="G449" s="48">
        <f t="shared" ref="G449:G450" si="380">J449*E449</f>
        <v>16473600</v>
      </c>
      <c r="H449" s="118">
        <f t="shared" ref="H449:H450" si="381">F449+G449</f>
        <v>19641600</v>
      </c>
      <c r="I449" s="118">
        <v>3000.0</v>
      </c>
      <c r="J449" s="132">
        <f t="shared" ref="J449:J450" si="382">J332</f>
        <v>15600</v>
      </c>
      <c r="K449" s="27">
        <f t="shared" si="315"/>
        <v>18600</v>
      </c>
      <c r="L449" s="133" t="s">
        <v>559</v>
      </c>
      <c r="M449" s="50" t="s">
        <v>444</v>
      </c>
      <c r="N449" s="4"/>
      <c r="O449" s="4"/>
      <c r="P449" s="4"/>
      <c r="Q449" s="4"/>
      <c r="R449" s="4"/>
      <c r="S449" s="4"/>
      <c r="T449" s="4"/>
      <c r="U449" s="4"/>
      <c r="V449" s="4"/>
      <c r="W449" s="4"/>
      <c r="X449" s="4"/>
      <c r="Y449" s="4"/>
      <c r="Z449" s="4"/>
    </row>
    <row r="450" outlineLevel="1">
      <c r="A450" s="42">
        <v>321.0</v>
      </c>
      <c r="B450" s="129">
        <v>245.0</v>
      </c>
      <c r="C450" s="134" t="s">
        <v>486</v>
      </c>
      <c r="D450" s="51" t="s">
        <v>487</v>
      </c>
      <c r="E450" s="51">
        <v>320.0</v>
      </c>
      <c r="F450" s="26">
        <f t="shared" si="379"/>
        <v>320000</v>
      </c>
      <c r="G450" s="48">
        <f t="shared" si="380"/>
        <v>3936000</v>
      </c>
      <c r="H450" s="118">
        <f t="shared" si="381"/>
        <v>4256000</v>
      </c>
      <c r="I450" s="118">
        <v>1000.0</v>
      </c>
      <c r="J450" s="132">
        <f t="shared" si="382"/>
        <v>12300</v>
      </c>
      <c r="K450" s="27">
        <f t="shared" si="315"/>
        <v>13300</v>
      </c>
      <c r="L450" s="134" t="s">
        <v>488</v>
      </c>
      <c r="M450" s="50" t="s">
        <v>444</v>
      </c>
      <c r="N450" s="4"/>
      <c r="O450" s="4"/>
      <c r="P450" s="4"/>
      <c r="Q450" s="4"/>
      <c r="R450" s="4"/>
      <c r="S450" s="4"/>
      <c r="T450" s="4"/>
      <c r="U450" s="4"/>
      <c r="V450" s="4"/>
      <c r="W450" s="4"/>
      <c r="X450" s="4"/>
      <c r="Y450" s="4"/>
      <c r="Z450" s="4"/>
    </row>
    <row r="451" outlineLevel="1">
      <c r="A451" s="164">
        <v>322.0</v>
      </c>
      <c r="B451" s="150"/>
      <c r="C451" s="60" t="s">
        <v>489</v>
      </c>
      <c r="D451" s="151"/>
      <c r="E451" s="151"/>
      <c r="F451" s="63">
        <f t="shared" ref="F451:H451" si="383">SUM(F452)</f>
        <v>1103364.738</v>
      </c>
      <c r="G451" s="63">
        <f t="shared" si="383"/>
        <v>726265.062</v>
      </c>
      <c r="H451" s="63">
        <f t="shared" si="383"/>
        <v>1829629.8</v>
      </c>
      <c r="I451" s="153"/>
      <c r="J451" s="152"/>
      <c r="K451" s="153">
        <f t="shared" si="315"/>
        <v>0</v>
      </c>
      <c r="L451" s="154"/>
      <c r="M451" s="4"/>
      <c r="N451" s="4"/>
      <c r="O451" s="4"/>
      <c r="P451" s="4"/>
      <c r="Q451" s="4"/>
      <c r="R451" s="4"/>
      <c r="S451" s="4"/>
      <c r="T451" s="4"/>
      <c r="U451" s="4"/>
      <c r="V451" s="4"/>
      <c r="W451" s="4"/>
      <c r="X451" s="4"/>
      <c r="Y451" s="4"/>
      <c r="Z451" s="4"/>
    </row>
    <row r="452" outlineLevel="1">
      <c r="A452" s="42">
        <v>322.0</v>
      </c>
      <c r="B452" s="129">
        <v>246.0</v>
      </c>
      <c r="C452" s="130" t="s">
        <v>540</v>
      </c>
      <c r="D452" s="51" t="s">
        <v>23</v>
      </c>
      <c r="E452" s="51">
        <v>2647.8</v>
      </c>
      <c r="F452" s="26">
        <f>E452*I452</f>
        <v>1103364.738</v>
      </c>
      <c r="G452" s="48">
        <f>J452*E452</f>
        <v>726265.062</v>
      </c>
      <c r="H452" s="118">
        <f>F452+G452</f>
        <v>1829629.8</v>
      </c>
      <c r="I452" s="118">
        <v>416.71</v>
      </c>
      <c r="J452" s="132">
        <f>J335</f>
        <v>274.29</v>
      </c>
      <c r="K452" s="27">
        <f t="shared" si="315"/>
        <v>691</v>
      </c>
      <c r="L452" s="134" t="s">
        <v>491</v>
      </c>
      <c r="M452" s="50" t="s">
        <v>444</v>
      </c>
      <c r="N452" s="4"/>
      <c r="O452" s="4"/>
      <c r="P452" s="4"/>
      <c r="Q452" s="4"/>
      <c r="R452" s="4"/>
      <c r="S452" s="4"/>
      <c r="T452" s="4"/>
      <c r="U452" s="4"/>
      <c r="V452" s="4"/>
      <c r="W452" s="4"/>
      <c r="X452" s="4"/>
      <c r="Y452" s="4"/>
      <c r="Z452" s="4"/>
    </row>
    <row r="453" outlineLevel="1">
      <c r="A453" s="164">
        <v>323.0</v>
      </c>
      <c r="B453" s="150"/>
      <c r="C453" s="60" t="s">
        <v>560</v>
      </c>
      <c r="D453" s="151"/>
      <c r="E453" s="151"/>
      <c r="F453" s="63">
        <f t="shared" ref="F453:H453" si="384">SUM(F454)</f>
        <v>1485387.952</v>
      </c>
      <c r="G453" s="63">
        <f t="shared" si="384"/>
        <v>1448597.366</v>
      </c>
      <c r="H453" s="63">
        <f t="shared" si="384"/>
        <v>2933985.319</v>
      </c>
      <c r="I453" s="153"/>
      <c r="J453" s="152"/>
      <c r="K453" s="153">
        <f t="shared" si="315"/>
        <v>0</v>
      </c>
      <c r="L453" s="154"/>
      <c r="M453" s="4"/>
      <c r="N453" s="4"/>
      <c r="O453" s="4"/>
      <c r="P453" s="4"/>
      <c r="Q453" s="4"/>
      <c r="R453" s="4"/>
      <c r="S453" s="4"/>
      <c r="T453" s="4"/>
      <c r="U453" s="4"/>
      <c r="V453" s="4"/>
      <c r="W453" s="4"/>
      <c r="X453" s="4"/>
      <c r="Y453" s="4"/>
      <c r="Z453" s="4"/>
    </row>
    <row r="454" outlineLevel="1">
      <c r="A454" s="42">
        <v>323.0</v>
      </c>
      <c r="B454" s="129">
        <v>247.0</v>
      </c>
      <c r="C454" s="130" t="s">
        <v>493</v>
      </c>
      <c r="D454" s="51" t="s">
        <v>148</v>
      </c>
      <c r="E454" s="51">
        <v>9.8768</v>
      </c>
      <c r="F454" s="26">
        <f>E454*I454</f>
        <v>1485387.952</v>
      </c>
      <c r="G454" s="48">
        <f>J454*E454</f>
        <v>1448597.366</v>
      </c>
      <c r="H454" s="118">
        <f>F454+G454</f>
        <v>2933985.319</v>
      </c>
      <c r="I454" s="118">
        <v>150391.62</v>
      </c>
      <c r="J454" s="132">
        <f>J337</f>
        <v>146666.67</v>
      </c>
      <c r="K454" s="27">
        <f t="shared" si="315"/>
        <v>297058.29</v>
      </c>
      <c r="L454" s="134" t="s">
        <v>561</v>
      </c>
      <c r="M454" s="50" t="s">
        <v>444</v>
      </c>
      <c r="N454" s="4"/>
      <c r="O454" s="4"/>
      <c r="P454" s="4"/>
      <c r="Q454" s="4"/>
      <c r="R454" s="4"/>
      <c r="S454" s="4"/>
      <c r="T454" s="4"/>
      <c r="U454" s="4"/>
      <c r="V454" s="4"/>
      <c r="W454" s="4"/>
      <c r="X454" s="4"/>
      <c r="Y454" s="4"/>
      <c r="Z454" s="4"/>
    </row>
    <row r="455" outlineLevel="1">
      <c r="A455" s="164">
        <v>324.0</v>
      </c>
      <c r="B455" s="150"/>
      <c r="C455" s="60" t="s">
        <v>495</v>
      </c>
      <c r="D455" s="151"/>
      <c r="E455" s="151"/>
      <c r="F455" s="63">
        <f t="shared" ref="F455:H455" si="385">SUM(F456)</f>
        <v>982212.9002</v>
      </c>
      <c r="G455" s="63">
        <f t="shared" si="385"/>
        <v>77151.8598</v>
      </c>
      <c r="H455" s="63">
        <f t="shared" si="385"/>
        <v>1059364.76</v>
      </c>
      <c r="I455" s="153"/>
      <c r="J455" s="153"/>
      <c r="K455" s="153">
        <f t="shared" si="315"/>
        <v>0</v>
      </c>
      <c r="L455" s="154"/>
      <c r="M455" s="4"/>
      <c r="N455" s="4"/>
      <c r="O455" s="4"/>
      <c r="P455" s="4"/>
      <c r="Q455" s="4"/>
      <c r="R455" s="4"/>
      <c r="S455" s="4"/>
      <c r="T455" s="4"/>
      <c r="U455" s="4"/>
      <c r="V455" s="4"/>
      <c r="W455" s="4"/>
      <c r="X455" s="4"/>
      <c r="Y455" s="4"/>
      <c r="Z455" s="4"/>
    </row>
    <row r="456" outlineLevel="1">
      <c r="A456" s="42">
        <v>324.0</v>
      </c>
      <c r="B456" s="129">
        <v>248.0</v>
      </c>
      <c r="C456" s="130" t="s">
        <v>496</v>
      </c>
      <c r="D456" s="51" t="s">
        <v>47</v>
      </c>
      <c r="E456" s="51">
        <v>1420.06</v>
      </c>
      <c r="F456" s="26">
        <f>E456*I456</f>
        <v>982212.9002</v>
      </c>
      <c r="G456" s="48">
        <f>J456*E456</f>
        <v>77151.8598</v>
      </c>
      <c r="H456" s="118">
        <f>F456+G456</f>
        <v>1059364.76</v>
      </c>
      <c r="I456" s="118">
        <v>691.67</v>
      </c>
      <c r="J456" s="132">
        <f>J339</f>
        <v>54.33</v>
      </c>
      <c r="K456" s="27">
        <f t="shared" si="315"/>
        <v>746</v>
      </c>
      <c r="L456" s="134" t="s">
        <v>562</v>
      </c>
      <c r="M456" s="50" t="s">
        <v>444</v>
      </c>
      <c r="N456" s="4"/>
      <c r="O456" s="4"/>
      <c r="P456" s="4"/>
      <c r="Q456" s="4"/>
      <c r="R456" s="4"/>
      <c r="S456" s="4"/>
      <c r="T456" s="4"/>
      <c r="U456" s="4"/>
      <c r="V456" s="4"/>
      <c r="W456" s="4"/>
      <c r="X456" s="4"/>
      <c r="Y456" s="4"/>
      <c r="Z456" s="4"/>
    </row>
    <row r="457" outlineLevel="1">
      <c r="A457" s="164">
        <v>325.0</v>
      </c>
      <c r="B457" s="150"/>
      <c r="C457" s="60" t="s">
        <v>498</v>
      </c>
      <c r="D457" s="151"/>
      <c r="E457" s="151"/>
      <c r="F457" s="63">
        <f t="shared" ref="F457:H457" si="386">SUM(F458:F461)</f>
        <v>248185.62</v>
      </c>
      <c r="G457" s="63">
        <f t="shared" si="386"/>
        <v>960256.08</v>
      </c>
      <c r="H457" s="63">
        <f t="shared" si="386"/>
        <v>1208441.7</v>
      </c>
      <c r="I457" s="153"/>
      <c r="J457" s="152"/>
      <c r="K457" s="153">
        <f t="shared" si="315"/>
        <v>0</v>
      </c>
      <c r="L457" s="154"/>
      <c r="M457" s="4"/>
      <c r="N457" s="4"/>
      <c r="O457" s="4"/>
      <c r="P457" s="4"/>
      <c r="Q457" s="4"/>
      <c r="R457" s="4"/>
      <c r="S457" s="4"/>
      <c r="T457" s="4"/>
      <c r="U457" s="4"/>
      <c r="V457" s="4"/>
      <c r="W457" s="4"/>
      <c r="X457" s="4"/>
      <c r="Y457" s="4"/>
      <c r="Z457" s="4"/>
    </row>
    <row r="458" outlineLevel="1">
      <c r="A458" s="42">
        <v>325.0</v>
      </c>
      <c r="B458" s="129">
        <v>249.0</v>
      </c>
      <c r="C458" s="130" t="s">
        <v>499</v>
      </c>
      <c r="D458" s="51" t="s">
        <v>23</v>
      </c>
      <c r="E458" s="51">
        <v>576.0</v>
      </c>
      <c r="F458" s="26">
        <f t="shared" ref="F458:F461" si="387">E458*I458</f>
        <v>207596.16</v>
      </c>
      <c r="G458" s="48">
        <f t="shared" ref="G458:G461" si="388">J458*E458</f>
        <v>676742.4</v>
      </c>
      <c r="H458" s="118">
        <f t="shared" ref="H458:H470" si="389">F458+G458</f>
        <v>884338.56</v>
      </c>
      <c r="I458" s="118">
        <v>360.41</v>
      </c>
      <c r="J458" s="132">
        <f t="shared" ref="J458:J461" si="390">J341</f>
        <v>1174.9</v>
      </c>
      <c r="K458" s="27">
        <f t="shared" si="315"/>
        <v>1535.31</v>
      </c>
      <c r="L458" s="133" t="s">
        <v>563</v>
      </c>
      <c r="M458" s="4"/>
      <c r="N458" s="4"/>
      <c r="O458" s="4"/>
      <c r="P458" s="4"/>
      <c r="Q458" s="4"/>
      <c r="R458" s="4"/>
      <c r="S458" s="4"/>
      <c r="T458" s="4"/>
      <c r="U458" s="4"/>
      <c r="V458" s="4"/>
      <c r="W458" s="4"/>
      <c r="X458" s="4"/>
      <c r="Y458" s="4"/>
      <c r="Z458" s="4"/>
    </row>
    <row r="459" outlineLevel="1">
      <c r="A459" s="42">
        <v>326.0</v>
      </c>
      <c r="B459" s="129">
        <v>250.0</v>
      </c>
      <c r="C459" s="130" t="s">
        <v>501</v>
      </c>
      <c r="D459" s="51" t="s">
        <v>19</v>
      </c>
      <c r="E459" s="51">
        <v>24.0</v>
      </c>
      <c r="F459" s="26">
        <f t="shared" si="387"/>
        <v>11482.2</v>
      </c>
      <c r="G459" s="48">
        <f t="shared" si="388"/>
        <v>195120</v>
      </c>
      <c r="H459" s="118">
        <f t="shared" si="389"/>
        <v>206602.2</v>
      </c>
      <c r="I459" s="118">
        <v>478.425</v>
      </c>
      <c r="J459" s="132">
        <f t="shared" si="390"/>
        <v>8130</v>
      </c>
      <c r="K459" s="27">
        <f t="shared" si="315"/>
        <v>8608.425</v>
      </c>
      <c r="L459" s="134" t="s">
        <v>502</v>
      </c>
      <c r="M459" s="4"/>
      <c r="N459" s="4"/>
      <c r="O459" s="4"/>
      <c r="P459" s="4"/>
      <c r="Q459" s="4"/>
      <c r="R459" s="4"/>
      <c r="S459" s="4"/>
      <c r="T459" s="4"/>
      <c r="U459" s="4"/>
      <c r="V459" s="4"/>
      <c r="W459" s="4"/>
      <c r="X459" s="4"/>
      <c r="Y459" s="4"/>
      <c r="Z459" s="4"/>
    </row>
    <row r="460" outlineLevel="1">
      <c r="A460" s="42">
        <v>327.0</v>
      </c>
      <c r="B460" s="129">
        <v>251.0</v>
      </c>
      <c r="C460" s="130" t="s">
        <v>503</v>
      </c>
      <c r="D460" s="51" t="s">
        <v>23</v>
      </c>
      <c r="E460" s="51">
        <v>84.0</v>
      </c>
      <c r="F460" s="26">
        <f t="shared" si="387"/>
        <v>15673.14</v>
      </c>
      <c r="G460" s="48">
        <f t="shared" si="388"/>
        <v>75433.68</v>
      </c>
      <c r="H460" s="118">
        <f t="shared" si="389"/>
        <v>91106.82</v>
      </c>
      <c r="I460" s="118">
        <v>186.585</v>
      </c>
      <c r="J460" s="132">
        <f t="shared" si="390"/>
        <v>898.02</v>
      </c>
      <c r="K460" s="27">
        <f t="shared" si="315"/>
        <v>1084.605</v>
      </c>
      <c r="L460" s="133" t="s">
        <v>564</v>
      </c>
      <c r="M460" s="4"/>
      <c r="N460" s="4"/>
      <c r="O460" s="4"/>
      <c r="P460" s="4"/>
      <c r="Q460" s="4"/>
      <c r="R460" s="4"/>
      <c r="S460" s="4"/>
      <c r="T460" s="4"/>
      <c r="U460" s="4"/>
      <c r="V460" s="4"/>
      <c r="W460" s="4"/>
      <c r="X460" s="4"/>
      <c r="Y460" s="4"/>
      <c r="Z460" s="4"/>
    </row>
    <row r="461" ht="42.75" customHeight="1" outlineLevel="1">
      <c r="A461" s="42">
        <v>328.0</v>
      </c>
      <c r="B461" s="129">
        <v>251.0</v>
      </c>
      <c r="C461" s="130" t="s">
        <v>505</v>
      </c>
      <c r="D461" s="51" t="s">
        <v>19</v>
      </c>
      <c r="E461" s="51">
        <v>24.0</v>
      </c>
      <c r="F461" s="26">
        <f t="shared" si="387"/>
        <v>13434.12</v>
      </c>
      <c r="G461" s="48">
        <f t="shared" si="388"/>
        <v>12960</v>
      </c>
      <c r="H461" s="118">
        <f t="shared" si="389"/>
        <v>26394.12</v>
      </c>
      <c r="I461" s="118">
        <v>559.755</v>
      </c>
      <c r="J461" s="161">
        <f t="shared" si="390"/>
        <v>540</v>
      </c>
      <c r="K461" s="27">
        <f t="shared" si="315"/>
        <v>1099.755</v>
      </c>
      <c r="L461" s="134" t="s">
        <v>506</v>
      </c>
      <c r="M461" s="4" t="str">
        <f>M344</f>
        <v>авалон</v>
      </c>
      <c r="N461" s="4"/>
      <c r="O461" s="4"/>
      <c r="P461" s="4"/>
      <c r="Q461" s="4"/>
      <c r="R461" s="4"/>
      <c r="S461" s="4"/>
      <c r="T461" s="4"/>
      <c r="U461" s="4"/>
      <c r="V461" s="4"/>
      <c r="W461" s="4"/>
      <c r="X461" s="4"/>
      <c r="Y461" s="4"/>
      <c r="Z461" s="4"/>
    </row>
    <row r="462" outlineLevel="1">
      <c r="A462" s="174">
        <v>329.0</v>
      </c>
      <c r="B462" s="124"/>
      <c r="C462" s="146" t="s">
        <v>55</v>
      </c>
      <c r="D462" s="125"/>
      <c r="E462" s="125"/>
      <c r="F462" s="147">
        <f t="shared" ref="F462:G462" si="391">SUM(F463:F469)</f>
        <v>26527608.51</v>
      </c>
      <c r="G462" s="147">
        <f t="shared" si="391"/>
        <v>0</v>
      </c>
      <c r="H462" s="147">
        <f t="shared" si="389"/>
        <v>26527608.51</v>
      </c>
      <c r="I462" s="119"/>
      <c r="J462" s="19"/>
      <c r="K462" s="19"/>
      <c r="L462" s="148"/>
      <c r="M462" s="4"/>
      <c r="N462" s="4"/>
      <c r="O462" s="4"/>
      <c r="P462" s="4"/>
      <c r="Q462" s="4"/>
      <c r="R462" s="4"/>
      <c r="S462" s="4"/>
      <c r="T462" s="4"/>
      <c r="U462" s="4"/>
      <c r="V462" s="4"/>
      <c r="W462" s="4"/>
      <c r="X462" s="4"/>
      <c r="Y462" s="4"/>
      <c r="Z462" s="4"/>
    </row>
    <row r="463" outlineLevel="1">
      <c r="A463" s="42">
        <v>329.0</v>
      </c>
      <c r="B463" s="129">
        <v>253.0</v>
      </c>
      <c r="C463" s="134" t="s">
        <v>565</v>
      </c>
      <c r="D463" s="51" t="s">
        <v>57</v>
      </c>
      <c r="E463" s="51">
        <v>20.356</v>
      </c>
      <c r="F463" s="26">
        <f t="shared" ref="F463:F469" si="392">E463*I463</f>
        <v>50890</v>
      </c>
      <c r="G463" s="26">
        <f t="shared" ref="G463:G469" si="393">E463*J463</f>
        <v>0</v>
      </c>
      <c r="H463" s="47">
        <f t="shared" si="389"/>
        <v>50890</v>
      </c>
      <c r="I463" s="118">
        <v>2500.0</v>
      </c>
      <c r="J463" s="27">
        <v>0.0</v>
      </c>
      <c r="K463" s="27">
        <f t="shared" ref="K463:K469" si="394">I463+J463</f>
        <v>2500</v>
      </c>
      <c r="L463" s="155"/>
      <c r="M463" s="4"/>
      <c r="N463" s="4"/>
      <c r="O463" s="4"/>
      <c r="P463" s="4"/>
      <c r="Q463" s="4"/>
      <c r="R463" s="4"/>
      <c r="S463" s="4"/>
      <c r="T463" s="4"/>
      <c r="U463" s="4"/>
      <c r="V463" s="4"/>
      <c r="W463" s="4"/>
      <c r="X463" s="4"/>
      <c r="Y463" s="4"/>
      <c r="Z463" s="4"/>
    </row>
    <row r="464" outlineLevel="1">
      <c r="A464" s="42">
        <v>330.0</v>
      </c>
      <c r="B464" s="129">
        <v>254.0</v>
      </c>
      <c r="C464" s="134" t="s">
        <v>566</v>
      </c>
      <c r="D464" s="51" t="s">
        <v>57</v>
      </c>
      <c r="E464" s="51">
        <v>20.356</v>
      </c>
      <c r="F464" s="26">
        <f t="shared" si="392"/>
        <v>8481.666667</v>
      </c>
      <c r="G464" s="26">
        <f t="shared" si="393"/>
        <v>0</v>
      </c>
      <c r="H464" s="47">
        <f t="shared" si="389"/>
        <v>8481.666667</v>
      </c>
      <c r="I464" s="118">
        <v>416.6666666666667</v>
      </c>
      <c r="J464" s="27">
        <v>0.0</v>
      </c>
      <c r="K464" s="27">
        <f t="shared" si="394"/>
        <v>416.6666667</v>
      </c>
      <c r="L464" s="155"/>
      <c r="M464" s="4"/>
      <c r="N464" s="4"/>
      <c r="O464" s="4"/>
      <c r="P464" s="4"/>
      <c r="Q464" s="4"/>
      <c r="R464" s="4"/>
      <c r="S464" s="4"/>
      <c r="T464" s="4"/>
      <c r="U464" s="4"/>
      <c r="V464" s="4"/>
      <c r="W464" s="4"/>
      <c r="X464" s="4"/>
      <c r="Y464" s="4"/>
      <c r="Z464" s="4"/>
    </row>
    <row r="465" outlineLevel="1">
      <c r="A465" s="42">
        <v>331.0</v>
      </c>
      <c r="B465" s="129">
        <v>255.0</v>
      </c>
      <c r="C465" s="134" t="s">
        <v>567</v>
      </c>
      <c r="D465" s="51" t="s">
        <v>57</v>
      </c>
      <c r="E465" s="51">
        <v>20.356</v>
      </c>
      <c r="F465" s="26">
        <f t="shared" si="392"/>
        <v>12722.5</v>
      </c>
      <c r="G465" s="26">
        <f t="shared" si="393"/>
        <v>0</v>
      </c>
      <c r="H465" s="47">
        <f t="shared" si="389"/>
        <v>12722.5</v>
      </c>
      <c r="I465" s="118">
        <v>625.0</v>
      </c>
      <c r="J465" s="27">
        <v>0.0</v>
      </c>
      <c r="K465" s="27">
        <f t="shared" si="394"/>
        <v>625</v>
      </c>
      <c r="L465" s="155"/>
      <c r="M465" s="4"/>
      <c r="N465" s="4"/>
      <c r="O465" s="4"/>
      <c r="P465" s="4"/>
      <c r="Q465" s="4"/>
      <c r="R465" s="4"/>
      <c r="S465" s="4"/>
      <c r="T465" s="4"/>
      <c r="U465" s="4"/>
      <c r="V465" s="4"/>
      <c r="W465" s="4"/>
      <c r="X465" s="4"/>
      <c r="Y465" s="4"/>
      <c r="Z465" s="4"/>
    </row>
    <row r="466" outlineLevel="1">
      <c r="A466" s="42">
        <v>332.0</v>
      </c>
      <c r="B466" s="129">
        <v>256.0</v>
      </c>
      <c r="C466" s="134" t="s">
        <v>568</v>
      </c>
      <c r="D466" s="51" t="s">
        <v>57</v>
      </c>
      <c r="E466" s="51">
        <v>453.847</v>
      </c>
      <c r="F466" s="26">
        <f t="shared" si="392"/>
        <v>1134617.5</v>
      </c>
      <c r="G466" s="26">
        <f t="shared" si="393"/>
        <v>0</v>
      </c>
      <c r="H466" s="47">
        <f t="shared" si="389"/>
        <v>1134617.5</v>
      </c>
      <c r="I466" s="118">
        <v>2500.0</v>
      </c>
      <c r="J466" s="27">
        <v>0.0</v>
      </c>
      <c r="K466" s="27">
        <f t="shared" si="394"/>
        <v>2500</v>
      </c>
      <c r="L466" s="155"/>
      <c r="M466" s="4"/>
      <c r="N466" s="4"/>
      <c r="O466" s="4"/>
      <c r="P466" s="4"/>
      <c r="Q466" s="4"/>
      <c r="R466" s="4"/>
      <c r="S466" s="4"/>
      <c r="T466" s="4"/>
      <c r="U466" s="4"/>
      <c r="V466" s="4"/>
      <c r="W466" s="4"/>
      <c r="X466" s="4"/>
      <c r="Y466" s="4"/>
      <c r="Z466" s="4"/>
    </row>
    <row r="467" outlineLevel="1">
      <c r="A467" s="42">
        <v>333.0</v>
      </c>
      <c r="B467" s="129">
        <v>257.0</v>
      </c>
      <c r="C467" s="134" t="s">
        <v>569</v>
      </c>
      <c r="D467" s="51" t="s">
        <v>57</v>
      </c>
      <c r="E467" s="51">
        <v>4084.625</v>
      </c>
      <c r="F467" s="26">
        <f t="shared" si="392"/>
        <v>2552890.625</v>
      </c>
      <c r="G467" s="26">
        <f t="shared" si="393"/>
        <v>0</v>
      </c>
      <c r="H467" s="47">
        <f t="shared" si="389"/>
        <v>2552890.625</v>
      </c>
      <c r="I467" s="118">
        <v>625.0</v>
      </c>
      <c r="J467" s="27">
        <v>0.0</v>
      </c>
      <c r="K467" s="27">
        <f t="shared" si="394"/>
        <v>625</v>
      </c>
      <c r="L467" s="155"/>
      <c r="M467" s="4"/>
      <c r="N467" s="4"/>
      <c r="O467" s="4"/>
      <c r="P467" s="4"/>
      <c r="Q467" s="4"/>
      <c r="R467" s="4"/>
      <c r="S467" s="4"/>
      <c r="T467" s="4"/>
      <c r="U467" s="4"/>
      <c r="V467" s="4"/>
      <c r="W467" s="4"/>
      <c r="X467" s="4"/>
      <c r="Y467" s="4"/>
      <c r="Z467" s="4"/>
    </row>
    <row r="468" outlineLevel="1">
      <c r="A468" s="42">
        <v>334.0</v>
      </c>
      <c r="B468" s="129">
        <v>258.0</v>
      </c>
      <c r="C468" s="134" t="s">
        <v>570</v>
      </c>
      <c r="D468" s="51" t="s">
        <v>57</v>
      </c>
      <c r="E468" s="51">
        <v>4538.473</v>
      </c>
      <c r="F468" s="26">
        <f t="shared" si="392"/>
        <v>9455152.083</v>
      </c>
      <c r="G468" s="26">
        <f t="shared" si="393"/>
        <v>0</v>
      </c>
      <c r="H468" s="47">
        <f t="shared" si="389"/>
        <v>9455152.083</v>
      </c>
      <c r="I468" s="119">
        <v>2083.3333333333335</v>
      </c>
      <c r="J468" s="27">
        <v>0.0</v>
      </c>
      <c r="K468" s="27">
        <f t="shared" si="394"/>
        <v>2083.333333</v>
      </c>
      <c r="L468" s="155"/>
      <c r="M468" s="4"/>
      <c r="N468" s="4"/>
      <c r="O468" s="4"/>
      <c r="P468" s="4"/>
      <c r="Q468" s="4"/>
      <c r="R468" s="4"/>
      <c r="S468" s="4"/>
      <c r="T468" s="4"/>
      <c r="U468" s="4"/>
      <c r="V468" s="4"/>
      <c r="W468" s="4"/>
      <c r="X468" s="4"/>
      <c r="Y468" s="4"/>
      <c r="Z468" s="4"/>
    </row>
    <row r="469" outlineLevel="1">
      <c r="A469" s="42">
        <v>335.0</v>
      </c>
      <c r="B469" s="129">
        <v>259.0</v>
      </c>
      <c r="C469" s="134" t="s">
        <v>63</v>
      </c>
      <c r="D469" s="51" t="s">
        <v>57</v>
      </c>
      <c r="E469" s="51">
        <v>4538.473</v>
      </c>
      <c r="F469" s="26">
        <f t="shared" si="392"/>
        <v>13312854.13</v>
      </c>
      <c r="G469" s="26">
        <f t="shared" si="393"/>
        <v>0</v>
      </c>
      <c r="H469" s="47">
        <f t="shared" si="389"/>
        <v>13312854.13</v>
      </c>
      <c r="I469" s="47">
        <v>2933.3333333333335</v>
      </c>
      <c r="J469" s="27">
        <v>0.0</v>
      </c>
      <c r="K469" s="27">
        <f t="shared" si="394"/>
        <v>2933.333333</v>
      </c>
      <c r="L469" s="155"/>
      <c r="M469" s="4"/>
      <c r="N469" s="4"/>
      <c r="O469" s="4"/>
      <c r="P469" s="4"/>
      <c r="Q469" s="4"/>
      <c r="R469" s="4"/>
      <c r="S469" s="4"/>
      <c r="T469" s="4"/>
      <c r="U469" s="4"/>
      <c r="V469" s="4"/>
      <c r="W469" s="4"/>
      <c r="X469" s="4"/>
      <c r="Y469" s="4"/>
      <c r="Z469" s="4"/>
    </row>
    <row r="470" collapsed="1">
      <c r="A470" s="174">
        <v>336.0</v>
      </c>
      <c r="B470" s="23"/>
      <c r="C470" s="24" t="s">
        <v>571</v>
      </c>
      <c r="D470" s="22"/>
      <c r="E470" s="22"/>
      <c r="F470" s="25">
        <f t="shared" ref="F470:G470" si="395">F471+F474+F509+F527+F538</f>
        <v>23441752.74</v>
      </c>
      <c r="G470" s="25">
        <f t="shared" si="395"/>
        <v>269029023.2</v>
      </c>
      <c r="H470" s="25">
        <f t="shared" si="389"/>
        <v>292470775.9</v>
      </c>
      <c r="I470" s="34" t="s">
        <v>572</v>
      </c>
      <c r="J470" s="26"/>
      <c r="K470" s="26"/>
      <c r="L470" s="28"/>
      <c r="M470" s="4"/>
      <c r="N470" s="4"/>
      <c r="O470" s="4"/>
      <c r="P470" s="4"/>
      <c r="Q470" s="4"/>
      <c r="R470" s="4"/>
      <c r="S470" s="4"/>
      <c r="T470" s="4"/>
      <c r="U470" s="4"/>
      <c r="V470" s="4"/>
      <c r="W470" s="4"/>
      <c r="X470" s="4"/>
      <c r="Y470" s="4"/>
      <c r="Z470" s="4"/>
    </row>
    <row r="471" hidden="1" outlineLevel="1">
      <c r="A471" s="164">
        <v>335.0</v>
      </c>
      <c r="B471" s="180"/>
      <c r="C471" s="60" t="s">
        <v>573</v>
      </c>
      <c r="D471" s="181"/>
      <c r="E471" s="181"/>
      <c r="F471" s="63">
        <f t="shared" ref="F471:H471" si="396">SUM(F472:F473)</f>
        <v>1484821.44</v>
      </c>
      <c r="G471" s="63">
        <f t="shared" si="396"/>
        <v>0</v>
      </c>
      <c r="H471" s="63">
        <f t="shared" si="396"/>
        <v>1484821.44</v>
      </c>
      <c r="I471" s="182"/>
      <c r="J471" s="182"/>
      <c r="K471" s="182"/>
      <c r="L471" s="183"/>
      <c r="M471" s="4"/>
      <c r="N471" s="4"/>
      <c r="O471" s="4"/>
      <c r="P471" s="4"/>
      <c r="Q471" s="4"/>
      <c r="R471" s="4"/>
      <c r="S471" s="4"/>
      <c r="T471" s="4"/>
      <c r="U471" s="4"/>
      <c r="V471" s="4"/>
      <c r="W471" s="4"/>
      <c r="X471" s="4"/>
      <c r="Y471" s="4"/>
      <c r="Z471" s="4"/>
    </row>
    <row r="472" hidden="1" outlineLevel="1">
      <c r="A472" s="42">
        <v>336.0</v>
      </c>
      <c r="B472" s="55">
        <v>1.0</v>
      </c>
      <c r="C472" s="56" t="s">
        <v>574</v>
      </c>
      <c r="D472" s="57" t="s">
        <v>575</v>
      </c>
      <c r="E472" s="57">
        <v>12.603</v>
      </c>
      <c r="F472" s="26">
        <f t="shared" ref="F472:F473" si="397">E472*I472</f>
        <v>103092.54</v>
      </c>
      <c r="G472" s="26">
        <f t="shared" ref="G472:G473" si="398">E472*J472</f>
        <v>0</v>
      </c>
      <c r="H472" s="47">
        <f t="shared" ref="H472:H473" si="399">F472+G472</f>
        <v>103092.54</v>
      </c>
      <c r="I472" s="184">
        <v>8180.0</v>
      </c>
      <c r="J472" s="185">
        <v>0.0</v>
      </c>
      <c r="K472" s="48" t="s">
        <v>576</v>
      </c>
      <c r="L472" s="49" t="s">
        <v>577</v>
      </c>
      <c r="M472" s="4"/>
      <c r="N472" s="4"/>
      <c r="O472" s="4"/>
      <c r="P472" s="4"/>
      <c r="Q472" s="4"/>
      <c r="R472" s="4"/>
      <c r="S472" s="4"/>
      <c r="T472" s="4"/>
      <c r="U472" s="4"/>
      <c r="V472" s="4"/>
      <c r="W472" s="4"/>
      <c r="X472" s="4"/>
      <c r="Y472" s="4"/>
      <c r="Z472" s="4"/>
    </row>
    <row r="473" hidden="1" outlineLevel="1">
      <c r="A473" s="42">
        <v>337.0</v>
      </c>
      <c r="B473" s="55">
        <v>2.0</v>
      </c>
      <c r="C473" s="56" t="s">
        <v>578</v>
      </c>
      <c r="D473" s="57" t="s">
        <v>23</v>
      </c>
      <c r="E473" s="57">
        <v>1485.73</v>
      </c>
      <c r="F473" s="26">
        <f t="shared" si="397"/>
        <v>1381728.9</v>
      </c>
      <c r="G473" s="26">
        <f t="shared" si="398"/>
        <v>0</v>
      </c>
      <c r="H473" s="47">
        <f t="shared" si="399"/>
        <v>1381728.9</v>
      </c>
      <c r="I473" s="184">
        <v>930.0</v>
      </c>
      <c r="J473" s="185">
        <v>0.0</v>
      </c>
      <c r="K473" s="48" t="s">
        <v>576</v>
      </c>
      <c r="L473" s="49" t="s">
        <v>579</v>
      </c>
      <c r="M473" s="4"/>
      <c r="N473" s="4"/>
      <c r="O473" s="4"/>
      <c r="P473" s="4"/>
      <c r="Q473" s="4"/>
      <c r="R473" s="4"/>
      <c r="S473" s="4"/>
      <c r="T473" s="4"/>
      <c r="U473" s="4"/>
      <c r="V473" s="4"/>
      <c r="W473" s="4"/>
      <c r="X473" s="4"/>
      <c r="Y473" s="4"/>
      <c r="Z473" s="4"/>
    </row>
    <row r="474" hidden="1" outlineLevel="1">
      <c r="A474" s="164">
        <v>337.0</v>
      </c>
      <c r="B474" s="180"/>
      <c r="C474" s="60" t="s">
        <v>580</v>
      </c>
      <c r="D474" s="181"/>
      <c r="E474" s="181"/>
      <c r="F474" s="63">
        <f t="shared" ref="F474:H474" si="400">SUM(F475:F508)</f>
        <v>13262773</v>
      </c>
      <c r="G474" s="63">
        <f t="shared" si="400"/>
        <v>205141670.2</v>
      </c>
      <c r="H474" s="63">
        <f t="shared" si="400"/>
        <v>218404443.2</v>
      </c>
      <c r="I474" s="186"/>
      <c r="J474" s="186"/>
      <c r="K474" s="182"/>
      <c r="L474" s="183"/>
      <c r="M474" s="50" t="s">
        <v>581</v>
      </c>
      <c r="N474" s="4"/>
      <c r="O474" s="4"/>
      <c r="P474" s="4"/>
      <c r="Q474" s="4"/>
      <c r="R474" s="4"/>
      <c r="S474" s="4"/>
      <c r="T474" s="4"/>
      <c r="U474" s="4"/>
      <c r="V474" s="4"/>
      <c r="W474" s="4"/>
      <c r="X474" s="4"/>
      <c r="Y474" s="4"/>
      <c r="Z474" s="4"/>
    </row>
    <row r="475" hidden="1" outlineLevel="1">
      <c r="A475" s="42">
        <v>338.0</v>
      </c>
      <c r="B475" s="55">
        <v>3.0</v>
      </c>
      <c r="C475" s="56" t="s">
        <v>582</v>
      </c>
      <c r="D475" s="57" t="s">
        <v>23</v>
      </c>
      <c r="E475" s="57">
        <v>171.98</v>
      </c>
      <c r="F475" s="26">
        <f t="shared" ref="F475:F508" si="401">E475*I475</f>
        <v>1190101.6</v>
      </c>
      <c r="G475" s="26">
        <f t="shared" ref="G475:G495" si="402">E475*J475</f>
        <v>34874032.17</v>
      </c>
      <c r="H475" s="47">
        <f t="shared" ref="H475:H508" si="403">F475+G475</f>
        <v>36064133.77</v>
      </c>
      <c r="I475" s="187">
        <v>6920.0</v>
      </c>
      <c r="J475" s="185">
        <v>202779.58</v>
      </c>
      <c r="K475" s="48" t="s">
        <v>576</v>
      </c>
      <c r="L475" s="188" t="s">
        <v>583</v>
      </c>
      <c r="M475" s="4"/>
      <c r="N475" s="4"/>
      <c r="O475" s="4"/>
      <c r="P475" s="4"/>
      <c r="Q475" s="4"/>
      <c r="R475" s="4"/>
      <c r="S475" s="4"/>
      <c r="T475" s="4"/>
      <c r="U475" s="4"/>
      <c r="V475" s="4"/>
      <c r="W475" s="4"/>
      <c r="X475" s="4"/>
      <c r="Y475" s="4"/>
      <c r="Z475" s="4"/>
    </row>
    <row r="476" ht="55.5" hidden="1" customHeight="1" outlineLevel="1">
      <c r="A476" s="42">
        <v>339.0</v>
      </c>
      <c r="B476" s="55">
        <v>4.0</v>
      </c>
      <c r="C476" s="139" t="s">
        <v>584</v>
      </c>
      <c r="D476" s="57" t="s">
        <v>19</v>
      </c>
      <c r="E476" s="57">
        <v>1.0</v>
      </c>
      <c r="F476" s="26">
        <f t="shared" si="401"/>
        <v>52000</v>
      </c>
      <c r="G476" s="26">
        <f t="shared" si="402"/>
        <v>518369.17</v>
      </c>
      <c r="H476" s="47">
        <f t="shared" si="403"/>
        <v>570369.17</v>
      </c>
      <c r="I476" s="187">
        <v>52000.0</v>
      </c>
      <c r="J476" s="189">
        <v>518369.17</v>
      </c>
      <c r="K476" s="48" t="s">
        <v>576</v>
      </c>
      <c r="L476" s="49" t="s">
        <v>585</v>
      </c>
      <c r="M476" s="4"/>
      <c r="N476" s="4"/>
      <c r="O476" s="4"/>
      <c r="P476" s="4"/>
      <c r="Q476" s="4"/>
      <c r="R476" s="4"/>
      <c r="S476" s="4"/>
      <c r="T476" s="4"/>
      <c r="U476" s="4"/>
      <c r="V476" s="4"/>
      <c r="W476" s="4"/>
      <c r="X476" s="4"/>
      <c r="Y476" s="4"/>
      <c r="Z476" s="4"/>
    </row>
    <row r="477" hidden="1" outlineLevel="1">
      <c r="A477" s="42">
        <v>340.0</v>
      </c>
      <c r="B477" s="55">
        <v>5.0</v>
      </c>
      <c r="C477" s="139" t="s">
        <v>586</v>
      </c>
      <c r="D477" s="57" t="s">
        <v>19</v>
      </c>
      <c r="E477" s="57">
        <v>10.0</v>
      </c>
      <c r="F477" s="26">
        <f t="shared" si="401"/>
        <v>81000</v>
      </c>
      <c r="G477" s="47">
        <f t="shared" si="402"/>
        <v>0</v>
      </c>
      <c r="H477" s="47">
        <f t="shared" si="403"/>
        <v>81000</v>
      </c>
      <c r="I477" s="187">
        <v>8100.0</v>
      </c>
      <c r="J477" s="190">
        <v>0.0</v>
      </c>
      <c r="K477" s="48" t="s">
        <v>576</v>
      </c>
      <c r="L477" s="49" t="s">
        <v>587</v>
      </c>
      <c r="M477" s="4"/>
      <c r="N477" s="4"/>
      <c r="O477" s="4"/>
      <c r="P477" s="4"/>
      <c r="Q477" s="4"/>
      <c r="R477" s="4"/>
      <c r="S477" s="4"/>
      <c r="T477" s="4"/>
      <c r="U477" s="4"/>
      <c r="V477" s="4"/>
      <c r="W477" s="4"/>
      <c r="X477" s="4"/>
      <c r="Y477" s="4"/>
      <c r="Z477" s="4"/>
    </row>
    <row r="478" hidden="1" outlineLevel="1">
      <c r="A478" s="42">
        <v>341.0</v>
      </c>
      <c r="B478" s="55">
        <v>6.0</v>
      </c>
      <c r="C478" s="56" t="s">
        <v>588</v>
      </c>
      <c r="D478" s="57" t="s">
        <v>23</v>
      </c>
      <c r="E478" s="57">
        <v>167.98</v>
      </c>
      <c r="F478" s="26">
        <f t="shared" si="401"/>
        <v>1162421.6</v>
      </c>
      <c r="G478" s="26">
        <f t="shared" si="402"/>
        <v>3800715.48</v>
      </c>
      <c r="H478" s="47">
        <f t="shared" si="403"/>
        <v>4963137.08</v>
      </c>
      <c r="I478" s="187">
        <v>6920.0</v>
      </c>
      <c r="J478" s="191">
        <v>22626.0</v>
      </c>
      <c r="K478" s="48" t="s">
        <v>576</v>
      </c>
      <c r="L478" s="139" t="s">
        <v>589</v>
      </c>
      <c r="M478" s="4"/>
      <c r="N478" s="4"/>
      <c r="O478" s="4"/>
      <c r="P478" s="4"/>
      <c r="Q478" s="4"/>
      <c r="R478" s="4"/>
      <c r="S478" s="4"/>
      <c r="T478" s="4"/>
      <c r="U478" s="4"/>
      <c r="V478" s="4"/>
      <c r="W478" s="4"/>
      <c r="X478" s="4"/>
      <c r="Y478" s="4"/>
      <c r="Z478" s="4"/>
    </row>
    <row r="479" hidden="1" outlineLevel="1">
      <c r="A479" s="42">
        <v>342.0</v>
      </c>
      <c r="B479" s="55">
        <v>7.0</v>
      </c>
      <c r="C479" s="139" t="s">
        <v>584</v>
      </c>
      <c r="D479" s="57" t="s">
        <v>19</v>
      </c>
      <c r="E479" s="57">
        <v>2.0</v>
      </c>
      <c r="F479" s="26">
        <f t="shared" si="401"/>
        <v>104000</v>
      </c>
      <c r="G479" s="26">
        <f t="shared" si="402"/>
        <v>1036738.34</v>
      </c>
      <c r="H479" s="47">
        <f t="shared" si="403"/>
        <v>1140738.34</v>
      </c>
      <c r="I479" s="187">
        <v>52000.0</v>
      </c>
      <c r="J479" s="189">
        <v>518369.17</v>
      </c>
      <c r="K479" s="48" t="s">
        <v>576</v>
      </c>
      <c r="L479" s="49" t="s">
        <v>590</v>
      </c>
      <c r="M479" s="4"/>
      <c r="N479" s="4"/>
      <c r="O479" s="4"/>
      <c r="P479" s="4"/>
      <c r="Q479" s="4"/>
      <c r="R479" s="4"/>
      <c r="S479" s="4"/>
      <c r="T479" s="4"/>
      <c r="U479" s="4"/>
      <c r="V479" s="4"/>
      <c r="W479" s="4"/>
      <c r="X479" s="4"/>
      <c r="Y479" s="4"/>
      <c r="Z479" s="4"/>
    </row>
    <row r="480" hidden="1" outlineLevel="1">
      <c r="A480" s="42">
        <v>343.0</v>
      </c>
      <c r="B480" s="55">
        <v>8.0</v>
      </c>
      <c r="C480" s="139" t="s">
        <v>591</v>
      </c>
      <c r="D480" s="57" t="s">
        <v>19</v>
      </c>
      <c r="E480" s="57">
        <v>14.0</v>
      </c>
      <c r="F480" s="26">
        <f t="shared" si="401"/>
        <v>113400</v>
      </c>
      <c r="G480" s="26">
        <f t="shared" si="402"/>
        <v>0</v>
      </c>
      <c r="H480" s="47">
        <f t="shared" si="403"/>
        <v>113400</v>
      </c>
      <c r="I480" s="187">
        <v>8100.0</v>
      </c>
      <c r="J480" s="192">
        <v>0.0</v>
      </c>
      <c r="K480" s="48" t="s">
        <v>576</v>
      </c>
      <c r="L480" s="49" t="s">
        <v>587</v>
      </c>
      <c r="M480" s="4"/>
      <c r="N480" s="4"/>
      <c r="O480" s="4"/>
      <c r="P480" s="4"/>
      <c r="Q480" s="4"/>
      <c r="R480" s="4"/>
      <c r="S480" s="4"/>
      <c r="T480" s="4"/>
      <c r="U480" s="4"/>
      <c r="V480" s="4"/>
      <c r="W480" s="4"/>
      <c r="X480" s="4"/>
      <c r="Y480" s="4"/>
      <c r="Z480" s="4"/>
    </row>
    <row r="481" hidden="1" outlineLevel="1">
      <c r="A481" s="42">
        <v>344.0</v>
      </c>
      <c r="B481" s="55">
        <v>9.0</v>
      </c>
      <c r="C481" s="56" t="s">
        <v>592</v>
      </c>
      <c r="D481" s="57" t="s">
        <v>23</v>
      </c>
      <c r="E481" s="57">
        <v>188.725</v>
      </c>
      <c r="F481" s="26">
        <f t="shared" si="401"/>
        <v>1305977</v>
      </c>
      <c r="G481" s="26">
        <f t="shared" si="402"/>
        <v>21198460.14</v>
      </c>
      <c r="H481" s="47">
        <f t="shared" si="403"/>
        <v>22504437.14</v>
      </c>
      <c r="I481" s="187">
        <v>6920.0</v>
      </c>
      <c r="J481" s="191">
        <v>112324.6</v>
      </c>
      <c r="K481" s="48" t="s">
        <v>576</v>
      </c>
      <c r="L481" s="49" t="s">
        <v>593</v>
      </c>
      <c r="M481" s="4"/>
      <c r="N481" s="4"/>
      <c r="O481" s="4"/>
      <c r="P481" s="4"/>
      <c r="Q481" s="4"/>
      <c r="R481" s="4"/>
      <c r="S481" s="4"/>
      <c r="T481" s="4"/>
      <c r="U481" s="4"/>
      <c r="V481" s="4"/>
      <c r="W481" s="4"/>
      <c r="X481" s="4"/>
      <c r="Y481" s="4"/>
      <c r="Z481" s="4"/>
    </row>
    <row r="482" hidden="1" outlineLevel="1">
      <c r="A482" s="42">
        <v>345.0</v>
      </c>
      <c r="B482" s="55">
        <v>10.0</v>
      </c>
      <c r="C482" s="139" t="s">
        <v>584</v>
      </c>
      <c r="D482" s="57" t="s">
        <v>19</v>
      </c>
      <c r="E482" s="57">
        <v>1.0</v>
      </c>
      <c r="F482" s="26">
        <f t="shared" si="401"/>
        <v>52000</v>
      </c>
      <c r="G482" s="26">
        <f t="shared" si="402"/>
        <v>518369.17</v>
      </c>
      <c r="H482" s="47">
        <f t="shared" si="403"/>
        <v>570369.17</v>
      </c>
      <c r="I482" s="187">
        <v>52000.0</v>
      </c>
      <c r="J482" s="189">
        <v>518369.17</v>
      </c>
      <c r="K482" s="48" t="s">
        <v>576</v>
      </c>
      <c r="L482" s="41"/>
      <c r="M482" s="4"/>
      <c r="N482" s="4"/>
      <c r="O482" s="4"/>
      <c r="P482" s="4"/>
      <c r="Q482" s="4"/>
      <c r="R482" s="4"/>
      <c r="S482" s="4"/>
      <c r="T482" s="4"/>
      <c r="U482" s="4"/>
      <c r="V482" s="4"/>
      <c r="W482" s="4"/>
      <c r="X482" s="4"/>
      <c r="Y482" s="4"/>
      <c r="Z482" s="4"/>
    </row>
    <row r="483" hidden="1" outlineLevel="1">
      <c r="A483" s="42">
        <v>346.0</v>
      </c>
      <c r="B483" s="55">
        <v>11.0</v>
      </c>
      <c r="C483" s="139" t="s">
        <v>591</v>
      </c>
      <c r="D483" s="57" t="s">
        <v>19</v>
      </c>
      <c r="E483" s="57">
        <v>15.0</v>
      </c>
      <c r="F483" s="26">
        <f t="shared" si="401"/>
        <v>121500</v>
      </c>
      <c r="G483" s="26">
        <f t="shared" si="402"/>
        <v>0</v>
      </c>
      <c r="H483" s="47">
        <f t="shared" si="403"/>
        <v>121500</v>
      </c>
      <c r="I483" s="187">
        <v>8100.0</v>
      </c>
      <c r="J483" s="190">
        <v>0.0</v>
      </c>
      <c r="K483" s="48" t="s">
        <v>576</v>
      </c>
      <c r="L483" s="41"/>
      <c r="M483" s="4"/>
      <c r="N483" s="4"/>
      <c r="O483" s="4"/>
      <c r="P483" s="4"/>
      <c r="Q483" s="4"/>
      <c r="R483" s="4"/>
      <c r="S483" s="4"/>
      <c r="T483" s="4"/>
      <c r="U483" s="4"/>
      <c r="V483" s="4"/>
      <c r="W483" s="4"/>
      <c r="X483" s="4"/>
      <c r="Y483" s="4"/>
      <c r="Z483" s="4"/>
    </row>
    <row r="484" hidden="1" outlineLevel="1">
      <c r="A484" s="42">
        <v>347.0</v>
      </c>
      <c r="B484" s="55">
        <v>12.0</v>
      </c>
      <c r="C484" s="56" t="s">
        <v>594</v>
      </c>
      <c r="D484" s="57" t="s">
        <v>23</v>
      </c>
      <c r="E484" s="57">
        <v>166.765</v>
      </c>
      <c r="F484" s="26">
        <f t="shared" si="401"/>
        <v>1154013.8</v>
      </c>
      <c r="G484" s="26">
        <f t="shared" si="402"/>
        <v>19109851.5</v>
      </c>
      <c r="H484" s="47">
        <f t="shared" si="403"/>
        <v>20263865.3</v>
      </c>
      <c r="I484" s="187">
        <v>6920.0</v>
      </c>
      <c r="J484" s="191">
        <v>114591.5</v>
      </c>
      <c r="K484" s="48" t="s">
        <v>576</v>
      </c>
      <c r="L484" s="193" t="s">
        <v>595</v>
      </c>
      <c r="M484" s="4"/>
      <c r="N484" s="4"/>
      <c r="O484" s="4"/>
      <c r="P484" s="4"/>
      <c r="Q484" s="4"/>
      <c r="R484" s="4"/>
      <c r="S484" s="4"/>
      <c r="T484" s="4"/>
      <c r="U484" s="4"/>
      <c r="V484" s="4"/>
      <c r="W484" s="4"/>
      <c r="X484" s="4"/>
      <c r="Y484" s="4"/>
      <c r="Z484" s="4"/>
    </row>
    <row r="485" hidden="1" outlineLevel="1">
      <c r="A485" s="42">
        <v>348.0</v>
      </c>
      <c r="B485" s="55">
        <v>13.0</v>
      </c>
      <c r="C485" s="139" t="s">
        <v>584</v>
      </c>
      <c r="D485" s="57" t="s">
        <v>19</v>
      </c>
      <c r="E485" s="57">
        <v>1.0</v>
      </c>
      <c r="F485" s="26">
        <f t="shared" si="401"/>
        <v>52000</v>
      </c>
      <c r="G485" s="26">
        <f t="shared" si="402"/>
        <v>518369.17</v>
      </c>
      <c r="H485" s="47">
        <f t="shared" si="403"/>
        <v>570369.17</v>
      </c>
      <c r="I485" s="187">
        <v>52000.0</v>
      </c>
      <c r="J485" s="189">
        <v>518369.17</v>
      </c>
      <c r="K485" s="48" t="s">
        <v>576</v>
      </c>
      <c r="L485" s="49" t="s">
        <v>590</v>
      </c>
      <c r="M485" s="4"/>
      <c r="N485" s="4"/>
      <c r="O485" s="4"/>
      <c r="P485" s="4"/>
      <c r="Q485" s="4"/>
      <c r="R485" s="4"/>
      <c r="S485" s="4"/>
      <c r="T485" s="4"/>
      <c r="U485" s="4"/>
      <c r="V485" s="4"/>
      <c r="W485" s="4"/>
      <c r="X485" s="4"/>
      <c r="Y485" s="4"/>
      <c r="Z485" s="4"/>
    </row>
    <row r="486" hidden="1" outlineLevel="1">
      <c r="A486" s="42">
        <v>349.0</v>
      </c>
      <c r="B486" s="55">
        <v>14.0</v>
      </c>
      <c r="C486" s="139" t="s">
        <v>591</v>
      </c>
      <c r="D486" s="57" t="s">
        <v>19</v>
      </c>
      <c r="E486" s="57">
        <v>11.0</v>
      </c>
      <c r="F486" s="26">
        <f t="shared" si="401"/>
        <v>89100</v>
      </c>
      <c r="G486" s="26">
        <f t="shared" si="402"/>
        <v>0</v>
      </c>
      <c r="H486" s="47">
        <f t="shared" si="403"/>
        <v>89100</v>
      </c>
      <c r="I486" s="187">
        <v>8100.0</v>
      </c>
      <c r="J486" s="190">
        <v>0.0</v>
      </c>
      <c r="K486" s="48" t="s">
        <v>576</v>
      </c>
      <c r="L486" s="49" t="s">
        <v>587</v>
      </c>
      <c r="M486" s="4"/>
      <c r="N486" s="4"/>
      <c r="O486" s="4"/>
      <c r="P486" s="4"/>
      <c r="Q486" s="4"/>
      <c r="R486" s="4"/>
      <c r="S486" s="4"/>
      <c r="T486" s="4"/>
      <c r="U486" s="4"/>
      <c r="V486" s="4"/>
      <c r="W486" s="4"/>
      <c r="X486" s="4"/>
      <c r="Y486" s="4"/>
      <c r="Z486" s="4"/>
    </row>
    <row r="487" hidden="1" outlineLevel="1">
      <c r="A487" s="42">
        <v>350.0</v>
      </c>
      <c r="B487" s="55">
        <v>15.0</v>
      </c>
      <c r="C487" s="56" t="s">
        <v>596</v>
      </c>
      <c r="D487" s="57" t="s">
        <v>23</v>
      </c>
      <c r="E487" s="57">
        <v>213.459</v>
      </c>
      <c r="F487" s="26">
        <f t="shared" si="401"/>
        <v>1477136.28</v>
      </c>
      <c r="G487" s="26">
        <f t="shared" si="402"/>
        <v>25434920.6</v>
      </c>
      <c r="H487" s="47">
        <f t="shared" si="403"/>
        <v>26912056.88</v>
      </c>
      <c r="I487" s="187">
        <v>6920.0</v>
      </c>
      <c r="J487" s="191">
        <v>119156.0</v>
      </c>
      <c r="K487" s="48" t="s">
        <v>576</v>
      </c>
      <c r="L487" s="194" t="s">
        <v>597</v>
      </c>
      <c r="M487" s="4"/>
      <c r="N487" s="4"/>
      <c r="O487" s="4"/>
      <c r="P487" s="4"/>
      <c r="Q487" s="4"/>
      <c r="R487" s="4"/>
      <c r="S487" s="4"/>
      <c r="T487" s="4"/>
      <c r="U487" s="4"/>
      <c r="V487" s="4"/>
      <c r="W487" s="4"/>
      <c r="X487" s="4"/>
      <c r="Y487" s="4"/>
      <c r="Z487" s="4"/>
    </row>
    <row r="488" hidden="1" outlineLevel="1">
      <c r="A488" s="42">
        <v>351.0</v>
      </c>
      <c r="B488" s="55">
        <v>16.0</v>
      </c>
      <c r="C488" s="139" t="s">
        <v>584</v>
      </c>
      <c r="D488" s="57" t="s">
        <v>19</v>
      </c>
      <c r="E488" s="57">
        <v>2.0</v>
      </c>
      <c r="F488" s="26">
        <f t="shared" si="401"/>
        <v>104000</v>
      </c>
      <c r="G488" s="26">
        <f t="shared" si="402"/>
        <v>1036738.34</v>
      </c>
      <c r="H488" s="47">
        <f t="shared" si="403"/>
        <v>1140738.34</v>
      </c>
      <c r="I488" s="187">
        <v>52000.0</v>
      </c>
      <c r="J488" s="189">
        <v>518369.17</v>
      </c>
      <c r="K488" s="48" t="s">
        <v>576</v>
      </c>
      <c r="L488" s="49" t="s">
        <v>590</v>
      </c>
      <c r="M488" s="4"/>
      <c r="N488" s="4"/>
      <c r="O488" s="4"/>
      <c r="P488" s="4"/>
      <c r="Q488" s="4"/>
      <c r="R488" s="4"/>
      <c r="S488" s="4"/>
      <c r="T488" s="4"/>
      <c r="U488" s="4"/>
      <c r="V488" s="4"/>
      <c r="W488" s="4"/>
      <c r="X488" s="4"/>
      <c r="Y488" s="4"/>
      <c r="Z488" s="4"/>
    </row>
    <row r="489" hidden="1" outlineLevel="1">
      <c r="A489" s="42">
        <v>352.0</v>
      </c>
      <c r="B489" s="55">
        <v>17.0</v>
      </c>
      <c r="C489" s="139" t="s">
        <v>591</v>
      </c>
      <c r="D489" s="57" t="s">
        <v>19</v>
      </c>
      <c r="E489" s="57">
        <v>14.0</v>
      </c>
      <c r="F489" s="26">
        <f t="shared" si="401"/>
        <v>113400</v>
      </c>
      <c r="G489" s="26">
        <f t="shared" si="402"/>
        <v>0</v>
      </c>
      <c r="H489" s="47">
        <f t="shared" si="403"/>
        <v>113400</v>
      </c>
      <c r="I489" s="187">
        <v>8100.0</v>
      </c>
      <c r="J489" s="190">
        <v>0.0</v>
      </c>
      <c r="K489" s="48" t="s">
        <v>576</v>
      </c>
      <c r="L489" s="49" t="s">
        <v>587</v>
      </c>
      <c r="M489" s="4"/>
      <c r="N489" s="4"/>
      <c r="O489" s="4"/>
      <c r="P489" s="4"/>
      <c r="Q489" s="4"/>
      <c r="R489" s="4"/>
      <c r="S489" s="4"/>
      <c r="T489" s="4"/>
      <c r="U489" s="4"/>
      <c r="V489" s="4"/>
      <c r="W489" s="4"/>
      <c r="X489" s="4"/>
      <c r="Y489" s="4"/>
      <c r="Z489" s="4"/>
    </row>
    <row r="490" hidden="1" outlineLevel="1">
      <c r="A490" s="42">
        <v>353.0</v>
      </c>
      <c r="B490" s="55">
        <v>18.0</v>
      </c>
      <c r="C490" s="56" t="s">
        <v>598</v>
      </c>
      <c r="D490" s="57" t="s">
        <v>23</v>
      </c>
      <c r="E490" s="57">
        <v>163.492</v>
      </c>
      <c r="F490" s="26">
        <f t="shared" si="401"/>
        <v>1131364.64</v>
      </c>
      <c r="G490" s="26">
        <f t="shared" si="402"/>
        <v>17898090.51</v>
      </c>
      <c r="H490" s="47">
        <f t="shared" si="403"/>
        <v>19029455.15</v>
      </c>
      <c r="I490" s="187">
        <v>6920.0</v>
      </c>
      <c r="J490" s="191">
        <v>109473.8</v>
      </c>
      <c r="K490" s="48" t="s">
        <v>576</v>
      </c>
      <c r="L490" s="188" t="s">
        <v>599</v>
      </c>
      <c r="M490" s="4"/>
      <c r="N490" s="4"/>
      <c r="O490" s="4"/>
      <c r="P490" s="4"/>
      <c r="Q490" s="4"/>
      <c r="R490" s="4"/>
      <c r="S490" s="4"/>
      <c r="T490" s="4"/>
      <c r="U490" s="4"/>
      <c r="V490" s="4"/>
      <c r="W490" s="4"/>
      <c r="X490" s="4"/>
      <c r="Y490" s="4"/>
      <c r="Z490" s="4"/>
    </row>
    <row r="491" hidden="1" outlineLevel="1">
      <c r="A491" s="42">
        <v>354.0</v>
      </c>
      <c r="B491" s="55">
        <v>19.0</v>
      </c>
      <c r="C491" s="139" t="s">
        <v>584</v>
      </c>
      <c r="D491" s="57" t="s">
        <v>19</v>
      </c>
      <c r="E491" s="57">
        <v>1.0</v>
      </c>
      <c r="F491" s="26">
        <f t="shared" si="401"/>
        <v>52000</v>
      </c>
      <c r="G491" s="26">
        <f t="shared" si="402"/>
        <v>518369.17</v>
      </c>
      <c r="H491" s="47">
        <f t="shared" si="403"/>
        <v>570369.17</v>
      </c>
      <c r="I491" s="187">
        <v>52000.0</v>
      </c>
      <c r="J491" s="189">
        <v>518369.17</v>
      </c>
      <c r="K491" s="48" t="s">
        <v>576</v>
      </c>
      <c r="L491" s="49" t="s">
        <v>590</v>
      </c>
      <c r="M491" s="4"/>
      <c r="N491" s="4"/>
      <c r="O491" s="4"/>
      <c r="P491" s="4"/>
      <c r="Q491" s="4"/>
      <c r="R491" s="4"/>
      <c r="S491" s="4"/>
      <c r="T491" s="4"/>
      <c r="U491" s="4"/>
      <c r="V491" s="4"/>
      <c r="W491" s="4"/>
      <c r="X491" s="4"/>
      <c r="Y491" s="4"/>
      <c r="Z491" s="4"/>
    </row>
    <row r="492" hidden="1" outlineLevel="1">
      <c r="A492" s="42">
        <v>355.0</v>
      </c>
      <c r="B492" s="55">
        <v>20.0</v>
      </c>
      <c r="C492" s="139" t="s">
        <v>591</v>
      </c>
      <c r="D492" s="57" t="s">
        <v>19</v>
      </c>
      <c r="E492" s="57">
        <v>8.0</v>
      </c>
      <c r="F492" s="26">
        <f t="shared" si="401"/>
        <v>64800</v>
      </c>
      <c r="G492" s="26">
        <f t="shared" si="402"/>
        <v>0</v>
      </c>
      <c r="H492" s="47">
        <f t="shared" si="403"/>
        <v>64800</v>
      </c>
      <c r="I492" s="187">
        <v>8100.0</v>
      </c>
      <c r="J492" s="190">
        <v>0.0</v>
      </c>
      <c r="K492" s="48" t="s">
        <v>576</v>
      </c>
      <c r="L492" s="49" t="s">
        <v>587</v>
      </c>
      <c r="M492" s="4"/>
      <c r="N492" s="4"/>
      <c r="O492" s="4"/>
      <c r="P492" s="4"/>
      <c r="Q492" s="4"/>
      <c r="R492" s="4"/>
      <c r="S492" s="4"/>
      <c r="T492" s="4"/>
      <c r="U492" s="4"/>
      <c r="V492" s="4"/>
      <c r="W492" s="4"/>
      <c r="X492" s="4"/>
      <c r="Y492" s="4"/>
      <c r="Z492" s="4"/>
    </row>
    <row r="493" hidden="1" outlineLevel="1">
      <c r="A493" s="42">
        <v>356.0</v>
      </c>
      <c r="B493" s="55">
        <v>21.0</v>
      </c>
      <c r="C493" s="56" t="s">
        <v>600</v>
      </c>
      <c r="D493" s="57" t="s">
        <v>23</v>
      </c>
      <c r="E493" s="57">
        <v>138.638</v>
      </c>
      <c r="F493" s="26">
        <f t="shared" si="401"/>
        <v>959374.96</v>
      </c>
      <c r="G493" s="26">
        <f t="shared" si="402"/>
        <v>15605218.05</v>
      </c>
      <c r="H493" s="47">
        <f t="shared" si="403"/>
        <v>16564593.01</v>
      </c>
      <c r="I493" s="187">
        <v>6920.0</v>
      </c>
      <c r="J493" s="191">
        <v>112560.9</v>
      </c>
      <c r="K493" s="48" t="s">
        <v>576</v>
      </c>
      <c r="L493" s="188" t="s">
        <v>601</v>
      </c>
      <c r="M493" s="4"/>
      <c r="N493" s="4"/>
      <c r="O493" s="4"/>
      <c r="P493" s="4"/>
      <c r="Q493" s="4"/>
      <c r="R493" s="4"/>
      <c r="S493" s="4"/>
      <c r="T493" s="4"/>
      <c r="U493" s="4"/>
      <c r="V493" s="4"/>
      <c r="W493" s="4"/>
      <c r="X493" s="4"/>
      <c r="Y493" s="4"/>
      <c r="Z493" s="4"/>
    </row>
    <row r="494" hidden="1" outlineLevel="1">
      <c r="A494" s="42">
        <v>357.0</v>
      </c>
      <c r="B494" s="55">
        <v>22.0</v>
      </c>
      <c r="C494" s="139" t="s">
        <v>591</v>
      </c>
      <c r="D494" s="57" t="s">
        <v>19</v>
      </c>
      <c r="E494" s="57">
        <v>4.0</v>
      </c>
      <c r="F494" s="26">
        <f t="shared" si="401"/>
        <v>32400</v>
      </c>
      <c r="G494" s="26">
        <f t="shared" si="402"/>
        <v>0</v>
      </c>
      <c r="H494" s="47">
        <f t="shared" si="403"/>
        <v>32400</v>
      </c>
      <c r="I494" s="187">
        <v>8100.0</v>
      </c>
      <c r="J494" s="195">
        <v>0.0</v>
      </c>
      <c r="K494" s="48" t="s">
        <v>576</v>
      </c>
      <c r="L494" s="49" t="s">
        <v>587</v>
      </c>
      <c r="M494" s="4"/>
      <c r="N494" s="4"/>
      <c r="O494" s="4"/>
      <c r="P494" s="4"/>
      <c r="Q494" s="4"/>
      <c r="R494" s="4"/>
      <c r="S494" s="4"/>
      <c r="T494" s="4"/>
      <c r="U494" s="4"/>
      <c r="V494" s="4"/>
      <c r="W494" s="4"/>
      <c r="X494" s="4"/>
      <c r="Y494" s="4"/>
      <c r="Z494" s="4"/>
    </row>
    <row r="495" hidden="1" outlineLevel="1">
      <c r="A495" s="42">
        <v>358.0</v>
      </c>
      <c r="B495" s="55">
        <v>23.0</v>
      </c>
      <c r="C495" s="56" t="s">
        <v>602</v>
      </c>
      <c r="D495" s="57" t="s">
        <v>23</v>
      </c>
      <c r="E495" s="57">
        <v>98.507</v>
      </c>
      <c r="F495" s="26">
        <f t="shared" si="401"/>
        <v>681668.44</v>
      </c>
      <c r="G495" s="26">
        <f t="shared" si="402"/>
        <v>11215278.07</v>
      </c>
      <c r="H495" s="47">
        <f t="shared" si="403"/>
        <v>11896946.51</v>
      </c>
      <c r="I495" s="187">
        <v>6920.0</v>
      </c>
      <c r="J495" s="191">
        <v>113852.6</v>
      </c>
      <c r="K495" s="48" t="s">
        <v>576</v>
      </c>
      <c r="L495" s="188" t="s">
        <v>603</v>
      </c>
      <c r="M495" s="4"/>
      <c r="N495" s="4"/>
      <c r="O495" s="4"/>
      <c r="P495" s="4"/>
      <c r="Q495" s="4"/>
      <c r="R495" s="4"/>
      <c r="S495" s="4"/>
      <c r="T495" s="4"/>
      <c r="U495" s="4"/>
      <c r="V495" s="4"/>
      <c r="W495" s="4"/>
      <c r="X495" s="4"/>
      <c r="Y495" s="4"/>
      <c r="Z495" s="4"/>
    </row>
    <row r="496" hidden="1" outlineLevel="1">
      <c r="A496" s="42">
        <v>359.0</v>
      </c>
      <c r="B496" s="55">
        <v>24.0</v>
      </c>
      <c r="C496" s="139" t="s">
        <v>591</v>
      </c>
      <c r="D496" s="57" t="s">
        <v>19</v>
      </c>
      <c r="E496" s="57">
        <v>5.0</v>
      </c>
      <c r="F496" s="26">
        <f t="shared" si="401"/>
        <v>40500</v>
      </c>
      <c r="G496" s="26"/>
      <c r="H496" s="47">
        <f t="shared" si="403"/>
        <v>40500</v>
      </c>
      <c r="I496" s="187">
        <v>8100.0</v>
      </c>
      <c r="J496" s="190">
        <v>0.0</v>
      </c>
      <c r="K496" s="48" t="s">
        <v>576</v>
      </c>
      <c r="L496" s="49" t="s">
        <v>587</v>
      </c>
      <c r="M496" s="4"/>
      <c r="N496" s="4"/>
      <c r="O496" s="4"/>
      <c r="P496" s="4"/>
      <c r="Q496" s="4"/>
      <c r="R496" s="4"/>
      <c r="S496" s="4"/>
      <c r="T496" s="4"/>
      <c r="U496" s="4"/>
      <c r="V496" s="4"/>
      <c r="W496" s="4"/>
      <c r="X496" s="4"/>
      <c r="Y496" s="4"/>
      <c r="Z496" s="4"/>
    </row>
    <row r="497" hidden="1" outlineLevel="1">
      <c r="A497" s="42">
        <v>360.0</v>
      </c>
      <c r="B497" s="55">
        <v>25.0</v>
      </c>
      <c r="C497" s="56" t="s">
        <v>604</v>
      </c>
      <c r="D497" s="57" t="s">
        <v>23</v>
      </c>
      <c r="E497" s="57">
        <v>157.214</v>
      </c>
      <c r="F497" s="26">
        <f t="shared" si="401"/>
        <v>1087920.88</v>
      </c>
      <c r="G497" s="26">
        <f t="shared" ref="G497:G501" si="404">E497*J497</f>
        <v>18695731.67</v>
      </c>
      <c r="H497" s="47">
        <f t="shared" si="403"/>
        <v>19783652.55</v>
      </c>
      <c r="I497" s="187">
        <v>6920.0</v>
      </c>
      <c r="J497" s="191">
        <v>118919.0</v>
      </c>
      <c r="K497" s="48" t="s">
        <v>576</v>
      </c>
      <c r="L497" s="196" t="s">
        <v>605</v>
      </c>
      <c r="M497" s="4"/>
      <c r="N497" s="4"/>
      <c r="O497" s="4"/>
      <c r="P497" s="4"/>
      <c r="Q497" s="4"/>
      <c r="R497" s="4"/>
      <c r="S497" s="4"/>
      <c r="T497" s="4"/>
      <c r="U497" s="4"/>
      <c r="V497" s="4"/>
      <c r="W497" s="4"/>
      <c r="X497" s="4"/>
      <c r="Y497" s="4"/>
      <c r="Z497" s="4"/>
    </row>
    <row r="498" hidden="1" outlineLevel="1">
      <c r="A498" s="42">
        <v>361.0</v>
      </c>
      <c r="B498" s="55">
        <v>26.0</v>
      </c>
      <c r="C498" s="139" t="s">
        <v>584</v>
      </c>
      <c r="D498" s="57" t="s">
        <v>19</v>
      </c>
      <c r="E498" s="57">
        <v>1.0</v>
      </c>
      <c r="F498" s="26">
        <f t="shared" si="401"/>
        <v>52000</v>
      </c>
      <c r="G498" s="26">
        <f t="shared" si="404"/>
        <v>518369.17</v>
      </c>
      <c r="H498" s="47">
        <f t="shared" si="403"/>
        <v>570369.17</v>
      </c>
      <c r="I498" s="187">
        <v>52000.0</v>
      </c>
      <c r="J498" s="189">
        <v>518369.17</v>
      </c>
      <c r="K498" s="48" t="s">
        <v>576</v>
      </c>
      <c r="L498" s="49" t="s">
        <v>590</v>
      </c>
      <c r="M498" s="4"/>
      <c r="N498" s="4"/>
      <c r="O498" s="4"/>
      <c r="P498" s="4"/>
      <c r="Q498" s="4"/>
      <c r="R498" s="4"/>
      <c r="S498" s="4"/>
      <c r="T498" s="4"/>
      <c r="U498" s="4"/>
      <c r="V498" s="4"/>
      <c r="W498" s="4"/>
      <c r="X498" s="4"/>
      <c r="Y498" s="4"/>
      <c r="Z498" s="4"/>
    </row>
    <row r="499" hidden="1" outlineLevel="1">
      <c r="A499" s="42">
        <v>362.0</v>
      </c>
      <c r="B499" s="55">
        <v>27.0</v>
      </c>
      <c r="C499" s="139" t="s">
        <v>591</v>
      </c>
      <c r="D499" s="57" t="s">
        <v>19</v>
      </c>
      <c r="E499" s="57">
        <v>11.0</v>
      </c>
      <c r="F499" s="26">
        <f t="shared" si="401"/>
        <v>89100</v>
      </c>
      <c r="G499" s="26">
        <f t="shared" si="404"/>
        <v>0</v>
      </c>
      <c r="H499" s="47">
        <f t="shared" si="403"/>
        <v>89100</v>
      </c>
      <c r="I499" s="187">
        <v>8100.0</v>
      </c>
      <c r="J499" s="190">
        <v>0.0</v>
      </c>
      <c r="K499" s="48" t="s">
        <v>576</v>
      </c>
      <c r="L499" s="49" t="s">
        <v>587</v>
      </c>
      <c r="M499" s="4"/>
      <c r="N499" s="4"/>
      <c r="O499" s="4"/>
      <c r="P499" s="4"/>
      <c r="Q499" s="4"/>
      <c r="R499" s="4"/>
      <c r="S499" s="4"/>
      <c r="T499" s="4"/>
      <c r="U499" s="4"/>
      <c r="V499" s="4"/>
      <c r="W499" s="4"/>
      <c r="X499" s="4"/>
      <c r="Y499" s="4"/>
      <c r="Z499" s="4"/>
    </row>
    <row r="500" hidden="1" outlineLevel="1">
      <c r="A500" s="42">
        <v>363.0</v>
      </c>
      <c r="B500" s="55">
        <v>28.0</v>
      </c>
      <c r="C500" s="56" t="s">
        <v>606</v>
      </c>
      <c r="D500" s="57" t="s">
        <v>23</v>
      </c>
      <c r="E500" s="57">
        <v>203.395</v>
      </c>
      <c r="F500" s="26">
        <f t="shared" si="401"/>
        <v>1407493.4</v>
      </c>
      <c r="G500" s="26">
        <f t="shared" si="404"/>
        <v>25014869.68</v>
      </c>
      <c r="H500" s="47">
        <f t="shared" si="403"/>
        <v>26422363.08</v>
      </c>
      <c r="I500" s="187">
        <v>6920.0</v>
      </c>
      <c r="J500" s="191">
        <v>122986.65</v>
      </c>
      <c r="K500" s="48" t="s">
        <v>576</v>
      </c>
      <c r="L500" s="197" t="s">
        <v>607</v>
      </c>
      <c r="M500" s="4"/>
      <c r="N500" s="4"/>
      <c r="O500" s="4"/>
      <c r="P500" s="4"/>
      <c r="Q500" s="4"/>
      <c r="R500" s="4"/>
      <c r="S500" s="4"/>
      <c r="T500" s="4"/>
      <c r="U500" s="4"/>
      <c r="V500" s="4"/>
      <c r="W500" s="4"/>
      <c r="X500" s="4"/>
      <c r="Y500" s="4"/>
      <c r="Z500" s="4"/>
    </row>
    <row r="501" hidden="1" outlineLevel="1">
      <c r="A501" s="42">
        <v>364.0</v>
      </c>
      <c r="B501" s="55">
        <v>29.0</v>
      </c>
      <c r="C501" s="139" t="s">
        <v>584</v>
      </c>
      <c r="D501" s="57" t="s">
        <v>19</v>
      </c>
      <c r="E501" s="57">
        <v>2.0</v>
      </c>
      <c r="F501" s="26">
        <f t="shared" si="401"/>
        <v>104000</v>
      </c>
      <c r="G501" s="26">
        <f t="shared" si="404"/>
        <v>1036738.34</v>
      </c>
      <c r="H501" s="47">
        <f t="shared" si="403"/>
        <v>1140738.34</v>
      </c>
      <c r="I501" s="187">
        <v>52000.0</v>
      </c>
      <c r="J501" s="189">
        <v>518369.17</v>
      </c>
      <c r="K501" s="48" t="s">
        <v>576</v>
      </c>
      <c r="L501" s="49" t="s">
        <v>590</v>
      </c>
      <c r="M501" s="4"/>
      <c r="N501" s="4"/>
      <c r="O501" s="4"/>
      <c r="P501" s="4"/>
      <c r="Q501" s="4"/>
      <c r="R501" s="4"/>
      <c r="S501" s="4"/>
      <c r="T501" s="4"/>
      <c r="U501" s="4"/>
      <c r="V501" s="4"/>
      <c r="W501" s="4"/>
      <c r="X501" s="4"/>
      <c r="Y501" s="4"/>
      <c r="Z501" s="4"/>
    </row>
    <row r="502" hidden="1" outlineLevel="1">
      <c r="A502" s="42">
        <v>365.0</v>
      </c>
      <c r="B502" s="55">
        <v>30.0</v>
      </c>
      <c r="C502" s="139" t="s">
        <v>591</v>
      </c>
      <c r="D502" s="57" t="s">
        <v>19</v>
      </c>
      <c r="E502" s="57">
        <v>8.0</v>
      </c>
      <c r="F502" s="26">
        <f t="shared" si="401"/>
        <v>64800</v>
      </c>
      <c r="G502" s="26"/>
      <c r="H502" s="47">
        <f t="shared" si="403"/>
        <v>64800</v>
      </c>
      <c r="I502" s="187">
        <v>8100.0</v>
      </c>
      <c r="J502" s="190">
        <v>0.0</v>
      </c>
      <c r="K502" s="48" t="s">
        <v>576</v>
      </c>
      <c r="L502" s="49" t="s">
        <v>587</v>
      </c>
      <c r="M502" s="4"/>
      <c r="N502" s="4"/>
      <c r="O502" s="4"/>
      <c r="P502" s="4"/>
      <c r="Q502" s="4"/>
      <c r="R502" s="4"/>
      <c r="S502" s="4"/>
      <c r="T502" s="4"/>
      <c r="U502" s="4"/>
      <c r="V502" s="4"/>
      <c r="W502" s="4"/>
      <c r="X502" s="4"/>
      <c r="Y502" s="4"/>
      <c r="Z502" s="4"/>
    </row>
    <row r="503" hidden="1" outlineLevel="1">
      <c r="A503" s="42">
        <v>366.0</v>
      </c>
      <c r="B503" s="55">
        <v>31.0</v>
      </c>
      <c r="C503" s="139" t="s">
        <v>608</v>
      </c>
      <c r="D503" s="57" t="s">
        <v>23</v>
      </c>
      <c r="E503" s="57">
        <v>1.425</v>
      </c>
      <c r="F503" s="26">
        <f t="shared" si="401"/>
        <v>9861</v>
      </c>
      <c r="G503" s="26">
        <f t="shared" ref="G503:G508" si="405">E503*J503</f>
        <v>1098772.698</v>
      </c>
      <c r="H503" s="47">
        <f t="shared" si="403"/>
        <v>1108633.698</v>
      </c>
      <c r="I503" s="187">
        <v>6920.0</v>
      </c>
      <c r="J503" s="187">
        <v>771068.56</v>
      </c>
      <c r="K503" s="48" t="s">
        <v>576</v>
      </c>
      <c r="L503" s="49" t="s">
        <v>609</v>
      </c>
      <c r="M503" s="4"/>
      <c r="N503" s="4"/>
      <c r="O503" s="4"/>
      <c r="P503" s="4"/>
      <c r="Q503" s="4"/>
      <c r="R503" s="4"/>
      <c r="S503" s="4"/>
      <c r="T503" s="4"/>
      <c r="U503" s="4"/>
      <c r="V503" s="4"/>
      <c r="W503" s="4"/>
      <c r="X503" s="4"/>
      <c r="Y503" s="4"/>
      <c r="Z503" s="4"/>
    </row>
    <row r="504" hidden="1" outlineLevel="1">
      <c r="A504" s="42">
        <v>367.0</v>
      </c>
      <c r="B504" s="55">
        <v>32.0</v>
      </c>
      <c r="C504" s="139" t="s">
        <v>610</v>
      </c>
      <c r="D504" s="57" t="s">
        <v>23</v>
      </c>
      <c r="E504" s="57">
        <v>1.425</v>
      </c>
      <c r="F504" s="26">
        <f t="shared" si="401"/>
        <v>56715</v>
      </c>
      <c r="G504" s="26">
        <f t="shared" si="405"/>
        <v>1098772.698</v>
      </c>
      <c r="H504" s="47">
        <f t="shared" si="403"/>
        <v>1155487.698</v>
      </c>
      <c r="I504" s="187">
        <v>39800.0</v>
      </c>
      <c r="J504" s="187">
        <v>771068.56</v>
      </c>
      <c r="K504" s="48" t="s">
        <v>576</v>
      </c>
      <c r="L504" s="49" t="s">
        <v>611</v>
      </c>
      <c r="M504" s="4"/>
      <c r="N504" s="4"/>
      <c r="O504" s="4"/>
      <c r="P504" s="4"/>
      <c r="Q504" s="4"/>
      <c r="R504" s="4"/>
      <c r="S504" s="4"/>
      <c r="T504" s="4"/>
      <c r="U504" s="4"/>
      <c r="V504" s="4"/>
      <c r="W504" s="4"/>
      <c r="X504" s="4"/>
      <c r="Y504" s="4"/>
      <c r="Z504" s="4"/>
    </row>
    <row r="505" hidden="1" outlineLevel="1">
      <c r="A505" s="42">
        <v>368.0</v>
      </c>
      <c r="B505" s="55">
        <v>33.0</v>
      </c>
      <c r="C505" s="139" t="s">
        <v>612</v>
      </c>
      <c r="D505" s="57" t="s">
        <v>23</v>
      </c>
      <c r="E505" s="57">
        <v>1.425</v>
      </c>
      <c r="F505" s="26">
        <f t="shared" si="401"/>
        <v>56715</v>
      </c>
      <c r="G505" s="26">
        <f t="shared" si="405"/>
        <v>1098772.698</v>
      </c>
      <c r="H505" s="47">
        <f t="shared" si="403"/>
        <v>1155487.698</v>
      </c>
      <c r="I505" s="187">
        <v>39800.0</v>
      </c>
      <c r="J505" s="187">
        <v>771068.56</v>
      </c>
      <c r="K505" s="48" t="s">
        <v>576</v>
      </c>
      <c r="L505" s="49" t="s">
        <v>609</v>
      </c>
      <c r="M505" s="4"/>
      <c r="N505" s="4"/>
      <c r="O505" s="4"/>
      <c r="P505" s="4"/>
      <c r="Q505" s="4"/>
      <c r="R505" s="4"/>
      <c r="S505" s="4"/>
      <c r="T505" s="4"/>
      <c r="U505" s="4"/>
      <c r="V505" s="4"/>
      <c r="W505" s="4"/>
      <c r="X505" s="4"/>
      <c r="Y505" s="4"/>
      <c r="Z505" s="4"/>
    </row>
    <row r="506" hidden="1" outlineLevel="1">
      <c r="A506" s="42">
        <v>369.0</v>
      </c>
      <c r="B506" s="55">
        <v>34.0</v>
      </c>
      <c r="C506" s="139" t="s">
        <v>613</v>
      </c>
      <c r="D506" s="57" t="s">
        <v>23</v>
      </c>
      <c r="E506" s="57">
        <v>1.425</v>
      </c>
      <c r="F506" s="26">
        <f t="shared" si="401"/>
        <v>56715</v>
      </c>
      <c r="G506" s="26">
        <f t="shared" si="405"/>
        <v>1098772.698</v>
      </c>
      <c r="H506" s="47">
        <f t="shared" si="403"/>
        <v>1155487.698</v>
      </c>
      <c r="I506" s="187">
        <v>39800.0</v>
      </c>
      <c r="J506" s="187">
        <v>771068.56</v>
      </c>
      <c r="K506" s="48" t="s">
        <v>576</v>
      </c>
      <c r="L506" s="49" t="s">
        <v>609</v>
      </c>
      <c r="M506" s="4"/>
      <c r="N506" s="4"/>
      <c r="O506" s="4"/>
      <c r="P506" s="4"/>
      <c r="Q506" s="4"/>
      <c r="R506" s="4"/>
      <c r="S506" s="4"/>
      <c r="T506" s="4"/>
      <c r="U506" s="4"/>
      <c r="V506" s="4"/>
      <c r="W506" s="4"/>
      <c r="X506" s="4"/>
      <c r="Y506" s="4"/>
      <c r="Z506" s="4"/>
    </row>
    <row r="507" hidden="1" outlineLevel="1">
      <c r="A507" s="42">
        <v>370.0</v>
      </c>
      <c r="B507" s="55">
        <v>35.0</v>
      </c>
      <c r="C507" s="139" t="s">
        <v>614</v>
      </c>
      <c r="D507" s="57" t="s">
        <v>23</v>
      </c>
      <c r="E507" s="57">
        <v>3.317</v>
      </c>
      <c r="F507" s="26">
        <f t="shared" si="401"/>
        <v>71647.2</v>
      </c>
      <c r="G507" s="26">
        <f t="shared" si="405"/>
        <v>1098675.315</v>
      </c>
      <c r="H507" s="47">
        <f t="shared" si="403"/>
        <v>1170322.515</v>
      </c>
      <c r="I507" s="187">
        <v>21600.0</v>
      </c>
      <c r="J507" s="187">
        <v>331225.6</v>
      </c>
      <c r="K507" s="48" t="s">
        <v>576</v>
      </c>
      <c r="L507" s="49" t="s">
        <v>615</v>
      </c>
      <c r="M507" s="4"/>
      <c r="N507" s="4"/>
      <c r="O507" s="4"/>
      <c r="P507" s="4"/>
      <c r="Q507" s="4"/>
      <c r="R507" s="4"/>
      <c r="S507" s="4"/>
      <c r="T507" s="4"/>
      <c r="U507" s="4"/>
      <c r="V507" s="4"/>
      <c r="W507" s="4"/>
      <c r="X507" s="4"/>
      <c r="Y507" s="4"/>
      <c r="Z507" s="4"/>
    </row>
    <row r="508" hidden="1" outlineLevel="1">
      <c r="A508" s="42">
        <v>371.0</v>
      </c>
      <c r="B508" s="55">
        <v>36.0</v>
      </c>
      <c r="C508" s="139" t="s">
        <v>616</v>
      </c>
      <c r="D508" s="57" t="s">
        <v>23</v>
      </c>
      <c r="E508" s="57">
        <v>3.317</v>
      </c>
      <c r="F508" s="26">
        <f t="shared" si="401"/>
        <v>71647.2</v>
      </c>
      <c r="G508" s="26">
        <f t="shared" si="405"/>
        <v>1098675.315</v>
      </c>
      <c r="H508" s="47">
        <f t="shared" si="403"/>
        <v>1170322.515</v>
      </c>
      <c r="I508" s="187">
        <v>21600.0</v>
      </c>
      <c r="J508" s="187">
        <v>331225.6</v>
      </c>
      <c r="K508" s="48" t="s">
        <v>576</v>
      </c>
      <c r="L508" s="49" t="s">
        <v>615</v>
      </c>
      <c r="M508" s="4"/>
      <c r="N508" s="4"/>
      <c r="O508" s="4"/>
      <c r="P508" s="4"/>
      <c r="Q508" s="4"/>
      <c r="R508" s="4"/>
      <c r="S508" s="4"/>
      <c r="T508" s="4"/>
      <c r="U508" s="4"/>
      <c r="V508" s="4"/>
      <c r="W508" s="4"/>
      <c r="X508" s="4"/>
      <c r="Y508" s="4"/>
      <c r="Z508" s="4"/>
    </row>
    <row r="509" hidden="1" outlineLevel="1">
      <c r="A509" s="164">
        <v>372.0</v>
      </c>
      <c r="B509" s="180"/>
      <c r="C509" s="60" t="s">
        <v>617</v>
      </c>
      <c r="D509" s="181"/>
      <c r="E509" s="181"/>
      <c r="F509" s="63">
        <f t="shared" ref="F509:H509" si="406">SUM(F510:F526)</f>
        <v>2373875</v>
      </c>
      <c r="G509" s="63">
        <f t="shared" si="406"/>
        <v>9295515.63</v>
      </c>
      <c r="H509" s="63">
        <f t="shared" si="406"/>
        <v>11669390.63</v>
      </c>
      <c r="I509" s="186"/>
      <c r="J509" s="186"/>
      <c r="K509" s="182"/>
      <c r="L509" s="183"/>
      <c r="M509" s="4"/>
      <c r="N509" s="4"/>
      <c r="O509" s="4"/>
      <c r="P509" s="4"/>
      <c r="Q509" s="4"/>
      <c r="R509" s="4"/>
      <c r="S509" s="4"/>
      <c r="T509" s="4"/>
      <c r="U509" s="4"/>
      <c r="V509" s="4"/>
      <c r="W509" s="4"/>
      <c r="X509" s="4"/>
      <c r="Y509" s="4"/>
      <c r="Z509" s="4"/>
    </row>
    <row r="510" hidden="1" outlineLevel="1">
      <c r="A510" s="174">
        <v>371.0</v>
      </c>
      <c r="B510" s="36"/>
      <c r="C510" s="198" t="s">
        <v>618</v>
      </c>
      <c r="D510" s="38"/>
      <c r="E510" s="38"/>
      <c r="F510" s="26"/>
      <c r="G510" s="26"/>
      <c r="H510" s="54"/>
      <c r="I510" s="199"/>
      <c r="J510" s="199"/>
      <c r="K510" s="26"/>
      <c r="L510" s="41"/>
      <c r="M510" s="4"/>
      <c r="N510" s="4"/>
      <c r="O510" s="4"/>
      <c r="P510" s="4"/>
      <c r="Q510" s="4"/>
      <c r="R510" s="4"/>
      <c r="S510" s="4"/>
      <c r="T510" s="4"/>
      <c r="U510" s="4"/>
      <c r="V510" s="4"/>
      <c r="W510" s="4"/>
      <c r="X510" s="4"/>
      <c r="Y510" s="4"/>
      <c r="Z510" s="4"/>
    </row>
    <row r="511" hidden="1" outlineLevel="1">
      <c r="A511" s="42">
        <v>372.0</v>
      </c>
      <c r="B511" s="55">
        <v>37.0</v>
      </c>
      <c r="C511" s="139" t="s">
        <v>619</v>
      </c>
      <c r="D511" s="57" t="s">
        <v>23</v>
      </c>
      <c r="E511" s="57">
        <v>1664.0</v>
      </c>
      <c r="F511" s="26">
        <f t="shared" ref="F511:F512" si="407">E511*I511</f>
        <v>1364480</v>
      </c>
      <c r="G511" s="26">
        <f t="shared" ref="G511:G512" si="408">E511*J511</f>
        <v>948480</v>
      </c>
      <c r="H511" s="47">
        <f t="shared" ref="H511:H512" si="409">G511+F511</f>
        <v>2312960</v>
      </c>
      <c r="I511" s="187">
        <v>820.0</v>
      </c>
      <c r="J511" s="187">
        <v>570.0</v>
      </c>
      <c r="K511" s="48" t="s">
        <v>576</v>
      </c>
      <c r="L511" s="49" t="s">
        <v>620</v>
      </c>
      <c r="M511" s="4"/>
      <c r="N511" s="4"/>
      <c r="O511" s="4"/>
      <c r="P511" s="4"/>
      <c r="Q511" s="4"/>
      <c r="R511" s="4"/>
      <c r="S511" s="4"/>
      <c r="T511" s="4"/>
      <c r="U511" s="4"/>
      <c r="V511" s="4"/>
      <c r="W511" s="4"/>
      <c r="X511" s="4"/>
      <c r="Y511" s="4"/>
      <c r="Z511" s="4"/>
    </row>
    <row r="512" hidden="1" outlineLevel="1">
      <c r="A512" s="42">
        <v>373.0</v>
      </c>
      <c r="B512" s="55">
        <v>38.0</v>
      </c>
      <c r="C512" s="139" t="s">
        <v>621</v>
      </c>
      <c r="D512" s="57" t="s">
        <v>23</v>
      </c>
      <c r="E512" s="57">
        <v>1664.0</v>
      </c>
      <c r="F512" s="26">
        <f t="shared" si="407"/>
        <v>540800</v>
      </c>
      <c r="G512" s="26">
        <f t="shared" si="408"/>
        <v>4945274.88</v>
      </c>
      <c r="H512" s="47">
        <f t="shared" si="409"/>
        <v>5486074.88</v>
      </c>
      <c r="I512" s="187">
        <v>325.0</v>
      </c>
      <c r="J512" s="187">
        <v>2971.92</v>
      </c>
      <c r="K512" s="48" t="s">
        <v>576</v>
      </c>
      <c r="L512" s="49" t="s">
        <v>622</v>
      </c>
      <c r="M512" s="4"/>
      <c r="N512" s="4"/>
      <c r="O512" s="4"/>
      <c r="P512" s="4"/>
      <c r="Q512" s="4"/>
      <c r="R512" s="4"/>
      <c r="S512" s="4"/>
      <c r="T512" s="4"/>
      <c r="U512" s="4"/>
      <c r="V512" s="4"/>
      <c r="W512" s="4"/>
      <c r="X512" s="4"/>
      <c r="Y512" s="4"/>
      <c r="Z512" s="4"/>
    </row>
    <row r="513" hidden="1" outlineLevel="1">
      <c r="A513" s="174">
        <v>373.0</v>
      </c>
      <c r="B513" s="36"/>
      <c r="C513" s="198" t="s">
        <v>623</v>
      </c>
      <c r="D513" s="38"/>
      <c r="E513" s="38"/>
      <c r="F513" s="26"/>
      <c r="G513" s="26"/>
      <c r="H513" s="54"/>
      <c r="I513" s="199"/>
      <c r="J513" s="199"/>
      <c r="K513" s="26"/>
      <c r="L513" s="41"/>
      <c r="M513" s="4"/>
      <c r="N513" s="4"/>
      <c r="O513" s="4"/>
      <c r="P513" s="4"/>
      <c r="Q513" s="4"/>
      <c r="R513" s="4"/>
      <c r="S513" s="4"/>
      <c r="T513" s="4"/>
      <c r="U513" s="4"/>
      <c r="V513" s="4"/>
      <c r="W513" s="4"/>
      <c r="X513" s="4"/>
      <c r="Y513" s="4"/>
      <c r="Z513" s="4"/>
    </row>
    <row r="514" hidden="1" outlineLevel="1">
      <c r="A514" s="42">
        <v>374.0</v>
      </c>
      <c r="B514" s="55">
        <v>39.0</v>
      </c>
      <c r="C514" s="139" t="s">
        <v>619</v>
      </c>
      <c r="D514" s="57" t="s">
        <v>23</v>
      </c>
      <c r="E514" s="57">
        <v>60.0</v>
      </c>
      <c r="F514" s="26">
        <f t="shared" ref="F514:F515" si="410">E514*I514</f>
        <v>49200</v>
      </c>
      <c r="G514" s="26">
        <f t="shared" ref="G514:G515" si="411">E514*J514</f>
        <v>34200</v>
      </c>
      <c r="H514" s="47">
        <f t="shared" ref="H514:H515" si="412">G514+F514</f>
        <v>83400</v>
      </c>
      <c r="I514" s="187">
        <v>820.0</v>
      </c>
      <c r="J514" s="187">
        <v>570.0</v>
      </c>
      <c r="K514" s="48" t="s">
        <v>576</v>
      </c>
      <c r="L514" s="49" t="s">
        <v>624</v>
      </c>
      <c r="M514" s="4"/>
      <c r="N514" s="4"/>
      <c r="O514" s="4"/>
      <c r="P514" s="4"/>
      <c r="Q514" s="4"/>
      <c r="R514" s="4"/>
      <c r="S514" s="4"/>
      <c r="T514" s="4"/>
      <c r="U514" s="4"/>
      <c r="V514" s="4"/>
      <c r="W514" s="4"/>
      <c r="X514" s="4"/>
      <c r="Y514" s="4"/>
      <c r="Z514" s="4"/>
    </row>
    <row r="515" hidden="1" outlineLevel="1">
      <c r="A515" s="42">
        <v>375.0</v>
      </c>
      <c r="B515" s="55">
        <v>40.0</v>
      </c>
      <c r="C515" s="139" t="s">
        <v>621</v>
      </c>
      <c r="D515" s="57" t="s">
        <v>23</v>
      </c>
      <c r="E515" s="57">
        <v>60.0</v>
      </c>
      <c r="F515" s="26">
        <f t="shared" si="410"/>
        <v>19500</v>
      </c>
      <c r="G515" s="26">
        <f t="shared" si="411"/>
        <v>177259.2</v>
      </c>
      <c r="H515" s="47">
        <f t="shared" si="412"/>
        <v>196759.2</v>
      </c>
      <c r="I515" s="187">
        <v>325.0</v>
      </c>
      <c r="J515" s="187">
        <v>2954.32</v>
      </c>
      <c r="K515" s="48" t="s">
        <v>576</v>
      </c>
      <c r="L515" s="49" t="s">
        <v>625</v>
      </c>
      <c r="M515" s="4"/>
      <c r="N515" s="4"/>
      <c r="O515" s="4"/>
      <c r="P515" s="4"/>
      <c r="Q515" s="4"/>
      <c r="R515" s="4"/>
      <c r="S515" s="4"/>
      <c r="T515" s="4"/>
      <c r="U515" s="4"/>
      <c r="V515" s="4"/>
      <c r="W515" s="4"/>
      <c r="X515" s="4"/>
      <c r="Y515" s="4"/>
      <c r="Z515" s="4"/>
    </row>
    <row r="516" hidden="1" outlineLevel="1">
      <c r="A516" s="42">
        <v>376.0</v>
      </c>
      <c r="B516" s="36"/>
      <c r="C516" s="198" t="s">
        <v>626</v>
      </c>
      <c r="D516" s="38"/>
      <c r="E516" s="38"/>
      <c r="F516" s="26"/>
      <c r="G516" s="26"/>
      <c r="H516" s="47"/>
      <c r="I516" s="199"/>
      <c r="J516" s="199"/>
      <c r="K516" s="26"/>
      <c r="L516" s="41"/>
      <c r="M516" s="4"/>
      <c r="N516" s="4"/>
      <c r="O516" s="4"/>
      <c r="P516" s="4"/>
      <c r="Q516" s="4"/>
      <c r="R516" s="4"/>
      <c r="S516" s="4"/>
      <c r="T516" s="4"/>
      <c r="U516" s="4"/>
      <c r="V516" s="4"/>
      <c r="W516" s="4"/>
      <c r="X516" s="4"/>
      <c r="Y516" s="4"/>
      <c r="Z516" s="4"/>
    </row>
    <row r="517" hidden="1" outlineLevel="1">
      <c r="A517" s="42">
        <v>377.0</v>
      </c>
      <c r="B517" s="55">
        <v>41.0</v>
      </c>
      <c r="C517" s="139" t="s">
        <v>627</v>
      </c>
      <c r="D517" s="57" t="s">
        <v>575</v>
      </c>
      <c r="E517" s="57">
        <v>8.9</v>
      </c>
      <c r="F517" s="26">
        <f>E517*I517</f>
        <v>222500</v>
      </c>
      <c r="G517" s="26">
        <f>E517*J517</f>
        <v>551800</v>
      </c>
      <c r="H517" s="47">
        <f>G517+F517</f>
        <v>774300</v>
      </c>
      <c r="I517" s="187">
        <v>25000.0</v>
      </c>
      <c r="J517" s="187">
        <v>62000.0</v>
      </c>
      <c r="K517" s="48" t="s">
        <v>576</v>
      </c>
      <c r="L517" s="49" t="s">
        <v>628</v>
      </c>
      <c r="M517" s="4"/>
      <c r="N517" s="4"/>
      <c r="O517" s="4"/>
      <c r="P517" s="4"/>
      <c r="Q517" s="4"/>
      <c r="R517" s="4"/>
      <c r="S517" s="4"/>
      <c r="T517" s="4"/>
      <c r="U517" s="4"/>
      <c r="V517" s="4"/>
      <c r="W517" s="4"/>
      <c r="X517" s="4"/>
      <c r="Y517" s="4"/>
      <c r="Z517" s="4"/>
    </row>
    <row r="518" hidden="1" outlineLevel="1">
      <c r="A518" s="174">
        <v>377.0</v>
      </c>
      <c r="B518" s="36"/>
      <c r="C518" s="198" t="s">
        <v>629</v>
      </c>
      <c r="D518" s="38"/>
      <c r="E518" s="38"/>
      <c r="F518" s="26"/>
      <c r="G518" s="26"/>
      <c r="H518" s="54"/>
      <c r="I518" s="199"/>
      <c r="J518" s="199"/>
      <c r="K518" s="26"/>
      <c r="L518" s="41"/>
      <c r="M518" s="4"/>
      <c r="N518" s="4"/>
      <c r="O518" s="4"/>
      <c r="P518" s="4"/>
      <c r="Q518" s="4"/>
      <c r="R518" s="4"/>
      <c r="S518" s="4"/>
      <c r="T518" s="4"/>
      <c r="U518" s="4"/>
      <c r="V518" s="4"/>
      <c r="W518" s="4"/>
      <c r="X518" s="4"/>
      <c r="Y518" s="4"/>
      <c r="Z518" s="4"/>
    </row>
    <row r="519" hidden="1" outlineLevel="1">
      <c r="A519" s="42">
        <v>378.0</v>
      </c>
      <c r="B519" s="55">
        <v>42.0</v>
      </c>
      <c r="C519" s="139" t="s">
        <v>621</v>
      </c>
      <c r="D519" s="57" t="s">
        <v>23</v>
      </c>
      <c r="E519" s="57">
        <v>21.0</v>
      </c>
      <c r="F519" s="26">
        <f>E519*I519</f>
        <v>24045</v>
      </c>
      <c r="G519" s="26">
        <f>E519*J519</f>
        <v>108898.23</v>
      </c>
      <c r="H519" s="47">
        <f>G519+F519</f>
        <v>132943.23</v>
      </c>
      <c r="I519" s="187">
        <v>1145.0</v>
      </c>
      <c r="J519" s="187">
        <v>5185.63</v>
      </c>
      <c r="K519" s="48" t="s">
        <v>576</v>
      </c>
      <c r="L519" s="49" t="s">
        <v>630</v>
      </c>
      <c r="M519" s="4"/>
      <c r="N519" s="4"/>
      <c r="O519" s="4"/>
      <c r="P519" s="4"/>
      <c r="Q519" s="4"/>
      <c r="R519" s="4"/>
      <c r="S519" s="4"/>
      <c r="T519" s="4"/>
      <c r="U519" s="4"/>
      <c r="V519" s="4"/>
      <c r="W519" s="4"/>
      <c r="X519" s="4"/>
      <c r="Y519" s="4"/>
      <c r="Z519" s="4"/>
    </row>
    <row r="520" hidden="1" outlineLevel="1">
      <c r="A520" s="174">
        <v>378.0</v>
      </c>
      <c r="B520" s="36"/>
      <c r="C520" s="198" t="s">
        <v>631</v>
      </c>
      <c r="D520" s="38"/>
      <c r="E520" s="38"/>
      <c r="F520" s="26"/>
      <c r="G520" s="26"/>
      <c r="H520" s="54"/>
      <c r="I520" s="199"/>
      <c r="J520" s="199"/>
      <c r="K520" s="26"/>
      <c r="L520" s="41"/>
      <c r="M520" s="4"/>
      <c r="N520" s="4"/>
      <c r="O520" s="4"/>
      <c r="P520" s="4"/>
      <c r="Q520" s="4"/>
      <c r="R520" s="4"/>
      <c r="S520" s="4"/>
      <c r="T520" s="4"/>
      <c r="U520" s="4"/>
      <c r="V520" s="4"/>
      <c r="W520" s="4"/>
      <c r="X520" s="4"/>
      <c r="Y520" s="4"/>
      <c r="Z520" s="4"/>
    </row>
    <row r="521" hidden="1" outlineLevel="1">
      <c r="A521" s="42">
        <v>379.0</v>
      </c>
      <c r="B521" s="55">
        <v>43.0</v>
      </c>
      <c r="C521" s="139" t="s">
        <v>632</v>
      </c>
      <c r="D521" s="57" t="s">
        <v>19</v>
      </c>
      <c r="E521" s="57">
        <v>80.0</v>
      </c>
      <c r="F521" s="26">
        <f>E521*I521</f>
        <v>32000</v>
      </c>
      <c r="G521" s="26">
        <f>E521*J521</f>
        <v>265356</v>
      </c>
      <c r="H521" s="47">
        <f>G521+F521</f>
        <v>297356</v>
      </c>
      <c r="I521" s="187">
        <v>400.0</v>
      </c>
      <c r="J521" s="187">
        <v>3316.95</v>
      </c>
      <c r="K521" s="48" t="s">
        <v>576</v>
      </c>
      <c r="L521" s="49" t="s">
        <v>633</v>
      </c>
      <c r="M521" s="4"/>
      <c r="N521" s="4"/>
      <c r="O521" s="4"/>
      <c r="P521" s="4"/>
      <c r="Q521" s="4"/>
      <c r="R521" s="4"/>
      <c r="S521" s="4"/>
      <c r="T521" s="4"/>
      <c r="U521" s="4"/>
      <c r="V521" s="4"/>
      <c r="W521" s="4"/>
      <c r="X521" s="4"/>
      <c r="Y521" s="4"/>
      <c r="Z521" s="4"/>
    </row>
    <row r="522" hidden="1" outlineLevel="1">
      <c r="A522" s="174">
        <v>379.0</v>
      </c>
      <c r="B522" s="36"/>
      <c r="C522" s="198" t="s">
        <v>634</v>
      </c>
      <c r="D522" s="38"/>
      <c r="E522" s="38"/>
      <c r="F522" s="26"/>
      <c r="G522" s="26"/>
      <c r="H522" s="47"/>
      <c r="I522" s="199"/>
      <c r="J522" s="199"/>
      <c r="K522" s="26"/>
      <c r="L522" s="41"/>
      <c r="M522" s="4"/>
      <c r="N522" s="4"/>
      <c r="O522" s="4"/>
      <c r="P522" s="4"/>
      <c r="Q522" s="4"/>
      <c r="R522" s="4"/>
      <c r="S522" s="4"/>
      <c r="T522" s="4"/>
      <c r="U522" s="4"/>
      <c r="V522" s="4"/>
      <c r="W522" s="4"/>
      <c r="X522" s="4"/>
      <c r="Y522" s="4"/>
      <c r="Z522" s="4"/>
    </row>
    <row r="523" hidden="1" outlineLevel="1">
      <c r="A523" s="42">
        <v>380.0</v>
      </c>
      <c r="B523" s="55">
        <v>44.0</v>
      </c>
      <c r="C523" s="139" t="s">
        <v>621</v>
      </c>
      <c r="D523" s="57" t="s">
        <v>23</v>
      </c>
      <c r="E523" s="57">
        <v>13.0</v>
      </c>
      <c r="F523" s="26">
        <f t="shared" ref="F523:F526" si="413">E523*I523</f>
        <v>26000</v>
      </c>
      <c r="G523" s="26">
        <f t="shared" ref="G523:G526" si="414">J523*E523</f>
        <v>2256543.12</v>
      </c>
      <c r="H523" s="47">
        <f t="shared" ref="H523:H526" si="415">G523+F523</f>
        <v>2282543.12</v>
      </c>
      <c r="I523" s="187">
        <v>2000.0</v>
      </c>
      <c r="J523" s="187">
        <v>173580.24</v>
      </c>
      <c r="K523" s="48" t="s">
        <v>576</v>
      </c>
      <c r="L523" s="49" t="s">
        <v>635</v>
      </c>
      <c r="M523" s="4"/>
      <c r="N523" s="4"/>
      <c r="O523" s="4"/>
      <c r="P523" s="4"/>
      <c r="Q523" s="4"/>
      <c r="R523" s="4"/>
      <c r="S523" s="4"/>
      <c r="T523" s="4"/>
      <c r="U523" s="4"/>
      <c r="V523" s="4"/>
      <c r="W523" s="4"/>
      <c r="X523" s="4"/>
      <c r="Y523" s="4"/>
      <c r="Z523" s="4"/>
    </row>
    <row r="524" hidden="1" outlineLevel="1">
      <c r="A524" s="42">
        <v>381.0</v>
      </c>
      <c r="B524" s="55">
        <v>45.0</v>
      </c>
      <c r="C524" s="139" t="s">
        <v>636</v>
      </c>
      <c r="D524" s="57" t="s">
        <v>136</v>
      </c>
      <c r="E524" s="57">
        <v>0.026</v>
      </c>
      <c r="F524" s="26">
        <f t="shared" si="413"/>
        <v>39000</v>
      </c>
      <c r="G524" s="26">
        <f t="shared" si="414"/>
        <v>416</v>
      </c>
      <c r="H524" s="47">
        <f t="shared" si="415"/>
        <v>39416</v>
      </c>
      <c r="I524" s="200">
        <v>1500000.0</v>
      </c>
      <c r="J524" s="187">
        <v>16000.0</v>
      </c>
      <c r="K524" s="48" t="s">
        <v>576</v>
      </c>
      <c r="L524" s="49" t="s">
        <v>637</v>
      </c>
      <c r="M524" s="4"/>
      <c r="N524" s="4"/>
      <c r="O524" s="4"/>
      <c r="P524" s="4"/>
      <c r="Q524" s="4"/>
      <c r="R524" s="4"/>
      <c r="S524" s="4"/>
      <c r="T524" s="4"/>
      <c r="U524" s="4"/>
      <c r="V524" s="4"/>
      <c r="W524" s="4"/>
      <c r="X524" s="4"/>
      <c r="Y524" s="4"/>
      <c r="Z524" s="4"/>
    </row>
    <row r="525" hidden="1" outlineLevel="1">
      <c r="A525" s="42">
        <v>382.0</v>
      </c>
      <c r="B525" s="55">
        <v>46.0</v>
      </c>
      <c r="C525" s="139" t="s">
        <v>638</v>
      </c>
      <c r="D525" s="57" t="s">
        <v>639</v>
      </c>
      <c r="E525" s="57">
        <v>111.0</v>
      </c>
      <c r="F525" s="26">
        <f t="shared" si="413"/>
        <v>55500</v>
      </c>
      <c r="G525" s="26">
        <f t="shared" si="414"/>
        <v>4406.7</v>
      </c>
      <c r="H525" s="47">
        <f t="shared" si="415"/>
        <v>59906.7</v>
      </c>
      <c r="I525" s="200">
        <v>500.0</v>
      </c>
      <c r="J525" s="187">
        <v>39.7</v>
      </c>
      <c r="K525" s="48" t="s">
        <v>576</v>
      </c>
      <c r="L525" s="49" t="s">
        <v>640</v>
      </c>
      <c r="M525" s="4"/>
      <c r="N525" s="4"/>
      <c r="O525" s="4"/>
      <c r="P525" s="4"/>
      <c r="Q525" s="4"/>
      <c r="R525" s="4"/>
      <c r="S525" s="4"/>
      <c r="T525" s="4"/>
      <c r="U525" s="4"/>
      <c r="V525" s="4"/>
      <c r="W525" s="4"/>
      <c r="X525" s="4"/>
      <c r="Y525" s="4"/>
      <c r="Z525" s="4"/>
    </row>
    <row r="526" hidden="1" outlineLevel="1">
      <c r="A526" s="42">
        <v>383.0</v>
      </c>
      <c r="B526" s="55">
        <v>47.0</v>
      </c>
      <c r="C526" s="139" t="s">
        <v>638</v>
      </c>
      <c r="D526" s="57" t="s">
        <v>639</v>
      </c>
      <c r="E526" s="57">
        <v>1.7</v>
      </c>
      <c r="F526" s="26">
        <f t="shared" si="413"/>
        <v>850</v>
      </c>
      <c r="G526" s="26">
        <f t="shared" si="414"/>
        <v>2881.5</v>
      </c>
      <c r="H526" s="47">
        <f t="shared" si="415"/>
        <v>3731.5</v>
      </c>
      <c r="I526" s="200">
        <v>500.0</v>
      </c>
      <c r="J526" s="187">
        <v>1695.0</v>
      </c>
      <c r="K526" s="48" t="s">
        <v>576</v>
      </c>
      <c r="L526" s="49" t="s">
        <v>641</v>
      </c>
      <c r="M526" s="4"/>
      <c r="N526" s="4"/>
      <c r="O526" s="4"/>
      <c r="P526" s="4"/>
      <c r="Q526" s="4"/>
      <c r="R526" s="4"/>
      <c r="S526" s="4"/>
      <c r="T526" s="4"/>
      <c r="U526" s="4"/>
      <c r="V526" s="4"/>
      <c r="W526" s="4"/>
      <c r="X526" s="4"/>
      <c r="Y526" s="4"/>
      <c r="Z526" s="4"/>
    </row>
    <row r="527" hidden="1" outlineLevel="1">
      <c r="A527" s="164">
        <v>383.0</v>
      </c>
      <c r="B527" s="180"/>
      <c r="C527" s="136" t="s">
        <v>642</v>
      </c>
      <c r="D527" s="181"/>
      <c r="E527" s="181"/>
      <c r="F527" s="63">
        <f t="shared" ref="F527:H527" si="416">SUM(F528:F537)</f>
        <v>638950</v>
      </c>
      <c r="G527" s="63">
        <f t="shared" si="416"/>
        <v>2045880.5</v>
      </c>
      <c r="H527" s="63">
        <f t="shared" si="416"/>
        <v>2684830.5</v>
      </c>
      <c r="I527" s="201"/>
      <c r="J527" s="186"/>
      <c r="K527" s="182"/>
      <c r="L527" s="183"/>
      <c r="M527" s="4"/>
      <c r="N527" s="4"/>
      <c r="O527" s="4"/>
      <c r="P527" s="4"/>
      <c r="Q527" s="4"/>
      <c r="R527" s="4"/>
      <c r="S527" s="4"/>
      <c r="T527" s="4"/>
      <c r="U527" s="4"/>
      <c r="V527" s="4"/>
      <c r="W527" s="4"/>
      <c r="X527" s="4"/>
      <c r="Y527" s="4"/>
      <c r="Z527" s="4"/>
    </row>
    <row r="528" hidden="1" outlineLevel="1">
      <c r="A528" s="42">
        <v>384.0</v>
      </c>
      <c r="B528" s="55">
        <v>48.0</v>
      </c>
      <c r="C528" s="139" t="s">
        <v>643</v>
      </c>
      <c r="D528" s="202" t="s">
        <v>23</v>
      </c>
      <c r="E528" s="202">
        <v>75.0</v>
      </c>
      <c r="F528" s="26">
        <f t="shared" ref="F528:F537" si="417">E528*I528</f>
        <v>15000</v>
      </c>
      <c r="G528" s="26">
        <f t="shared" ref="G528:G537" si="418">E528*J528</f>
        <v>9937.5</v>
      </c>
      <c r="H528" s="47">
        <f t="shared" ref="H528:H537" si="419">G528+F528</f>
        <v>24937.5</v>
      </c>
      <c r="I528" s="200">
        <v>200.0</v>
      </c>
      <c r="J528" s="187">
        <v>132.5</v>
      </c>
      <c r="K528" s="48" t="s">
        <v>576</v>
      </c>
      <c r="L528" s="49" t="s">
        <v>644</v>
      </c>
      <c r="M528" s="4"/>
      <c r="N528" s="4"/>
      <c r="O528" s="4"/>
      <c r="P528" s="4"/>
      <c r="Q528" s="4"/>
      <c r="R528" s="4"/>
      <c r="S528" s="4"/>
      <c r="T528" s="4"/>
      <c r="U528" s="4"/>
      <c r="V528" s="4"/>
      <c r="W528" s="4"/>
      <c r="X528" s="4"/>
      <c r="Y528" s="4"/>
      <c r="Z528" s="4"/>
    </row>
    <row r="529" hidden="1" outlineLevel="1">
      <c r="A529" s="42">
        <v>385.0</v>
      </c>
      <c r="B529" s="55">
        <v>49.0</v>
      </c>
      <c r="C529" s="139" t="s">
        <v>645</v>
      </c>
      <c r="D529" s="202" t="s">
        <v>23</v>
      </c>
      <c r="E529" s="202">
        <v>160.0</v>
      </c>
      <c r="F529" s="26">
        <f t="shared" si="417"/>
        <v>19200</v>
      </c>
      <c r="G529" s="26">
        <f t="shared" si="418"/>
        <v>17600</v>
      </c>
      <c r="H529" s="47">
        <f t="shared" si="419"/>
        <v>36800</v>
      </c>
      <c r="I529" s="200">
        <v>120.0</v>
      </c>
      <c r="J529" s="187">
        <v>110.0</v>
      </c>
      <c r="K529" s="48" t="s">
        <v>576</v>
      </c>
      <c r="L529" s="49" t="s">
        <v>646</v>
      </c>
      <c r="M529" s="4"/>
      <c r="N529" s="4"/>
      <c r="O529" s="4"/>
      <c r="P529" s="4"/>
      <c r="Q529" s="4"/>
      <c r="R529" s="4"/>
      <c r="S529" s="4"/>
      <c r="T529" s="4"/>
      <c r="U529" s="4"/>
      <c r="V529" s="4"/>
      <c r="W529" s="4"/>
      <c r="X529" s="4"/>
      <c r="Y529" s="4"/>
      <c r="Z529" s="4"/>
    </row>
    <row r="530" hidden="1" outlineLevel="1">
      <c r="A530" s="42">
        <v>386.0</v>
      </c>
      <c r="B530" s="55">
        <v>50.0</v>
      </c>
      <c r="C530" s="139" t="s">
        <v>647</v>
      </c>
      <c r="D530" s="57" t="s">
        <v>23</v>
      </c>
      <c r="E530" s="57">
        <v>75.0</v>
      </c>
      <c r="F530" s="26">
        <f t="shared" si="417"/>
        <v>26250</v>
      </c>
      <c r="G530" s="26">
        <f t="shared" si="418"/>
        <v>0</v>
      </c>
      <c r="H530" s="47">
        <f t="shared" si="419"/>
        <v>26250</v>
      </c>
      <c r="I530" s="200">
        <v>350.0</v>
      </c>
      <c r="J530" s="199"/>
      <c r="K530" s="48" t="s">
        <v>576</v>
      </c>
      <c r="L530" s="41"/>
      <c r="M530" s="4"/>
      <c r="N530" s="4"/>
      <c r="O530" s="4"/>
      <c r="P530" s="4"/>
      <c r="Q530" s="4"/>
      <c r="R530" s="4"/>
      <c r="S530" s="4"/>
      <c r="T530" s="4"/>
      <c r="U530" s="4"/>
      <c r="V530" s="4"/>
      <c r="W530" s="4"/>
      <c r="X530" s="4"/>
      <c r="Y530" s="4"/>
      <c r="Z530" s="4"/>
    </row>
    <row r="531" hidden="1" outlineLevel="1">
      <c r="A531" s="42">
        <v>387.0</v>
      </c>
      <c r="B531" s="55">
        <v>51.0</v>
      </c>
      <c r="C531" s="139" t="s">
        <v>648</v>
      </c>
      <c r="D531" s="57" t="s">
        <v>23</v>
      </c>
      <c r="E531" s="57">
        <v>10.0</v>
      </c>
      <c r="F531" s="26">
        <f t="shared" si="417"/>
        <v>3500</v>
      </c>
      <c r="G531" s="26">
        <f t="shared" si="418"/>
        <v>11000</v>
      </c>
      <c r="H531" s="47">
        <f t="shared" si="419"/>
        <v>14500</v>
      </c>
      <c r="I531" s="187">
        <v>350.0</v>
      </c>
      <c r="J531" s="187">
        <v>1100.0</v>
      </c>
      <c r="K531" s="48" t="s">
        <v>576</v>
      </c>
      <c r="L531" s="49" t="s">
        <v>649</v>
      </c>
      <c r="M531" s="4"/>
      <c r="N531" s="4"/>
      <c r="O531" s="4"/>
      <c r="P531" s="4"/>
      <c r="Q531" s="4"/>
      <c r="R531" s="4"/>
      <c r="S531" s="4"/>
      <c r="T531" s="4"/>
      <c r="U531" s="4"/>
      <c r="V531" s="4"/>
      <c r="W531" s="4"/>
      <c r="X531" s="4"/>
      <c r="Y531" s="4"/>
      <c r="Z531" s="4"/>
    </row>
    <row r="532" hidden="1" outlineLevel="1">
      <c r="A532" s="42">
        <v>388.0</v>
      </c>
      <c r="B532" s="55">
        <v>52.0</v>
      </c>
      <c r="C532" s="139" t="s">
        <v>650</v>
      </c>
      <c r="D532" s="57" t="s">
        <v>23</v>
      </c>
      <c r="E532" s="57">
        <v>40.0</v>
      </c>
      <c r="F532" s="26">
        <f t="shared" si="417"/>
        <v>8000</v>
      </c>
      <c r="G532" s="26">
        <f t="shared" si="418"/>
        <v>4400</v>
      </c>
      <c r="H532" s="47">
        <f t="shared" si="419"/>
        <v>12400</v>
      </c>
      <c r="I532" s="187">
        <v>200.0</v>
      </c>
      <c r="J532" s="187">
        <v>110.0</v>
      </c>
      <c r="K532" s="48" t="s">
        <v>576</v>
      </c>
      <c r="L532" s="49" t="s">
        <v>649</v>
      </c>
      <c r="M532" s="4"/>
      <c r="N532" s="4"/>
      <c r="O532" s="4"/>
      <c r="P532" s="4"/>
      <c r="Q532" s="4"/>
      <c r="R532" s="4"/>
      <c r="S532" s="4"/>
      <c r="T532" s="4"/>
      <c r="U532" s="4"/>
      <c r="V532" s="4"/>
      <c r="W532" s="4"/>
      <c r="X532" s="4"/>
      <c r="Y532" s="4"/>
      <c r="Z532" s="4"/>
    </row>
    <row r="533" hidden="1" outlineLevel="1">
      <c r="A533" s="42">
        <v>389.0</v>
      </c>
      <c r="B533" s="55">
        <v>53.0</v>
      </c>
      <c r="C533" s="139" t="s">
        <v>651</v>
      </c>
      <c r="D533" s="57" t="s">
        <v>23</v>
      </c>
      <c r="E533" s="57">
        <v>160.0</v>
      </c>
      <c r="F533" s="26">
        <f t="shared" si="417"/>
        <v>32000</v>
      </c>
      <c r="G533" s="26">
        <f t="shared" si="418"/>
        <v>56640</v>
      </c>
      <c r="H533" s="47">
        <f t="shared" si="419"/>
        <v>88640</v>
      </c>
      <c r="I533" s="187">
        <v>200.0</v>
      </c>
      <c r="J533" s="187">
        <v>354.0</v>
      </c>
      <c r="K533" s="48" t="s">
        <v>576</v>
      </c>
      <c r="L533" s="41"/>
      <c r="M533" s="4"/>
      <c r="N533" s="4"/>
      <c r="O533" s="4"/>
      <c r="P533" s="4"/>
      <c r="Q533" s="4"/>
      <c r="R533" s="4"/>
      <c r="S533" s="4"/>
      <c r="T533" s="4"/>
      <c r="U533" s="4"/>
      <c r="V533" s="4"/>
      <c r="W533" s="4"/>
      <c r="X533" s="4"/>
      <c r="Y533" s="4"/>
      <c r="Z533" s="4"/>
    </row>
    <row r="534" hidden="1" outlineLevel="1">
      <c r="A534" s="42">
        <v>390.0</v>
      </c>
      <c r="B534" s="55">
        <v>54.0</v>
      </c>
      <c r="C534" s="139" t="s">
        <v>652</v>
      </c>
      <c r="D534" s="57" t="s">
        <v>19</v>
      </c>
      <c r="E534" s="57">
        <v>2.0</v>
      </c>
      <c r="F534" s="26">
        <f t="shared" si="417"/>
        <v>50000</v>
      </c>
      <c r="G534" s="26">
        <f t="shared" si="418"/>
        <v>234490</v>
      </c>
      <c r="H534" s="47">
        <f t="shared" si="419"/>
        <v>284490</v>
      </c>
      <c r="I534" s="187">
        <v>25000.0</v>
      </c>
      <c r="J534" s="187">
        <v>117245.0</v>
      </c>
      <c r="K534" s="48" t="s">
        <v>576</v>
      </c>
      <c r="L534" s="41"/>
      <c r="M534" s="50" t="s">
        <v>653</v>
      </c>
      <c r="N534" s="4"/>
      <c r="O534" s="4"/>
      <c r="P534" s="4"/>
      <c r="Q534" s="4"/>
      <c r="R534" s="4"/>
      <c r="S534" s="4"/>
      <c r="T534" s="4"/>
      <c r="U534" s="4"/>
      <c r="V534" s="4"/>
      <c r="W534" s="4"/>
      <c r="X534" s="4"/>
      <c r="Y534" s="4"/>
      <c r="Z534" s="4"/>
    </row>
    <row r="535" hidden="1" outlineLevel="1">
      <c r="A535" s="42">
        <v>391.0</v>
      </c>
      <c r="B535" s="55">
        <v>55.0</v>
      </c>
      <c r="C535" s="139" t="s">
        <v>654</v>
      </c>
      <c r="D535" s="57" t="s">
        <v>19</v>
      </c>
      <c r="E535" s="57">
        <v>3.0</v>
      </c>
      <c r="F535" s="26">
        <f t="shared" si="417"/>
        <v>120000</v>
      </c>
      <c r="G535" s="26">
        <f t="shared" si="418"/>
        <v>467445</v>
      </c>
      <c r="H535" s="47">
        <f t="shared" si="419"/>
        <v>587445</v>
      </c>
      <c r="I535" s="187">
        <v>40000.0</v>
      </c>
      <c r="J535" s="187">
        <v>155815.0</v>
      </c>
      <c r="K535" s="48" t="s">
        <v>576</v>
      </c>
      <c r="L535" s="41"/>
      <c r="M535" s="50" t="s">
        <v>653</v>
      </c>
      <c r="N535" s="4"/>
      <c r="O535" s="4"/>
      <c r="P535" s="4"/>
      <c r="Q535" s="4"/>
      <c r="R535" s="4"/>
      <c r="S535" s="4"/>
      <c r="T535" s="4"/>
      <c r="U535" s="4"/>
      <c r="V535" s="4"/>
      <c r="W535" s="4"/>
      <c r="X535" s="4"/>
      <c r="Y535" s="4"/>
      <c r="Z535" s="4"/>
    </row>
    <row r="536" hidden="1" outlineLevel="1">
      <c r="A536" s="42">
        <v>392.0</v>
      </c>
      <c r="B536" s="55">
        <v>56.0</v>
      </c>
      <c r="C536" s="139" t="s">
        <v>655</v>
      </c>
      <c r="D536" s="57" t="s">
        <v>19</v>
      </c>
      <c r="E536" s="57">
        <v>8.0</v>
      </c>
      <c r="F536" s="26">
        <f t="shared" si="417"/>
        <v>200000</v>
      </c>
      <c r="G536" s="26">
        <f t="shared" si="418"/>
        <v>969368</v>
      </c>
      <c r="H536" s="47">
        <f t="shared" si="419"/>
        <v>1169368</v>
      </c>
      <c r="I536" s="187">
        <v>25000.0</v>
      </c>
      <c r="J536" s="187">
        <v>121171.0</v>
      </c>
      <c r="K536" s="48" t="s">
        <v>576</v>
      </c>
      <c r="L536" s="41"/>
      <c r="M536" s="50" t="s">
        <v>653</v>
      </c>
      <c r="N536" s="4"/>
      <c r="O536" s="4"/>
      <c r="P536" s="4"/>
      <c r="Q536" s="4"/>
      <c r="R536" s="4"/>
      <c r="S536" s="4"/>
      <c r="T536" s="4"/>
      <c r="U536" s="4"/>
      <c r="V536" s="4"/>
      <c r="W536" s="4"/>
      <c r="X536" s="4"/>
      <c r="Y536" s="4"/>
      <c r="Z536" s="4"/>
    </row>
    <row r="537" hidden="1" outlineLevel="1">
      <c r="A537" s="42">
        <v>393.0</v>
      </c>
      <c r="B537" s="55">
        <v>57.0</v>
      </c>
      <c r="C537" s="139" t="s">
        <v>656</v>
      </c>
      <c r="D537" s="57" t="s">
        <v>19</v>
      </c>
      <c r="E537" s="57">
        <v>11.0</v>
      </c>
      <c r="F537" s="26">
        <f t="shared" si="417"/>
        <v>165000</v>
      </c>
      <c r="G537" s="26">
        <f t="shared" si="418"/>
        <v>275000</v>
      </c>
      <c r="H537" s="47">
        <f t="shared" si="419"/>
        <v>440000</v>
      </c>
      <c r="I537" s="184">
        <v>15000.0</v>
      </c>
      <c r="J537" s="187">
        <v>25000.0</v>
      </c>
      <c r="K537" s="48" t="s">
        <v>576</v>
      </c>
      <c r="L537" s="41"/>
      <c r="M537" s="4"/>
      <c r="N537" s="4"/>
      <c r="O537" s="4"/>
      <c r="P537" s="4"/>
      <c r="Q537" s="4"/>
      <c r="R537" s="4"/>
      <c r="S537" s="4"/>
      <c r="T537" s="4"/>
      <c r="U537" s="4"/>
      <c r="V537" s="4"/>
      <c r="W537" s="4"/>
      <c r="X537" s="4"/>
      <c r="Y537" s="4"/>
      <c r="Z537" s="4"/>
    </row>
    <row r="538" hidden="1" outlineLevel="1">
      <c r="A538" s="164">
        <v>394.0</v>
      </c>
      <c r="B538" s="180"/>
      <c r="C538" s="136" t="s">
        <v>657</v>
      </c>
      <c r="D538" s="181"/>
      <c r="E538" s="181"/>
      <c r="F538" s="63">
        <f t="shared" ref="F538:H538" si="420">SUM(F539:F594)</f>
        <v>5681333.3</v>
      </c>
      <c r="G538" s="63">
        <f t="shared" si="420"/>
        <v>52545956.92</v>
      </c>
      <c r="H538" s="63">
        <f t="shared" si="420"/>
        <v>58227290.22</v>
      </c>
      <c r="I538" s="186"/>
      <c r="J538" s="186"/>
      <c r="K538" s="182"/>
      <c r="L538" s="183"/>
      <c r="M538" s="4"/>
      <c r="N538" s="4"/>
      <c r="O538" s="4"/>
      <c r="P538" s="4"/>
      <c r="Q538" s="4"/>
      <c r="R538" s="4"/>
      <c r="S538" s="4"/>
      <c r="T538" s="4"/>
      <c r="U538" s="4"/>
      <c r="V538" s="4"/>
      <c r="W538" s="4"/>
      <c r="X538" s="4"/>
      <c r="Y538" s="4"/>
      <c r="Z538" s="4"/>
    </row>
    <row r="539" hidden="1" outlineLevel="1">
      <c r="A539" s="174">
        <v>393.0</v>
      </c>
      <c r="B539" s="36"/>
      <c r="C539" s="198" t="s">
        <v>658</v>
      </c>
      <c r="D539" s="38"/>
      <c r="E539" s="38"/>
      <c r="F539" s="26"/>
      <c r="G539" s="26"/>
      <c r="H539" s="54"/>
      <c r="I539" s="186"/>
      <c r="J539" s="186"/>
      <c r="K539" s="26"/>
      <c r="L539" s="41"/>
      <c r="M539" s="4"/>
      <c r="N539" s="4"/>
      <c r="O539" s="4"/>
      <c r="P539" s="4"/>
      <c r="Q539" s="4"/>
      <c r="R539" s="4"/>
      <c r="S539" s="4"/>
      <c r="T539" s="4"/>
      <c r="U539" s="4"/>
      <c r="V539" s="4"/>
      <c r="W539" s="4"/>
      <c r="X539" s="4"/>
      <c r="Y539" s="4"/>
      <c r="Z539" s="4"/>
    </row>
    <row r="540" hidden="1" outlineLevel="1">
      <c r="A540" s="42">
        <v>394.0</v>
      </c>
      <c r="B540" s="55">
        <v>58.0</v>
      </c>
      <c r="C540" s="139" t="s">
        <v>659</v>
      </c>
      <c r="D540" s="57" t="s">
        <v>19</v>
      </c>
      <c r="E540" s="57">
        <v>2.0</v>
      </c>
      <c r="F540" s="26">
        <f t="shared" ref="F540:F541" si="421">E540*I540</f>
        <v>60000</v>
      </c>
      <c r="G540" s="26">
        <f t="shared" ref="G540:G541" si="422">E540*J540</f>
        <v>0</v>
      </c>
      <c r="H540" s="47">
        <f t="shared" ref="H540:H541" si="423">F540+G540</f>
        <v>60000</v>
      </c>
      <c r="I540" s="200">
        <v>30000.0</v>
      </c>
      <c r="J540" s="187">
        <v>0.0</v>
      </c>
      <c r="K540" s="48" t="s">
        <v>576</v>
      </c>
      <c r="L540" s="49" t="s">
        <v>660</v>
      </c>
      <c r="M540" s="4"/>
      <c r="N540" s="4"/>
      <c r="O540" s="4"/>
      <c r="P540" s="4"/>
      <c r="Q540" s="4"/>
      <c r="R540" s="4"/>
      <c r="S540" s="4"/>
      <c r="T540" s="4"/>
      <c r="U540" s="4"/>
      <c r="V540" s="4"/>
      <c r="W540" s="4"/>
      <c r="X540" s="4"/>
      <c r="Y540" s="4"/>
      <c r="Z540" s="4"/>
    </row>
    <row r="541" hidden="1" outlineLevel="1">
      <c r="A541" s="42">
        <v>395.0</v>
      </c>
      <c r="B541" s="55">
        <v>59.0</v>
      </c>
      <c r="C541" s="139" t="s">
        <v>661</v>
      </c>
      <c r="D541" s="57" t="s">
        <v>23</v>
      </c>
      <c r="E541" s="57">
        <v>5.6</v>
      </c>
      <c r="F541" s="26">
        <f t="shared" si="421"/>
        <v>114800</v>
      </c>
      <c r="G541" s="26">
        <f t="shared" si="422"/>
        <v>0</v>
      </c>
      <c r="H541" s="47">
        <f t="shared" si="423"/>
        <v>114800</v>
      </c>
      <c r="I541" s="200">
        <v>20500.0</v>
      </c>
      <c r="J541" s="187">
        <v>0.0</v>
      </c>
      <c r="K541" s="48" t="s">
        <v>576</v>
      </c>
      <c r="L541" s="49" t="s">
        <v>662</v>
      </c>
      <c r="M541" s="4"/>
      <c r="N541" s="4"/>
      <c r="O541" s="4"/>
      <c r="P541" s="4"/>
      <c r="Q541" s="4"/>
      <c r="R541" s="4"/>
      <c r="S541" s="4"/>
      <c r="T541" s="4"/>
      <c r="U541" s="4"/>
      <c r="V541" s="4"/>
      <c r="W541" s="4"/>
      <c r="X541" s="4"/>
      <c r="Y541" s="4"/>
      <c r="Z541" s="4"/>
    </row>
    <row r="542" hidden="1" outlineLevel="1">
      <c r="A542" s="174">
        <v>395.0</v>
      </c>
      <c r="B542" s="36"/>
      <c r="C542" s="198" t="s">
        <v>663</v>
      </c>
      <c r="D542" s="38"/>
      <c r="E542" s="38"/>
      <c r="F542" s="26"/>
      <c r="G542" s="26"/>
      <c r="H542" s="54"/>
      <c r="I542" s="201"/>
      <c r="J542" s="186"/>
      <c r="K542" s="26"/>
      <c r="L542" s="41"/>
      <c r="M542" s="4"/>
      <c r="N542" s="4"/>
      <c r="O542" s="4"/>
      <c r="P542" s="4"/>
      <c r="Q542" s="4"/>
      <c r="R542" s="4"/>
      <c r="S542" s="4"/>
      <c r="T542" s="4"/>
      <c r="U542" s="4"/>
      <c r="V542" s="4"/>
      <c r="W542" s="4"/>
      <c r="X542" s="4"/>
      <c r="Y542" s="4"/>
      <c r="Z542" s="4"/>
    </row>
    <row r="543" hidden="1" outlineLevel="1">
      <c r="A543" s="42">
        <v>396.0</v>
      </c>
      <c r="B543" s="55">
        <v>60.0</v>
      </c>
      <c r="C543" s="139" t="s">
        <v>659</v>
      </c>
      <c r="D543" s="57" t="s">
        <v>19</v>
      </c>
      <c r="E543" s="57">
        <v>2.0</v>
      </c>
      <c r="F543" s="26">
        <f t="shared" ref="F543:F544" si="424">E543*I543</f>
        <v>60000</v>
      </c>
      <c r="G543" s="26">
        <f t="shared" ref="G543:G544" si="425">E543*J543</f>
        <v>0</v>
      </c>
      <c r="H543" s="47">
        <f t="shared" ref="H543:H544" si="426">G543+F543</f>
        <v>60000</v>
      </c>
      <c r="I543" s="200">
        <v>30000.0</v>
      </c>
      <c r="J543" s="187">
        <v>0.0</v>
      </c>
      <c r="K543" s="48" t="s">
        <v>576</v>
      </c>
      <c r="L543" s="49" t="s">
        <v>660</v>
      </c>
      <c r="M543" s="4"/>
      <c r="N543" s="4"/>
      <c r="O543" s="4"/>
      <c r="P543" s="4"/>
      <c r="Q543" s="4"/>
      <c r="R543" s="4"/>
      <c r="S543" s="4"/>
      <c r="T543" s="4"/>
      <c r="U543" s="4"/>
      <c r="V543" s="4"/>
      <c r="W543" s="4"/>
      <c r="X543" s="4"/>
      <c r="Y543" s="4"/>
      <c r="Z543" s="4"/>
    </row>
    <row r="544" hidden="1" outlineLevel="1">
      <c r="A544" s="42">
        <v>397.0</v>
      </c>
      <c r="B544" s="55">
        <v>61.0</v>
      </c>
      <c r="C544" s="139" t="s">
        <v>664</v>
      </c>
      <c r="D544" s="57" t="s">
        <v>23</v>
      </c>
      <c r="E544" s="57">
        <v>6.2</v>
      </c>
      <c r="F544" s="26">
        <f t="shared" si="424"/>
        <v>127100</v>
      </c>
      <c r="G544" s="26">
        <f t="shared" si="425"/>
        <v>0</v>
      </c>
      <c r="H544" s="47">
        <f t="shared" si="426"/>
        <v>127100</v>
      </c>
      <c r="I544" s="200">
        <v>20500.0</v>
      </c>
      <c r="J544" s="187">
        <v>0.0</v>
      </c>
      <c r="K544" s="48" t="s">
        <v>576</v>
      </c>
      <c r="L544" s="49" t="s">
        <v>665</v>
      </c>
      <c r="M544" s="4"/>
      <c r="N544" s="4"/>
      <c r="O544" s="4"/>
      <c r="P544" s="4"/>
      <c r="Q544" s="4"/>
      <c r="R544" s="4"/>
      <c r="S544" s="4"/>
      <c r="T544" s="4"/>
      <c r="U544" s="4"/>
      <c r="V544" s="4"/>
      <c r="W544" s="4"/>
      <c r="X544" s="4"/>
      <c r="Y544" s="4"/>
      <c r="Z544" s="4"/>
    </row>
    <row r="545" hidden="1" outlineLevel="1">
      <c r="A545" s="174">
        <v>397.0</v>
      </c>
      <c r="B545" s="36"/>
      <c r="C545" s="198" t="s">
        <v>666</v>
      </c>
      <c r="D545" s="38"/>
      <c r="E545" s="38"/>
      <c r="F545" s="26"/>
      <c r="G545" s="26"/>
      <c r="H545" s="54"/>
      <c r="I545" s="201"/>
      <c r="J545" s="186"/>
      <c r="K545" s="26"/>
      <c r="L545" s="41"/>
      <c r="M545" s="4"/>
      <c r="N545" s="4"/>
      <c r="O545" s="4"/>
      <c r="P545" s="4"/>
      <c r="Q545" s="4"/>
      <c r="R545" s="4"/>
      <c r="S545" s="4"/>
      <c r="T545" s="4"/>
      <c r="U545" s="4"/>
      <c r="V545" s="4"/>
      <c r="W545" s="4"/>
      <c r="X545" s="4"/>
      <c r="Y545" s="4"/>
      <c r="Z545" s="4"/>
    </row>
    <row r="546" hidden="1" outlineLevel="1">
      <c r="A546" s="42">
        <v>398.0</v>
      </c>
      <c r="B546" s="55">
        <v>62.0</v>
      </c>
      <c r="C546" s="139" t="s">
        <v>659</v>
      </c>
      <c r="D546" s="57" t="s">
        <v>19</v>
      </c>
      <c r="E546" s="57">
        <v>2.0</v>
      </c>
      <c r="F546" s="26">
        <f t="shared" ref="F546:F547" si="427">E546*I546</f>
        <v>60000</v>
      </c>
      <c r="G546" s="26">
        <f t="shared" ref="G546:G547" si="428">E546*J546</f>
        <v>0</v>
      </c>
      <c r="H546" s="47">
        <f t="shared" ref="H546:H547" si="429">G546+F546</f>
        <v>60000</v>
      </c>
      <c r="I546" s="200">
        <v>30000.0</v>
      </c>
      <c r="J546" s="187">
        <v>0.0</v>
      </c>
      <c r="K546" s="48" t="s">
        <v>576</v>
      </c>
      <c r="L546" s="49" t="s">
        <v>660</v>
      </c>
      <c r="M546" s="4"/>
      <c r="N546" s="4"/>
      <c r="O546" s="4"/>
      <c r="P546" s="4"/>
      <c r="Q546" s="4"/>
      <c r="R546" s="4"/>
      <c r="S546" s="4"/>
      <c r="T546" s="4"/>
      <c r="U546" s="4"/>
      <c r="V546" s="4"/>
      <c r="W546" s="4"/>
      <c r="X546" s="4"/>
      <c r="Y546" s="4"/>
      <c r="Z546" s="4"/>
    </row>
    <row r="547" hidden="1" outlineLevel="1">
      <c r="A547" s="42">
        <v>399.0</v>
      </c>
      <c r="B547" s="55">
        <v>63.0</v>
      </c>
      <c r="C547" s="56" t="s">
        <v>667</v>
      </c>
      <c r="D547" s="57" t="s">
        <v>23</v>
      </c>
      <c r="E547" s="57">
        <v>6.0</v>
      </c>
      <c r="F547" s="26">
        <f t="shared" si="427"/>
        <v>123000</v>
      </c>
      <c r="G547" s="26">
        <f t="shared" si="428"/>
        <v>0</v>
      </c>
      <c r="H547" s="47">
        <f t="shared" si="429"/>
        <v>123000</v>
      </c>
      <c r="I547" s="200">
        <v>20500.0</v>
      </c>
      <c r="J547" s="187">
        <v>0.0</v>
      </c>
      <c r="K547" s="48" t="s">
        <v>576</v>
      </c>
      <c r="L547" s="49" t="s">
        <v>668</v>
      </c>
      <c r="M547" s="4"/>
      <c r="N547" s="4"/>
      <c r="O547" s="4"/>
      <c r="P547" s="4"/>
      <c r="Q547" s="4"/>
      <c r="R547" s="4"/>
      <c r="S547" s="4"/>
      <c r="T547" s="4"/>
      <c r="U547" s="4"/>
      <c r="V547" s="4"/>
      <c r="W547" s="4"/>
      <c r="X547" s="4"/>
      <c r="Y547" s="4"/>
      <c r="Z547" s="4"/>
    </row>
    <row r="548" hidden="1" outlineLevel="1">
      <c r="A548" s="174">
        <v>399.0</v>
      </c>
      <c r="B548" s="36"/>
      <c r="C548" s="198" t="s">
        <v>669</v>
      </c>
      <c r="D548" s="38"/>
      <c r="E548" s="38"/>
      <c r="F548" s="26"/>
      <c r="G548" s="26"/>
      <c r="H548" s="54"/>
      <c r="I548" s="201"/>
      <c r="J548" s="186"/>
      <c r="K548" s="26"/>
      <c r="L548" s="41"/>
      <c r="M548" s="4"/>
      <c r="N548" s="4"/>
      <c r="O548" s="4"/>
      <c r="P548" s="4"/>
      <c r="Q548" s="4"/>
      <c r="R548" s="4"/>
      <c r="S548" s="4"/>
      <c r="T548" s="4"/>
      <c r="U548" s="4"/>
      <c r="V548" s="4"/>
      <c r="W548" s="4"/>
      <c r="X548" s="4"/>
      <c r="Y548" s="4"/>
      <c r="Z548" s="4"/>
    </row>
    <row r="549" hidden="1" outlineLevel="1">
      <c r="A549" s="42">
        <v>400.0</v>
      </c>
      <c r="B549" s="55">
        <v>64.0</v>
      </c>
      <c r="C549" s="139" t="s">
        <v>670</v>
      </c>
      <c r="D549" s="57" t="s">
        <v>19</v>
      </c>
      <c r="E549" s="57">
        <v>1.0</v>
      </c>
      <c r="F549" s="26">
        <f t="shared" ref="F549:F550" si="430">E549*I549</f>
        <v>30000</v>
      </c>
      <c r="G549" s="26">
        <f t="shared" ref="G549:G550" si="431">E549*J549</f>
        <v>0</v>
      </c>
      <c r="H549" s="47">
        <f t="shared" ref="H549:H550" si="432">G549+F549</f>
        <v>30000</v>
      </c>
      <c r="I549" s="200">
        <v>30000.0</v>
      </c>
      <c r="J549" s="187">
        <v>0.0</v>
      </c>
      <c r="K549" s="48" t="s">
        <v>576</v>
      </c>
      <c r="L549" s="49" t="s">
        <v>671</v>
      </c>
      <c r="M549" s="4"/>
      <c r="N549" s="4"/>
      <c r="O549" s="4"/>
      <c r="P549" s="4"/>
      <c r="Q549" s="4"/>
      <c r="R549" s="4"/>
      <c r="S549" s="4"/>
      <c r="T549" s="4"/>
      <c r="U549" s="4"/>
      <c r="V549" s="4"/>
      <c r="W549" s="4"/>
      <c r="X549" s="4"/>
      <c r="Y549" s="4"/>
      <c r="Z549" s="4"/>
    </row>
    <row r="550" hidden="1" outlineLevel="1">
      <c r="A550" s="42">
        <v>401.0</v>
      </c>
      <c r="B550" s="55">
        <v>65.0</v>
      </c>
      <c r="C550" s="139" t="s">
        <v>672</v>
      </c>
      <c r="D550" s="57" t="s">
        <v>23</v>
      </c>
      <c r="E550" s="57">
        <v>2.0</v>
      </c>
      <c r="F550" s="26">
        <f t="shared" si="430"/>
        <v>41000</v>
      </c>
      <c r="G550" s="26">
        <f t="shared" si="431"/>
        <v>0</v>
      </c>
      <c r="H550" s="47">
        <f t="shared" si="432"/>
        <v>41000</v>
      </c>
      <c r="I550" s="200">
        <v>20500.0</v>
      </c>
      <c r="J550" s="187">
        <v>0.0</v>
      </c>
      <c r="K550" s="48" t="s">
        <v>576</v>
      </c>
      <c r="L550" s="49" t="s">
        <v>673</v>
      </c>
      <c r="M550" s="4"/>
      <c r="N550" s="4"/>
      <c r="O550" s="4"/>
      <c r="P550" s="4"/>
      <c r="Q550" s="4"/>
      <c r="R550" s="4"/>
      <c r="S550" s="4"/>
      <c r="T550" s="4"/>
      <c r="U550" s="4"/>
      <c r="V550" s="4"/>
      <c r="W550" s="4"/>
      <c r="X550" s="4"/>
      <c r="Y550" s="4"/>
      <c r="Z550" s="4"/>
    </row>
    <row r="551" hidden="1" outlineLevel="1">
      <c r="A551" s="174">
        <v>401.0</v>
      </c>
      <c r="B551" s="36"/>
      <c r="C551" s="198" t="s">
        <v>674</v>
      </c>
      <c r="D551" s="38"/>
      <c r="E551" s="38"/>
      <c r="F551" s="26"/>
      <c r="G551" s="26"/>
      <c r="H551" s="54"/>
      <c r="I551" s="201"/>
      <c r="J551" s="186"/>
      <c r="K551" s="26"/>
      <c r="L551" s="41"/>
      <c r="M551" s="4"/>
      <c r="N551" s="4"/>
      <c r="O551" s="4"/>
      <c r="P551" s="4"/>
      <c r="Q551" s="4"/>
      <c r="R551" s="4"/>
      <c r="S551" s="4"/>
      <c r="T551" s="4"/>
      <c r="U551" s="4"/>
      <c r="V551" s="4"/>
      <c r="W551" s="4"/>
      <c r="X551" s="4"/>
      <c r="Y551" s="4"/>
      <c r="Z551" s="4"/>
    </row>
    <row r="552" hidden="1" outlineLevel="1">
      <c r="A552" s="42">
        <v>402.0</v>
      </c>
      <c r="B552" s="55">
        <v>66.0</v>
      </c>
      <c r="C552" s="139" t="s">
        <v>675</v>
      </c>
      <c r="D552" s="57" t="s">
        <v>19</v>
      </c>
      <c r="E552" s="57">
        <v>1.0</v>
      </c>
      <c r="F552" s="26">
        <f t="shared" ref="F552:F553" si="433">E552*I552</f>
        <v>30000</v>
      </c>
      <c r="G552" s="26">
        <f t="shared" ref="G552:G553" si="434">E552*J552</f>
        <v>0</v>
      </c>
      <c r="H552" s="47">
        <f t="shared" ref="H552:H553" si="435">G552+F552</f>
        <v>30000</v>
      </c>
      <c r="I552" s="200">
        <v>30000.0</v>
      </c>
      <c r="J552" s="187">
        <v>0.0</v>
      </c>
      <c r="K552" s="48" t="s">
        <v>576</v>
      </c>
      <c r="L552" s="49" t="s">
        <v>676</v>
      </c>
      <c r="M552" s="4"/>
      <c r="N552" s="4"/>
      <c r="O552" s="4"/>
      <c r="P552" s="4"/>
      <c r="Q552" s="4"/>
      <c r="R552" s="4"/>
      <c r="S552" s="4"/>
      <c r="T552" s="4"/>
      <c r="U552" s="4"/>
      <c r="V552" s="4"/>
      <c r="W552" s="4"/>
      <c r="X552" s="4"/>
      <c r="Y552" s="4"/>
      <c r="Z552" s="4"/>
    </row>
    <row r="553" hidden="1" outlineLevel="1">
      <c r="A553" s="42">
        <v>403.0</v>
      </c>
      <c r="B553" s="55">
        <v>67.0</v>
      </c>
      <c r="C553" s="139" t="s">
        <v>672</v>
      </c>
      <c r="D553" s="57" t="s">
        <v>23</v>
      </c>
      <c r="E553" s="57">
        <v>2.0</v>
      </c>
      <c r="F553" s="26">
        <f t="shared" si="433"/>
        <v>41000</v>
      </c>
      <c r="G553" s="26">
        <f t="shared" si="434"/>
        <v>0</v>
      </c>
      <c r="H553" s="47">
        <f t="shared" si="435"/>
        <v>41000</v>
      </c>
      <c r="I553" s="200">
        <v>20500.0</v>
      </c>
      <c r="J553" s="187">
        <v>0.0</v>
      </c>
      <c r="K553" s="48" t="s">
        <v>576</v>
      </c>
      <c r="L553" s="49" t="s">
        <v>673</v>
      </c>
      <c r="M553" s="4"/>
      <c r="N553" s="4"/>
      <c r="O553" s="4"/>
      <c r="P553" s="4"/>
      <c r="Q553" s="4"/>
      <c r="R553" s="4"/>
      <c r="S553" s="4"/>
      <c r="T553" s="4"/>
      <c r="U553" s="4"/>
      <c r="V553" s="4"/>
      <c r="W553" s="4"/>
      <c r="X553" s="4"/>
      <c r="Y553" s="4"/>
      <c r="Z553" s="4"/>
    </row>
    <row r="554" hidden="1" outlineLevel="1">
      <c r="A554" s="174">
        <v>403.0</v>
      </c>
      <c r="B554" s="36"/>
      <c r="C554" s="198" t="s">
        <v>677</v>
      </c>
      <c r="D554" s="38"/>
      <c r="E554" s="38"/>
      <c r="F554" s="26"/>
      <c r="G554" s="26"/>
      <c r="H554" s="54"/>
      <c r="I554" s="186"/>
      <c r="J554" s="186"/>
      <c r="K554" s="26"/>
      <c r="L554" s="41"/>
      <c r="M554" s="4"/>
      <c r="N554" s="4"/>
      <c r="O554" s="4"/>
      <c r="P554" s="4"/>
      <c r="Q554" s="4"/>
      <c r="R554" s="4"/>
      <c r="S554" s="4"/>
      <c r="T554" s="4"/>
      <c r="U554" s="4"/>
      <c r="V554" s="4"/>
      <c r="W554" s="4"/>
      <c r="X554" s="4"/>
      <c r="Y554" s="4"/>
      <c r="Z554" s="4"/>
    </row>
    <row r="555" hidden="1" outlineLevel="1">
      <c r="A555" s="42">
        <v>404.0</v>
      </c>
      <c r="B555" s="55">
        <v>68.0</v>
      </c>
      <c r="C555" s="139" t="s">
        <v>678</v>
      </c>
      <c r="D555" s="57" t="s">
        <v>19</v>
      </c>
      <c r="E555" s="57">
        <v>2.0</v>
      </c>
      <c r="F555" s="26">
        <f t="shared" ref="F555:F556" si="436">E555*I555</f>
        <v>400000</v>
      </c>
      <c r="G555" s="26">
        <f t="shared" ref="G555:G556" si="437">E555*J555</f>
        <v>3760300</v>
      </c>
      <c r="H555" s="47">
        <f t="shared" ref="H555:H556" si="438">G555+F555</f>
        <v>4160300</v>
      </c>
      <c r="I555" s="187">
        <v>200000.0</v>
      </c>
      <c r="J555" s="187">
        <v>1880150.0</v>
      </c>
      <c r="K555" s="48" t="s">
        <v>576</v>
      </c>
      <c r="L555" s="49" t="s">
        <v>679</v>
      </c>
      <c r="M555" s="4"/>
      <c r="N555" s="4"/>
      <c r="O555" s="4"/>
      <c r="P555" s="4"/>
      <c r="Q555" s="4"/>
      <c r="R555" s="4"/>
      <c r="S555" s="4"/>
      <c r="T555" s="4"/>
      <c r="U555" s="4"/>
      <c r="V555" s="4"/>
      <c r="W555" s="4"/>
      <c r="X555" s="4"/>
      <c r="Y555" s="4"/>
      <c r="Z555" s="4"/>
    </row>
    <row r="556" hidden="1" outlineLevel="1">
      <c r="A556" s="42">
        <v>405.0</v>
      </c>
      <c r="B556" s="55">
        <v>69.0</v>
      </c>
      <c r="C556" s="139" t="s">
        <v>680</v>
      </c>
      <c r="D556" s="57" t="s">
        <v>19</v>
      </c>
      <c r="E556" s="57">
        <v>1.0</v>
      </c>
      <c r="F556" s="26">
        <f t="shared" si="436"/>
        <v>490000</v>
      </c>
      <c r="G556" s="26">
        <f t="shared" si="437"/>
        <v>8762336.83</v>
      </c>
      <c r="H556" s="47">
        <f t="shared" si="438"/>
        <v>9252336.83</v>
      </c>
      <c r="I556" s="187">
        <v>490000.0</v>
      </c>
      <c r="J556" s="203">
        <v>8762336.83</v>
      </c>
      <c r="K556" s="48" t="s">
        <v>576</v>
      </c>
      <c r="L556" s="49" t="s">
        <v>681</v>
      </c>
      <c r="M556" s="50" t="s">
        <v>682</v>
      </c>
      <c r="N556" s="4"/>
      <c r="O556" s="4"/>
      <c r="P556" s="4"/>
      <c r="Q556" s="4"/>
      <c r="R556" s="4"/>
      <c r="S556" s="4"/>
      <c r="T556" s="4"/>
      <c r="U556" s="4"/>
      <c r="V556" s="4"/>
      <c r="W556" s="4"/>
      <c r="X556" s="4"/>
      <c r="Y556" s="4"/>
      <c r="Z556" s="4"/>
    </row>
    <row r="557" hidden="1" outlineLevel="1">
      <c r="A557" s="174">
        <v>405.0</v>
      </c>
      <c r="B557" s="36"/>
      <c r="C557" s="198" t="s">
        <v>683</v>
      </c>
      <c r="D557" s="38"/>
      <c r="E557" s="38"/>
      <c r="F557" s="26"/>
      <c r="G557" s="26"/>
      <c r="H557" s="47"/>
      <c r="I557" s="186"/>
      <c r="J557" s="186"/>
      <c r="K557" s="26"/>
      <c r="L557" s="41"/>
      <c r="M557" s="4"/>
      <c r="N557" s="4"/>
      <c r="O557" s="4"/>
      <c r="P557" s="4"/>
      <c r="Q557" s="4"/>
      <c r="R557" s="4"/>
      <c r="S557" s="4"/>
      <c r="T557" s="4"/>
      <c r="U557" s="4"/>
      <c r="V557" s="4"/>
      <c r="W557" s="4"/>
      <c r="X557" s="4"/>
      <c r="Y557" s="4"/>
      <c r="Z557" s="4"/>
    </row>
    <row r="558" hidden="1" outlineLevel="1">
      <c r="A558" s="42">
        <v>406.0</v>
      </c>
      <c r="B558" s="55">
        <v>70.0</v>
      </c>
      <c r="C558" s="139" t="s">
        <v>678</v>
      </c>
      <c r="D558" s="57" t="s">
        <v>19</v>
      </c>
      <c r="E558" s="57">
        <v>2.0</v>
      </c>
      <c r="F558" s="26">
        <f t="shared" ref="F558:F559" si="439">E558*I558</f>
        <v>400000</v>
      </c>
      <c r="G558" s="26">
        <f t="shared" ref="G558:G559" si="440">E558*J558</f>
        <v>3760300</v>
      </c>
      <c r="H558" s="47">
        <f t="shared" ref="H558:H559" si="441">G558+F558</f>
        <v>4160300</v>
      </c>
      <c r="I558" s="187">
        <v>200000.0</v>
      </c>
      <c r="J558" s="187">
        <v>1880150.0</v>
      </c>
      <c r="K558" s="48" t="s">
        <v>576</v>
      </c>
      <c r="L558" s="49" t="s">
        <v>679</v>
      </c>
      <c r="M558" s="4"/>
      <c r="N558" s="4"/>
      <c r="O558" s="4"/>
      <c r="P558" s="4"/>
      <c r="Q558" s="4"/>
      <c r="R558" s="4"/>
      <c r="S558" s="4"/>
      <c r="T558" s="4"/>
      <c r="U558" s="4"/>
      <c r="V558" s="4"/>
      <c r="W558" s="4"/>
      <c r="X558" s="4"/>
      <c r="Y558" s="4"/>
      <c r="Z558" s="4"/>
    </row>
    <row r="559" hidden="1" outlineLevel="1">
      <c r="A559" s="42">
        <v>407.0</v>
      </c>
      <c r="B559" s="55">
        <v>71.0</v>
      </c>
      <c r="C559" s="139" t="s">
        <v>684</v>
      </c>
      <c r="D559" s="57" t="s">
        <v>19</v>
      </c>
      <c r="E559" s="57">
        <v>1.0</v>
      </c>
      <c r="F559" s="26">
        <f t="shared" si="439"/>
        <v>490000</v>
      </c>
      <c r="G559" s="26">
        <f t="shared" si="440"/>
        <v>9329130.66</v>
      </c>
      <c r="H559" s="47">
        <f t="shared" si="441"/>
        <v>9819130.66</v>
      </c>
      <c r="I559" s="187">
        <v>490000.0</v>
      </c>
      <c r="J559" s="203">
        <v>9329130.66</v>
      </c>
      <c r="K559" s="48" t="s">
        <v>576</v>
      </c>
      <c r="L559" s="49" t="s">
        <v>681</v>
      </c>
      <c r="M559" s="50" t="s">
        <v>682</v>
      </c>
      <c r="N559" s="4"/>
      <c r="O559" s="4"/>
      <c r="P559" s="4"/>
      <c r="Q559" s="4"/>
      <c r="R559" s="4"/>
      <c r="S559" s="4"/>
      <c r="T559" s="4"/>
      <c r="U559" s="4"/>
      <c r="V559" s="4"/>
      <c r="W559" s="4"/>
      <c r="X559" s="4"/>
      <c r="Y559" s="4"/>
      <c r="Z559" s="4"/>
    </row>
    <row r="560" hidden="1" outlineLevel="1">
      <c r="A560" s="174">
        <v>407.0</v>
      </c>
      <c r="B560" s="36"/>
      <c r="C560" s="198" t="s">
        <v>685</v>
      </c>
      <c r="D560" s="38"/>
      <c r="E560" s="38"/>
      <c r="F560" s="26"/>
      <c r="G560" s="26"/>
      <c r="H560" s="47"/>
      <c r="I560" s="186"/>
      <c r="J560" s="186"/>
      <c r="K560" s="26"/>
      <c r="L560" s="41"/>
      <c r="M560" s="4"/>
      <c r="N560" s="4"/>
      <c r="O560" s="4"/>
      <c r="P560" s="4"/>
      <c r="Q560" s="4"/>
      <c r="R560" s="4"/>
      <c r="S560" s="4"/>
      <c r="T560" s="4"/>
      <c r="U560" s="4"/>
      <c r="V560" s="4"/>
      <c r="W560" s="4"/>
      <c r="X560" s="4"/>
      <c r="Y560" s="4"/>
      <c r="Z560" s="4"/>
    </row>
    <row r="561" hidden="1" outlineLevel="1">
      <c r="A561" s="42">
        <v>408.0</v>
      </c>
      <c r="B561" s="55">
        <v>72.0</v>
      </c>
      <c r="C561" s="139" t="s">
        <v>678</v>
      </c>
      <c r="D561" s="57" t="s">
        <v>19</v>
      </c>
      <c r="E561" s="57">
        <v>2.0</v>
      </c>
      <c r="F561" s="26">
        <f t="shared" ref="F561:F562" si="442">E561*I561</f>
        <v>400000</v>
      </c>
      <c r="G561" s="26">
        <f t="shared" ref="G561:G562" si="443">E561*J561</f>
        <v>3760300</v>
      </c>
      <c r="H561" s="47">
        <f t="shared" ref="H561:H562" si="444">G561+F561</f>
        <v>4160300</v>
      </c>
      <c r="I561" s="187">
        <v>200000.0</v>
      </c>
      <c r="J561" s="187">
        <v>1880150.0</v>
      </c>
      <c r="K561" s="48" t="s">
        <v>576</v>
      </c>
      <c r="L561" s="49" t="s">
        <v>679</v>
      </c>
      <c r="M561" s="4"/>
      <c r="N561" s="4"/>
      <c r="O561" s="4"/>
      <c r="P561" s="4"/>
      <c r="Q561" s="4"/>
      <c r="R561" s="4"/>
      <c r="S561" s="4"/>
      <c r="T561" s="4"/>
      <c r="U561" s="4"/>
      <c r="V561" s="4"/>
      <c r="W561" s="4"/>
      <c r="X561" s="4"/>
      <c r="Y561" s="4"/>
      <c r="Z561" s="4"/>
    </row>
    <row r="562" hidden="1" outlineLevel="1">
      <c r="A562" s="42">
        <v>409.0</v>
      </c>
      <c r="B562" s="55">
        <v>73.0</v>
      </c>
      <c r="C562" s="139" t="s">
        <v>686</v>
      </c>
      <c r="D562" s="57" t="s">
        <v>19</v>
      </c>
      <c r="E562" s="57">
        <v>1.0</v>
      </c>
      <c r="F562" s="26">
        <f t="shared" si="442"/>
        <v>490000</v>
      </c>
      <c r="G562" s="26">
        <f t="shared" si="443"/>
        <v>8762336.33</v>
      </c>
      <c r="H562" s="47">
        <f t="shared" si="444"/>
        <v>9252336.33</v>
      </c>
      <c r="I562" s="187">
        <v>490000.0</v>
      </c>
      <c r="J562" s="203">
        <v>8762336.33</v>
      </c>
      <c r="K562" s="48" t="s">
        <v>576</v>
      </c>
      <c r="L562" s="49" t="s">
        <v>681</v>
      </c>
      <c r="M562" s="50" t="s">
        <v>682</v>
      </c>
      <c r="N562" s="4"/>
      <c r="O562" s="4"/>
      <c r="P562" s="4"/>
      <c r="Q562" s="4"/>
      <c r="R562" s="4"/>
      <c r="S562" s="4"/>
      <c r="T562" s="4"/>
      <c r="U562" s="4"/>
      <c r="V562" s="4"/>
      <c r="W562" s="4"/>
      <c r="X562" s="4"/>
      <c r="Y562" s="4"/>
      <c r="Z562" s="4"/>
    </row>
    <row r="563" hidden="1" outlineLevel="1">
      <c r="A563" s="174">
        <v>409.0</v>
      </c>
      <c r="B563" s="36"/>
      <c r="C563" s="198" t="s">
        <v>687</v>
      </c>
      <c r="D563" s="38"/>
      <c r="E563" s="38"/>
      <c r="F563" s="26"/>
      <c r="G563" s="26"/>
      <c r="H563" s="47"/>
      <c r="I563" s="186"/>
      <c r="J563" s="186"/>
      <c r="K563" s="26"/>
      <c r="L563" s="41"/>
      <c r="M563" s="4"/>
      <c r="N563" s="4"/>
      <c r="O563" s="4"/>
      <c r="P563" s="4"/>
      <c r="Q563" s="4"/>
      <c r="R563" s="4"/>
      <c r="S563" s="4"/>
      <c r="T563" s="4"/>
      <c r="U563" s="4"/>
      <c r="V563" s="4"/>
      <c r="W563" s="4"/>
      <c r="X563" s="4"/>
      <c r="Y563" s="4"/>
      <c r="Z563" s="4"/>
    </row>
    <row r="564" hidden="1" outlineLevel="1">
      <c r="A564" s="42">
        <v>410.0</v>
      </c>
      <c r="B564" s="55">
        <v>74.0</v>
      </c>
      <c r="C564" s="139" t="s">
        <v>688</v>
      </c>
      <c r="D564" s="57" t="s">
        <v>19</v>
      </c>
      <c r="E564" s="57">
        <v>1.0</v>
      </c>
      <c r="F564" s="26">
        <f t="shared" ref="F564:F565" si="445">E564*I564</f>
        <v>200000</v>
      </c>
      <c r="G564" s="26">
        <f t="shared" ref="G564:G565" si="446">E564*J564</f>
        <v>2177950</v>
      </c>
      <c r="H564" s="47">
        <f t="shared" ref="H564:H565" si="447">G564+F564</f>
        <v>2377950</v>
      </c>
      <c r="I564" s="187">
        <v>200000.0</v>
      </c>
      <c r="J564" s="187">
        <v>2177950.0</v>
      </c>
      <c r="K564" s="48" t="s">
        <v>576</v>
      </c>
      <c r="L564" s="49" t="s">
        <v>689</v>
      </c>
      <c r="M564" s="4"/>
      <c r="N564" s="4"/>
      <c r="O564" s="4"/>
      <c r="P564" s="4"/>
      <c r="Q564" s="4"/>
      <c r="R564" s="4"/>
      <c r="S564" s="4"/>
      <c r="T564" s="4"/>
      <c r="U564" s="4"/>
      <c r="V564" s="4"/>
      <c r="W564" s="4"/>
      <c r="X564" s="4"/>
      <c r="Y564" s="4"/>
      <c r="Z564" s="4"/>
    </row>
    <row r="565" hidden="1" outlineLevel="1">
      <c r="A565" s="42">
        <v>411.0</v>
      </c>
      <c r="B565" s="55">
        <v>75.0</v>
      </c>
      <c r="C565" s="139" t="s">
        <v>690</v>
      </c>
      <c r="D565" s="57" t="s">
        <v>19</v>
      </c>
      <c r="E565" s="57">
        <v>1.0</v>
      </c>
      <c r="F565" s="26">
        <f t="shared" si="445"/>
        <v>245000</v>
      </c>
      <c r="G565" s="26">
        <f t="shared" si="446"/>
        <v>4883893.8</v>
      </c>
      <c r="H565" s="47">
        <f t="shared" si="447"/>
        <v>5128893.8</v>
      </c>
      <c r="I565" s="187">
        <v>245000.0</v>
      </c>
      <c r="J565" s="203">
        <v>4883893.8</v>
      </c>
      <c r="K565" s="48" t="s">
        <v>576</v>
      </c>
      <c r="L565" s="49" t="s">
        <v>691</v>
      </c>
      <c r="M565" s="50" t="s">
        <v>682</v>
      </c>
      <c r="N565" s="4"/>
      <c r="O565" s="4"/>
      <c r="P565" s="4"/>
      <c r="Q565" s="4"/>
      <c r="R565" s="4"/>
      <c r="S565" s="4"/>
      <c r="T565" s="4"/>
      <c r="U565" s="4"/>
      <c r="V565" s="4"/>
      <c r="W565" s="4"/>
      <c r="X565" s="4"/>
      <c r="Y565" s="4"/>
      <c r="Z565" s="4"/>
    </row>
    <row r="566" hidden="1" outlineLevel="1">
      <c r="A566" s="174">
        <v>411.0</v>
      </c>
      <c r="B566" s="36"/>
      <c r="C566" s="198" t="s">
        <v>692</v>
      </c>
      <c r="D566" s="38"/>
      <c r="E566" s="38"/>
      <c r="F566" s="26"/>
      <c r="G566" s="26"/>
      <c r="H566" s="47"/>
      <c r="I566" s="186"/>
      <c r="J566" s="186"/>
      <c r="K566" s="26"/>
      <c r="L566" s="41"/>
      <c r="M566" s="4"/>
      <c r="N566" s="4"/>
      <c r="O566" s="4"/>
      <c r="P566" s="4"/>
      <c r="Q566" s="4"/>
      <c r="R566" s="4"/>
      <c r="S566" s="4"/>
      <c r="T566" s="4"/>
      <c r="U566" s="4"/>
      <c r="V566" s="4"/>
      <c r="W566" s="4"/>
      <c r="X566" s="4"/>
      <c r="Y566" s="4"/>
      <c r="Z566" s="4"/>
    </row>
    <row r="567" hidden="1" outlineLevel="1">
      <c r="A567" s="42">
        <v>412.0</v>
      </c>
      <c r="B567" s="55">
        <v>76.0</v>
      </c>
      <c r="C567" s="139" t="s">
        <v>688</v>
      </c>
      <c r="D567" s="57" t="s">
        <v>19</v>
      </c>
      <c r="E567" s="57">
        <v>1.0</v>
      </c>
      <c r="F567" s="26">
        <f t="shared" ref="F567:F568" si="448">E567*I567</f>
        <v>200000</v>
      </c>
      <c r="G567" s="26">
        <f t="shared" ref="G567:G568" si="449">E567*J567</f>
        <v>2177950</v>
      </c>
      <c r="H567" s="47">
        <f t="shared" ref="H567:H568" si="450">G567+F567</f>
        <v>2377950</v>
      </c>
      <c r="I567" s="187">
        <v>200000.0</v>
      </c>
      <c r="J567" s="187">
        <v>2177950.0</v>
      </c>
      <c r="K567" s="48" t="s">
        <v>576</v>
      </c>
      <c r="L567" s="49" t="s">
        <v>689</v>
      </c>
      <c r="M567" s="4"/>
      <c r="N567" s="4"/>
      <c r="O567" s="4"/>
      <c r="P567" s="4"/>
      <c r="Q567" s="4"/>
      <c r="R567" s="4"/>
      <c r="S567" s="4"/>
      <c r="T567" s="4"/>
      <c r="U567" s="4"/>
      <c r="V567" s="4"/>
      <c r="W567" s="4"/>
      <c r="X567" s="4"/>
      <c r="Y567" s="4"/>
      <c r="Z567" s="4"/>
    </row>
    <row r="568" hidden="1" outlineLevel="1">
      <c r="A568" s="42">
        <v>413.0</v>
      </c>
      <c r="B568" s="55">
        <v>77.0</v>
      </c>
      <c r="C568" s="139" t="s">
        <v>693</v>
      </c>
      <c r="D568" s="57" t="s">
        <v>19</v>
      </c>
      <c r="E568" s="57">
        <v>1.0</v>
      </c>
      <c r="F568" s="26">
        <f t="shared" si="448"/>
        <v>245000</v>
      </c>
      <c r="G568" s="26">
        <f t="shared" si="449"/>
        <v>4883893.8</v>
      </c>
      <c r="H568" s="47">
        <f t="shared" si="450"/>
        <v>5128893.8</v>
      </c>
      <c r="I568" s="187">
        <v>245000.0</v>
      </c>
      <c r="J568" s="203">
        <v>4883893.8</v>
      </c>
      <c r="K568" s="48" t="s">
        <v>576</v>
      </c>
      <c r="L568" s="49" t="s">
        <v>691</v>
      </c>
      <c r="M568" s="50" t="s">
        <v>682</v>
      </c>
      <c r="N568" s="4"/>
      <c r="O568" s="4"/>
      <c r="P568" s="4"/>
      <c r="Q568" s="4"/>
      <c r="R568" s="4"/>
      <c r="S568" s="4"/>
      <c r="T568" s="4"/>
      <c r="U568" s="4"/>
      <c r="V568" s="4"/>
      <c r="W568" s="4"/>
      <c r="X568" s="4"/>
      <c r="Y568" s="4"/>
      <c r="Z568" s="4"/>
    </row>
    <row r="569" hidden="1" outlineLevel="1">
      <c r="A569" s="174">
        <v>413.0</v>
      </c>
      <c r="B569" s="36"/>
      <c r="C569" s="198" t="s">
        <v>694</v>
      </c>
      <c r="D569" s="38"/>
      <c r="E569" s="38"/>
      <c r="F569" s="26"/>
      <c r="G569" s="26"/>
      <c r="H569" s="47"/>
      <c r="I569" s="186"/>
      <c r="J569" s="186"/>
      <c r="K569" s="26"/>
      <c r="L569" s="41"/>
      <c r="M569" s="4"/>
      <c r="N569" s="4"/>
      <c r="O569" s="4"/>
      <c r="P569" s="4"/>
      <c r="Q569" s="4"/>
      <c r="R569" s="4"/>
      <c r="S569" s="4"/>
      <c r="T569" s="4"/>
      <c r="U569" s="4"/>
      <c r="V569" s="4"/>
      <c r="W569" s="4"/>
      <c r="X569" s="4"/>
      <c r="Y569" s="4"/>
      <c r="Z569" s="4"/>
    </row>
    <row r="570" hidden="1" outlineLevel="1">
      <c r="A570" s="42">
        <v>414.0</v>
      </c>
      <c r="B570" s="55">
        <v>78.0</v>
      </c>
      <c r="C570" s="139" t="s">
        <v>695</v>
      </c>
      <c r="D570" s="57" t="s">
        <v>136</v>
      </c>
      <c r="E570" s="57">
        <v>3.0</v>
      </c>
      <c r="F570" s="26">
        <f t="shared" ref="F570:F575" si="451">E570*I570</f>
        <v>15000</v>
      </c>
      <c r="G570" s="26">
        <f t="shared" ref="G570:G575" si="452">E570*J570</f>
        <v>0</v>
      </c>
      <c r="H570" s="47">
        <f t="shared" ref="H570:H575" si="453">G570+F570</f>
        <v>15000</v>
      </c>
      <c r="I570" s="200">
        <v>5000.0</v>
      </c>
      <c r="J570" s="199"/>
      <c r="K570" s="48" t="s">
        <v>576</v>
      </c>
      <c r="L570" s="49" t="s">
        <v>696</v>
      </c>
      <c r="M570" s="4"/>
      <c r="N570" s="4"/>
      <c r="O570" s="4"/>
      <c r="P570" s="4"/>
      <c r="Q570" s="4"/>
      <c r="R570" s="4"/>
      <c r="S570" s="4"/>
      <c r="T570" s="4"/>
      <c r="U570" s="4"/>
      <c r="V570" s="4"/>
      <c r="W570" s="4"/>
      <c r="X570" s="4"/>
      <c r="Y570" s="4"/>
      <c r="Z570" s="4"/>
    </row>
    <row r="571" hidden="1" outlineLevel="1">
      <c r="A571" s="42">
        <v>415.0</v>
      </c>
      <c r="B571" s="55">
        <v>79.0</v>
      </c>
      <c r="C571" s="139" t="s">
        <v>697</v>
      </c>
      <c r="D571" s="57" t="s">
        <v>136</v>
      </c>
      <c r="E571" s="57">
        <v>3.0</v>
      </c>
      <c r="F571" s="26">
        <f t="shared" si="451"/>
        <v>4500</v>
      </c>
      <c r="G571" s="26">
        <f t="shared" si="452"/>
        <v>0</v>
      </c>
      <c r="H571" s="47">
        <f t="shared" si="453"/>
        <v>4500</v>
      </c>
      <c r="I571" s="200">
        <v>1500.0</v>
      </c>
      <c r="J571" s="199"/>
      <c r="K571" s="48" t="s">
        <v>576</v>
      </c>
      <c r="L571" s="49" t="s">
        <v>698</v>
      </c>
      <c r="M571" s="4"/>
      <c r="N571" s="4"/>
      <c r="O571" s="4"/>
      <c r="P571" s="4"/>
      <c r="Q571" s="4"/>
      <c r="R571" s="4"/>
      <c r="S571" s="4"/>
      <c r="T571" s="4"/>
      <c r="U571" s="4"/>
      <c r="V571" s="4"/>
      <c r="W571" s="4"/>
      <c r="X571" s="4"/>
      <c r="Y571" s="4"/>
      <c r="Z571" s="4"/>
    </row>
    <row r="572" hidden="1" outlineLevel="1">
      <c r="A572" s="42">
        <v>416.0</v>
      </c>
      <c r="B572" s="55">
        <v>80.0</v>
      </c>
      <c r="C572" s="139" t="s">
        <v>699</v>
      </c>
      <c r="D572" s="57" t="s">
        <v>19</v>
      </c>
      <c r="E572" s="57">
        <v>4.0</v>
      </c>
      <c r="F572" s="26">
        <f t="shared" si="451"/>
        <v>20000</v>
      </c>
      <c r="G572" s="26">
        <f t="shared" si="452"/>
        <v>2338</v>
      </c>
      <c r="H572" s="47">
        <f t="shared" si="453"/>
        <v>22338</v>
      </c>
      <c r="I572" s="200">
        <v>5000.0</v>
      </c>
      <c r="J572" s="187">
        <v>584.5</v>
      </c>
      <c r="K572" s="48" t="s">
        <v>576</v>
      </c>
      <c r="L572" s="49" t="s">
        <v>700</v>
      </c>
      <c r="M572" s="4"/>
      <c r="N572" s="4"/>
      <c r="O572" s="4"/>
      <c r="P572" s="4"/>
      <c r="Q572" s="4"/>
      <c r="R572" s="4"/>
      <c r="S572" s="4"/>
      <c r="T572" s="4"/>
      <c r="U572" s="4"/>
      <c r="V572" s="4"/>
      <c r="W572" s="4"/>
      <c r="X572" s="4"/>
      <c r="Y572" s="4"/>
      <c r="Z572" s="4"/>
    </row>
    <row r="573" hidden="1" outlineLevel="1">
      <c r="A573" s="42">
        <v>417.0</v>
      </c>
      <c r="B573" s="55">
        <v>81.0</v>
      </c>
      <c r="C573" s="139" t="s">
        <v>701</v>
      </c>
      <c r="D573" s="57" t="s">
        <v>23</v>
      </c>
      <c r="E573" s="57">
        <v>10.0</v>
      </c>
      <c r="F573" s="26">
        <f t="shared" si="451"/>
        <v>10000</v>
      </c>
      <c r="G573" s="26">
        <f t="shared" si="452"/>
        <v>4880</v>
      </c>
      <c r="H573" s="47">
        <f t="shared" si="453"/>
        <v>14880</v>
      </c>
      <c r="I573" s="200">
        <v>1000.0</v>
      </c>
      <c r="J573" s="187">
        <v>488.0</v>
      </c>
      <c r="K573" s="48" t="s">
        <v>576</v>
      </c>
      <c r="L573" s="49" t="s">
        <v>702</v>
      </c>
      <c r="M573" s="4"/>
      <c r="N573" s="4"/>
      <c r="O573" s="4"/>
      <c r="P573" s="4"/>
      <c r="Q573" s="4"/>
      <c r="R573" s="4"/>
      <c r="S573" s="4"/>
      <c r="T573" s="4"/>
      <c r="U573" s="4"/>
      <c r="V573" s="4"/>
      <c r="W573" s="4"/>
      <c r="X573" s="4"/>
      <c r="Y573" s="4"/>
      <c r="Z573" s="4"/>
    </row>
    <row r="574" hidden="1" outlineLevel="1">
      <c r="A574" s="42">
        <v>418.0</v>
      </c>
      <c r="B574" s="55">
        <v>82.0</v>
      </c>
      <c r="C574" s="139" t="s">
        <v>703</v>
      </c>
      <c r="D574" s="57" t="s">
        <v>23</v>
      </c>
      <c r="E574" s="57">
        <v>20.0</v>
      </c>
      <c r="F574" s="26">
        <f t="shared" si="451"/>
        <v>10000</v>
      </c>
      <c r="G574" s="26">
        <f t="shared" si="452"/>
        <v>5940</v>
      </c>
      <c r="H574" s="47">
        <f t="shared" si="453"/>
        <v>15940</v>
      </c>
      <c r="I574" s="200">
        <v>500.0</v>
      </c>
      <c r="J574" s="187">
        <v>297.0</v>
      </c>
      <c r="K574" s="48" t="s">
        <v>576</v>
      </c>
      <c r="L574" s="49" t="s">
        <v>704</v>
      </c>
      <c r="M574" s="4"/>
      <c r="N574" s="4"/>
      <c r="O574" s="4"/>
      <c r="P574" s="4"/>
      <c r="Q574" s="4"/>
      <c r="R574" s="4"/>
      <c r="S574" s="4"/>
      <c r="T574" s="4"/>
      <c r="U574" s="4"/>
      <c r="V574" s="4"/>
      <c r="W574" s="4"/>
      <c r="X574" s="4"/>
      <c r="Y574" s="4"/>
      <c r="Z574" s="4"/>
    </row>
    <row r="575" hidden="1" outlineLevel="1">
      <c r="A575" s="42">
        <v>419.0</v>
      </c>
      <c r="B575" s="55">
        <v>83.0</v>
      </c>
      <c r="C575" s="139" t="s">
        <v>705</v>
      </c>
      <c r="D575" s="57" t="s">
        <v>23</v>
      </c>
      <c r="E575" s="57">
        <v>20.0</v>
      </c>
      <c r="F575" s="26">
        <f t="shared" si="451"/>
        <v>8000</v>
      </c>
      <c r="G575" s="26">
        <f t="shared" si="452"/>
        <v>23340</v>
      </c>
      <c r="H575" s="47">
        <f t="shared" si="453"/>
        <v>31340</v>
      </c>
      <c r="I575" s="204">
        <v>400.0</v>
      </c>
      <c r="J575" s="187">
        <v>1167.0</v>
      </c>
      <c r="K575" s="48" t="s">
        <v>576</v>
      </c>
      <c r="L575" s="49" t="s">
        <v>706</v>
      </c>
      <c r="M575" s="4"/>
      <c r="N575" s="4"/>
      <c r="O575" s="4"/>
      <c r="P575" s="4"/>
      <c r="Q575" s="4"/>
      <c r="R575" s="4"/>
      <c r="S575" s="4"/>
      <c r="T575" s="4"/>
      <c r="U575" s="4"/>
      <c r="V575" s="4"/>
      <c r="W575" s="4"/>
      <c r="X575" s="4"/>
      <c r="Y575" s="4"/>
      <c r="Z575" s="4"/>
    </row>
    <row r="576" hidden="1" outlineLevel="1">
      <c r="A576" s="174">
        <v>419.0</v>
      </c>
      <c r="B576" s="36"/>
      <c r="C576" s="198" t="s">
        <v>707</v>
      </c>
      <c r="D576" s="38"/>
      <c r="E576" s="38"/>
      <c r="F576" s="26"/>
      <c r="G576" s="26"/>
      <c r="H576" s="47"/>
      <c r="I576" s="201"/>
      <c r="J576" s="186"/>
      <c r="K576" s="26"/>
      <c r="L576" s="41"/>
      <c r="M576" s="4"/>
      <c r="N576" s="4"/>
      <c r="O576" s="4"/>
      <c r="P576" s="4"/>
      <c r="Q576" s="4"/>
      <c r="R576" s="4"/>
      <c r="S576" s="4"/>
      <c r="T576" s="4"/>
      <c r="U576" s="4"/>
      <c r="V576" s="4"/>
      <c r="W576" s="4"/>
      <c r="X576" s="4"/>
      <c r="Y576" s="4"/>
      <c r="Z576" s="4"/>
    </row>
    <row r="577" hidden="1" outlineLevel="1">
      <c r="A577" s="42">
        <v>420.0</v>
      </c>
      <c r="B577" s="55">
        <v>84.0</v>
      </c>
      <c r="C577" s="139" t="s">
        <v>695</v>
      </c>
      <c r="D577" s="57" t="s">
        <v>136</v>
      </c>
      <c r="E577" s="57">
        <v>3.0</v>
      </c>
      <c r="F577" s="26">
        <f t="shared" ref="F577:F582" si="454">E577*I577</f>
        <v>15000</v>
      </c>
      <c r="G577" s="26">
        <f t="shared" ref="G577:G582" si="455">E577*J577</f>
        <v>0</v>
      </c>
      <c r="H577" s="47">
        <f t="shared" ref="H577:H582" si="456">G577+F577</f>
        <v>15000</v>
      </c>
      <c r="I577" s="200">
        <v>5000.0</v>
      </c>
      <c r="J577" s="199"/>
      <c r="K577" s="48" t="s">
        <v>576</v>
      </c>
      <c r="L577" s="49" t="s">
        <v>696</v>
      </c>
      <c r="M577" s="4"/>
      <c r="N577" s="4"/>
      <c r="O577" s="4"/>
      <c r="P577" s="4"/>
      <c r="Q577" s="4"/>
      <c r="R577" s="4"/>
      <c r="S577" s="4"/>
      <c r="T577" s="4"/>
      <c r="U577" s="4"/>
      <c r="V577" s="4"/>
      <c r="W577" s="4"/>
      <c r="X577" s="4"/>
      <c r="Y577" s="4"/>
      <c r="Z577" s="4"/>
    </row>
    <row r="578" hidden="1" outlineLevel="1">
      <c r="A578" s="42">
        <v>421.0</v>
      </c>
      <c r="B578" s="55">
        <v>85.0</v>
      </c>
      <c r="C578" s="139" t="s">
        <v>697</v>
      </c>
      <c r="D578" s="57" t="s">
        <v>136</v>
      </c>
      <c r="E578" s="57">
        <v>3.0</v>
      </c>
      <c r="F578" s="26">
        <f t="shared" si="454"/>
        <v>4500</v>
      </c>
      <c r="G578" s="26">
        <f t="shared" si="455"/>
        <v>0</v>
      </c>
      <c r="H578" s="47">
        <f t="shared" si="456"/>
        <v>4500</v>
      </c>
      <c r="I578" s="200">
        <v>1500.0</v>
      </c>
      <c r="J578" s="199"/>
      <c r="K578" s="48" t="s">
        <v>576</v>
      </c>
      <c r="L578" s="49" t="s">
        <v>698</v>
      </c>
      <c r="M578" s="4"/>
      <c r="N578" s="4"/>
      <c r="O578" s="4"/>
      <c r="P578" s="4"/>
      <c r="Q578" s="4"/>
      <c r="R578" s="4"/>
      <c r="S578" s="4"/>
      <c r="T578" s="4"/>
      <c r="U578" s="4"/>
      <c r="V578" s="4"/>
      <c r="W578" s="4"/>
      <c r="X578" s="4"/>
      <c r="Y578" s="4"/>
      <c r="Z578" s="4"/>
    </row>
    <row r="579" hidden="1" outlineLevel="1">
      <c r="A579" s="42">
        <v>422.0</v>
      </c>
      <c r="B579" s="55">
        <v>86.0</v>
      </c>
      <c r="C579" s="139" t="s">
        <v>699</v>
      </c>
      <c r="D579" s="57" t="s">
        <v>19</v>
      </c>
      <c r="E579" s="57">
        <v>3.0</v>
      </c>
      <c r="F579" s="26">
        <f t="shared" si="454"/>
        <v>15000</v>
      </c>
      <c r="G579" s="26">
        <f t="shared" si="455"/>
        <v>1753.5</v>
      </c>
      <c r="H579" s="47">
        <f t="shared" si="456"/>
        <v>16753.5</v>
      </c>
      <c r="I579" s="200">
        <v>5000.0</v>
      </c>
      <c r="J579" s="187">
        <v>584.5</v>
      </c>
      <c r="K579" s="48" t="s">
        <v>576</v>
      </c>
      <c r="L579" s="49" t="s">
        <v>700</v>
      </c>
      <c r="M579" s="4"/>
      <c r="N579" s="4"/>
      <c r="O579" s="4"/>
      <c r="P579" s="4"/>
      <c r="Q579" s="4"/>
      <c r="R579" s="4"/>
      <c r="S579" s="4"/>
      <c r="T579" s="4"/>
      <c r="U579" s="4"/>
      <c r="V579" s="4"/>
      <c r="W579" s="4"/>
      <c r="X579" s="4"/>
      <c r="Y579" s="4"/>
      <c r="Z579" s="4"/>
    </row>
    <row r="580" hidden="1" outlineLevel="1">
      <c r="A580" s="42">
        <v>423.0</v>
      </c>
      <c r="B580" s="55">
        <v>87.0</v>
      </c>
      <c r="C580" s="139" t="s">
        <v>701</v>
      </c>
      <c r="D580" s="57" t="s">
        <v>23</v>
      </c>
      <c r="E580" s="57">
        <v>10.0</v>
      </c>
      <c r="F580" s="26">
        <f t="shared" si="454"/>
        <v>10000</v>
      </c>
      <c r="G580" s="26">
        <f t="shared" si="455"/>
        <v>4880</v>
      </c>
      <c r="H580" s="47">
        <f t="shared" si="456"/>
        <v>14880</v>
      </c>
      <c r="I580" s="200">
        <v>1000.0</v>
      </c>
      <c r="J580" s="187">
        <v>488.0</v>
      </c>
      <c r="K580" s="48" t="s">
        <v>576</v>
      </c>
      <c r="L580" s="49" t="s">
        <v>702</v>
      </c>
      <c r="M580" s="4"/>
      <c r="N580" s="4"/>
      <c r="O580" s="4"/>
      <c r="P580" s="4"/>
      <c r="Q580" s="4"/>
      <c r="R580" s="4"/>
      <c r="S580" s="4"/>
      <c r="T580" s="4"/>
      <c r="U580" s="4"/>
      <c r="V580" s="4"/>
      <c r="W580" s="4"/>
      <c r="X580" s="4"/>
      <c r="Y580" s="4"/>
      <c r="Z580" s="4"/>
    </row>
    <row r="581" hidden="1" outlineLevel="1">
      <c r="A581" s="42">
        <v>424.0</v>
      </c>
      <c r="B581" s="55">
        <v>88.0</v>
      </c>
      <c r="C581" s="139" t="s">
        <v>703</v>
      </c>
      <c r="D581" s="57" t="s">
        <v>23</v>
      </c>
      <c r="E581" s="57">
        <v>20.0</v>
      </c>
      <c r="F581" s="26">
        <f t="shared" si="454"/>
        <v>10000</v>
      </c>
      <c r="G581" s="26">
        <f t="shared" si="455"/>
        <v>5940</v>
      </c>
      <c r="H581" s="47">
        <f t="shared" si="456"/>
        <v>15940</v>
      </c>
      <c r="I581" s="200">
        <v>500.0</v>
      </c>
      <c r="J581" s="187">
        <v>297.0</v>
      </c>
      <c r="K581" s="48" t="s">
        <v>576</v>
      </c>
      <c r="L581" s="49" t="s">
        <v>704</v>
      </c>
      <c r="M581" s="4"/>
      <c r="N581" s="4"/>
      <c r="O581" s="4"/>
      <c r="P581" s="4"/>
      <c r="Q581" s="4"/>
      <c r="R581" s="4"/>
      <c r="S581" s="4"/>
      <c r="T581" s="4"/>
      <c r="U581" s="4"/>
      <c r="V581" s="4"/>
      <c r="W581" s="4"/>
      <c r="X581" s="4"/>
      <c r="Y581" s="4"/>
      <c r="Z581" s="4"/>
    </row>
    <row r="582" hidden="1" outlineLevel="1">
      <c r="A582" s="42">
        <v>425.0</v>
      </c>
      <c r="B582" s="55">
        <v>89.0</v>
      </c>
      <c r="C582" s="139" t="s">
        <v>705</v>
      </c>
      <c r="D582" s="57" t="s">
        <v>23</v>
      </c>
      <c r="E582" s="57">
        <v>20.0</v>
      </c>
      <c r="F582" s="26">
        <f t="shared" si="454"/>
        <v>8000</v>
      </c>
      <c r="G582" s="26">
        <f t="shared" si="455"/>
        <v>23340</v>
      </c>
      <c r="H582" s="47">
        <f t="shared" si="456"/>
        <v>31340</v>
      </c>
      <c r="I582" s="200">
        <v>400.0</v>
      </c>
      <c r="J582" s="187">
        <v>1167.0</v>
      </c>
      <c r="K582" s="48" t="s">
        <v>576</v>
      </c>
      <c r="L582" s="49" t="s">
        <v>706</v>
      </c>
      <c r="M582" s="4"/>
      <c r="N582" s="4"/>
      <c r="O582" s="4"/>
      <c r="P582" s="4"/>
      <c r="Q582" s="4"/>
      <c r="R582" s="4"/>
      <c r="S582" s="4"/>
      <c r="T582" s="4"/>
      <c r="U582" s="4"/>
      <c r="V582" s="4"/>
      <c r="W582" s="4"/>
      <c r="X582" s="4"/>
      <c r="Y582" s="4"/>
      <c r="Z582" s="4"/>
    </row>
    <row r="583" hidden="1" outlineLevel="1">
      <c r="A583" s="174">
        <v>425.0</v>
      </c>
      <c r="B583" s="36"/>
      <c r="C583" s="198" t="s">
        <v>708</v>
      </c>
      <c r="D583" s="38"/>
      <c r="E583" s="38"/>
      <c r="F583" s="26"/>
      <c r="G583" s="26"/>
      <c r="H583" s="47"/>
      <c r="I583" s="201"/>
      <c r="J583" s="186"/>
      <c r="K583" s="26"/>
      <c r="L583" s="41"/>
      <c r="M583" s="4"/>
      <c r="N583" s="4"/>
      <c r="O583" s="4"/>
      <c r="P583" s="4"/>
      <c r="Q583" s="4"/>
      <c r="R583" s="4"/>
      <c r="S583" s="4"/>
      <c r="T583" s="4"/>
      <c r="U583" s="4"/>
      <c r="V583" s="4"/>
      <c r="W583" s="4"/>
      <c r="X583" s="4"/>
      <c r="Y583" s="4"/>
      <c r="Z583" s="4"/>
    </row>
    <row r="584" hidden="1" outlineLevel="1">
      <c r="A584" s="42">
        <v>426.0</v>
      </c>
      <c r="B584" s="55">
        <v>90.0</v>
      </c>
      <c r="C584" s="139" t="s">
        <v>695</v>
      </c>
      <c r="D584" s="57" t="s">
        <v>136</v>
      </c>
      <c r="E584" s="57">
        <v>9.0</v>
      </c>
      <c r="F584" s="26">
        <f t="shared" ref="F584:F589" si="457">E584*I584</f>
        <v>45000</v>
      </c>
      <c r="G584" s="26">
        <f t="shared" ref="G584:G589" si="458">E584*J584</f>
        <v>0</v>
      </c>
      <c r="H584" s="47">
        <f t="shared" ref="H584:H594" si="459">G584+F584</f>
        <v>45000</v>
      </c>
      <c r="I584" s="200">
        <v>5000.0</v>
      </c>
      <c r="J584" s="199"/>
      <c r="K584" s="48" t="s">
        <v>576</v>
      </c>
      <c r="L584" s="41"/>
      <c r="M584" s="4"/>
      <c r="N584" s="4"/>
      <c r="O584" s="4"/>
      <c r="P584" s="4"/>
      <c r="Q584" s="4"/>
      <c r="R584" s="4"/>
      <c r="S584" s="4"/>
      <c r="T584" s="4"/>
      <c r="U584" s="4"/>
      <c r="V584" s="4"/>
      <c r="W584" s="4"/>
      <c r="X584" s="4"/>
      <c r="Y584" s="4"/>
      <c r="Z584" s="4"/>
    </row>
    <row r="585" hidden="1" outlineLevel="1">
      <c r="A585" s="42">
        <v>427.0</v>
      </c>
      <c r="B585" s="55">
        <v>91.0</v>
      </c>
      <c r="C585" s="139" t="s">
        <v>697</v>
      </c>
      <c r="D585" s="57" t="s">
        <v>136</v>
      </c>
      <c r="E585" s="57">
        <v>9.0</v>
      </c>
      <c r="F585" s="26">
        <f t="shared" si="457"/>
        <v>1350</v>
      </c>
      <c r="G585" s="26">
        <f t="shared" si="458"/>
        <v>0</v>
      </c>
      <c r="H585" s="47">
        <f t="shared" si="459"/>
        <v>1350</v>
      </c>
      <c r="I585" s="200">
        <v>150.0</v>
      </c>
      <c r="J585" s="199"/>
      <c r="K585" s="48" t="s">
        <v>576</v>
      </c>
      <c r="L585" s="49" t="s">
        <v>709</v>
      </c>
      <c r="M585" s="4"/>
      <c r="N585" s="4"/>
      <c r="O585" s="4"/>
      <c r="P585" s="4"/>
      <c r="Q585" s="4"/>
      <c r="R585" s="4"/>
      <c r="S585" s="4"/>
      <c r="T585" s="4"/>
      <c r="U585" s="4"/>
      <c r="V585" s="4"/>
      <c r="W585" s="4"/>
      <c r="X585" s="4"/>
      <c r="Y585" s="4"/>
      <c r="Z585" s="4"/>
    </row>
    <row r="586" hidden="1" outlineLevel="1">
      <c r="A586" s="42">
        <v>428.0</v>
      </c>
      <c r="B586" s="55">
        <v>92.0</v>
      </c>
      <c r="C586" s="139" t="s">
        <v>699</v>
      </c>
      <c r="D586" s="57" t="s">
        <v>19</v>
      </c>
      <c r="E586" s="57">
        <v>12.0</v>
      </c>
      <c r="F586" s="26">
        <f t="shared" si="457"/>
        <v>60000</v>
      </c>
      <c r="G586" s="26">
        <f t="shared" si="458"/>
        <v>7014</v>
      </c>
      <c r="H586" s="47">
        <f t="shared" si="459"/>
        <v>67014</v>
      </c>
      <c r="I586" s="200">
        <v>5000.0</v>
      </c>
      <c r="J586" s="187">
        <v>584.5</v>
      </c>
      <c r="K586" s="48" t="s">
        <v>576</v>
      </c>
      <c r="L586" s="49" t="s">
        <v>710</v>
      </c>
      <c r="M586" s="4"/>
      <c r="N586" s="4"/>
      <c r="O586" s="4"/>
      <c r="P586" s="4"/>
      <c r="Q586" s="4"/>
      <c r="R586" s="4"/>
      <c r="S586" s="4"/>
      <c r="T586" s="4"/>
      <c r="U586" s="4"/>
      <c r="V586" s="4"/>
      <c r="W586" s="4"/>
      <c r="X586" s="4"/>
      <c r="Y586" s="4"/>
      <c r="Z586" s="4"/>
    </row>
    <row r="587" hidden="1" outlineLevel="1">
      <c r="A587" s="42">
        <v>429.0</v>
      </c>
      <c r="B587" s="55">
        <v>93.0</v>
      </c>
      <c r="C587" s="139" t="s">
        <v>701</v>
      </c>
      <c r="D587" s="57" t="s">
        <v>23</v>
      </c>
      <c r="E587" s="57">
        <v>30.0</v>
      </c>
      <c r="F587" s="26">
        <f t="shared" si="457"/>
        <v>30000</v>
      </c>
      <c r="G587" s="26">
        <f t="shared" si="458"/>
        <v>14640</v>
      </c>
      <c r="H587" s="47">
        <f t="shared" si="459"/>
        <v>44640</v>
      </c>
      <c r="I587" s="200">
        <v>1000.0</v>
      </c>
      <c r="J587" s="187">
        <v>488.0</v>
      </c>
      <c r="K587" s="48" t="s">
        <v>576</v>
      </c>
      <c r="L587" s="49" t="s">
        <v>711</v>
      </c>
      <c r="M587" s="4"/>
      <c r="N587" s="4"/>
      <c r="O587" s="4"/>
      <c r="P587" s="4"/>
      <c r="Q587" s="4"/>
      <c r="R587" s="4"/>
      <c r="S587" s="4"/>
      <c r="T587" s="4"/>
      <c r="U587" s="4"/>
      <c r="V587" s="4"/>
      <c r="W587" s="4"/>
      <c r="X587" s="4"/>
      <c r="Y587" s="4"/>
      <c r="Z587" s="4"/>
    </row>
    <row r="588" hidden="1" outlineLevel="1">
      <c r="A588" s="42">
        <v>430.0</v>
      </c>
      <c r="B588" s="55">
        <v>94.0</v>
      </c>
      <c r="C588" s="139" t="s">
        <v>703</v>
      </c>
      <c r="D588" s="57" t="s">
        <v>23</v>
      </c>
      <c r="E588" s="57">
        <v>180.0</v>
      </c>
      <c r="F588" s="26">
        <f t="shared" si="457"/>
        <v>90000</v>
      </c>
      <c r="G588" s="26">
        <f t="shared" si="458"/>
        <v>53460</v>
      </c>
      <c r="H588" s="47">
        <f t="shared" si="459"/>
        <v>143460</v>
      </c>
      <c r="I588" s="200">
        <v>500.0</v>
      </c>
      <c r="J588" s="187">
        <v>297.0</v>
      </c>
      <c r="K588" s="48" t="s">
        <v>576</v>
      </c>
      <c r="L588" s="49" t="s">
        <v>712</v>
      </c>
      <c r="M588" s="4"/>
      <c r="N588" s="4"/>
      <c r="O588" s="4"/>
      <c r="P588" s="4"/>
      <c r="Q588" s="4"/>
      <c r="R588" s="4"/>
      <c r="S588" s="4"/>
      <c r="T588" s="4"/>
      <c r="U588" s="4"/>
      <c r="V588" s="4"/>
      <c r="W588" s="4"/>
      <c r="X588" s="4"/>
      <c r="Y588" s="4"/>
      <c r="Z588" s="4"/>
    </row>
    <row r="589" hidden="1" outlineLevel="1">
      <c r="A589" s="42">
        <v>431.0</v>
      </c>
      <c r="B589" s="55">
        <v>95.0</v>
      </c>
      <c r="C589" s="139" t="s">
        <v>705</v>
      </c>
      <c r="D589" s="57" t="s">
        <v>23</v>
      </c>
      <c r="E589" s="57">
        <v>120.0</v>
      </c>
      <c r="F589" s="26">
        <f t="shared" si="457"/>
        <v>48000</v>
      </c>
      <c r="G589" s="26">
        <f t="shared" si="458"/>
        <v>140040</v>
      </c>
      <c r="H589" s="47">
        <f t="shared" si="459"/>
        <v>188040</v>
      </c>
      <c r="I589" s="200">
        <v>400.0</v>
      </c>
      <c r="J589" s="187">
        <v>1167.0</v>
      </c>
      <c r="K589" s="48" t="s">
        <v>576</v>
      </c>
      <c r="L589" s="49" t="s">
        <v>706</v>
      </c>
      <c r="M589" s="4"/>
      <c r="N589" s="4"/>
      <c r="O589" s="4"/>
      <c r="P589" s="4"/>
      <c r="Q589" s="4"/>
      <c r="R589" s="4"/>
      <c r="S589" s="4"/>
      <c r="T589" s="4"/>
      <c r="U589" s="4"/>
      <c r="V589" s="4"/>
      <c r="W589" s="4"/>
      <c r="X589" s="4"/>
      <c r="Y589" s="4"/>
      <c r="Z589" s="4"/>
    </row>
    <row r="590" hidden="1" outlineLevel="1">
      <c r="A590" s="42">
        <v>432.0</v>
      </c>
      <c r="B590" s="36"/>
      <c r="C590" s="205" t="s">
        <v>55</v>
      </c>
      <c r="D590" s="38"/>
      <c r="E590" s="38"/>
      <c r="F590" s="26"/>
      <c r="G590" s="26"/>
      <c r="H590" s="47">
        <f t="shared" si="459"/>
        <v>0</v>
      </c>
      <c r="I590" s="186"/>
      <c r="J590" s="186"/>
      <c r="K590" s="26"/>
      <c r="L590" s="41"/>
      <c r="M590" s="4"/>
      <c r="N590" s="4"/>
      <c r="O590" s="4"/>
      <c r="P590" s="4"/>
      <c r="Q590" s="4"/>
      <c r="R590" s="4"/>
      <c r="S590" s="4"/>
      <c r="T590" s="4"/>
      <c r="U590" s="4"/>
      <c r="V590" s="4"/>
      <c r="W590" s="4"/>
      <c r="X590" s="4"/>
      <c r="Y590" s="4"/>
      <c r="Z590" s="4"/>
    </row>
    <row r="591" hidden="1" outlineLevel="1">
      <c r="A591" s="42">
        <v>433.0</v>
      </c>
      <c r="B591" s="55">
        <v>96.0</v>
      </c>
      <c r="C591" s="139" t="s">
        <v>713</v>
      </c>
      <c r="D591" s="57" t="s">
        <v>136</v>
      </c>
      <c r="E591" s="57">
        <v>2.0</v>
      </c>
      <c r="F591" s="26">
        <f t="shared" ref="F591:F594" si="460">E591*I591</f>
        <v>5000</v>
      </c>
      <c r="G591" s="26">
        <f>E591*J591</f>
        <v>0</v>
      </c>
      <c r="H591" s="47">
        <f t="shared" si="459"/>
        <v>5000</v>
      </c>
      <c r="I591" s="200">
        <v>2500.0</v>
      </c>
      <c r="J591" s="187">
        <v>0.0</v>
      </c>
      <c r="K591" s="48" t="s">
        <v>576</v>
      </c>
      <c r="L591" s="41"/>
      <c r="M591" s="4"/>
      <c r="N591" s="4"/>
      <c r="O591" s="4"/>
      <c r="P591" s="4"/>
      <c r="Q591" s="4"/>
      <c r="R591" s="4"/>
      <c r="S591" s="4"/>
      <c r="T591" s="4"/>
      <c r="U591" s="4"/>
      <c r="V591" s="4"/>
      <c r="W591" s="4"/>
      <c r="X591" s="4"/>
      <c r="Y591" s="4"/>
      <c r="Z591" s="4"/>
    </row>
    <row r="592" hidden="1" outlineLevel="1">
      <c r="A592" s="42">
        <v>434.0</v>
      </c>
      <c r="B592" s="55">
        <v>97.0</v>
      </c>
      <c r="C592" s="139" t="s">
        <v>714</v>
      </c>
      <c r="D592" s="57" t="s">
        <v>136</v>
      </c>
      <c r="E592" s="57">
        <v>5.0</v>
      </c>
      <c r="F592" s="26">
        <f t="shared" si="460"/>
        <v>10416.65</v>
      </c>
      <c r="G592" s="26"/>
      <c r="H592" s="47">
        <f t="shared" si="459"/>
        <v>10416.65</v>
      </c>
      <c r="I592" s="206">
        <v>2083.33</v>
      </c>
      <c r="J592" s="185">
        <v>0.0</v>
      </c>
      <c r="K592" s="26"/>
      <c r="L592" s="41"/>
      <c r="M592" s="4"/>
      <c r="N592" s="4"/>
      <c r="O592" s="4"/>
      <c r="P592" s="4"/>
      <c r="Q592" s="4"/>
      <c r="R592" s="4"/>
      <c r="S592" s="4"/>
      <c r="T592" s="4"/>
      <c r="U592" s="4"/>
      <c r="V592" s="4"/>
      <c r="W592" s="4"/>
      <c r="X592" s="4"/>
      <c r="Y592" s="4"/>
      <c r="Z592" s="4"/>
    </row>
    <row r="593" hidden="1" outlineLevel="1">
      <c r="A593" s="42">
        <v>435.0</v>
      </c>
      <c r="B593" s="55">
        <v>98.0</v>
      </c>
      <c r="C593" s="139" t="s">
        <v>150</v>
      </c>
      <c r="D593" s="57" t="s">
        <v>136</v>
      </c>
      <c r="E593" s="57">
        <v>5.0</v>
      </c>
      <c r="F593" s="26">
        <f t="shared" si="460"/>
        <v>14666.65</v>
      </c>
      <c r="G593" s="26"/>
      <c r="H593" s="47">
        <f t="shared" si="459"/>
        <v>14666.65</v>
      </c>
      <c r="I593" s="200">
        <v>2933.33</v>
      </c>
      <c r="J593" s="187">
        <v>0.0</v>
      </c>
      <c r="K593" s="48" t="s">
        <v>576</v>
      </c>
      <c r="L593" s="49" t="s">
        <v>715</v>
      </c>
      <c r="M593" s="4"/>
      <c r="N593" s="4"/>
      <c r="O593" s="4"/>
      <c r="P593" s="4"/>
      <c r="Q593" s="4"/>
      <c r="R593" s="4"/>
      <c r="S593" s="4"/>
      <c r="T593" s="4"/>
      <c r="U593" s="4"/>
      <c r="V593" s="4"/>
      <c r="W593" s="4"/>
      <c r="X593" s="4"/>
      <c r="Y593" s="4"/>
      <c r="Z593" s="4"/>
    </row>
    <row r="594" hidden="1" outlineLevel="1">
      <c r="A594" s="42">
        <v>436.0</v>
      </c>
      <c r="B594" s="55">
        <v>99.0</v>
      </c>
      <c r="C594" s="56" t="s">
        <v>716</v>
      </c>
      <c r="D594" s="57" t="s">
        <v>717</v>
      </c>
      <c r="E594" s="57">
        <v>1.0</v>
      </c>
      <c r="F594" s="26">
        <f t="shared" si="460"/>
        <v>1000000</v>
      </c>
      <c r="G594" s="26"/>
      <c r="H594" s="47">
        <f t="shared" si="459"/>
        <v>1000000</v>
      </c>
      <c r="I594" s="200">
        <v>1000000.0</v>
      </c>
      <c r="J594" s="187">
        <v>0.0</v>
      </c>
      <c r="K594" s="48" t="s">
        <v>576</v>
      </c>
      <c r="L594" s="41"/>
      <c r="M594" s="4"/>
      <c r="N594" s="4"/>
      <c r="O594" s="4"/>
      <c r="P594" s="4"/>
      <c r="Q594" s="4"/>
      <c r="R594" s="4"/>
      <c r="S594" s="4"/>
      <c r="T594" s="4"/>
      <c r="U594" s="4"/>
      <c r="V594" s="4"/>
      <c r="W594" s="4"/>
      <c r="X594" s="4"/>
      <c r="Y594" s="4"/>
      <c r="Z594" s="4"/>
    </row>
    <row r="595" collapsed="1">
      <c r="A595" s="174">
        <v>436.0</v>
      </c>
      <c r="B595" s="36"/>
      <c r="C595" s="207" t="s">
        <v>718</v>
      </c>
      <c r="D595" s="208"/>
      <c r="E595" s="208"/>
      <c r="F595" s="209">
        <f t="shared" ref="F595:G595" si="461">SUM(F596:F604)</f>
        <v>16273007.36</v>
      </c>
      <c r="G595" s="209">
        <f t="shared" si="461"/>
        <v>5854179.744</v>
      </c>
      <c r="H595" s="209">
        <f>F595+G595</f>
        <v>22127187.1</v>
      </c>
      <c r="I595" s="210" t="s">
        <v>719</v>
      </c>
      <c r="J595" s="210" t="s">
        <v>720</v>
      </c>
      <c r="K595" s="26"/>
      <c r="L595" s="41"/>
      <c r="M595" s="4"/>
      <c r="N595" s="4"/>
      <c r="O595" s="4"/>
      <c r="P595" s="4"/>
      <c r="Q595" s="4"/>
      <c r="R595" s="4"/>
      <c r="S595" s="4"/>
      <c r="T595" s="4"/>
      <c r="U595" s="4"/>
      <c r="V595" s="4"/>
      <c r="W595" s="4"/>
      <c r="X595" s="4"/>
      <c r="Y595" s="4"/>
      <c r="Z595" s="4"/>
    </row>
    <row r="596" hidden="1" outlineLevel="1">
      <c r="A596" s="42">
        <v>437.0</v>
      </c>
      <c r="B596" s="55">
        <v>1.0</v>
      </c>
      <c r="C596" s="211" t="s">
        <v>721</v>
      </c>
      <c r="D596" s="8" t="s">
        <v>19</v>
      </c>
      <c r="E596" s="92">
        <v>112.0</v>
      </c>
      <c r="F596" s="83">
        <f t="shared" ref="F596:F604" si="462">E596*I596</f>
        <v>153067.04</v>
      </c>
      <c r="G596" s="83">
        <f t="shared" ref="G596:G604" si="463">E596*J596</f>
        <v>564480</v>
      </c>
      <c r="H596" s="47">
        <f t="shared" ref="H596:H604" si="464">G596+F596</f>
        <v>717547.04</v>
      </c>
      <c r="I596" s="212">
        <v>1366.67</v>
      </c>
      <c r="J596" s="48">
        <v>5040.0</v>
      </c>
      <c r="K596" s="48" t="s">
        <v>576</v>
      </c>
      <c r="L596" s="49" t="s">
        <v>722</v>
      </c>
      <c r="M596" s="50" t="s">
        <v>723</v>
      </c>
      <c r="N596" s="4"/>
      <c r="O596" s="4"/>
      <c r="P596" s="4"/>
      <c r="Q596" s="4"/>
      <c r="R596" s="4"/>
      <c r="S596" s="4"/>
      <c r="T596" s="4"/>
      <c r="U596" s="4"/>
      <c r="V596" s="4"/>
      <c r="W596" s="4"/>
      <c r="X596" s="4"/>
      <c r="Y596" s="4"/>
      <c r="Z596" s="4"/>
    </row>
    <row r="597" hidden="1" outlineLevel="1">
      <c r="A597" s="42">
        <v>438.0</v>
      </c>
      <c r="B597" s="55">
        <v>2.0</v>
      </c>
      <c r="C597" s="211" t="s">
        <v>724</v>
      </c>
      <c r="D597" s="213" t="s">
        <v>19</v>
      </c>
      <c r="E597" s="214">
        <v>112.0</v>
      </c>
      <c r="F597" s="83">
        <f t="shared" si="462"/>
        <v>1636744.48</v>
      </c>
      <c r="G597" s="83">
        <f t="shared" si="463"/>
        <v>1612800</v>
      </c>
      <c r="H597" s="47">
        <f t="shared" si="464"/>
        <v>3249544.48</v>
      </c>
      <c r="I597" s="212">
        <v>14613.79</v>
      </c>
      <c r="J597" s="48">
        <v>14400.0</v>
      </c>
      <c r="K597" s="48" t="s">
        <v>576</v>
      </c>
      <c r="L597" s="49" t="s">
        <v>725</v>
      </c>
      <c r="M597" s="50" t="s">
        <v>723</v>
      </c>
      <c r="N597" s="4"/>
      <c r="O597" s="4"/>
      <c r="P597" s="4"/>
      <c r="Q597" s="4"/>
      <c r="R597" s="4"/>
      <c r="S597" s="4"/>
      <c r="T597" s="4"/>
      <c r="U597" s="4"/>
      <c r="V597" s="4"/>
      <c r="W597" s="4"/>
      <c r="X597" s="4"/>
      <c r="Y597" s="4"/>
      <c r="Z597" s="4"/>
    </row>
    <row r="598" hidden="1" outlineLevel="1">
      <c r="A598" s="42">
        <v>439.0</v>
      </c>
      <c r="B598" s="55">
        <v>3.0</v>
      </c>
      <c r="C598" s="211" t="s">
        <v>726</v>
      </c>
      <c r="D598" s="8" t="s">
        <v>36</v>
      </c>
      <c r="E598" s="215">
        <v>511.0</v>
      </c>
      <c r="F598" s="83">
        <f t="shared" si="462"/>
        <v>1369684.4</v>
      </c>
      <c r="G598" s="83">
        <f t="shared" si="463"/>
        <v>224840</v>
      </c>
      <c r="H598" s="47">
        <f t="shared" si="464"/>
        <v>1594524.4</v>
      </c>
      <c r="I598" s="212">
        <v>2680.4</v>
      </c>
      <c r="J598" s="48">
        <v>440.0</v>
      </c>
      <c r="K598" s="48" t="s">
        <v>576</v>
      </c>
      <c r="L598" s="90" t="s">
        <v>727</v>
      </c>
      <c r="M598" s="50" t="s">
        <v>723</v>
      </c>
      <c r="N598" s="4"/>
      <c r="O598" s="4"/>
      <c r="P598" s="4"/>
      <c r="Q598" s="4"/>
      <c r="R598" s="4"/>
      <c r="S598" s="4"/>
      <c r="T598" s="4"/>
      <c r="U598" s="4"/>
      <c r="V598" s="4"/>
      <c r="W598" s="4"/>
      <c r="X598" s="4"/>
      <c r="Y598" s="4"/>
      <c r="Z598" s="4"/>
    </row>
    <row r="599" hidden="1" outlineLevel="1">
      <c r="A599" s="42">
        <v>440.0</v>
      </c>
      <c r="B599" s="55">
        <v>4.0</v>
      </c>
      <c r="C599" s="216" t="s">
        <v>728</v>
      </c>
      <c r="D599" s="214" t="s">
        <v>19</v>
      </c>
      <c r="E599" s="92">
        <v>896.0</v>
      </c>
      <c r="F599" s="83">
        <f t="shared" si="462"/>
        <v>409821.44</v>
      </c>
      <c r="G599" s="83">
        <f t="shared" si="463"/>
        <v>112896</v>
      </c>
      <c r="H599" s="47">
        <f t="shared" si="464"/>
        <v>522717.44</v>
      </c>
      <c r="I599" s="212">
        <v>457.39</v>
      </c>
      <c r="J599" s="48">
        <v>126.0</v>
      </c>
      <c r="K599" s="48" t="s">
        <v>576</v>
      </c>
      <c r="L599" s="49" t="s">
        <v>729</v>
      </c>
      <c r="M599" s="50" t="s">
        <v>723</v>
      </c>
      <c r="N599" s="4"/>
      <c r="O599" s="4"/>
      <c r="P599" s="4"/>
      <c r="Q599" s="4"/>
      <c r="R599" s="4"/>
      <c r="S599" s="4"/>
      <c r="T599" s="4"/>
      <c r="U599" s="4"/>
      <c r="V599" s="4"/>
      <c r="W599" s="4"/>
      <c r="X599" s="4"/>
      <c r="Y599" s="4"/>
      <c r="Z599" s="4"/>
    </row>
    <row r="600" hidden="1" outlineLevel="1">
      <c r="A600" s="42">
        <v>441.0</v>
      </c>
      <c r="B600" s="55">
        <v>5.0</v>
      </c>
      <c r="C600" s="217" t="s">
        <v>730</v>
      </c>
      <c r="D600" s="218" t="s">
        <v>731</v>
      </c>
      <c r="E600" s="218">
        <v>336.0</v>
      </c>
      <c r="F600" s="83">
        <f t="shared" si="462"/>
        <v>7876266.72</v>
      </c>
      <c r="G600" s="83">
        <f t="shared" si="463"/>
        <v>3293115.84</v>
      </c>
      <c r="H600" s="47">
        <f t="shared" si="464"/>
        <v>11169382.56</v>
      </c>
      <c r="I600" s="212">
        <v>23441.27</v>
      </c>
      <c r="J600" s="48">
        <v>9800.94</v>
      </c>
      <c r="K600" s="48" t="s">
        <v>576</v>
      </c>
      <c r="L600" s="219" t="s">
        <v>732</v>
      </c>
      <c r="M600" s="50" t="s">
        <v>723</v>
      </c>
      <c r="N600" s="4"/>
      <c r="O600" s="4"/>
      <c r="P600" s="4"/>
      <c r="Q600" s="4"/>
      <c r="R600" s="4"/>
      <c r="S600" s="4"/>
      <c r="T600" s="4"/>
      <c r="U600" s="4"/>
      <c r="V600" s="4"/>
      <c r="W600" s="4"/>
      <c r="X600" s="4"/>
      <c r="Y600" s="4"/>
      <c r="Z600" s="4"/>
    </row>
    <row r="601" hidden="1" outlineLevel="1">
      <c r="A601" s="42">
        <v>442.0</v>
      </c>
      <c r="B601" s="55">
        <v>6.0</v>
      </c>
      <c r="C601" s="220" t="s">
        <v>733</v>
      </c>
      <c r="D601" s="221" t="s">
        <v>639</v>
      </c>
      <c r="E601" s="221">
        <v>168.0</v>
      </c>
      <c r="F601" s="83">
        <f t="shared" si="462"/>
        <v>1786668.24</v>
      </c>
      <c r="G601" s="83">
        <f t="shared" si="463"/>
        <v>0</v>
      </c>
      <c r="H601" s="47">
        <f t="shared" si="464"/>
        <v>1786668.24</v>
      </c>
      <c r="I601" s="212">
        <v>10634.93</v>
      </c>
      <c r="J601" s="48">
        <v>0.0</v>
      </c>
      <c r="K601" s="48" t="s">
        <v>576</v>
      </c>
      <c r="L601" s="219" t="s">
        <v>734</v>
      </c>
      <c r="M601" s="50" t="s">
        <v>723</v>
      </c>
      <c r="N601" s="4"/>
      <c r="O601" s="4"/>
      <c r="P601" s="4"/>
      <c r="Q601" s="4"/>
      <c r="R601" s="4"/>
      <c r="S601" s="4"/>
      <c r="T601" s="4"/>
      <c r="U601" s="4"/>
      <c r="V601" s="4"/>
      <c r="W601" s="4"/>
      <c r="X601" s="4"/>
      <c r="Y601" s="4"/>
      <c r="Z601" s="4"/>
    </row>
    <row r="602" hidden="1" outlineLevel="1">
      <c r="A602" s="42">
        <v>443.0</v>
      </c>
      <c r="B602" s="55">
        <v>7.0</v>
      </c>
      <c r="C602" s="211" t="s">
        <v>735</v>
      </c>
      <c r="D602" s="218" t="s">
        <v>36</v>
      </c>
      <c r="E602" s="218">
        <v>4.0</v>
      </c>
      <c r="F602" s="83">
        <f t="shared" si="462"/>
        <v>54543.16</v>
      </c>
      <c r="G602" s="83">
        <f t="shared" si="463"/>
        <v>0</v>
      </c>
      <c r="H602" s="47">
        <f t="shared" si="464"/>
        <v>54543.16</v>
      </c>
      <c r="I602" s="212">
        <v>13635.79</v>
      </c>
      <c r="J602" s="48">
        <v>0.0</v>
      </c>
      <c r="K602" s="48" t="s">
        <v>576</v>
      </c>
      <c r="L602" s="219" t="s">
        <v>734</v>
      </c>
      <c r="M602" s="50" t="s">
        <v>723</v>
      </c>
      <c r="N602" s="4"/>
      <c r="O602" s="4"/>
      <c r="P602" s="4"/>
      <c r="Q602" s="4"/>
      <c r="R602" s="4"/>
      <c r="S602" s="4"/>
      <c r="T602" s="4"/>
      <c r="U602" s="4"/>
      <c r="V602" s="4"/>
      <c r="W602" s="4"/>
      <c r="X602" s="4"/>
      <c r="Y602" s="4"/>
      <c r="Z602" s="4"/>
    </row>
    <row r="603" hidden="1" outlineLevel="1">
      <c r="A603" s="42">
        <v>444.0</v>
      </c>
      <c r="B603" s="55">
        <v>8.0</v>
      </c>
      <c r="C603" s="217" t="s">
        <v>736</v>
      </c>
      <c r="D603" s="218" t="s">
        <v>737</v>
      </c>
      <c r="E603" s="218">
        <v>336.0</v>
      </c>
      <c r="F603" s="83">
        <f t="shared" si="462"/>
        <v>2237323.2</v>
      </c>
      <c r="G603" s="83">
        <f t="shared" si="463"/>
        <v>0</v>
      </c>
      <c r="H603" s="47">
        <f t="shared" si="464"/>
        <v>2237323.2</v>
      </c>
      <c r="I603" s="212">
        <v>6658.7</v>
      </c>
      <c r="J603" s="48">
        <v>0.0</v>
      </c>
      <c r="K603" s="48" t="s">
        <v>576</v>
      </c>
      <c r="L603" s="222"/>
      <c r="M603" s="50" t="s">
        <v>723</v>
      </c>
      <c r="N603" s="4"/>
      <c r="O603" s="4"/>
      <c r="P603" s="4"/>
      <c r="Q603" s="4"/>
      <c r="R603" s="4"/>
      <c r="S603" s="4"/>
      <c r="T603" s="4"/>
      <c r="U603" s="4"/>
      <c r="V603" s="4"/>
      <c r="W603" s="4"/>
      <c r="X603" s="4"/>
      <c r="Y603" s="4"/>
      <c r="Z603" s="4"/>
    </row>
    <row r="604" hidden="1" outlineLevel="1">
      <c r="A604" s="42">
        <v>445.0</v>
      </c>
      <c r="B604" s="55">
        <v>9.0</v>
      </c>
      <c r="C604" s="217" t="s">
        <v>738</v>
      </c>
      <c r="D604" s="218" t="s">
        <v>47</v>
      </c>
      <c r="E604" s="218">
        <v>211.52</v>
      </c>
      <c r="F604" s="83">
        <f t="shared" si="462"/>
        <v>748888.6752</v>
      </c>
      <c r="G604" s="83">
        <f t="shared" si="463"/>
        <v>46047.904</v>
      </c>
      <c r="H604" s="47">
        <f t="shared" si="464"/>
        <v>794936.5792</v>
      </c>
      <c r="I604" s="212">
        <v>3540.51</v>
      </c>
      <c r="J604" s="48">
        <v>217.7</v>
      </c>
      <c r="K604" s="48" t="s">
        <v>576</v>
      </c>
      <c r="L604" s="222"/>
      <c r="M604" s="4"/>
      <c r="N604" s="4"/>
      <c r="O604" s="4"/>
      <c r="P604" s="4"/>
      <c r="Q604" s="4"/>
      <c r="R604" s="4"/>
      <c r="S604" s="4"/>
      <c r="T604" s="4"/>
      <c r="U604" s="4"/>
      <c r="V604" s="4"/>
      <c r="W604" s="4"/>
      <c r="X604" s="4"/>
      <c r="Y604" s="4"/>
      <c r="Z604" s="4"/>
    </row>
    <row r="605" collapsed="1">
      <c r="A605" s="174">
        <v>445.0</v>
      </c>
      <c r="B605" s="223"/>
      <c r="C605" s="224" t="s">
        <v>739</v>
      </c>
      <c r="D605" s="225"/>
      <c r="E605" s="225"/>
      <c r="F605" s="226">
        <f t="shared" ref="F605:G605" si="465">SUM(F606:F609,F610:F614)</f>
        <v>16599623.92</v>
      </c>
      <c r="G605" s="226">
        <f t="shared" si="465"/>
        <v>5988275.585</v>
      </c>
      <c r="H605" s="226">
        <f>F605+G605</f>
        <v>22587899.51</v>
      </c>
      <c r="I605" s="210" t="s">
        <v>719</v>
      </c>
      <c r="J605" s="210" t="s">
        <v>720</v>
      </c>
      <c r="K605" s="26"/>
      <c r="L605" s="222"/>
      <c r="M605" s="4"/>
      <c r="N605" s="4"/>
      <c r="O605" s="4"/>
      <c r="P605" s="4"/>
      <c r="Q605" s="4"/>
      <c r="R605" s="4"/>
      <c r="S605" s="4"/>
      <c r="T605" s="4"/>
      <c r="U605" s="4"/>
      <c r="V605" s="4"/>
      <c r="W605" s="4"/>
      <c r="X605" s="4"/>
      <c r="Y605" s="4"/>
      <c r="Z605" s="4"/>
    </row>
    <row r="606" hidden="1" outlineLevel="1">
      <c r="A606" s="42">
        <v>446.0</v>
      </c>
      <c r="B606" s="227">
        <v>10.0</v>
      </c>
      <c r="C606" s="211" t="s">
        <v>721</v>
      </c>
      <c r="D606" s="228" t="s">
        <v>36</v>
      </c>
      <c r="E606" s="229">
        <v>112.0</v>
      </c>
      <c r="F606" s="83">
        <f t="shared" ref="F606:F614" si="466">E606*I606</f>
        <v>153067.04</v>
      </c>
      <c r="G606" s="83">
        <f t="shared" ref="G606:G614" si="467">E606*J606</f>
        <v>564480</v>
      </c>
      <c r="H606" s="47">
        <f t="shared" ref="H606:H614" si="468">G606+F606</f>
        <v>717547.04</v>
      </c>
      <c r="I606" s="212">
        <v>1366.67</v>
      </c>
      <c r="J606" s="48">
        <v>5040.0</v>
      </c>
      <c r="K606" s="48" t="s">
        <v>576</v>
      </c>
      <c r="L606" s="49" t="s">
        <v>722</v>
      </c>
      <c r="M606" s="50" t="s">
        <v>723</v>
      </c>
      <c r="N606" s="4"/>
      <c r="O606" s="4"/>
      <c r="P606" s="4"/>
      <c r="Q606" s="4"/>
      <c r="R606" s="4"/>
      <c r="S606" s="4"/>
      <c r="T606" s="4"/>
      <c r="U606" s="4"/>
      <c r="V606" s="4"/>
      <c r="W606" s="4"/>
      <c r="X606" s="4"/>
      <c r="Y606" s="4"/>
      <c r="Z606" s="4"/>
    </row>
    <row r="607" hidden="1" outlineLevel="1">
      <c r="A607" s="42">
        <v>447.0</v>
      </c>
      <c r="B607" s="227">
        <v>11.0</v>
      </c>
      <c r="C607" s="211" t="s">
        <v>724</v>
      </c>
      <c r="D607" s="213" t="s">
        <v>19</v>
      </c>
      <c r="E607" s="229">
        <v>112.0</v>
      </c>
      <c r="F607" s="83">
        <f t="shared" si="466"/>
        <v>1636744.48</v>
      </c>
      <c r="G607" s="83">
        <f t="shared" si="467"/>
        <v>1612800</v>
      </c>
      <c r="H607" s="47">
        <f t="shared" si="468"/>
        <v>3249544.48</v>
      </c>
      <c r="I607" s="212">
        <v>14613.79</v>
      </c>
      <c r="J607" s="48">
        <v>14400.0</v>
      </c>
      <c r="K607" s="48" t="s">
        <v>576</v>
      </c>
      <c r="L607" s="49" t="s">
        <v>725</v>
      </c>
      <c r="M607" s="50" t="s">
        <v>723</v>
      </c>
      <c r="N607" s="4"/>
      <c r="O607" s="4"/>
      <c r="P607" s="4"/>
      <c r="Q607" s="4"/>
      <c r="R607" s="4"/>
      <c r="S607" s="4"/>
      <c r="T607" s="4"/>
      <c r="U607" s="4"/>
      <c r="V607" s="4"/>
      <c r="W607" s="4"/>
      <c r="X607" s="4"/>
      <c r="Y607" s="4"/>
      <c r="Z607" s="4"/>
    </row>
    <row r="608" hidden="1" outlineLevel="1">
      <c r="A608" s="42">
        <v>448.0</v>
      </c>
      <c r="B608" s="227">
        <v>12.0</v>
      </c>
      <c r="C608" s="211" t="s">
        <v>726</v>
      </c>
      <c r="D608" s="8" t="s">
        <v>36</v>
      </c>
      <c r="E608" s="57">
        <v>606.0</v>
      </c>
      <c r="F608" s="83">
        <f t="shared" si="466"/>
        <v>1624322.4</v>
      </c>
      <c r="G608" s="83">
        <f t="shared" si="467"/>
        <v>354510</v>
      </c>
      <c r="H608" s="47">
        <f t="shared" si="468"/>
        <v>1978832.4</v>
      </c>
      <c r="I608" s="212">
        <v>2680.4</v>
      </c>
      <c r="J608" s="48">
        <v>585.0</v>
      </c>
      <c r="K608" s="48" t="s">
        <v>576</v>
      </c>
      <c r="L608" s="219" t="s">
        <v>740</v>
      </c>
      <c r="M608" s="50" t="s">
        <v>723</v>
      </c>
      <c r="N608" s="4"/>
      <c r="O608" s="4"/>
      <c r="P608" s="4"/>
      <c r="Q608" s="4"/>
      <c r="R608" s="4"/>
      <c r="S608" s="4"/>
      <c r="T608" s="4"/>
      <c r="U608" s="4"/>
      <c r="V608" s="4"/>
      <c r="W608" s="4"/>
      <c r="X608" s="4"/>
      <c r="Y608" s="4"/>
      <c r="Z608" s="4"/>
    </row>
    <row r="609" hidden="1" outlineLevel="1">
      <c r="A609" s="42">
        <v>449.0</v>
      </c>
      <c r="B609" s="227">
        <v>13.0</v>
      </c>
      <c r="C609" s="216" t="s">
        <v>728</v>
      </c>
      <c r="D609" s="214" t="s">
        <v>36</v>
      </c>
      <c r="E609" s="229">
        <v>896.0</v>
      </c>
      <c r="F609" s="83">
        <f t="shared" si="466"/>
        <v>409821.44</v>
      </c>
      <c r="G609" s="83">
        <f t="shared" si="467"/>
        <v>112896</v>
      </c>
      <c r="H609" s="47">
        <f t="shared" si="468"/>
        <v>522717.44</v>
      </c>
      <c r="I609" s="212">
        <v>457.39</v>
      </c>
      <c r="J609" s="48">
        <v>126.0</v>
      </c>
      <c r="K609" s="48" t="s">
        <v>576</v>
      </c>
      <c r="L609" s="49" t="s">
        <v>729</v>
      </c>
      <c r="M609" s="50" t="s">
        <v>723</v>
      </c>
      <c r="N609" s="4"/>
      <c r="O609" s="4"/>
      <c r="P609" s="4"/>
      <c r="Q609" s="4"/>
      <c r="R609" s="4"/>
      <c r="S609" s="4"/>
      <c r="T609" s="4"/>
      <c r="U609" s="4"/>
      <c r="V609" s="4"/>
      <c r="W609" s="4"/>
      <c r="X609" s="4"/>
      <c r="Y609" s="4"/>
      <c r="Z609" s="4"/>
    </row>
    <row r="610" hidden="1" outlineLevel="1">
      <c r="A610" s="42">
        <v>450.0</v>
      </c>
      <c r="B610" s="55">
        <v>14.0</v>
      </c>
      <c r="C610" s="217" t="s">
        <v>730</v>
      </c>
      <c r="D610" s="218" t="s">
        <v>731</v>
      </c>
      <c r="E610" s="229">
        <v>336.0</v>
      </c>
      <c r="F610" s="83">
        <f t="shared" si="466"/>
        <v>7876266.72</v>
      </c>
      <c r="G610" s="83">
        <f t="shared" si="467"/>
        <v>3293115.84</v>
      </c>
      <c r="H610" s="47">
        <f t="shared" si="468"/>
        <v>11169382.56</v>
      </c>
      <c r="I610" s="212">
        <v>23441.27</v>
      </c>
      <c r="J610" s="48">
        <v>9800.94</v>
      </c>
      <c r="K610" s="48" t="s">
        <v>576</v>
      </c>
      <c r="L610" s="219" t="s">
        <v>741</v>
      </c>
      <c r="M610" s="50" t="s">
        <v>723</v>
      </c>
      <c r="N610" s="4"/>
      <c r="O610" s="4"/>
      <c r="P610" s="4"/>
      <c r="Q610" s="4"/>
      <c r="R610" s="4"/>
      <c r="S610" s="4"/>
      <c r="T610" s="4"/>
      <c r="U610" s="4"/>
      <c r="V610" s="4"/>
      <c r="W610" s="4"/>
      <c r="X610" s="4"/>
      <c r="Y610" s="4"/>
      <c r="Z610" s="4"/>
    </row>
    <row r="611" hidden="1" outlineLevel="1">
      <c r="A611" s="42">
        <v>451.0</v>
      </c>
      <c r="B611" s="227">
        <v>15.0</v>
      </c>
      <c r="C611" s="220" t="s">
        <v>733</v>
      </c>
      <c r="D611" s="221" t="s">
        <v>639</v>
      </c>
      <c r="E611" s="57">
        <v>168.0</v>
      </c>
      <c r="F611" s="83">
        <f t="shared" si="466"/>
        <v>1786668.24</v>
      </c>
      <c r="G611" s="83">
        <f t="shared" si="467"/>
        <v>0</v>
      </c>
      <c r="H611" s="47">
        <f t="shared" si="468"/>
        <v>1786668.24</v>
      </c>
      <c r="I611" s="212">
        <v>10634.93</v>
      </c>
      <c r="J611" s="48">
        <v>0.0</v>
      </c>
      <c r="K611" s="48" t="s">
        <v>576</v>
      </c>
      <c r="L611" s="219" t="s">
        <v>734</v>
      </c>
      <c r="M611" s="50" t="s">
        <v>723</v>
      </c>
      <c r="N611" s="4"/>
      <c r="O611" s="4"/>
      <c r="P611" s="4"/>
      <c r="Q611" s="4"/>
      <c r="R611" s="4"/>
      <c r="S611" s="4"/>
      <c r="T611" s="4"/>
      <c r="U611" s="4"/>
      <c r="V611" s="4"/>
      <c r="W611" s="4"/>
      <c r="X611" s="4"/>
      <c r="Y611" s="4"/>
      <c r="Z611" s="4"/>
    </row>
    <row r="612" hidden="1" outlineLevel="1">
      <c r="A612" s="42">
        <v>452.0</v>
      </c>
      <c r="B612" s="55">
        <v>16.0</v>
      </c>
      <c r="C612" s="211" t="s">
        <v>735</v>
      </c>
      <c r="D612" s="218" t="s">
        <v>19</v>
      </c>
      <c r="E612" s="229">
        <v>4.0</v>
      </c>
      <c r="F612" s="83">
        <f t="shared" si="466"/>
        <v>54543.16</v>
      </c>
      <c r="G612" s="83">
        <f t="shared" si="467"/>
        <v>0</v>
      </c>
      <c r="H612" s="47">
        <f t="shared" si="468"/>
        <v>54543.16</v>
      </c>
      <c r="I612" s="212">
        <v>13635.79</v>
      </c>
      <c r="J612" s="48">
        <v>0.0</v>
      </c>
      <c r="K612" s="48" t="s">
        <v>576</v>
      </c>
      <c r="L612" s="219" t="s">
        <v>734</v>
      </c>
      <c r="M612" s="50" t="s">
        <v>723</v>
      </c>
      <c r="N612" s="4"/>
      <c r="O612" s="4"/>
      <c r="P612" s="4"/>
      <c r="Q612" s="4"/>
      <c r="R612" s="4"/>
      <c r="S612" s="4"/>
      <c r="T612" s="4"/>
      <c r="U612" s="4"/>
      <c r="V612" s="4"/>
      <c r="W612" s="4"/>
      <c r="X612" s="4"/>
      <c r="Y612" s="4"/>
      <c r="Z612" s="4"/>
    </row>
    <row r="613" hidden="1" outlineLevel="1">
      <c r="A613" s="42">
        <v>453.0</v>
      </c>
      <c r="B613" s="227">
        <v>17.0</v>
      </c>
      <c r="C613" s="217" t="s">
        <v>736</v>
      </c>
      <c r="D613" s="218" t="s">
        <v>737</v>
      </c>
      <c r="E613" s="229">
        <v>336.0</v>
      </c>
      <c r="F613" s="83">
        <f t="shared" si="466"/>
        <v>2237323.2</v>
      </c>
      <c r="G613" s="83">
        <f t="shared" si="467"/>
        <v>0</v>
      </c>
      <c r="H613" s="47">
        <f t="shared" si="468"/>
        <v>2237323.2</v>
      </c>
      <c r="I613" s="212">
        <v>6658.7</v>
      </c>
      <c r="J613" s="48">
        <v>0.0</v>
      </c>
      <c r="K613" s="48" t="s">
        <v>576</v>
      </c>
      <c r="L613" s="222"/>
      <c r="M613" s="50" t="s">
        <v>723</v>
      </c>
      <c r="N613" s="4"/>
      <c r="O613" s="4"/>
      <c r="P613" s="4"/>
      <c r="Q613" s="4"/>
      <c r="R613" s="4"/>
      <c r="S613" s="4"/>
      <c r="T613" s="4"/>
      <c r="U613" s="4"/>
      <c r="V613" s="4"/>
      <c r="W613" s="4"/>
      <c r="X613" s="4"/>
      <c r="Y613" s="4"/>
      <c r="Z613" s="4"/>
    </row>
    <row r="614" hidden="1" outlineLevel="1">
      <c r="A614" s="42">
        <v>454.0</v>
      </c>
      <c r="B614" s="55">
        <v>18.0</v>
      </c>
      <c r="C614" s="217" t="s">
        <v>738</v>
      </c>
      <c r="D614" s="218" t="s">
        <v>47</v>
      </c>
      <c r="E614" s="229">
        <v>231.85</v>
      </c>
      <c r="F614" s="83">
        <f t="shared" si="466"/>
        <v>820867.2435</v>
      </c>
      <c r="G614" s="83">
        <f t="shared" si="467"/>
        <v>50473.745</v>
      </c>
      <c r="H614" s="47">
        <f t="shared" si="468"/>
        <v>871340.9885</v>
      </c>
      <c r="I614" s="212">
        <v>3540.51</v>
      </c>
      <c r="J614" s="48">
        <v>217.7</v>
      </c>
      <c r="K614" s="48" t="s">
        <v>576</v>
      </c>
      <c r="L614" s="230"/>
      <c r="M614" s="4"/>
      <c r="N614" s="4"/>
      <c r="O614" s="4"/>
      <c r="P614" s="4"/>
      <c r="Q614" s="4"/>
      <c r="R614" s="4"/>
      <c r="S614" s="4"/>
      <c r="T614" s="4"/>
      <c r="U614" s="4"/>
      <c r="V614" s="4"/>
      <c r="W614" s="4"/>
      <c r="X614" s="4"/>
      <c r="Y614" s="4"/>
      <c r="Z614" s="4"/>
    </row>
    <row r="615" collapsed="1">
      <c r="A615" s="174">
        <v>454.0</v>
      </c>
      <c r="B615" s="223"/>
      <c r="C615" s="224" t="s">
        <v>742</v>
      </c>
      <c r="D615" s="225"/>
      <c r="E615" s="225"/>
      <c r="F615" s="226">
        <f t="shared" ref="F615:G615" si="469">SUM(F616:F620,F621:F624)</f>
        <v>16390498.88</v>
      </c>
      <c r="G615" s="226">
        <f t="shared" si="469"/>
        <v>5944984.515</v>
      </c>
      <c r="H615" s="226">
        <f>F615+G615</f>
        <v>22335483.4</v>
      </c>
      <c r="I615" s="210" t="s">
        <v>719</v>
      </c>
      <c r="J615" s="210" t="s">
        <v>720</v>
      </c>
      <c r="K615" s="26"/>
      <c r="L615" s="222"/>
      <c r="M615" s="4"/>
      <c r="N615" s="4"/>
      <c r="O615" s="4"/>
      <c r="P615" s="4"/>
      <c r="Q615" s="4"/>
      <c r="R615" s="4"/>
      <c r="S615" s="4"/>
      <c r="T615" s="4"/>
      <c r="U615" s="4"/>
      <c r="V615" s="4"/>
      <c r="W615" s="4"/>
      <c r="X615" s="4"/>
      <c r="Y615" s="4"/>
      <c r="Z615" s="4"/>
    </row>
    <row r="616" hidden="1" outlineLevel="1">
      <c r="A616" s="42">
        <v>455.0</v>
      </c>
      <c r="B616" s="55">
        <v>19.0</v>
      </c>
      <c r="C616" s="211" t="s">
        <v>721</v>
      </c>
      <c r="D616" s="228" t="s">
        <v>36</v>
      </c>
      <c r="E616" s="229">
        <v>112.0</v>
      </c>
      <c r="F616" s="83">
        <f t="shared" ref="F616:F624" si="470">E616*I616</f>
        <v>153067.04</v>
      </c>
      <c r="G616" s="83">
        <f t="shared" ref="G616:G624" si="471">E616*J616</f>
        <v>564480</v>
      </c>
      <c r="H616" s="47">
        <f t="shared" ref="H616:H624" si="472">G616+F616</f>
        <v>717547.04</v>
      </c>
      <c r="I616" s="47">
        <v>1366.67</v>
      </c>
      <c r="J616" s="48">
        <v>5040.0</v>
      </c>
      <c r="K616" s="48" t="s">
        <v>576</v>
      </c>
      <c r="L616" s="49" t="s">
        <v>722</v>
      </c>
      <c r="M616" s="50" t="s">
        <v>723</v>
      </c>
      <c r="N616" s="4"/>
      <c r="O616" s="4"/>
      <c r="P616" s="4"/>
      <c r="Q616" s="4"/>
      <c r="R616" s="4"/>
      <c r="S616" s="4"/>
      <c r="T616" s="4"/>
      <c r="U616" s="4"/>
      <c r="V616" s="4"/>
      <c r="W616" s="4"/>
      <c r="X616" s="4"/>
      <c r="Y616" s="4"/>
      <c r="Z616" s="4"/>
    </row>
    <row r="617" hidden="1" outlineLevel="1">
      <c r="A617" s="42">
        <v>456.0</v>
      </c>
      <c r="B617" s="227">
        <v>20.0</v>
      </c>
      <c r="C617" s="211" t="s">
        <v>724</v>
      </c>
      <c r="D617" s="213" t="s">
        <v>36</v>
      </c>
      <c r="E617" s="229">
        <v>112.0</v>
      </c>
      <c r="F617" s="83">
        <f t="shared" si="470"/>
        <v>1636744.48</v>
      </c>
      <c r="G617" s="83">
        <f t="shared" si="471"/>
        <v>1612800</v>
      </c>
      <c r="H617" s="47">
        <f t="shared" si="472"/>
        <v>3249544.48</v>
      </c>
      <c r="I617" s="47">
        <v>14613.79</v>
      </c>
      <c r="J617" s="48">
        <v>14400.0</v>
      </c>
      <c r="K617" s="48" t="s">
        <v>576</v>
      </c>
      <c r="L617" s="49" t="s">
        <v>725</v>
      </c>
      <c r="M617" s="50" t="s">
        <v>723</v>
      </c>
      <c r="N617" s="4"/>
      <c r="O617" s="4"/>
      <c r="P617" s="4"/>
      <c r="Q617" s="4"/>
      <c r="R617" s="4"/>
      <c r="S617" s="4"/>
      <c r="T617" s="4"/>
      <c r="U617" s="4"/>
      <c r="V617" s="4"/>
      <c r="W617" s="4"/>
      <c r="X617" s="4"/>
      <c r="Y617" s="4"/>
      <c r="Z617" s="4"/>
    </row>
    <row r="618" hidden="1" outlineLevel="1">
      <c r="A618" s="42">
        <v>457.0</v>
      </c>
      <c r="B618" s="55">
        <v>21.0</v>
      </c>
      <c r="C618" s="211" t="s">
        <v>726</v>
      </c>
      <c r="D618" s="8" t="s">
        <v>36</v>
      </c>
      <c r="E618" s="57">
        <v>540.0</v>
      </c>
      <c r="F618" s="83">
        <f t="shared" si="470"/>
        <v>1447416</v>
      </c>
      <c r="G618" s="83">
        <f t="shared" si="471"/>
        <v>313200</v>
      </c>
      <c r="H618" s="47">
        <f t="shared" si="472"/>
        <v>1760616</v>
      </c>
      <c r="I618" s="47">
        <v>2680.4</v>
      </c>
      <c r="J618" s="48">
        <v>580.0</v>
      </c>
      <c r="K618" s="48" t="s">
        <v>576</v>
      </c>
      <c r="L618" s="219" t="s">
        <v>743</v>
      </c>
      <c r="M618" s="50" t="s">
        <v>723</v>
      </c>
      <c r="N618" s="4"/>
      <c r="O618" s="4"/>
      <c r="P618" s="4"/>
      <c r="Q618" s="4"/>
      <c r="R618" s="4"/>
      <c r="S618" s="4"/>
      <c r="T618" s="4"/>
      <c r="U618" s="4"/>
      <c r="V618" s="4"/>
      <c r="W618" s="4"/>
      <c r="X618" s="4"/>
      <c r="Y618" s="4"/>
      <c r="Z618" s="4"/>
    </row>
    <row r="619" hidden="1" outlineLevel="1">
      <c r="A619" s="42">
        <v>458.0</v>
      </c>
      <c r="B619" s="227">
        <v>22.0</v>
      </c>
      <c r="C619" s="216" t="s">
        <v>728</v>
      </c>
      <c r="D619" s="214" t="s">
        <v>36</v>
      </c>
      <c r="E619" s="229">
        <v>896.0</v>
      </c>
      <c r="F619" s="83">
        <f t="shared" si="470"/>
        <v>409821.44</v>
      </c>
      <c r="G619" s="83">
        <f t="shared" si="471"/>
        <v>112896</v>
      </c>
      <c r="H619" s="47">
        <f t="shared" si="472"/>
        <v>522717.44</v>
      </c>
      <c r="I619" s="47">
        <v>457.39</v>
      </c>
      <c r="J619" s="48">
        <v>126.0</v>
      </c>
      <c r="K619" s="48" t="s">
        <v>576</v>
      </c>
      <c r="L619" s="49" t="s">
        <v>729</v>
      </c>
      <c r="M619" s="50" t="s">
        <v>723</v>
      </c>
      <c r="N619" s="4"/>
      <c r="O619" s="4"/>
      <c r="P619" s="4"/>
      <c r="Q619" s="4"/>
      <c r="R619" s="4"/>
      <c r="S619" s="4"/>
      <c r="T619" s="4"/>
      <c r="U619" s="4"/>
      <c r="V619" s="4"/>
      <c r="W619" s="4"/>
      <c r="X619" s="4"/>
      <c r="Y619" s="4"/>
      <c r="Z619" s="4"/>
    </row>
    <row r="620" hidden="1" outlineLevel="1">
      <c r="A620" s="42">
        <v>459.0</v>
      </c>
      <c r="B620" s="55">
        <v>23.0</v>
      </c>
      <c r="C620" s="217" t="s">
        <v>730</v>
      </c>
      <c r="D620" s="218" t="s">
        <v>731</v>
      </c>
      <c r="E620" s="229">
        <v>336.0</v>
      </c>
      <c r="F620" s="83">
        <f t="shared" si="470"/>
        <v>7876266.72</v>
      </c>
      <c r="G620" s="83">
        <f t="shared" si="471"/>
        <v>3293115.84</v>
      </c>
      <c r="H620" s="47">
        <f t="shared" si="472"/>
        <v>11169382.56</v>
      </c>
      <c r="I620" s="47">
        <v>23441.27</v>
      </c>
      <c r="J620" s="48">
        <v>9800.94</v>
      </c>
      <c r="K620" s="48" t="s">
        <v>576</v>
      </c>
      <c r="L620" s="219" t="s">
        <v>741</v>
      </c>
      <c r="M620" s="50" t="s">
        <v>723</v>
      </c>
      <c r="N620" s="4"/>
      <c r="O620" s="4"/>
      <c r="P620" s="4"/>
      <c r="Q620" s="4"/>
      <c r="R620" s="4"/>
      <c r="S620" s="4"/>
      <c r="T620" s="4"/>
      <c r="U620" s="4"/>
      <c r="V620" s="4"/>
      <c r="W620" s="4"/>
      <c r="X620" s="4"/>
      <c r="Y620" s="4"/>
      <c r="Z620" s="4"/>
    </row>
    <row r="621" hidden="1" outlineLevel="1">
      <c r="A621" s="42">
        <v>460.0</v>
      </c>
      <c r="B621" s="227">
        <v>24.0</v>
      </c>
      <c r="C621" s="220" t="s">
        <v>733</v>
      </c>
      <c r="D621" s="221" t="s">
        <v>639</v>
      </c>
      <c r="E621" s="57">
        <v>168.0</v>
      </c>
      <c r="F621" s="83">
        <f t="shared" si="470"/>
        <v>1786668.24</v>
      </c>
      <c r="G621" s="83">
        <f t="shared" si="471"/>
        <v>0</v>
      </c>
      <c r="H621" s="47">
        <f t="shared" si="472"/>
        <v>1786668.24</v>
      </c>
      <c r="I621" s="47">
        <v>10634.93</v>
      </c>
      <c r="J621" s="48">
        <v>0.0</v>
      </c>
      <c r="K621" s="48" t="s">
        <v>576</v>
      </c>
      <c r="L621" s="219" t="s">
        <v>734</v>
      </c>
      <c r="M621" s="50" t="s">
        <v>723</v>
      </c>
      <c r="N621" s="4"/>
      <c r="O621" s="4"/>
      <c r="P621" s="4"/>
      <c r="Q621" s="4"/>
      <c r="R621" s="4"/>
      <c r="S621" s="4"/>
      <c r="T621" s="4"/>
      <c r="U621" s="4"/>
      <c r="V621" s="4"/>
      <c r="W621" s="4"/>
      <c r="X621" s="4"/>
      <c r="Y621" s="4"/>
      <c r="Z621" s="4"/>
    </row>
    <row r="622" hidden="1" outlineLevel="1">
      <c r="A622" s="42">
        <v>461.0</v>
      </c>
      <c r="B622" s="55">
        <v>25.0</v>
      </c>
      <c r="C622" s="211" t="s">
        <v>735</v>
      </c>
      <c r="D622" s="218" t="s">
        <v>19</v>
      </c>
      <c r="E622" s="229">
        <v>4.0</v>
      </c>
      <c r="F622" s="83">
        <f t="shared" si="470"/>
        <v>54543.16</v>
      </c>
      <c r="G622" s="83">
        <f t="shared" si="471"/>
        <v>0</v>
      </c>
      <c r="H622" s="47">
        <f t="shared" si="472"/>
        <v>54543.16</v>
      </c>
      <c r="I622" s="47">
        <v>13635.79</v>
      </c>
      <c r="J622" s="48">
        <v>0.0</v>
      </c>
      <c r="K622" s="48" t="s">
        <v>576</v>
      </c>
      <c r="L622" s="219" t="s">
        <v>734</v>
      </c>
      <c r="M622" s="50" t="s">
        <v>723</v>
      </c>
      <c r="N622" s="4"/>
      <c r="O622" s="4"/>
      <c r="P622" s="4"/>
      <c r="Q622" s="4"/>
      <c r="R622" s="4"/>
      <c r="S622" s="4"/>
      <c r="T622" s="4"/>
      <c r="U622" s="4"/>
      <c r="V622" s="4"/>
      <c r="W622" s="4"/>
      <c r="X622" s="4"/>
      <c r="Y622" s="4"/>
      <c r="Z622" s="4"/>
    </row>
    <row r="623" hidden="1" outlineLevel="1">
      <c r="A623" s="42">
        <v>462.0</v>
      </c>
      <c r="B623" s="227">
        <v>26.0</v>
      </c>
      <c r="C623" s="217" t="s">
        <v>736</v>
      </c>
      <c r="D623" s="218" t="s">
        <v>737</v>
      </c>
      <c r="E623" s="229">
        <v>336.0</v>
      </c>
      <c r="F623" s="83">
        <f t="shared" si="470"/>
        <v>2237323.2</v>
      </c>
      <c r="G623" s="83">
        <f t="shared" si="471"/>
        <v>0</v>
      </c>
      <c r="H623" s="47">
        <f t="shared" si="472"/>
        <v>2237323.2</v>
      </c>
      <c r="I623" s="47">
        <v>6658.7</v>
      </c>
      <c r="J623" s="48">
        <v>0.0</v>
      </c>
      <c r="K623" s="48" t="s">
        <v>576</v>
      </c>
      <c r="L623" s="222"/>
      <c r="M623" s="4"/>
      <c r="N623" s="4"/>
      <c r="O623" s="4"/>
      <c r="P623" s="4"/>
      <c r="Q623" s="4"/>
      <c r="R623" s="4"/>
      <c r="S623" s="4"/>
      <c r="T623" s="4"/>
      <c r="U623" s="4"/>
      <c r="V623" s="4"/>
      <c r="W623" s="4"/>
      <c r="X623" s="4"/>
      <c r="Y623" s="4"/>
      <c r="Z623" s="4"/>
    </row>
    <row r="624" hidden="1" outlineLevel="1">
      <c r="A624" s="42">
        <v>463.0</v>
      </c>
      <c r="B624" s="55">
        <v>27.0</v>
      </c>
      <c r="C624" s="217" t="s">
        <v>738</v>
      </c>
      <c r="D624" s="218" t="s">
        <v>47</v>
      </c>
      <c r="E624" s="229">
        <v>222.75</v>
      </c>
      <c r="F624" s="83">
        <f t="shared" si="470"/>
        <v>788648.6025</v>
      </c>
      <c r="G624" s="83">
        <f t="shared" si="471"/>
        <v>48492.675</v>
      </c>
      <c r="H624" s="47">
        <f t="shared" si="472"/>
        <v>837141.2775</v>
      </c>
      <c r="I624" s="47">
        <v>3540.51</v>
      </c>
      <c r="J624" s="48">
        <v>217.7</v>
      </c>
      <c r="K624" s="48" t="s">
        <v>576</v>
      </c>
      <c r="L624" s="230"/>
      <c r="M624" s="4"/>
      <c r="N624" s="4"/>
      <c r="O624" s="4"/>
      <c r="P624" s="4"/>
      <c r="Q624" s="4"/>
      <c r="R624" s="4"/>
      <c r="S624" s="4"/>
      <c r="T624" s="4"/>
      <c r="U624" s="4"/>
      <c r="V624" s="4"/>
      <c r="W624" s="4"/>
      <c r="X624" s="4"/>
      <c r="Y624" s="4"/>
      <c r="Z624" s="4"/>
    </row>
    <row r="625" collapsed="1">
      <c r="A625" s="174">
        <v>463.0</v>
      </c>
      <c r="B625" s="223"/>
      <c r="C625" s="224" t="s">
        <v>744</v>
      </c>
      <c r="D625" s="225"/>
      <c r="E625" s="225"/>
      <c r="F625" s="226">
        <f t="shared" ref="F625:G625" si="473">SUM(F626:F634)</f>
        <v>16421955.58</v>
      </c>
      <c r="G625" s="226">
        <f t="shared" si="473"/>
        <v>5948036.975</v>
      </c>
      <c r="H625" s="226">
        <f>F625+G625</f>
        <v>22369992.56</v>
      </c>
      <c r="I625" s="210" t="s">
        <v>719</v>
      </c>
      <c r="J625" s="210" t="s">
        <v>720</v>
      </c>
      <c r="K625" s="26"/>
      <c r="L625" s="222"/>
      <c r="M625" s="4"/>
      <c r="N625" s="4"/>
      <c r="O625" s="4"/>
      <c r="P625" s="4"/>
      <c r="Q625" s="4"/>
      <c r="R625" s="4"/>
      <c r="S625" s="4"/>
      <c r="T625" s="4"/>
      <c r="U625" s="4"/>
      <c r="V625" s="4"/>
      <c r="W625" s="4"/>
      <c r="X625" s="4"/>
      <c r="Y625" s="4"/>
      <c r="Z625" s="4"/>
    </row>
    <row r="626" hidden="1" outlineLevel="1">
      <c r="A626" s="42">
        <v>464.0</v>
      </c>
      <c r="B626" s="55">
        <v>28.0</v>
      </c>
      <c r="C626" s="211" t="s">
        <v>721</v>
      </c>
      <c r="D626" s="228" t="s">
        <v>36</v>
      </c>
      <c r="E626" s="229">
        <v>112.0</v>
      </c>
      <c r="F626" s="83">
        <f t="shared" ref="F626:F634" si="474">E626*I626</f>
        <v>153067.04</v>
      </c>
      <c r="G626" s="83">
        <f t="shared" ref="G626:G634" si="475">E626*J626</f>
        <v>564480</v>
      </c>
      <c r="H626" s="47">
        <f t="shared" ref="H626:H634" si="476">G626+F626</f>
        <v>717547.04</v>
      </c>
      <c r="I626" s="47">
        <v>1366.67</v>
      </c>
      <c r="J626" s="48">
        <v>5040.0</v>
      </c>
      <c r="K626" s="48" t="s">
        <v>576</v>
      </c>
      <c r="L626" s="49" t="s">
        <v>722</v>
      </c>
      <c r="M626" s="50" t="s">
        <v>723</v>
      </c>
      <c r="N626" s="4"/>
      <c r="O626" s="4"/>
      <c r="P626" s="4"/>
      <c r="Q626" s="4"/>
      <c r="R626" s="4"/>
      <c r="S626" s="4"/>
      <c r="T626" s="4"/>
      <c r="U626" s="4"/>
      <c r="V626" s="4"/>
      <c r="W626" s="4"/>
      <c r="X626" s="4"/>
      <c r="Y626" s="4"/>
      <c r="Z626" s="4"/>
    </row>
    <row r="627" hidden="1" outlineLevel="1">
      <c r="A627" s="42">
        <v>465.0</v>
      </c>
      <c r="B627" s="227">
        <v>29.0</v>
      </c>
      <c r="C627" s="211" t="s">
        <v>724</v>
      </c>
      <c r="D627" s="213" t="s">
        <v>36</v>
      </c>
      <c r="E627" s="229">
        <v>112.0</v>
      </c>
      <c r="F627" s="83">
        <f t="shared" si="474"/>
        <v>1636744.48</v>
      </c>
      <c r="G627" s="83">
        <f t="shared" si="475"/>
        <v>1612800</v>
      </c>
      <c r="H627" s="47">
        <f t="shared" si="476"/>
        <v>3249544.48</v>
      </c>
      <c r="I627" s="47">
        <v>14613.79</v>
      </c>
      <c r="J627" s="48">
        <v>14400.0</v>
      </c>
      <c r="K627" s="48" t="s">
        <v>576</v>
      </c>
      <c r="L627" s="49" t="s">
        <v>725</v>
      </c>
      <c r="M627" s="50" t="s">
        <v>723</v>
      </c>
      <c r="N627" s="4"/>
      <c r="O627" s="4"/>
      <c r="P627" s="4"/>
      <c r="Q627" s="4"/>
      <c r="R627" s="4"/>
      <c r="S627" s="4"/>
      <c r="T627" s="4"/>
      <c r="U627" s="4"/>
      <c r="V627" s="4"/>
      <c r="W627" s="4"/>
      <c r="X627" s="4"/>
      <c r="Y627" s="4"/>
      <c r="Z627" s="4"/>
    </row>
    <row r="628" hidden="1" outlineLevel="1">
      <c r="A628" s="42">
        <v>466.0</v>
      </c>
      <c r="B628" s="55">
        <v>30.0</v>
      </c>
      <c r="C628" s="211" t="s">
        <v>726</v>
      </c>
      <c r="D628" s="8" t="s">
        <v>19</v>
      </c>
      <c r="E628" s="57">
        <v>552.0</v>
      </c>
      <c r="F628" s="83">
        <f t="shared" si="474"/>
        <v>1479580.8</v>
      </c>
      <c r="G628" s="83">
        <f t="shared" si="475"/>
        <v>316296</v>
      </c>
      <c r="H628" s="47">
        <f t="shared" si="476"/>
        <v>1795876.8</v>
      </c>
      <c r="I628" s="47">
        <v>2680.4</v>
      </c>
      <c r="J628" s="48">
        <v>573.0</v>
      </c>
      <c r="K628" s="48" t="s">
        <v>576</v>
      </c>
      <c r="L628" s="219" t="s">
        <v>745</v>
      </c>
      <c r="M628" s="50" t="s">
        <v>723</v>
      </c>
      <c r="N628" s="4"/>
      <c r="O628" s="4"/>
      <c r="P628" s="4"/>
      <c r="Q628" s="4"/>
      <c r="R628" s="4"/>
      <c r="S628" s="4"/>
      <c r="T628" s="4"/>
      <c r="U628" s="4"/>
      <c r="V628" s="4"/>
      <c r="W628" s="4"/>
      <c r="X628" s="4"/>
      <c r="Y628" s="4"/>
      <c r="Z628" s="4"/>
    </row>
    <row r="629" hidden="1" outlineLevel="1">
      <c r="A629" s="42">
        <v>467.0</v>
      </c>
      <c r="B629" s="227">
        <v>31.0</v>
      </c>
      <c r="C629" s="216" t="s">
        <v>728</v>
      </c>
      <c r="D629" s="214" t="s">
        <v>19</v>
      </c>
      <c r="E629" s="229">
        <v>896.0</v>
      </c>
      <c r="F629" s="83">
        <f t="shared" si="474"/>
        <v>409821.44</v>
      </c>
      <c r="G629" s="83">
        <f t="shared" si="475"/>
        <v>112896</v>
      </c>
      <c r="H629" s="47">
        <f t="shared" si="476"/>
        <v>522717.44</v>
      </c>
      <c r="I629" s="47">
        <v>457.39</v>
      </c>
      <c r="J629" s="48">
        <v>126.0</v>
      </c>
      <c r="K629" s="48" t="s">
        <v>576</v>
      </c>
      <c r="L629" s="49" t="s">
        <v>729</v>
      </c>
      <c r="M629" s="50" t="s">
        <v>723</v>
      </c>
      <c r="N629" s="4"/>
      <c r="O629" s="4"/>
      <c r="P629" s="4"/>
      <c r="Q629" s="4"/>
      <c r="R629" s="4"/>
      <c r="S629" s="4"/>
      <c r="T629" s="4"/>
      <c r="U629" s="4"/>
      <c r="V629" s="4"/>
      <c r="W629" s="4"/>
      <c r="X629" s="4"/>
      <c r="Y629" s="4"/>
      <c r="Z629" s="4"/>
    </row>
    <row r="630" hidden="1" outlineLevel="1">
      <c r="A630" s="42">
        <v>468.0</v>
      </c>
      <c r="B630" s="55">
        <v>32.0</v>
      </c>
      <c r="C630" s="217" t="s">
        <v>730</v>
      </c>
      <c r="D630" s="218" t="s">
        <v>639</v>
      </c>
      <c r="E630" s="229">
        <v>336.0</v>
      </c>
      <c r="F630" s="83">
        <f t="shared" si="474"/>
        <v>7876266.72</v>
      </c>
      <c r="G630" s="83">
        <f t="shared" si="475"/>
        <v>3293115.84</v>
      </c>
      <c r="H630" s="47">
        <f t="shared" si="476"/>
        <v>11169382.56</v>
      </c>
      <c r="I630" s="47">
        <v>23441.27</v>
      </c>
      <c r="J630" s="48">
        <v>9800.94</v>
      </c>
      <c r="K630" s="48" t="s">
        <v>576</v>
      </c>
      <c r="L630" s="219" t="s">
        <v>741</v>
      </c>
      <c r="M630" s="50" t="s">
        <v>723</v>
      </c>
      <c r="N630" s="4"/>
      <c r="O630" s="4"/>
      <c r="P630" s="4"/>
      <c r="Q630" s="4"/>
      <c r="R630" s="4"/>
      <c r="S630" s="4"/>
      <c r="T630" s="4"/>
      <c r="U630" s="4"/>
      <c r="V630" s="4"/>
      <c r="W630" s="4"/>
      <c r="X630" s="4"/>
      <c r="Y630" s="4"/>
      <c r="Z630" s="4"/>
    </row>
    <row r="631" hidden="1" outlineLevel="1">
      <c r="A631" s="42">
        <v>469.0</v>
      </c>
      <c r="B631" s="227">
        <v>33.0</v>
      </c>
      <c r="C631" s="220" t="s">
        <v>733</v>
      </c>
      <c r="D631" s="221" t="s">
        <v>639</v>
      </c>
      <c r="E631" s="57">
        <v>168.0</v>
      </c>
      <c r="F631" s="83">
        <f t="shared" si="474"/>
        <v>1786668.24</v>
      </c>
      <c r="G631" s="83">
        <f t="shared" si="475"/>
        <v>0</v>
      </c>
      <c r="H631" s="47">
        <f t="shared" si="476"/>
        <v>1786668.24</v>
      </c>
      <c r="I631" s="47">
        <v>10634.93</v>
      </c>
      <c r="J631" s="48">
        <v>0.0</v>
      </c>
      <c r="K631" s="48" t="s">
        <v>576</v>
      </c>
      <c r="L631" s="219" t="s">
        <v>734</v>
      </c>
      <c r="M631" s="50" t="s">
        <v>723</v>
      </c>
      <c r="N631" s="4"/>
      <c r="O631" s="4"/>
      <c r="P631" s="4"/>
      <c r="Q631" s="4"/>
      <c r="R631" s="4"/>
      <c r="S631" s="4"/>
      <c r="T631" s="4"/>
      <c r="U631" s="4"/>
      <c r="V631" s="4"/>
      <c r="W631" s="4"/>
      <c r="X631" s="4"/>
      <c r="Y631" s="4"/>
      <c r="Z631" s="4"/>
    </row>
    <row r="632" hidden="1" outlineLevel="1">
      <c r="A632" s="42">
        <v>470.0</v>
      </c>
      <c r="B632" s="55">
        <v>34.0</v>
      </c>
      <c r="C632" s="211" t="s">
        <v>735</v>
      </c>
      <c r="D632" s="218" t="s">
        <v>36</v>
      </c>
      <c r="E632" s="229">
        <v>4.0</v>
      </c>
      <c r="F632" s="83">
        <f t="shared" si="474"/>
        <v>54543.16</v>
      </c>
      <c r="G632" s="83">
        <f t="shared" si="475"/>
        <v>0</v>
      </c>
      <c r="H632" s="47">
        <f t="shared" si="476"/>
        <v>54543.16</v>
      </c>
      <c r="I632" s="47">
        <v>13635.79</v>
      </c>
      <c r="J632" s="48">
        <v>0.0</v>
      </c>
      <c r="K632" s="48" t="s">
        <v>576</v>
      </c>
      <c r="L632" s="219" t="s">
        <v>734</v>
      </c>
      <c r="M632" s="50" t="s">
        <v>723</v>
      </c>
      <c r="N632" s="4"/>
      <c r="O632" s="4"/>
      <c r="P632" s="4"/>
      <c r="Q632" s="4"/>
      <c r="R632" s="4"/>
      <c r="S632" s="4"/>
      <c r="T632" s="4"/>
      <c r="U632" s="4"/>
      <c r="V632" s="4"/>
      <c r="W632" s="4"/>
      <c r="X632" s="4"/>
      <c r="Y632" s="4"/>
      <c r="Z632" s="4"/>
    </row>
    <row r="633" hidden="1" outlineLevel="1">
      <c r="A633" s="42">
        <v>471.0</v>
      </c>
      <c r="B633" s="55">
        <v>35.0</v>
      </c>
      <c r="C633" s="217" t="s">
        <v>736</v>
      </c>
      <c r="D633" s="218" t="s">
        <v>737</v>
      </c>
      <c r="E633" s="229">
        <v>336.0</v>
      </c>
      <c r="F633" s="83">
        <f t="shared" si="474"/>
        <v>2237323.2</v>
      </c>
      <c r="G633" s="83">
        <f t="shared" si="475"/>
        <v>0</v>
      </c>
      <c r="H633" s="47">
        <f t="shared" si="476"/>
        <v>2237323.2</v>
      </c>
      <c r="I633" s="47">
        <v>6658.7</v>
      </c>
      <c r="J633" s="48">
        <v>0.0</v>
      </c>
      <c r="K633" s="48" t="s">
        <v>576</v>
      </c>
      <c r="L633" s="222"/>
      <c r="M633" s="4"/>
      <c r="N633" s="4"/>
      <c r="O633" s="4"/>
      <c r="P633" s="4"/>
      <c r="Q633" s="4"/>
      <c r="R633" s="4"/>
      <c r="S633" s="4"/>
      <c r="T633" s="4"/>
      <c r="U633" s="4"/>
      <c r="V633" s="4"/>
      <c r="W633" s="4"/>
      <c r="X633" s="4"/>
      <c r="Y633" s="4"/>
      <c r="Z633" s="4"/>
    </row>
    <row r="634" hidden="1" outlineLevel="1">
      <c r="A634" s="42">
        <v>472.0</v>
      </c>
      <c r="B634" s="227">
        <v>36.0</v>
      </c>
      <c r="C634" s="217" t="s">
        <v>738</v>
      </c>
      <c r="D634" s="218" t="s">
        <v>47</v>
      </c>
      <c r="E634" s="229">
        <v>222.55</v>
      </c>
      <c r="F634" s="83">
        <f t="shared" si="474"/>
        <v>787940.5005</v>
      </c>
      <c r="G634" s="83">
        <f t="shared" si="475"/>
        <v>48449.135</v>
      </c>
      <c r="H634" s="47">
        <f t="shared" si="476"/>
        <v>836389.6355</v>
      </c>
      <c r="I634" s="47">
        <v>3540.51</v>
      </c>
      <c r="J634" s="48">
        <v>217.7</v>
      </c>
      <c r="K634" s="48" t="s">
        <v>576</v>
      </c>
      <c r="L634" s="230"/>
      <c r="M634" s="4"/>
      <c r="N634" s="4"/>
      <c r="O634" s="4"/>
      <c r="P634" s="4"/>
      <c r="Q634" s="4"/>
      <c r="R634" s="4"/>
      <c r="S634" s="4"/>
      <c r="T634" s="4"/>
      <c r="U634" s="4"/>
      <c r="V634" s="4"/>
      <c r="W634" s="4"/>
      <c r="X634" s="4"/>
      <c r="Y634" s="4"/>
      <c r="Z634" s="4"/>
    </row>
    <row r="635" collapsed="1">
      <c r="A635" s="174">
        <v>472.0</v>
      </c>
      <c r="B635" s="223"/>
      <c r="C635" s="224" t="s">
        <v>746</v>
      </c>
      <c r="D635" s="225"/>
      <c r="E635" s="225"/>
      <c r="F635" s="226">
        <f t="shared" ref="F635:G635" si="477">SUM(F636:F644)</f>
        <v>16385542.17</v>
      </c>
      <c r="G635" s="226">
        <f t="shared" si="477"/>
        <v>5944679.735</v>
      </c>
      <c r="H635" s="226">
        <f>F635+G635</f>
        <v>22330221.9</v>
      </c>
      <c r="I635" s="210" t="s">
        <v>719</v>
      </c>
      <c r="J635" s="210" t="s">
        <v>720</v>
      </c>
      <c r="K635" s="26"/>
      <c r="L635" s="222"/>
      <c r="M635" s="4"/>
      <c r="N635" s="4"/>
      <c r="O635" s="4"/>
      <c r="P635" s="4"/>
      <c r="Q635" s="4"/>
      <c r="R635" s="4"/>
      <c r="S635" s="4"/>
      <c r="T635" s="4"/>
      <c r="U635" s="4"/>
      <c r="V635" s="4"/>
      <c r="W635" s="4"/>
      <c r="X635" s="4"/>
      <c r="Y635" s="4"/>
      <c r="Z635" s="4"/>
    </row>
    <row r="636" hidden="1" outlineLevel="1">
      <c r="A636" s="42">
        <v>473.0</v>
      </c>
      <c r="B636" s="227">
        <v>37.0</v>
      </c>
      <c r="C636" s="211" t="s">
        <v>721</v>
      </c>
      <c r="D636" s="228" t="s">
        <v>19</v>
      </c>
      <c r="E636" s="229">
        <v>112.0</v>
      </c>
      <c r="F636" s="83">
        <f t="shared" ref="F636:F644" si="478">E636*I636</f>
        <v>153067.04</v>
      </c>
      <c r="G636" s="83">
        <f t="shared" ref="G636:G644" si="479">E636*J636</f>
        <v>564480</v>
      </c>
      <c r="H636" s="47">
        <f t="shared" ref="H636:H644" si="480">G636+F636</f>
        <v>717547.04</v>
      </c>
      <c r="I636" s="47">
        <v>1366.67</v>
      </c>
      <c r="J636" s="48">
        <v>5040.0</v>
      </c>
      <c r="K636" s="48" t="s">
        <v>576</v>
      </c>
      <c r="L636" s="49" t="s">
        <v>722</v>
      </c>
      <c r="M636" s="50" t="s">
        <v>723</v>
      </c>
      <c r="N636" s="4"/>
      <c r="O636" s="4"/>
      <c r="P636" s="4"/>
      <c r="Q636" s="4"/>
      <c r="R636" s="4"/>
      <c r="S636" s="4"/>
      <c r="T636" s="4"/>
      <c r="U636" s="4"/>
      <c r="V636" s="4"/>
      <c r="W636" s="4"/>
      <c r="X636" s="4"/>
      <c r="Y636" s="4"/>
      <c r="Z636" s="4"/>
    </row>
    <row r="637" hidden="1" outlineLevel="1">
      <c r="A637" s="42">
        <v>474.0</v>
      </c>
      <c r="B637" s="227">
        <v>38.0</v>
      </c>
      <c r="C637" s="211" t="s">
        <v>724</v>
      </c>
      <c r="D637" s="213" t="s">
        <v>36</v>
      </c>
      <c r="E637" s="229">
        <v>112.0</v>
      </c>
      <c r="F637" s="83">
        <f t="shared" si="478"/>
        <v>1636744.48</v>
      </c>
      <c r="G637" s="83">
        <f t="shared" si="479"/>
        <v>1612800</v>
      </c>
      <c r="H637" s="47">
        <f t="shared" si="480"/>
        <v>3249544.48</v>
      </c>
      <c r="I637" s="47">
        <v>14613.79</v>
      </c>
      <c r="J637" s="48">
        <v>14400.0</v>
      </c>
      <c r="K637" s="48" t="s">
        <v>576</v>
      </c>
      <c r="L637" s="49" t="s">
        <v>725</v>
      </c>
      <c r="M637" s="50" t="s">
        <v>723</v>
      </c>
      <c r="N637" s="4"/>
      <c r="O637" s="4"/>
      <c r="P637" s="4"/>
      <c r="Q637" s="4"/>
      <c r="R637" s="4"/>
      <c r="S637" s="4"/>
      <c r="T637" s="4"/>
      <c r="U637" s="4"/>
      <c r="V637" s="4"/>
      <c r="W637" s="4"/>
      <c r="X637" s="4"/>
      <c r="Y637" s="4"/>
      <c r="Z637" s="4"/>
    </row>
    <row r="638" hidden="1" outlineLevel="1">
      <c r="A638" s="42">
        <v>475.0</v>
      </c>
      <c r="B638" s="227">
        <v>39.0</v>
      </c>
      <c r="C638" s="211" t="s">
        <v>726</v>
      </c>
      <c r="D638" s="8" t="s">
        <v>36</v>
      </c>
      <c r="E638" s="57">
        <v>540.0</v>
      </c>
      <c r="F638" s="83">
        <f t="shared" si="478"/>
        <v>1447416</v>
      </c>
      <c r="G638" s="83">
        <f t="shared" si="479"/>
        <v>313200</v>
      </c>
      <c r="H638" s="47">
        <f t="shared" si="480"/>
        <v>1760616</v>
      </c>
      <c r="I638" s="47">
        <v>2680.4</v>
      </c>
      <c r="J638" s="48">
        <v>580.0</v>
      </c>
      <c r="K638" s="48" t="s">
        <v>576</v>
      </c>
      <c r="L638" s="219" t="s">
        <v>747</v>
      </c>
      <c r="M638" s="50" t="s">
        <v>723</v>
      </c>
      <c r="N638" s="4"/>
      <c r="O638" s="4"/>
      <c r="P638" s="4"/>
      <c r="Q638" s="4"/>
      <c r="R638" s="4"/>
      <c r="S638" s="4"/>
      <c r="T638" s="4"/>
      <c r="U638" s="4"/>
      <c r="V638" s="4"/>
      <c r="W638" s="4"/>
      <c r="X638" s="4"/>
      <c r="Y638" s="4"/>
      <c r="Z638" s="4"/>
    </row>
    <row r="639" hidden="1" outlineLevel="1">
      <c r="A639" s="42">
        <v>476.0</v>
      </c>
      <c r="B639" s="227">
        <v>40.0</v>
      </c>
      <c r="C639" s="216" t="s">
        <v>728</v>
      </c>
      <c r="D639" s="214" t="s">
        <v>36</v>
      </c>
      <c r="E639" s="229">
        <v>896.0</v>
      </c>
      <c r="F639" s="83">
        <f t="shared" si="478"/>
        <v>409821.44</v>
      </c>
      <c r="G639" s="83">
        <f t="shared" si="479"/>
        <v>112896</v>
      </c>
      <c r="H639" s="47">
        <f t="shared" si="480"/>
        <v>522717.44</v>
      </c>
      <c r="I639" s="47">
        <v>457.39</v>
      </c>
      <c r="J639" s="48">
        <v>126.0</v>
      </c>
      <c r="K639" s="48" t="s">
        <v>576</v>
      </c>
      <c r="L639" s="49" t="s">
        <v>729</v>
      </c>
      <c r="M639" s="50" t="s">
        <v>723</v>
      </c>
      <c r="N639" s="4"/>
      <c r="O639" s="4"/>
      <c r="P639" s="4"/>
      <c r="Q639" s="4"/>
      <c r="R639" s="4"/>
      <c r="S639" s="4"/>
      <c r="T639" s="4"/>
      <c r="U639" s="4"/>
      <c r="V639" s="4"/>
      <c r="W639" s="4"/>
      <c r="X639" s="4"/>
      <c r="Y639" s="4"/>
      <c r="Z639" s="4"/>
    </row>
    <row r="640" hidden="1" outlineLevel="1">
      <c r="A640" s="42">
        <v>477.0</v>
      </c>
      <c r="B640" s="227">
        <v>41.0</v>
      </c>
      <c r="C640" s="217" t="s">
        <v>730</v>
      </c>
      <c r="D640" s="218" t="s">
        <v>731</v>
      </c>
      <c r="E640" s="229">
        <v>336.0</v>
      </c>
      <c r="F640" s="83">
        <f t="shared" si="478"/>
        <v>7876266.72</v>
      </c>
      <c r="G640" s="83">
        <f t="shared" si="479"/>
        <v>3293115.84</v>
      </c>
      <c r="H640" s="47">
        <f t="shared" si="480"/>
        <v>11169382.56</v>
      </c>
      <c r="I640" s="47">
        <v>23441.27</v>
      </c>
      <c r="J640" s="48">
        <v>9800.94</v>
      </c>
      <c r="K640" s="48" t="s">
        <v>576</v>
      </c>
      <c r="L640" s="219" t="s">
        <v>741</v>
      </c>
      <c r="M640" s="50" t="s">
        <v>723</v>
      </c>
      <c r="N640" s="4"/>
      <c r="O640" s="4"/>
      <c r="P640" s="4"/>
      <c r="Q640" s="4"/>
      <c r="R640" s="4"/>
      <c r="S640" s="4"/>
      <c r="T640" s="4"/>
      <c r="U640" s="4"/>
      <c r="V640" s="4"/>
      <c r="W640" s="4"/>
      <c r="X640" s="4"/>
      <c r="Y640" s="4"/>
      <c r="Z640" s="4"/>
    </row>
    <row r="641" hidden="1" outlineLevel="1">
      <c r="A641" s="42">
        <v>478.0</v>
      </c>
      <c r="B641" s="227">
        <v>42.0</v>
      </c>
      <c r="C641" s="220" t="s">
        <v>733</v>
      </c>
      <c r="D641" s="221" t="s">
        <v>639</v>
      </c>
      <c r="E641" s="57">
        <v>168.0</v>
      </c>
      <c r="F641" s="83">
        <f t="shared" si="478"/>
        <v>1786668.24</v>
      </c>
      <c r="G641" s="83">
        <f t="shared" si="479"/>
        <v>0</v>
      </c>
      <c r="H641" s="47">
        <f t="shared" si="480"/>
        <v>1786668.24</v>
      </c>
      <c r="I641" s="47">
        <v>10634.93</v>
      </c>
      <c r="J641" s="48">
        <v>0.0</v>
      </c>
      <c r="K641" s="48" t="s">
        <v>576</v>
      </c>
      <c r="L641" s="219" t="s">
        <v>734</v>
      </c>
      <c r="M641" s="50" t="s">
        <v>723</v>
      </c>
      <c r="N641" s="4"/>
      <c r="O641" s="4"/>
      <c r="P641" s="4"/>
      <c r="Q641" s="4"/>
      <c r="R641" s="4"/>
      <c r="S641" s="4"/>
      <c r="T641" s="4"/>
      <c r="U641" s="4"/>
      <c r="V641" s="4"/>
      <c r="W641" s="4"/>
      <c r="X641" s="4"/>
      <c r="Y641" s="4"/>
      <c r="Z641" s="4"/>
    </row>
    <row r="642" hidden="1" outlineLevel="1">
      <c r="A642" s="42">
        <v>479.0</v>
      </c>
      <c r="B642" s="227">
        <v>43.0</v>
      </c>
      <c r="C642" s="211" t="s">
        <v>735</v>
      </c>
      <c r="D642" s="218" t="s">
        <v>36</v>
      </c>
      <c r="E642" s="229">
        <v>4.0</v>
      </c>
      <c r="F642" s="83">
        <f t="shared" si="478"/>
        <v>54543.16</v>
      </c>
      <c r="G642" s="83">
        <f t="shared" si="479"/>
        <v>0</v>
      </c>
      <c r="H642" s="47">
        <f t="shared" si="480"/>
        <v>54543.16</v>
      </c>
      <c r="I642" s="47">
        <v>13635.79</v>
      </c>
      <c r="J642" s="48">
        <v>0.0</v>
      </c>
      <c r="K642" s="48" t="s">
        <v>576</v>
      </c>
      <c r="L642" s="219" t="s">
        <v>734</v>
      </c>
      <c r="M642" s="50" t="s">
        <v>723</v>
      </c>
      <c r="N642" s="4"/>
      <c r="O642" s="4"/>
      <c r="P642" s="4"/>
      <c r="Q642" s="4"/>
      <c r="R642" s="4"/>
      <c r="S642" s="4"/>
      <c r="T642" s="4"/>
      <c r="U642" s="4"/>
      <c r="V642" s="4"/>
      <c r="W642" s="4"/>
      <c r="X642" s="4"/>
      <c r="Y642" s="4"/>
      <c r="Z642" s="4"/>
    </row>
    <row r="643" hidden="1" outlineLevel="1">
      <c r="A643" s="42">
        <v>480.0</v>
      </c>
      <c r="B643" s="227">
        <v>44.0</v>
      </c>
      <c r="C643" s="217" t="s">
        <v>736</v>
      </c>
      <c r="D643" s="218" t="s">
        <v>737</v>
      </c>
      <c r="E643" s="229">
        <v>336.0</v>
      </c>
      <c r="F643" s="83">
        <f t="shared" si="478"/>
        <v>2237323.2</v>
      </c>
      <c r="G643" s="83">
        <f t="shared" si="479"/>
        <v>0</v>
      </c>
      <c r="H643" s="47">
        <f t="shared" si="480"/>
        <v>2237323.2</v>
      </c>
      <c r="I643" s="47">
        <v>6658.7</v>
      </c>
      <c r="J643" s="48">
        <v>0.0</v>
      </c>
      <c r="K643" s="48" t="s">
        <v>576</v>
      </c>
      <c r="L643" s="222"/>
      <c r="M643" s="4"/>
      <c r="N643" s="4"/>
      <c r="O643" s="4"/>
      <c r="P643" s="4"/>
      <c r="Q643" s="4"/>
      <c r="R643" s="4"/>
      <c r="S643" s="4"/>
      <c r="T643" s="4"/>
      <c r="U643" s="4"/>
      <c r="V643" s="4"/>
      <c r="W643" s="4"/>
      <c r="X643" s="4"/>
      <c r="Y643" s="4"/>
      <c r="Z643" s="4"/>
    </row>
    <row r="644" hidden="1" outlineLevel="1">
      <c r="A644" s="42">
        <v>481.0</v>
      </c>
      <c r="B644" s="227">
        <v>45.0</v>
      </c>
      <c r="C644" s="217" t="s">
        <v>738</v>
      </c>
      <c r="D644" s="218" t="s">
        <v>47</v>
      </c>
      <c r="E644" s="229">
        <v>221.35</v>
      </c>
      <c r="F644" s="83">
        <f t="shared" si="478"/>
        <v>783691.8885</v>
      </c>
      <c r="G644" s="83">
        <f t="shared" si="479"/>
        <v>48187.895</v>
      </c>
      <c r="H644" s="47">
        <f t="shared" si="480"/>
        <v>831879.7835</v>
      </c>
      <c r="I644" s="47">
        <v>3540.51</v>
      </c>
      <c r="J644" s="48">
        <v>217.7</v>
      </c>
      <c r="K644" s="48" t="s">
        <v>576</v>
      </c>
      <c r="L644" s="230"/>
      <c r="M644" s="4"/>
      <c r="N644" s="4"/>
      <c r="O644" s="4"/>
      <c r="P644" s="4"/>
      <c r="Q644" s="4"/>
      <c r="R644" s="4"/>
      <c r="S644" s="4"/>
      <c r="T644" s="4"/>
      <c r="U644" s="4"/>
      <c r="V644" s="4"/>
      <c r="W644" s="4"/>
      <c r="X644" s="4"/>
      <c r="Y644" s="4"/>
      <c r="Z644" s="4"/>
    </row>
    <row r="645" collapsed="1">
      <c r="A645" s="174">
        <v>481.0</v>
      </c>
      <c r="B645" s="223"/>
      <c r="C645" s="224" t="s">
        <v>748</v>
      </c>
      <c r="D645" s="225"/>
      <c r="E645" s="225"/>
      <c r="F645" s="226">
        <f t="shared" ref="F645:G645" si="481">SUM(F646:F654)</f>
        <v>10500713.66</v>
      </c>
      <c r="G645" s="226">
        <f t="shared" si="481"/>
        <v>3833543.796</v>
      </c>
      <c r="H645" s="226">
        <f>F645+G645</f>
        <v>14334257.46</v>
      </c>
      <c r="I645" s="210" t="s">
        <v>719</v>
      </c>
      <c r="J645" s="210" t="s">
        <v>720</v>
      </c>
      <c r="K645" s="26"/>
      <c r="L645" s="222"/>
      <c r="M645" s="4"/>
      <c r="N645" s="4"/>
      <c r="O645" s="4"/>
      <c r="P645" s="4"/>
      <c r="Q645" s="4"/>
      <c r="R645" s="4"/>
      <c r="S645" s="4"/>
      <c r="T645" s="4"/>
      <c r="U645" s="4"/>
      <c r="V645" s="4"/>
      <c r="W645" s="4"/>
      <c r="X645" s="4"/>
      <c r="Y645" s="4"/>
      <c r="Z645" s="4"/>
    </row>
    <row r="646" hidden="1" outlineLevel="1">
      <c r="A646" s="42">
        <v>482.0</v>
      </c>
      <c r="B646" s="227">
        <v>46.0</v>
      </c>
      <c r="C646" s="211" t="s">
        <v>721</v>
      </c>
      <c r="D646" s="228" t="s">
        <v>36</v>
      </c>
      <c r="E646" s="229">
        <v>72.0</v>
      </c>
      <c r="F646" s="83">
        <f t="shared" ref="F646:F654" si="482">E646*I646</f>
        <v>98400.24</v>
      </c>
      <c r="G646" s="83">
        <f t="shared" ref="G646:G654" si="483">E646*J646</f>
        <v>362880</v>
      </c>
      <c r="H646" s="47">
        <f t="shared" ref="H646:H654" si="484">G646+F646</f>
        <v>461280.24</v>
      </c>
      <c r="I646" s="47">
        <v>1366.67</v>
      </c>
      <c r="J646" s="48">
        <v>5040.0</v>
      </c>
      <c r="K646" s="48" t="s">
        <v>576</v>
      </c>
      <c r="L646" s="49" t="s">
        <v>722</v>
      </c>
      <c r="M646" s="50" t="s">
        <v>723</v>
      </c>
      <c r="N646" s="4"/>
      <c r="O646" s="4"/>
      <c r="P646" s="4"/>
      <c r="Q646" s="4"/>
      <c r="R646" s="4"/>
      <c r="S646" s="4"/>
      <c r="T646" s="4"/>
      <c r="U646" s="4"/>
      <c r="V646" s="4"/>
      <c r="W646" s="4"/>
      <c r="X646" s="4"/>
      <c r="Y646" s="4"/>
      <c r="Z646" s="4"/>
    </row>
    <row r="647" hidden="1" outlineLevel="1">
      <c r="A647" s="42">
        <v>483.0</v>
      </c>
      <c r="B647" s="227">
        <v>47.0</v>
      </c>
      <c r="C647" s="211" t="s">
        <v>724</v>
      </c>
      <c r="D647" s="213" t="s">
        <v>36</v>
      </c>
      <c r="E647" s="229">
        <v>72.0</v>
      </c>
      <c r="F647" s="83">
        <f t="shared" si="482"/>
        <v>1052192.88</v>
      </c>
      <c r="G647" s="83">
        <f t="shared" si="483"/>
        <v>1036800</v>
      </c>
      <c r="H647" s="47">
        <f t="shared" si="484"/>
        <v>2088992.88</v>
      </c>
      <c r="I647" s="47">
        <v>14613.79</v>
      </c>
      <c r="J647" s="48">
        <v>14400.0</v>
      </c>
      <c r="K647" s="48" t="s">
        <v>576</v>
      </c>
      <c r="L647" s="49" t="s">
        <v>749</v>
      </c>
      <c r="M647" s="50" t="s">
        <v>723</v>
      </c>
      <c r="N647" s="4"/>
      <c r="O647" s="4"/>
      <c r="P647" s="4"/>
      <c r="Q647" s="4"/>
      <c r="R647" s="4"/>
      <c r="S647" s="4"/>
      <c r="T647" s="4"/>
      <c r="U647" s="4"/>
      <c r="V647" s="4"/>
      <c r="W647" s="4"/>
      <c r="X647" s="4"/>
      <c r="Y647" s="4"/>
      <c r="Z647" s="4"/>
    </row>
    <row r="648" hidden="1" outlineLevel="1">
      <c r="A648" s="42">
        <v>484.0</v>
      </c>
      <c r="B648" s="227">
        <v>48.0</v>
      </c>
      <c r="C648" s="211" t="s">
        <v>726</v>
      </c>
      <c r="D648" s="8" t="s">
        <v>36</v>
      </c>
      <c r="E648" s="57">
        <v>325.0</v>
      </c>
      <c r="F648" s="83">
        <f t="shared" si="482"/>
        <v>871130</v>
      </c>
      <c r="G648" s="83">
        <f t="shared" si="483"/>
        <v>212875</v>
      </c>
      <c r="H648" s="47">
        <f t="shared" si="484"/>
        <v>1084005</v>
      </c>
      <c r="I648" s="47">
        <v>2680.4</v>
      </c>
      <c r="J648" s="48">
        <v>655.0</v>
      </c>
      <c r="K648" s="48" t="s">
        <v>576</v>
      </c>
      <c r="L648" s="219" t="s">
        <v>750</v>
      </c>
      <c r="M648" s="50" t="s">
        <v>723</v>
      </c>
      <c r="N648" s="4"/>
      <c r="O648" s="4"/>
      <c r="P648" s="4"/>
      <c r="Q648" s="4"/>
      <c r="R648" s="4"/>
      <c r="S648" s="4"/>
      <c r="T648" s="4"/>
      <c r="U648" s="4"/>
      <c r="V648" s="4"/>
      <c r="W648" s="4"/>
      <c r="X648" s="4"/>
      <c r="Y648" s="4"/>
      <c r="Z648" s="4"/>
    </row>
    <row r="649" hidden="1" outlineLevel="1">
      <c r="A649" s="42">
        <v>485.0</v>
      </c>
      <c r="B649" s="227">
        <v>49.0</v>
      </c>
      <c r="C649" s="216" t="s">
        <v>728</v>
      </c>
      <c r="D649" s="214" t="s">
        <v>36</v>
      </c>
      <c r="E649" s="229">
        <v>576.0</v>
      </c>
      <c r="F649" s="83">
        <f t="shared" si="482"/>
        <v>263456.64</v>
      </c>
      <c r="G649" s="83">
        <f t="shared" si="483"/>
        <v>72576</v>
      </c>
      <c r="H649" s="47">
        <f t="shared" si="484"/>
        <v>336032.64</v>
      </c>
      <c r="I649" s="47">
        <v>457.39</v>
      </c>
      <c r="J649" s="48">
        <v>126.0</v>
      </c>
      <c r="K649" s="48" t="s">
        <v>576</v>
      </c>
      <c r="L649" s="49" t="s">
        <v>751</v>
      </c>
      <c r="M649" s="50" t="s">
        <v>723</v>
      </c>
      <c r="N649" s="4"/>
      <c r="O649" s="4"/>
      <c r="P649" s="4"/>
      <c r="Q649" s="4"/>
      <c r="R649" s="4"/>
      <c r="S649" s="4"/>
      <c r="T649" s="4"/>
      <c r="U649" s="4"/>
      <c r="V649" s="4"/>
      <c r="W649" s="4"/>
      <c r="X649" s="4"/>
      <c r="Y649" s="4"/>
      <c r="Z649" s="4"/>
    </row>
    <row r="650" hidden="1" outlineLevel="1">
      <c r="A650" s="42">
        <v>486.0</v>
      </c>
      <c r="B650" s="227">
        <v>50.0</v>
      </c>
      <c r="C650" s="217" t="s">
        <v>730</v>
      </c>
      <c r="D650" s="218" t="s">
        <v>731</v>
      </c>
      <c r="E650" s="229">
        <v>216.0</v>
      </c>
      <c r="F650" s="83">
        <f t="shared" si="482"/>
        <v>5063314.32</v>
      </c>
      <c r="G650" s="83">
        <f t="shared" si="483"/>
        <v>2117003.04</v>
      </c>
      <c r="H650" s="47">
        <f t="shared" si="484"/>
        <v>7180317.36</v>
      </c>
      <c r="I650" s="47">
        <v>23441.27</v>
      </c>
      <c r="J650" s="48">
        <v>9800.94</v>
      </c>
      <c r="K650" s="48" t="s">
        <v>576</v>
      </c>
      <c r="L650" s="219" t="s">
        <v>752</v>
      </c>
      <c r="M650" s="50" t="s">
        <v>723</v>
      </c>
      <c r="N650" s="4"/>
      <c r="O650" s="4"/>
      <c r="P650" s="4"/>
      <c r="Q650" s="4"/>
      <c r="R650" s="4"/>
      <c r="S650" s="4"/>
      <c r="T650" s="4"/>
      <c r="U650" s="4"/>
      <c r="V650" s="4"/>
      <c r="W650" s="4"/>
      <c r="X650" s="4"/>
      <c r="Y650" s="4"/>
      <c r="Z650" s="4"/>
    </row>
    <row r="651" hidden="1" outlineLevel="1">
      <c r="A651" s="42">
        <v>487.0</v>
      </c>
      <c r="B651" s="227">
        <v>51.0</v>
      </c>
      <c r="C651" s="220" t="s">
        <v>733</v>
      </c>
      <c r="D651" s="221" t="s">
        <v>639</v>
      </c>
      <c r="E651" s="57">
        <v>108.0</v>
      </c>
      <c r="F651" s="83">
        <f t="shared" si="482"/>
        <v>1148572.44</v>
      </c>
      <c r="G651" s="83">
        <f t="shared" si="483"/>
        <v>0</v>
      </c>
      <c r="H651" s="47">
        <f t="shared" si="484"/>
        <v>1148572.44</v>
      </c>
      <c r="I651" s="47">
        <v>10634.93</v>
      </c>
      <c r="J651" s="48">
        <v>0.0</v>
      </c>
      <c r="K651" s="48" t="s">
        <v>576</v>
      </c>
      <c r="L651" s="219" t="s">
        <v>734</v>
      </c>
      <c r="M651" s="50" t="s">
        <v>723</v>
      </c>
      <c r="N651" s="4"/>
      <c r="O651" s="4"/>
      <c r="P651" s="4"/>
      <c r="Q651" s="4"/>
      <c r="R651" s="4"/>
      <c r="S651" s="4"/>
      <c r="T651" s="4"/>
      <c r="U651" s="4"/>
      <c r="V651" s="4"/>
      <c r="W651" s="4"/>
      <c r="X651" s="4"/>
      <c r="Y651" s="4"/>
      <c r="Z651" s="4"/>
    </row>
    <row r="652" hidden="1" outlineLevel="1">
      <c r="A652" s="42">
        <v>488.0</v>
      </c>
      <c r="B652" s="227">
        <v>52.0</v>
      </c>
      <c r="C652" s="211" t="s">
        <v>735</v>
      </c>
      <c r="D652" s="218" t="s">
        <v>36</v>
      </c>
      <c r="E652" s="229">
        <v>4.0</v>
      </c>
      <c r="F652" s="83">
        <f t="shared" si="482"/>
        <v>54543.16</v>
      </c>
      <c r="G652" s="83">
        <f t="shared" si="483"/>
        <v>0</v>
      </c>
      <c r="H652" s="47">
        <f t="shared" si="484"/>
        <v>54543.16</v>
      </c>
      <c r="I652" s="47">
        <v>13635.79</v>
      </c>
      <c r="J652" s="48">
        <v>0.0</v>
      </c>
      <c r="K652" s="48" t="s">
        <v>576</v>
      </c>
      <c r="L652" s="219" t="s">
        <v>734</v>
      </c>
      <c r="M652" s="50" t="s">
        <v>723</v>
      </c>
      <c r="N652" s="4"/>
      <c r="O652" s="4"/>
      <c r="P652" s="4"/>
      <c r="Q652" s="4"/>
      <c r="R652" s="4"/>
      <c r="S652" s="4"/>
      <c r="T652" s="4"/>
      <c r="U652" s="4"/>
      <c r="V652" s="4"/>
      <c r="W652" s="4"/>
      <c r="X652" s="4"/>
      <c r="Y652" s="4"/>
      <c r="Z652" s="4"/>
    </row>
    <row r="653" hidden="1" outlineLevel="1">
      <c r="A653" s="42">
        <v>489.0</v>
      </c>
      <c r="B653" s="227">
        <v>53.0</v>
      </c>
      <c r="C653" s="217" t="s">
        <v>736</v>
      </c>
      <c r="D653" s="218" t="s">
        <v>737</v>
      </c>
      <c r="E653" s="229">
        <v>216.0</v>
      </c>
      <c r="F653" s="83">
        <f t="shared" si="482"/>
        <v>1438279.2</v>
      </c>
      <c r="G653" s="83">
        <f t="shared" si="483"/>
        <v>0</v>
      </c>
      <c r="H653" s="47">
        <f t="shared" si="484"/>
        <v>1438279.2</v>
      </c>
      <c r="I653" s="47">
        <v>6658.7</v>
      </c>
      <c r="J653" s="48">
        <v>0.0</v>
      </c>
      <c r="K653" s="48" t="s">
        <v>576</v>
      </c>
      <c r="L653" s="222"/>
      <c r="M653" s="50"/>
      <c r="N653" s="4"/>
      <c r="O653" s="4"/>
      <c r="P653" s="4"/>
      <c r="Q653" s="4"/>
      <c r="R653" s="4"/>
      <c r="S653" s="4"/>
      <c r="T653" s="4"/>
      <c r="U653" s="4"/>
      <c r="V653" s="4"/>
      <c r="W653" s="4"/>
      <c r="X653" s="4"/>
      <c r="Y653" s="4"/>
      <c r="Z653" s="4"/>
    </row>
    <row r="654" hidden="1" outlineLevel="1">
      <c r="A654" s="42">
        <v>490.0</v>
      </c>
      <c r="B654" s="227">
        <v>54.0</v>
      </c>
      <c r="C654" s="217" t="s">
        <v>738</v>
      </c>
      <c r="D654" s="218" t="s">
        <v>47</v>
      </c>
      <c r="E654" s="229">
        <v>144.28</v>
      </c>
      <c r="F654" s="83">
        <f t="shared" si="482"/>
        <v>510824.7828</v>
      </c>
      <c r="G654" s="83">
        <f t="shared" si="483"/>
        <v>31409.756</v>
      </c>
      <c r="H654" s="47">
        <f t="shared" si="484"/>
        <v>542234.5388</v>
      </c>
      <c r="I654" s="47">
        <v>3540.51</v>
      </c>
      <c r="J654" s="48">
        <v>217.7</v>
      </c>
      <c r="K654" s="48" t="s">
        <v>576</v>
      </c>
      <c r="L654" s="230"/>
      <c r="M654" s="4"/>
      <c r="N654" s="4"/>
      <c r="O654" s="4"/>
      <c r="P654" s="4"/>
      <c r="Q654" s="4"/>
      <c r="R654" s="4"/>
      <c r="S654" s="4"/>
      <c r="T654" s="4"/>
      <c r="U654" s="4"/>
      <c r="V654" s="4"/>
      <c r="W654" s="4"/>
      <c r="X654" s="4"/>
      <c r="Y654" s="4"/>
      <c r="Z654" s="4"/>
    </row>
    <row r="655" collapsed="1">
      <c r="A655" s="174">
        <v>490.0</v>
      </c>
      <c r="B655" s="223"/>
      <c r="C655" s="224" t="s">
        <v>753</v>
      </c>
      <c r="D655" s="225"/>
      <c r="E655" s="225"/>
      <c r="F655" s="226">
        <f t="shared" ref="F655:G655" si="485">SUM(F656:F659,F660)</f>
        <v>9547225.523</v>
      </c>
      <c r="G655" s="226">
        <f t="shared" si="485"/>
        <v>2879870.782</v>
      </c>
      <c r="H655" s="226">
        <f>F655+G655</f>
        <v>12427096.3</v>
      </c>
      <c r="I655" s="210" t="s">
        <v>719</v>
      </c>
      <c r="J655" s="210" t="s">
        <v>720</v>
      </c>
      <c r="K655" s="26"/>
      <c r="L655" s="222"/>
      <c r="M655" s="4"/>
      <c r="N655" s="4"/>
      <c r="O655" s="4"/>
      <c r="P655" s="4"/>
      <c r="Q655" s="4"/>
      <c r="R655" s="4"/>
      <c r="S655" s="4"/>
      <c r="T655" s="4"/>
      <c r="U655" s="4"/>
      <c r="V655" s="4"/>
      <c r="W655" s="4"/>
      <c r="X655" s="4"/>
      <c r="Y655" s="4"/>
      <c r="Z655" s="4"/>
    </row>
    <row r="656" hidden="1" outlineLevel="1">
      <c r="A656" s="42">
        <v>491.0</v>
      </c>
      <c r="B656" s="227">
        <v>55.0</v>
      </c>
      <c r="C656" s="211" t="s">
        <v>726</v>
      </c>
      <c r="D656" s="228" t="s">
        <v>36</v>
      </c>
      <c r="E656" s="57">
        <v>464.0</v>
      </c>
      <c r="F656" s="83">
        <f t="shared" ref="F656:F660" si="486">E656*I656</f>
        <v>1243705.6</v>
      </c>
      <c r="G656" s="83">
        <f t="shared" ref="G656:G660" si="487">E656*J656</f>
        <v>234320</v>
      </c>
      <c r="H656" s="47">
        <f t="shared" ref="H656:H660" si="488">G656+F656</f>
        <v>1478025.6</v>
      </c>
      <c r="I656" s="47">
        <v>2680.4</v>
      </c>
      <c r="J656" s="48">
        <v>505.0</v>
      </c>
      <c r="K656" s="48" t="s">
        <v>576</v>
      </c>
      <c r="L656" s="219" t="s">
        <v>754</v>
      </c>
      <c r="M656" s="50" t="s">
        <v>723</v>
      </c>
      <c r="N656" s="4"/>
      <c r="O656" s="4"/>
      <c r="P656" s="4"/>
      <c r="Q656" s="4"/>
      <c r="R656" s="4"/>
      <c r="S656" s="4"/>
      <c r="T656" s="4"/>
      <c r="U656" s="4"/>
      <c r="V656" s="4"/>
      <c r="W656" s="4"/>
      <c r="X656" s="4"/>
      <c r="Y656" s="4"/>
      <c r="Z656" s="4"/>
    </row>
    <row r="657" hidden="1" outlineLevel="1">
      <c r="A657" s="42">
        <v>492.0</v>
      </c>
      <c r="B657" s="227">
        <v>56.0</v>
      </c>
      <c r="C657" s="216" t="s">
        <v>728</v>
      </c>
      <c r="D657" s="214" t="s">
        <v>36</v>
      </c>
      <c r="E657" s="229">
        <v>1344.0</v>
      </c>
      <c r="F657" s="83">
        <f t="shared" si="486"/>
        <v>614732.16</v>
      </c>
      <c r="G657" s="83">
        <f t="shared" si="487"/>
        <v>169344</v>
      </c>
      <c r="H657" s="47">
        <f t="shared" si="488"/>
        <v>784076.16</v>
      </c>
      <c r="I657" s="47">
        <v>457.39</v>
      </c>
      <c r="J657" s="48">
        <v>126.0</v>
      </c>
      <c r="K657" s="48" t="s">
        <v>576</v>
      </c>
      <c r="L657" s="49" t="s">
        <v>755</v>
      </c>
      <c r="M657" s="50" t="s">
        <v>723</v>
      </c>
      <c r="N657" s="4"/>
      <c r="O657" s="4"/>
      <c r="P657" s="4"/>
      <c r="Q657" s="4"/>
      <c r="R657" s="4"/>
      <c r="S657" s="4"/>
      <c r="T657" s="4"/>
      <c r="U657" s="4"/>
      <c r="V657" s="4"/>
      <c r="W657" s="4"/>
      <c r="X657" s="4"/>
      <c r="Y657" s="4"/>
      <c r="Z657" s="4"/>
    </row>
    <row r="658" hidden="1" outlineLevel="1">
      <c r="A658" s="42">
        <v>493.0</v>
      </c>
      <c r="B658" s="227">
        <v>57.0</v>
      </c>
      <c r="C658" s="217" t="s">
        <v>730</v>
      </c>
      <c r="D658" s="218" t="s">
        <v>731</v>
      </c>
      <c r="E658" s="229">
        <v>252.0</v>
      </c>
      <c r="F658" s="83">
        <f t="shared" si="486"/>
        <v>5907200.04</v>
      </c>
      <c r="G658" s="83">
        <f t="shared" si="487"/>
        <v>2469836.88</v>
      </c>
      <c r="H658" s="47">
        <f t="shared" si="488"/>
        <v>8377036.92</v>
      </c>
      <c r="I658" s="47">
        <v>23441.27</v>
      </c>
      <c r="J658" s="48">
        <v>9800.94</v>
      </c>
      <c r="K658" s="48" t="s">
        <v>576</v>
      </c>
      <c r="L658" s="219" t="s">
        <v>756</v>
      </c>
      <c r="M658" s="50" t="s">
        <v>723</v>
      </c>
      <c r="N658" s="4"/>
      <c r="O658" s="4"/>
      <c r="P658" s="4"/>
      <c r="Q658" s="4"/>
      <c r="R658" s="4"/>
      <c r="S658" s="4"/>
      <c r="T658" s="4"/>
      <c r="U658" s="4"/>
      <c r="V658" s="4"/>
      <c r="W658" s="4"/>
      <c r="X658" s="4"/>
      <c r="Y658" s="4"/>
      <c r="Z658" s="4"/>
    </row>
    <row r="659" hidden="1" outlineLevel="1">
      <c r="A659" s="42">
        <v>494.0</v>
      </c>
      <c r="B659" s="227">
        <v>58.0</v>
      </c>
      <c r="C659" s="217" t="s">
        <v>736</v>
      </c>
      <c r="D659" s="218" t="s">
        <v>737</v>
      </c>
      <c r="E659" s="229">
        <v>252.0</v>
      </c>
      <c r="F659" s="83">
        <f t="shared" si="486"/>
        <v>1677992.4</v>
      </c>
      <c r="G659" s="83">
        <f t="shared" si="487"/>
        <v>0</v>
      </c>
      <c r="H659" s="47">
        <f t="shared" si="488"/>
        <v>1677992.4</v>
      </c>
      <c r="I659" s="47">
        <v>6658.7</v>
      </c>
      <c r="J659" s="48">
        <v>0.0</v>
      </c>
      <c r="K659" s="48" t="s">
        <v>576</v>
      </c>
      <c r="L659" s="222"/>
      <c r="M659" s="50" t="s">
        <v>723</v>
      </c>
      <c r="N659" s="4"/>
      <c r="O659" s="4"/>
      <c r="P659" s="4"/>
      <c r="Q659" s="4"/>
      <c r="R659" s="4"/>
      <c r="S659" s="4"/>
      <c r="T659" s="4"/>
      <c r="U659" s="4"/>
      <c r="V659" s="4"/>
      <c r="W659" s="4"/>
      <c r="X659" s="4"/>
      <c r="Y659" s="4"/>
      <c r="Z659" s="4"/>
    </row>
    <row r="660" hidden="1" outlineLevel="1">
      <c r="A660" s="42">
        <v>495.0</v>
      </c>
      <c r="B660" s="227">
        <v>59.0</v>
      </c>
      <c r="C660" s="217" t="s">
        <v>738</v>
      </c>
      <c r="D660" s="218" t="s">
        <v>47</v>
      </c>
      <c r="E660" s="229">
        <v>29.26</v>
      </c>
      <c r="F660" s="83">
        <f t="shared" si="486"/>
        <v>103595.3226</v>
      </c>
      <c r="G660" s="83">
        <f t="shared" si="487"/>
        <v>6369.902</v>
      </c>
      <c r="H660" s="47">
        <f t="shared" si="488"/>
        <v>109965.2246</v>
      </c>
      <c r="I660" s="47">
        <v>3540.51</v>
      </c>
      <c r="J660" s="48">
        <v>217.7</v>
      </c>
      <c r="K660" s="48" t="s">
        <v>576</v>
      </c>
      <c r="L660" s="230"/>
      <c r="M660" s="50" t="s">
        <v>723</v>
      </c>
      <c r="N660" s="4"/>
      <c r="O660" s="4"/>
      <c r="P660" s="4"/>
      <c r="Q660" s="4"/>
      <c r="R660" s="4"/>
      <c r="S660" s="4"/>
      <c r="T660" s="4"/>
      <c r="U660" s="4"/>
      <c r="V660" s="4"/>
      <c r="W660" s="4"/>
      <c r="X660" s="4"/>
      <c r="Y660" s="4"/>
      <c r="Z660" s="4"/>
    </row>
    <row r="661" collapsed="1">
      <c r="A661" s="174">
        <v>578.0</v>
      </c>
      <c r="B661" s="223"/>
      <c r="C661" s="24" t="s">
        <v>757</v>
      </c>
      <c r="D661" s="225"/>
      <c r="E661" s="225"/>
      <c r="F661" s="25">
        <f t="shared" ref="F661:G661" si="489">SUM(F663:F682)</f>
        <v>53168712.73</v>
      </c>
      <c r="G661" s="25">
        <f t="shared" si="489"/>
        <v>126352.32</v>
      </c>
      <c r="H661" s="25">
        <f>F661+G661</f>
        <v>53295065.05</v>
      </c>
      <c r="I661" s="210" t="s">
        <v>719</v>
      </c>
      <c r="J661" s="210" t="s">
        <v>720</v>
      </c>
      <c r="K661" s="26"/>
      <c r="L661" s="222"/>
      <c r="M661" s="50" t="s">
        <v>723</v>
      </c>
      <c r="N661" s="4"/>
      <c r="O661" s="4"/>
      <c r="P661" s="4"/>
      <c r="Q661" s="4"/>
      <c r="R661" s="4"/>
      <c r="S661" s="4"/>
      <c r="T661" s="4"/>
      <c r="U661" s="4"/>
      <c r="V661" s="4"/>
      <c r="W661" s="4"/>
      <c r="X661" s="4"/>
      <c r="Y661" s="4"/>
      <c r="Z661" s="4"/>
    </row>
    <row r="662" hidden="1" outlineLevel="1">
      <c r="A662" s="174">
        <v>495.0</v>
      </c>
      <c r="B662" s="223"/>
      <c r="C662" s="231" t="s">
        <v>758</v>
      </c>
      <c r="D662" s="225"/>
      <c r="E662" s="225"/>
      <c r="F662" s="83"/>
      <c r="G662" s="83"/>
      <c r="H662" s="47"/>
      <c r="I662" s="54"/>
      <c r="J662" s="26"/>
      <c r="K662" s="26"/>
      <c r="L662" s="222"/>
      <c r="M662" s="50" t="s">
        <v>723</v>
      </c>
      <c r="N662" s="4"/>
      <c r="O662" s="4"/>
      <c r="P662" s="4"/>
      <c r="Q662" s="4"/>
      <c r="R662" s="4"/>
      <c r="S662" s="4"/>
      <c r="T662" s="4"/>
      <c r="U662" s="4"/>
      <c r="V662" s="4"/>
      <c r="W662" s="4"/>
      <c r="X662" s="4"/>
      <c r="Y662" s="4"/>
      <c r="Z662" s="4"/>
    </row>
    <row r="663" hidden="1" outlineLevel="1">
      <c r="A663" s="42">
        <v>496.0</v>
      </c>
      <c r="B663" s="227">
        <v>60.0</v>
      </c>
      <c r="C663" s="220" t="s">
        <v>759</v>
      </c>
      <c r="D663" s="229" t="s">
        <v>47</v>
      </c>
      <c r="E663" s="229">
        <v>52.54</v>
      </c>
      <c r="F663" s="83">
        <f t="shared" ref="F663:F667" si="490">E663*I663</f>
        <v>91553.39999</v>
      </c>
      <c r="G663" s="83">
        <f>E663*J663</f>
        <v>8406.4</v>
      </c>
      <c r="H663" s="47">
        <f t="shared" ref="H663:H667" si="491">G663+F663</f>
        <v>99959.79999</v>
      </c>
      <c r="I663" s="47">
        <v>1742.546631</v>
      </c>
      <c r="J663" s="232">
        <v>160.0</v>
      </c>
      <c r="K663" s="48" t="s">
        <v>576</v>
      </c>
      <c r="L663" s="219" t="s">
        <v>760</v>
      </c>
      <c r="M663" s="50" t="s">
        <v>723</v>
      </c>
      <c r="N663" s="4"/>
      <c r="O663" s="4"/>
      <c r="P663" s="4"/>
      <c r="Q663" s="4"/>
      <c r="R663" s="4"/>
      <c r="S663" s="4"/>
      <c r="T663" s="4"/>
      <c r="U663" s="4"/>
      <c r="V663" s="4"/>
      <c r="W663" s="4"/>
      <c r="X663" s="4"/>
      <c r="Y663" s="4"/>
      <c r="Z663" s="4"/>
    </row>
    <row r="664" hidden="1" outlineLevel="1">
      <c r="A664" s="42">
        <v>497.0</v>
      </c>
      <c r="B664" s="227">
        <v>61.0</v>
      </c>
      <c r="C664" s="220" t="s">
        <v>761</v>
      </c>
      <c r="D664" s="229" t="s">
        <v>47</v>
      </c>
      <c r="E664" s="229">
        <v>1.68</v>
      </c>
      <c r="F664" s="83">
        <f t="shared" si="490"/>
        <v>12761.34</v>
      </c>
      <c r="G664" s="83">
        <f>J664*E664</f>
        <v>967.68</v>
      </c>
      <c r="H664" s="47">
        <f t="shared" si="491"/>
        <v>13729.02</v>
      </c>
      <c r="I664" s="47">
        <v>7596.035714</v>
      </c>
      <c r="J664" s="48">
        <v>576.0</v>
      </c>
      <c r="K664" s="48" t="s">
        <v>576</v>
      </c>
      <c r="L664" s="219" t="s">
        <v>762</v>
      </c>
      <c r="M664" s="50" t="s">
        <v>723</v>
      </c>
      <c r="N664" s="4"/>
      <c r="O664" s="4"/>
      <c r="P664" s="4"/>
      <c r="Q664" s="4"/>
      <c r="R664" s="4"/>
      <c r="S664" s="4"/>
      <c r="T664" s="4"/>
      <c r="U664" s="4"/>
      <c r="V664" s="4"/>
      <c r="W664" s="4"/>
      <c r="X664" s="4"/>
      <c r="Y664" s="4"/>
      <c r="Z664" s="4"/>
    </row>
    <row r="665" hidden="1" outlineLevel="1">
      <c r="A665" s="42">
        <v>498.0</v>
      </c>
      <c r="B665" s="227">
        <v>62.0</v>
      </c>
      <c r="C665" s="220" t="s">
        <v>763</v>
      </c>
      <c r="D665" s="229" t="s">
        <v>575</v>
      </c>
      <c r="E665" s="229">
        <v>2.78</v>
      </c>
      <c r="F665" s="83">
        <f t="shared" si="490"/>
        <v>1251</v>
      </c>
      <c r="G665" s="83">
        <f t="shared" ref="G665:G667" si="492">E665*J665</f>
        <v>0</v>
      </c>
      <c r="H665" s="47">
        <f t="shared" si="491"/>
        <v>1251</v>
      </c>
      <c r="I665" s="47">
        <v>450.0</v>
      </c>
      <c r="J665" s="48">
        <v>0.0</v>
      </c>
      <c r="K665" s="48" t="s">
        <v>576</v>
      </c>
      <c r="L665" s="222"/>
      <c r="M665" s="50"/>
      <c r="N665" s="4"/>
      <c r="O665" s="4"/>
      <c r="P665" s="4"/>
      <c r="Q665" s="4"/>
      <c r="R665" s="4"/>
      <c r="S665" s="4"/>
      <c r="T665" s="4"/>
      <c r="U665" s="4"/>
      <c r="V665" s="4"/>
      <c r="W665" s="4"/>
      <c r="X665" s="4"/>
      <c r="Y665" s="4"/>
      <c r="Z665" s="4"/>
    </row>
    <row r="666" hidden="1" outlineLevel="1">
      <c r="A666" s="42">
        <v>583.0</v>
      </c>
      <c r="B666" s="227" t="s">
        <v>764</v>
      </c>
      <c r="C666" s="220" t="s">
        <v>765</v>
      </c>
      <c r="D666" s="229" t="s">
        <v>575</v>
      </c>
      <c r="E666" s="229">
        <v>2.78</v>
      </c>
      <c r="F666" s="83">
        <f t="shared" si="490"/>
        <v>5791.6574</v>
      </c>
      <c r="G666" s="83">
        <f t="shared" si="492"/>
        <v>0</v>
      </c>
      <c r="H666" s="47">
        <f t="shared" si="491"/>
        <v>5791.6574</v>
      </c>
      <c r="I666" s="47">
        <v>2083.33</v>
      </c>
      <c r="J666" s="48">
        <v>0.0</v>
      </c>
      <c r="K666" s="26"/>
      <c r="L666" s="222"/>
      <c r="M666" s="50"/>
      <c r="N666" s="4"/>
      <c r="O666" s="4"/>
      <c r="P666" s="4"/>
      <c r="Q666" s="4"/>
      <c r="R666" s="4"/>
      <c r="S666" s="4"/>
      <c r="T666" s="4"/>
      <c r="U666" s="4"/>
      <c r="V666" s="4"/>
      <c r="W666" s="4"/>
      <c r="X666" s="4"/>
      <c r="Y666" s="4"/>
      <c r="Z666" s="4"/>
    </row>
    <row r="667" hidden="1" outlineLevel="1">
      <c r="A667" s="42">
        <v>584.0</v>
      </c>
      <c r="B667" s="227">
        <v>63.0</v>
      </c>
      <c r="C667" s="220" t="s">
        <v>63</v>
      </c>
      <c r="D667" s="229" t="s">
        <v>575</v>
      </c>
      <c r="E667" s="229">
        <v>2.78</v>
      </c>
      <c r="F667" s="83">
        <f t="shared" si="490"/>
        <v>8154.666667</v>
      </c>
      <c r="G667" s="83">
        <f t="shared" si="492"/>
        <v>0</v>
      </c>
      <c r="H667" s="47">
        <f t="shared" si="491"/>
        <v>8154.666667</v>
      </c>
      <c r="I667" s="233">
        <f>I469</f>
        <v>2933.333333</v>
      </c>
      <c r="J667" s="48">
        <v>0.0</v>
      </c>
      <c r="K667" s="48" t="s">
        <v>576</v>
      </c>
      <c r="L667" s="222"/>
      <c r="M667" s="50"/>
      <c r="N667" s="4"/>
      <c r="O667" s="4"/>
      <c r="P667" s="4"/>
      <c r="Q667" s="4"/>
      <c r="R667" s="4"/>
      <c r="S667" s="4"/>
      <c r="T667" s="4"/>
      <c r="U667" s="4"/>
      <c r="V667" s="4"/>
      <c r="W667" s="4"/>
      <c r="X667" s="4"/>
      <c r="Y667" s="4"/>
      <c r="Z667" s="4"/>
    </row>
    <row r="668" hidden="1" outlineLevel="1">
      <c r="A668" s="174">
        <v>584.0</v>
      </c>
      <c r="B668" s="223"/>
      <c r="C668" s="234" t="s">
        <v>766</v>
      </c>
      <c r="D668" s="225"/>
      <c r="E668" s="225"/>
      <c r="F668" s="83"/>
      <c r="G668" s="83"/>
      <c r="H668" s="54"/>
      <c r="I668" s="54"/>
      <c r="J668" s="26"/>
      <c r="K668" s="26"/>
      <c r="L668" s="222"/>
      <c r="M668" s="50"/>
      <c r="N668" s="4"/>
      <c r="O668" s="4"/>
      <c r="P668" s="4"/>
      <c r="Q668" s="4"/>
      <c r="R668" s="4"/>
      <c r="S668" s="4"/>
      <c r="T668" s="4"/>
      <c r="U668" s="4"/>
      <c r="V668" s="4"/>
      <c r="W668" s="4"/>
      <c r="X668" s="4"/>
      <c r="Y668" s="4"/>
      <c r="Z668" s="4"/>
    </row>
    <row r="669" hidden="1" outlineLevel="1">
      <c r="A669" s="42">
        <v>585.0</v>
      </c>
      <c r="B669" s="227">
        <v>64.0</v>
      </c>
      <c r="C669" s="220" t="s">
        <v>767</v>
      </c>
      <c r="D669" s="229" t="s">
        <v>575</v>
      </c>
      <c r="E669" s="229">
        <v>2.92</v>
      </c>
      <c r="F669" s="83">
        <f t="shared" ref="F669:F682" si="493">E669*I669</f>
        <v>169897.4844</v>
      </c>
      <c r="G669" s="83">
        <f t="shared" ref="G669:G682" si="494">E669*J669</f>
        <v>0</v>
      </c>
      <c r="H669" s="47">
        <f t="shared" ref="H669:H682" si="495">G669+F669</f>
        <v>169897.4844</v>
      </c>
      <c r="I669" s="47">
        <v>58184.07</v>
      </c>
      <c r="J669" s="48">
        <v>0.0</v>
      </c>
      <c r="K669" s="48" t="s">
        <v>576</v>
      </c>
      <c r="L669" s="222"/>
      <c r="M669" s="50" t="s">
        <v>723</v>
      </c>
      <c r="N669" s="4"/>
      <c r="O669" s="4"/>
      <c r="P669" s="4"/>
      <c r="Q669" s="4"/>
      <c r="R669" s="4"/>
      <c r="S669" s="4"/>
      <c r="T669" s="4"/>
      <c r="U669" s="4"/>
      <c r="V669" s="4"/>
      <c r="W669" s="4"/>
      <c r="X669" s="4"/>
      <c r="Y669" s="4"/>
      <c r="Z669" s="4"/>
    </row>
    <row r="670" hidden="1" outlineLevel="1">
      <c r="A670" s="42">
        <v>586.0</v>
      </c>
      <c r="B670" s="227">
        <v>65.0</v>
      </c>
      <c r="C670" s="235" t="s">
        <v>768</v>
      </c>
      <c r="D670" s="229" t="s">
        <v>639</v>
      </c>
      <c r="E670" s="229">
        <v>2148.0</v>
      </c>
      <c r="F670" s="83">
        <f t="shared" si="493"/>
        <v>26124770.76</v>
      </c>
      <c r="G670" s="83">
        <f t="shared" si="494"/>
        <v>0</v>
      </c>
      <c r="H670" s="47">
        <f t="shared" si="495"/>
        <v>26124770.76</v>
      </c>
      <c r="I670" s="47">
        <v>12162.37</v>
      </c>
      <c r="J670" s="48">
        <v>0.0</v>
      </c>
      <c r="K670" s="48" t="s">
        <v>576</v>
      </c>
      <c r="L670" s="219" t="s">
        <v>769</v>
      </c>
      <c r="M670" s="50" t="s">
        <v>723</v>
      </c>
      <c r="N670" s="4"/>
      <c r="O670" s="4"/>
      <c r="P670" s="4"/>
      <c r="Q670" s="4"/>
      <c r="R670" s="4"/>
      <c r="S670" s="4"/>
      <c r="T670" s="4"/>
      <c r="U670" s="4"/>
      <c r="V670" s="4"/>
      <c r="W670" s="4"/>
      <c r="X670" s="4"/>
      <c r="Y670" s="4"/>
      <c r="Z670" s="4"/>
    </row>
    <row r="671" hidden="1" outlineLevel="1">
      <c r="A671" s="42">
        <v>587.0</v>
      </c>
      <c r="B671" s="227">
        <v>66.0</v>
      </c>
      <c r="C671" s="220" t="s">
        <v>770</v>
      </c>
      <c r="D671" s="229" t="s">
        <v>148</v>
      </c>
      <c r="E671" s="229">
        <v>15.63131</v>
      </c>
      <c r="F671" s="83">
        <f t="shared" si="493"/>
        <v>2555229.612</v>
      </c>
      <c r="G671" s="83">
        <f t="shared" si="494"/>
        <v>0</v>
      </c>
      <c r="H671" s="47">
        <f t="shared" si="495"/>
        <v>2555229.612</v>
      </c>
      <c r="I671" s="47">
        <v>163468.68</v>
      </c>
      <c r="J671" s="48">
        <v>0.0</v>
      </c>
      <c r="K671" s="48" t="s">
        <v>576</v>
      </c>
      <c r="L671" s="222"/>
      <c r="M671" s="50" t="s">
        <v>723</v>
      </c>
      <c r="N671" s="4"/>
      <c r="O671" s="4"/>
      <c r="P671" s="4"/>
      <c r="Q671" s="4"/>
      <c r="R671" s="4"/>
      <c r="S671" s="4"/>
      <c r="T671" s="4"/>
      <c r="U671" s="4"/>
      <c r="V671" s="4"/>
      <c r="W671" s="4"/>
      <c r="X671" s="4"/>
      <c r="Y671" s="4"/>
      <c r="Z671" s="4"/>
    </row>
    <row r="672" hidden="1" outlineLevel="1">
      <c r="A672" s="42">
        <v>588.0</v>
      </c>
      <c r="B672" s="227">
        <v>67.0</v>
      </c>
      <c r="C672" s="220" t="s">
        <v>771</v>
      </c>
      <c r="D672" s="229" t="s">
        <v>148</v>
      </c>
      <c r="E672" s="229">
        <v>26.71</v>
      </c>
      <c r="F672" s="83">
        <f t="shared" si="493"/>
        <v>4366249.511</v>
      </c>
      <c r="G672" s="83">
        <f t="shared" si="494"/>
        <v>0</v>
      </c>
      <c r="H672" s="47">
        <f t="shared" si="495"/>
        <v>4366249.511</v>
      </c>
      <c r="I672" s="47">
        <v>163468.72</v>
      </c>
      <c r="J672" s="48">
        <v>0.0</v>
      </c>
      <c r="K672" s="48" t="s">
        <v>576</v>
      </c>
      <c r="L672" s="222"/>
      <c r="M672" s="50" t="s">
        <v>723</v>
      </c>
      <c r="N672" s="4"/>
      <c r="O672" s="4"/>
      <c r="P672" s="4"/>
      <c r="Q672" s="4"/>
      <c r="R672" s="4"/>
      <c r="S672" s="4"/>
      <c r="T672" s="4"/>
      <c r="U672" s="4"/>
      <c r="V672" s="4"/>
      <c r="W672" s="4"/>
      <c r="X672" s="4"/>
      <c r="Y672" s="4"/>
      <c r="Z672" s="4"/>
    </row>
    <row r="673" hidden="1" outlineLevel="1">
      <c r="A673" s="42">
        <v>589.0</v>
      </c>
      <c r="B673" s="227">
        <v>68.0</v>
      </c>
      <c r="C673" s="220" t="s">
        <v>772</v>
      </c>
      <c r="D673" s="229" t="s">
        <v>136</v>
      </c>
      <c r="E673" s="229">
        <v>27.56</v>
      </c>
      <c r="F673" s="83">
        <f t="shared" si="493"/>
        <v>1405942.533</v>
      </c>
      <c r="G673" s="83">
        <f t="shared" si="494"/>
        <v>0</v>
      </c>
      <c r="H673" s="47">
        <f t="shared" si="495"/>
        <v>1405942.533</v>
      </c>
      <c r="I673" s="47">
        <v>51013.88</v>
      </c>
      <c r="J673" s="48">
        <v>0.0</v>
      </c>
      <c r="K673" s="26"/>
      <c r="L673" s="222"/>
      <c r="M673" s="50" t="s">
        <v>723</v>
      </c>
      <c r="N673" s="4"/>
      <c r="O673" s="4"/>
      <c r="P673" s="4"/>
      <c r="Q673" s="4"/>
      <c r="R673" s="4"/>
      <c r="S673" s="4"/>
      <c r="T673" s="4"/>
      <c r="U673" s="4"/>
      <c r="V673" s="4"/>
      <c r="W673" s="4"/>
      <c r="X673" s="4"/>
      <c r="Y673" s="4"/>
      <c r="Z673" s="4"/>
    </row>
    <row r="674" hidden="1" outlineLevel="1">
      <c r="A674" s="42">
        <v>590.0</v>
      </c>
      <c r="B674" s="227">
        <v>69.0</v>
      </c>
      <c r="C674" s="220" t="s">
        <v>773</v>
      </c>
      <c r="D674" s="229" t="s">
        <v>774</v>
      </c>
      <c r="E674" s="229">
        <v>2844.0</v>
      </c>
      <c r="F674" s="83">
        <f t="shared" si="493"/>
        <v>13338758.16</v>
      </c>
      <c r="G674" s="83">
        <f t="shared" si="494"/>
        <v>0</v>
      </c>
      <c r="H674" s="47">
        <f t="shared" si="495"/>
        <v>13338758.16</v>
      </c>
      <c r="I674" s="47">
        <v>4690.14</v>
      </c>
      <c r="J674" s="48">
        <v>0.0</v>
      </c>
      <c r="K674" s="48" t="s">
        <v>576</v>
      </c>
      <c r="L674" s="222"/>
      <c r="M674" s="50" t="s">
        <v>723</v>
      </c>
      <c r="N674" s="4"/>
      <c r="O674" s="4"/>
      <c r="P674" s="4"/>
      <c r="Q674" s="4"/>
      <c r="R674" s="4"/>
      <c r="S674" s="4"/>
      <c r="T674" s="4"/>
      <c r="U674" s="4"/>
      <c r="V674" s="4"/>
      <c r="W674" s="4"/>
      <c r="X674" s="4"/>
      <c r="Y674" s="4"/>
      <c r="Z674" s="4"/>
    </row>
    <row r="675" hidden="1" outlineLevel="1">
      <c r="A675" s="42">
        <v>591.0</v>
      </c>
      <c r="B675" s="227">
        <v>70.0</v>
      </c>
      <c r="C675" s="220" t="s">
        <v>775</v>
      </c>
      <c r="D675" s="229" t="s">
        <v>47</v>
      </c>
      <c r="E675" s="229">
        <v>708.24</v>
      </c>
      <c r="F675" s="83">
        <f t="shared" si="493"/>
        <v>2065185.346</v>
      </c>
      <c r="G675" s="83">
        <f t="shared" si="494"/>
        <v>0</v>
      </c>
      <c r="H675" s="47">
        <f t="shared" si="495"/>
        <v>2065185.346</v>
      </c>
      <c r="I675" s="47">
        <v>2915.94</v>
      </c>
      <c r="J675" s="48">
        <v>0.0</v>
      </c>
      <c r="K675" s="48" t="s">
        <v>576</v>
      </c>
      <c r="L675" s="222"/>
      <c r="M675" s="50" t="s">
        <v>723</v>
      </c>
      <c r="N675" s="4"/>
      <c r="O675" s="4"/>
      <c r="P675" s="4"/>
      <c r="Q675" s="4"/>
      <c r="R675" s="4"/>
      <c r="S675" s="4"/>
      <c r="T675" s="4"/>
      <c r="U675" s="4"/>
      <c r="V675" s="4"/>
      <c r="W675" s="4"/>
      <c r="X675" s="4"/>
      <c r="Y675" s="4"/>
      <c r="Z675" s="4"/>
    </row>
    <row r="676" hidden="1" outlineLevel="1">
      <c r="A676" s="42">
        <v>592.0</v>
      </c>
      <c r="B676" s="227">
        <v>71.0</v>
      </c>
      <c r="C676" s="220" t="s">
        <v>776</v>
      </c>
      <c r="D676" s="229" t="s">
        <v>47</v>
      </c>
      <c r="E676" s="229">
        <v>722.51</v>
      </c>
      <c r="F676" s="83">
        <f t="shared" si="493"/>
        <v>1513369.446</v>
      </c>
      <c r="G676" s="83">
        <f t="shared" si="494"/>
        <v>115601.6</v>
      </c>
      <c r="H676" s="47">
        <f t="shared" si="495"/>
        <v>1628971.046</v>
      </c>
      <c r="I676" s="47">
        <v>2094.6</v>
      </c>
      <c r="J676" s="48">
        <v>160.0</v>
      </c>
      <c r="K676" s="48" t="s">
        <v>576</v>
      </c>
      <c r="L676" s="236" t="s">
        <v>777</v>
      </c>
      <c r="M676" s="50" t="s">
        <v>723</v>
      </c>
      <c r="N676" s="4"/>
      <c r="O676" s="4"/>
      <c r="P676" s="4"/>
      <c r="Q676" s="4"/>
      <c r="R676" s="4"/>
      <c r="S676" s="4"/>
      <c r="T676" s="4"/>
      <c r="U676" s="4"/>
      <c r="V676" s="4"/>
      <c r="W676" s="4"/>
      <c r="X676" s="4"/>
      <c r="Y676" s="4"/>
      <c r="Z676" s="4"/>
    </row>
    <row r="677" hidden="1" outlineLevel="1">
      <c r="A677" s="42">
        <v>593.0</v>
      </c>
      <c r="B677" s="227">
        <v>72.0</v>
      </c>
      <c r="C677" s="220" t="s">
        <v>778</v>
      </c>
      <c r="D677" s="229" t="s">
        <v>47</v>
      </c>
      <c r="E677" s="229">
        <v>2.39</v>
      </c>
      <c r="F677" s="83">
        <f t="shared" si="493"/>
        <v>5006.094</v>
      </c>
      <c r="G677" s="83">
        <f t="shared" si="494"/>
        <v>1376.64</v>
      </c>
      <c r="H677" s="47">
        <f t="shared" si="495"/>
        <v>6382.734</v>
      </c>
      <c r="I677" s="47">
        <v>2094.6</v>
      </c>
      <c r="J677" s="48">
        <v>576.0</v>
      </c>
      <c r="K677" s="48" t="s">
        <v>576</v>
      </c>
      <c r="L677" s="236" t="s">
        <v>779</v>
      </c>
      <c r="M677" s="50" t="s">
        <v>723</v>
      </c>
      <c r="N677" s="4"/>
      <c r="O677" s="4"/>
      <c r="P677" s="4"/>
      <c r="Q677" s="4"/>
      <c r="R677" s="4"/>
      <c r="S677" s="4"/>
      <c r="T677" s="4"/>
      <c r="U677" s="4"/>
      <c r="V677" s="4"/>
      <c r="W677" s="4"/>
      <c r="X677" s="4"/>
      <c r="Y677" s="4"/>
      <c r="Z677" s="4"/>
    </row>
    <row r="678" hidden="1" outlineLevel="1">
      <c r="A678" s="42">
        <v>594.0</v>
      </c>
      <c r="B678" s="227">
        <v>73.0</v>
      </c>
      <c r="C678" s="220" t="s">
        <v>763</v>
      </c>
      <c r="D678" s="229" t="s">
        <v>575</v>
      </c>
      <c r="E678" s="229">
        <v>249.14</v>
      </c>
      <c r="F678" s="83">
        <f t="shared" si="493"/>
        <v>112113</v>
      </c>
      <c r="G678" s="83">
        <f t="shared" si="494"/>
        <v>0</v>
      </c>
      <c r="H678" s="47">
        <f t="shared" si="495"/>
        <v>112113</v>
      </c>
      <c r="I678" s="47">
        <v>450.0</v>
      </c>
      <c r="J678" s="48">
        <v>0.0</v>
      </c>
      <c r="K678" s="48" t="s">
        <v>576</v>
      </c>
      <c r="L678" s="222"/>
      <c r="M678" s="50"/>
      <c r="N678" s="4"/>
      <c r="O678" s="4"/>
      <c r="P678" s="4"/>
      <c r="Q678" s="4"/>
      <c r="R678" s="4"/>
      <c r="S678" s="4"/>
      <c r="T678" s="4"/>
      <c r="U678" s="4"/>
      <c r="V678" s="4"/>
      <c r="W678" s="4"/>
      <c r="X678" s="4"/>
      <c r="Y678" s="4"/>
      <c r="Z678" s="4"/>
    </row>
    <row r="679" hidden="1" outlineLevel="1">
      <c r="A679" s="42">
        <v>595.0</v>
      </c>
      <c r="B679" s="227">
        <v>74.0</v>
      </c>
      <c r="C679" s="220" t="s">
        <v>765</v>
      </c>
      <c r="D679" s="229" t="s">
        <v>575</v>
      </c>
      <c r="E679" s="229">
        <v>249.14</v>
      </c>
      <c r="F679" s="83">
        <f t="shared" si="493"/>
        <v>519040.8362</v>
      </c>
      <c r="G679" s="83">
        <f t="shared" si="494"/>
        <v>0</v>
      </c>
      <c r="H679" s="47">
        <f t="shared" si="495"/>
        <v>519040.8362</v>
      </c>
      <c r="I679" s="47">
        <v>2083.33</v>
      </c>
      <c r="J679" s="48">
        <v>0.0</v>
      </c>
      <c r="K679" s="48" t="s">
        <v>576</v>
      </c>
      <c r="L679" s="222"/>
      <c r="M679" s="50"/>
      <c r="N679" s="4"/>
      <c r="O679" s="4"/>
      <c r="P679" s="4"/>
      <c r="Q679" s="4"/>
      <c r="R679" s="4"/>
      <c r="S679" s="4"/>
      <c r="T679" s="4"/>
      <c r="U679" s="4"/>
      <c r="V679" s="4"/>
      <c r="W679" s="4"/>
      <c r="X679" s="4"/>
      <c r="Y679" s="4"/>
      <c r="Z679" s="4"/>
    </row>
    <row r="680" hidden="1" outlineLevel="1">
      <c r="A680" s="42">
        <v>596.0</v>
      </c>
      <c r="B680" s="227" t="s">
        <v>780</v>
      </c>
      <c r="C680" s="220" t="s">
        <v>63</v>
      </c>
      <c r="D680" s="229" t="s">
        <v>575</v>
      </c>
      <c r="E680" s="229">
        <v>249.14</v>
      </c>
      <c r="F680" s="83">
        <f t="shared" si="493"/>
        <v>730810.6667</v>
      </c>
      <c r="G680" s="83">
        <f t="shared" si="494"/>
        <v>0</v>
      </c>
      <c r="H680" s="47">
        <f t="shared" si="495"/>
        <v>730810.6667</v>
      </c>
      <c r="I680" s="237">
        <f>I469</f>
        <v>2933.333333</v>
      </c>
      <c r="J680" s="48">
        <v>0.0</v>
      </c>
      <c r="K680" s="26"/>
      <c r="L680" s="222"/>
      <c r="M680" s="50"/>
      <c r="N680" s="4"/>
      <c r="O680" s="4"/>
      <c r="P680" s="4"/>
      <c r="Q680" s="4"/>
      <c r="R680" s="4"/>
      <c r="S680" s="4"/>
      <c r="T680" s="4"/>
      <c r="U680" s="4"/>
      <c r="V680" s="4"/>
      <c r="W680" s="4"/>
      <c r="X680" s="4"/>
      <c r="Y680" s="4"/>
      <c r="Z680" s="4"/>
    </row>
    <row r="681" hidden="1" outlineLevel="1">
      <c r="A681" s="42">
        <v>597.0</v>
      </c>
      <c r="B681" s="227">
        <v>75.0</v>
      </c>
      <c r="C681" s="220" t="s">
        <v>781</v>
      </c>
      <c r="D681" s="229" t="s">
        <v>148</v>
      </c>
      <c r="E681" s="229">
        <v>164.8</v>
      </c>
      <c r="F681" s="83">
        <f t="shared" si="493"/>
        <v>74160</v>
      </c>
      <c r="G681" s="83">
        <f t="shared" si="494"/>
        <v>0</v>
      </c>
      <c r="H681" s="47">
        <f t="shared" si="495"/>
        <v>74160</v>
      </c>
      <c r="I681" s="47">
        <v>450.0</v>
      </c>
      <c r="J681" s="48">
        <v>0.0</v>
      </c>
      <c r="K681" s="48" t="s">
        <v>576</v>
      </c>
      <c r="L681" s="222"/>
      <c r="M681" s="50"/>
      <c r="N681" s="4"/>
      <c r="O681" s="4"/>
      <c r="P681" s="4"/>
      <c r="Q681" s="4"/>
      <c r="R681" s="4"/>
      <c r="S681" s="4"/>
      <c r="T681" s="4"/>
      <c r="U681" s="4"/>
      <c r="V681" s="4"/>
      <c r="W681" s="4"/>
      <c r="X681" s="4"/>
      <c r="Y681" s="4"/>
      <c r="Z681" s="4"/>
    </row>
    <row r="682" hidden="1" outlineLevel="1">
      <c r="A682" s="42">
        <v>598.0</v>
      </c>
      <c r="B682" s="227">
        <v>76.0</v>
      </c>
      <c r="C682" s="220" t="s">
        <v>782</v>
      </c>
      <c r="D682" s="229" t="s">
        <v>148</v>
      </c>
      <c r="E682" s="229">
        <v>164.8</v>
      </c>
      <c r="F682" s="83">
        <f t="shared" si="493"/>
        <v>68667.216</v>
      </c>
      <c r="G682" s="83">
        <f t="shared" si="494"/>
        <v>0</v>
      </c>
      <c r="H682" s="47">
        <f t="shared" si="495"/>
        <v>68667.216</v>
      </c>
      <c r="I682" s="47">
        <v>416.67</v>
      </c>
      <c r="J682" s="48">
        <v>0.0</v>
      </c>
      <c r="K682" s="48" t="s">
        <v>576</v>
      </c>
      <c r="L682" s="222"/>
      <c r="M682" s="50"/>
      <c r="N682" s="4"/>
      <c r="O682" s="4"/>
      <c r="P682" s="4"/>
      <c r="Q682" s="4"/>
      <c r="R682" s="4"/>
      <c r="S682" s="4"/>
      <c r="T682" s="4"/>
      <c r="U682" s="4"/>
      <c r="V682" s="4"/>
      <c r="W682" s="4"/>
      <c r="X682" s="4"/>
      <c r="Y682" s="4"/>
      <c r="Z682" s="4"/>
    </row>
    <row r="683" collapsed="1">
      <c r="A683" s="174">
        <v>598.0</v>
      </c>
      <c r="B683" s="223"/>
      <c r="C683" s="24" t="s">
        <v>783</v>
      </c>
      <c r="D683" s="225"/>
      <c r="E683" s="225"/>
      <c r="F683" s="25">
        <f t="shared" ref="F683:G683" si="496">SUM(F684:F689)</f>
        <v>40680.0247</v>
      </c>
      <c r="G683" s="25">
        <f t="shared" si="496"/>
        <v>12143.614</v>
      </c>
      <c r="H683" s="25">
        <f>F683+G683</f>
        <v>52823.6387</v>
      </c>
      <c r="I683" s="210" t="s">
        <v>784</v>
      </c>
      <c r="J683" s="210" t="s">
        <v>720</v>
      </c>
      <c r="K683" s="26"/>
      <c r="L683" s="210" t="s">
        <v>719</v>
      </c>
      <c r="M683" s="50" t="s">
        <v>723</v>
      </c>
      <c r="N683" s="4"/>
      <c r="O683" s="4"/>
      <c r="P683" s="4"/>
      <c r="Q683" s="4"/>
      <c r="R683" s="4"/>
      <c r="S683" s="4"/>
      <c r="T683" s="4"/>
      <c r="U683" s="4"/>
      <c r="V683" s="4"/>
      <c r="W683" s="4"/>
      <c r="X683" s="4"/>
      <c r="Y683" s="4"/>
      <c r="Z683" s="4"/>
    </row>
    <row r="684" hidden="1" outlineLevel="1">
      <c r="A684" s="42">
        <v>599.0</v>
      </c>
      <c r="B684" s="227">
        <v>77.0</v>
      </c>
      <c r="C684" s="80" t="s">
        <v>785</v>
      </c>
      <c r="D684" s="42" t="s">
        <v>176</v>
      </c>
      <c r="E684" s="42">
        <v>25.89</v>
      </c>
      <c r="F684" s="83">
        <f t="shared" ref="F684:F685" si="497">E684*I684</f>
        <v>5667.0621</v>
      </c>
      <c r="G684" s="83">
        <f t="shared" ref="G684:G685" si="498">E684*J684</f>
        <v>0</v>
      </c>
      <c r="H684" s="47">
        <f t="shared" ref="H684:H685" si="499">G684+F684</f>
        <v>5667.0621</v>
      </c>
      <c r="I684" s="47">
        <v>218.89</v>
      </c>
      <c r="J684" s="48">
        <v>0.0</v>
      </c>
      <c r="K684" s="48" t="s">
        <v>576</v>
      </c>
      <c r="L684" s="222"/>
      <c r="M684" s="50" t="s">
        <v>723</v>
      </c>
      <c r="N684" s="4"/>
      <c r="O684" s="4"/>
      <c r="P684" s="4"/>
      <c r="Q684" s="4"/>
      <c r="R684" s="4"/>
      <c r="S684" s="4"/>
      <c r="T684" s="4"/>
      <c r="U684" s="4"/>
      <c r="V684" s="4"/>
      <c r="W684" s="4"/>
      <c r="X684" s="4"/>
      <c r="Y684" s="4"/>
      <c r="Z684" s="4"/>
    </row>
    <row r="685" hidden="1" outlineLevel="1">
      <c r="A685" s="42">
        <v>600.0</v>
      </c>
      <c r="B685" s="227">
        <v>78.0</v>
      </c>
      <c r="C685" s="80" t="s">
        <v>786</v>
      </c>
      <c r="D685" s="42" t="s">
        <v>47</v>
      </c>
      <c r="E685" s="81">
        <v>5.61</v>
      </c>
      <c r="F685" s="83">
        <f t="shared" si="497"/>
        <v>8647.9272</v>
      </c>
      <c r="G685" s="83">
        <f t="shared" si="498"/>
        <v>4403.85</v>
      </c>
      <c r="H685" s="47">
        <f t="shared" si="499"/>
        <v>13051.7772</v>
      </c>
      <c r="I685" s="47">
        <v>1541.52</v>
      </c>
      <c r="J685" s="48">
        <v>785.0</v>
      </c>
      <c r="K685" s="48" t="s">
        <v>576</v>
      </c>
      <c r="L685" s="222"/>
      <c r="M685" s="50" t="s">
        <v>723</v>
      </c>
      <c r="N685" s="4"/>
      <c r="O685" s="4"/>
      <c r="P685" s="4"/>
      <c r="Q685" s="4"/>
      <c r="R685" s="4"/>
      <c r="S685" s="4"/>
      <c r="T685" s="4"/>
      <c r="U685" s="4"/>
      <c r="V685" s="4"/>
      <c r="W685" s="4"/>
      <c r="X685" s="4"/>
      <c r="Y685" s="4"/>
      <c r="Z685" s="4"/>
    </row>
    <row r="686" hidden="1" outlineLevel="1">
      <c r="A686" s="42">
        <v>601.0</v>
      </c>
      <c r="B686" s="227">
        <v>79.0</v>
      </c>
      <c r="C686" s="238" t="s">
        <v>64</v>
      </c>
      <c r="D686" s="239"/>
      <c r="E686" s="87"/>
      <c r="F686" s="83"/>
      <c r="G686" s="83"/>
      <c r="H686" s="47"/>
      <c r="I686" s="54"/>
      <c r="J686" s="26"/>
      <c r="K686" s="26"/>
      <c r="L686" s="222"/>
      <c r="M686" s="50" t="s">
        <v>723</v>
      </c>
      <c r="N686" s="4"/>
      <c r="O686" s="4"/>
      <c r="P686" s="4"/>
      <c r="Q686" s="4"/>
      <c r="R686" s="4"/>
      <c r="S686" s="4"/>
      <c r="T686" s="4"/>
      <c r="U686" s="4"/>
      <c r="V686" s="4"/>
      <c r="W686" s="4"/>
      <c r="X686" s="4"/>
      <c r="Y686" s="4"/>
      <c r="Z686" s="4"/>
    </row>
    <row r="687" hidden="1" outlineLevel="1">
      <c r="A687" s="42">
        <v>602.0</v>
      </c>
      <c r="B687" s="227">
        <v>80.0</v>
      </c>
      <c r="C687" s="80" t="s">
        <v>787</v>
      </c>
      <c r="D687" s="81" t="s">
        <v>176</v>
      </c>
      <c r="E687" s="81">
        <v>77.98</v>
      </c>
      <c r="F687" s="83">
        <f t="shared" ref="F687:F689" si="500">E687*I687</f>
        <v>24412.4188</v>
      </c>
      <c r="G687" s="83">
        <f t="shared" ref="G687:G689" si="501">E687*J687</f>
        <v>7470.484</v>
      </c>
      <c r="H687" s="47">
        <f t="shared" ref="H687:H689" si="502">G687+F687</f>
        <v>31882.9028</v>
      </c>
      <c r="I687" s="47">
        <v>313.06</v>
      </c>
      <c r="J687" s="48">
        <v>95.8</v>
      </c>
      <c r="K687" s="48" t="s">
        <v>576</v>
      </c>
      <c r="L687" s="222"/>
      <c r="M687" s="50" t="s">
        <v>723</v>
      </c>
      <c r="N687" s="4"/>
      <c r="O687" s="4"/>
      <c r="P687" s="4"/>
      <c r="Q687" s="4"/>
      <c r="R687" s="4"/>
      <c r="S687" s="4"/>
      <c r="T687" s="4"/>
      <c r="U687" s="4"/>
      <c r="V687" s="4"/>
      <c r="W687" s="4"/>
      <c r="X687" s="4"/>
      <c r="Y687" s="4"/>
      <c r="Z687" s="4"/>
    </row>
    <row r="688" hidden="1" outlineLevel="1">
      <c r="A688" s="42">
        <v>603.0</v>
      </c>
      <c r="B688" s="227">
        <v>81.0</v>
      </c>
      <c r="C688" s="80" t="s">
        <v>788</v>
      </c>
      <c r="D688" s="81" t="s">
        <v>47</v>
      </c>
      <c r="E688" s="42">
        <v>3.74</v>
      </c>
      <c r="F688" s="83">
        <f t="shared" si="500"/>
        <v>1077.2322</v>
      </c>
      <c r="G688" s="83">
        <f t="shared" si="501"/>
        <v>130.9</v>
      </c>
      <c r="H688" s="47">
        <f t="shared" si="502"/>
        <v>1208.1322</v>
      </c>
      <c r="I688" s="47">
        <v>288.03</v>
      </c>
      <c r="J688" s="48">
        <v>35.0</v>
      </c>
      <c r="K688" s="48" t="s">
        <v>576</v>
      </c>
      <c r="L688" s="222"/>
      <c r="M688" s="50" t="s">
        <v>723</v>
      </c>
      <c r="N688" s="4"/>
      <c r="O688" s="4"/>
      <c r="P688" s="4"/>
      <c r="Q688" s="4"/>
      <c r="R688" s="4"/>
      <c r="S688" s="4"/>
      <c r="T688" s="4"/>
      <c r="U688" s="4"/>
      <c r="V688" s="4"/>
      <c r="W688" s="4"/>
      <c r="X688" s="4"/>
      <c r="Y688" s="4"/>
      <c r="Z688" s="4"/>
    </row>
    <row r="689" hidden="1" outlineLevel="1">
      <c r="A689" s="42">
        <v>603.0</v>
      </c>
      <c r="B689" s="227">
        <v>82.0</v>
      </c>
      <c r="C689" s="80" t="s">
        <v>789</v>
      </c>
      <c r="D689" s="81" t="s">
        <v>47</v>
      </c>
      <c r="E689" s="81">
        <v>3.74</v>
      </c>
      <c r="F689" s="83">
        <f t="shared" si="500"/>
        <v>875.3844</v>
      </c>
      <c r="G689" s="83">
        <f t="shared" si="501"/>
        <v>138.38</v>
      </c>
      <c r="H689" s="47">
        <f t="shared" si="502"/>
        <v>1013.7644</v>
      </c>
      <c r="I689" s="47">
        <v>234.06</v>
      </c>
      <c r="J689" s="48">
        <v>37.0</v>
      </c>
      <c r="K689" s="26"/>
      <c r="L689" s="222"/>
      <c r="M689" s="50" t="s">
        <v>723</v>
      </c>
      <c r="N689" s="4"/>
      <c r="O689" s="4"/>
      <c r="P689" s="4"/>
      <c r="Q689" s="4"/>
      <c r="R689" s="4"/>
      <c r="S689" s="4"/>
      <c r="T689" s="4"/>
      <c r="U689" s="4"/>
      <c r="V689" s="4"/>
      <c r="W689" s="4"/>
      <c r="X689" s="4"/>
      <c r="Y689" s="4"/>
      <c r="Z689" s="4"/>
    </row>
    <row r="690" collapsed="1">
      <c r="A690" s="22"/>
      <c r="B690" s="240"/>
      <c r="C690" s="241" t="s">
        <v>790</v>
      </c>
      <c r="D690" s="242"/>
      <c r="E690" s="242"/>
      <c r="F690" s="241">
        <f>F692+F694+F698+F713+F721+F731+F743+F750+F754+F761+F769+F777+F784+F788</f>
        <v>221094819</v>
      </c>
      <c r="G690" s="241">
        <f>G692+G698+G713+G721+G731+G743+G750+G754+G761+G769+G777+G784+G788</f>
        <v>98470666.95</v>
      </c>
      <c r="H690" s="241">
        <f t="shared" ref="H690:H790" si="504">F690+G690</f>
        <v>319565485.9</v>
      </c>
      <c r="I690" s="243" t="s">
        <v>237</v>
      </c>
      <c r="J690" s="210" t="s">
        <v>720</v>
      </c>
      <c r="K690" s="244"/>
      <c r="L690" s="245"/>
      <c r="M690" s="4"/>
      <c r="N690" s="4"/>
      <c r="O690" s="4"/>
      <c r="P690" s="4"/>
      <c r="Q690" s="4"/>
      <c r="R690" s="4"/>
      <c r="S690" s="4"/>
      <c r="T690" s="4"/>
      <c r="U690" s="4"/>
      <c r="V690" s="4"/>
      <c r="W690" s="4"/>
      <c r="X690" s="4"/>
      <c r="Y690" s="4"/>
      <c r="Z690" s="4"/>
    </row>
    <row r="691" hidden="1" outlineLevel="1">
      <c r="A691" s="22"/>
      <c r="B691" s="124"/>
      <c r="C691" s="246" t="s">
        <v>791</v>
      </c>
      <c r="D691" s="247"/>
      <c r="E691" s="247"/>
      <c r="F691" s="248">
        <f t="shared" ref="F691:G691" si="503">F692+F694+F698+F713+F721+F731+F743+F750</f>
        <v>103197041.4</v>
      </c>
      <c r="G691" s="248">
        <f t="shared" si="503"/>
        <v>0</v>
      </c>
      <c r="H691" s="248">
        <f t="shared" si="504"/>
        <v>103197041.4</v>
      </c>
      <c r="I691" s="244"/>
      <c r="J691" s="244"/>
      <c r="K691" s="244"/>
      <c r="L691" s="249"/>
      <c r="M691" s="4"/>
      <c r="N691" s="4"/>
      <c r="O691" s="4"/>
      <c r="P691" s="4"/>
      <c r="Q691" s="4"/>
      <c r="R691" s="4"/>
      <c r="S691" s="4"/>
      <c r="T691" s="4"/>
      <c r="U691" s="4"/>
      <c r="V691" s="4"/>
      <c r="W691" s="4"/>
      <c r="X691" s="4"/>
      <c r="Y691" s="4"/>
      <c r="Z691" s="4"/>
    </row>
    <row r="692" hidden="1" outlineLevel="1">
      <c r="A692" s="22"/>
      <c r="B692" s="124"/>
      <c r="C692" s="250" t="s">
        <v>792</v>
      </c>
      <c r="D692" s="251"/>
      <c r="E692" s="251"/>
      <c r="F692" s="252">
        <f t="shared" ref="F692:G692" si="505">F693</f>
        <v>2423268</v>
      </c>
      <c r="G692" s="252">
        <f t="shared" si="505"/>
        <v>0</v>
      </c>
      <c r="H692" s="252">
        <f t="shared" si="504"/>
        <v>2423268</v>
      </c>
      <c r="I692" s="253" t="s">
        <v>793</v>
      </c>
      <c r="J692" s="244"/>
      <c r="K692" s="244"/>
      <c r="L692" s="254"/>
      <c r="M692" s="4"/>
      <c r="N692" s="4"/>
      <c r="O692" s="4"/>
      <c r="P692" s="4"/>
      <c r="Q692" s="4"/>
      <c r="R692" s="4"/>
      <c r="S692" s="4"/>
      <c r="T692" s="4"/>
      <c r="U692" s="4"/>
      <c r="V692" s="4"/>
      <c r="W692" s="4"/>
      <c r="X692" s="4"/>
      <c r="Y692" s="4"/>
      <c r="Z692" s="4"/>
    </row>
    <row r="693" hidden="1" outlineLevel="1">
      <c r="A693" s="42">
        <v>604.0</v>
      </c>
      <c r="B693" s="129">
        <v>1.0</v>
      </c>
      <c r="C693" s="255" t="s">
        <v>794</v>
      </c>
      <c r="D693" s="256" t="s">
        <v>176</v>
      </c>
      <c r="E693" s="256">
        <v>32440.0</v>
      </c>
      <c r="F693" s="26">
        <f>E693*I693</f>
        <v>2423268</v>
      </c>
      <c r="G693" s="26">
        <f t="shared" ref="G693:G697" si="506">E693*J693</f>
        <v>0</v>
      </c>
      <c r="H693" s="54">
        <f t="shared" si="504"/>
        <v>2423268</v>
      </c>
      <c r="I693" s="47">
        <v>74.7</v>
      </c>
      <c r="J693" s="48">
        <v>0.0</v>
      </c>
      <c r="K693" s="26"/>
      <c r="L693" s="257"/>
      <c r="M693" s="50" t="s">
        <v>138</v>
      </c>
      <c r="N693" s="4"/>
      <c r="O693" s="4"/>
      <c r="P693" s="4"/>
      <c r="Q693" s="4"/>
      <c r="R693" s="4"/>
      <c r="S693" s="4"/>
      <c r="T693" s="4"/>
      <c r="U693" s="4"/>
      <c r="V693" s="4"/>
      <c r="W693" s="4"/>
      <c r="X693" s="4"/>
      <c r="Y693" s="4"/>
      <c r="Z693" s="4"/>
    </row>
    <row r="694" hidden="1" outlineLevel="1">
      <c r="A694" s="22"/>
      <c r="B694" s="29"/>
      <c r="C694" s="250" t="s">
        <v>795</v>
      </c>
      <c r="D694" s="251"/>
      <c r="E694" s="251"/>
      <c r="F694" s="252">
        <f>SUM(F695:F697)</f>
        <v>98299102.12</v>
      </c>
      <c r="G694" s="258">
        <f t="shared" si="506"/>
        <v>0</v>
      </c>
      <c r="H694" s="252">
        <f t="shared" si="504"/>
        <v>98299102.12</v>
      </c>
      <c r="I694" s="54"/>
      <c r="J694" s="48"/>
      <c r="K694" s="26"/>
      <c r="L694" s="254"/>
      <c r="M694" s="50" t="s">
        <v>138</v>
      </c>
      <c r="N694" s="4"/>
      <c r="O694" s="4"/>
      <c r="P694" s="4"/>
      <c r="Q694" s="4"/>
      <c r="R694" s="4"/>
      <c r="S694" s="4"/>
      <c r="T694" s="4"/>
      <c r="U694" s="4"/>
      <c r="V694" s="4"/>
      <c r="W694" s="4"/>
      <c r="X694" s="4"/>
      <c r="Y694" s="4"/>
      <c r="Z694" s="4"/>
    </row>
    <row r="695" hidden="1" outlineLevel="1">
      <c r="A695" s="42">
        <v>605.0</v>
      </c>
      <c r="B695" s="129">
        <v>2.0</v>
      </c>
      <c r="C695" s="259" t="s">
        <v>796</v>
      </c>
      <c r="D695" s="84" t="s">
        <v>136</v>
      </c>
      <c r="E695" s="84">
        <v>4824.0</v>
      </c>
      <c r="F695" s="26">
        <f t="shared" ref="F695:F697" si="507">E695*I695</f>
        <v>21080880</v>
      </c>
      <c r="G695" s="26">
        <f t="shared" si="506"/>
        <v>0</v>
      </c>
      <c r="H695" s="54">
        <f t="shared" si="504"/>
        <v>21080880</v>
      </c>
      <c r="I695" s="48">
        <v>4370.0</v>
      </c>
      <c r="J695" s="48">
        <v>0.0</v>
      </c>
      <c r="K695" s="26"/>
      <c r="L695" s="260"/>
      <c r="M695" s="50" t="s">
        <v>138</v>
      </c>
      <c r="N695" s="4"/>
      <c r="O695" s="4"/>
      <c r="P695" s="4"/>
      <c r="Q695" s="4"/>
      <c r="R695" s="4"/>
      <c r="S695" s="4"/>
      <c r="T695" s="4"/>
      <c r="U695" s="4"/>
      <c r="V695" s="4"/>
      <c r="W695" s="4"/>
      <c r="X695" s="4"/>
      <c r="Y695" s="4"/>
      <c r="Z695" s="4"/>
    </row>
    <row r="696" hidden="1" outlineLevel="1">
      <c r="A696" s="42">
        <v>606.0</v>
      </c>
      <c r="B696" s="129">
        <v>3.0</v>
      </c>
      <c r="C696" s="259" t="s">
        <v>797</v>
      </c>
      <c r="D696" s="84" t="s">
        <v>136</v>
      </c>
      <c r="E696" s="84">
        <v>2400.3</v>
      </c>
      <c r="F696" s="26">
        <f t="shared" si="507"/>
        <v>2289214.116</v>
      </c>
      <c r="G696" s="26">
        <f t="shared" si="506"/>
        <v>0</v>
      </c>
      <c r="H696" s="54">
        <f t="shared" si="504"/>
        <v>2289214.116</v>
      </c>
      <c r="I696" s="48">
        <v>953.72</v>
      </c>
      <c r="J696" s="48">
        <v>0.0</v>
      </c>
      <c r="K696" s="26"/>
      <c r="L696" s="260"/>
      <c r="M696" s="50" t="s">
        <v>138</v>
      </c>
      <c r="N696" s="4"/>
      <c r="O696" s="4"/>
      <c r="P696" s="4"/>
      <c r="Q696" s="4"/>
      <c r="R696" s="4"/>
      <c r="S696" s="4"/>
      <c r="T696" s="4"/>
      <c r="U696" s="4"/>
      <c r="V696" s="4"/>
      <c r="W696" s="4"/>
      <c r="X696" s="4"/>
      <c r="Y696" s="4"/>
      <c r="Z696" s="4"/>
    </row>
    <row r="697" hidden="1" outlineLevel="1">
      <c r="A697" s="261">
        <v>607.0</v>
      </c>
      <c r="B697" s="262">
        <v>4.0</v>
      </c>
      <c r="C697" s="263" t="s">
        <v>798</v>
      </c>
      <c r="D697" s="264" t="s">
        <v>148</v>
      </c>
      <c r="E697" s="264">
        <v>14938.0</v>
      </c>
      <c r="F697" s="265">
        <f t="shared" si="507"/>
        <v>74929008</v>
      </c>
      <c r="G697" s="265">
        <f t="shared" si="506"/>
        <v>0</v>
      </c>
      <c r="H697" s="265">
        <f t="shared" si="504"/>
        <v>74929008</v>
      </c>
      <c r="I697" s="266">
        <v>5016.0</v>
      </c>
      <c r="J697" s="266">
        <v>0.0</v>
      </c>
      <c r="K697" s="265"/>
      <c r="L697" s="259" t="s">
        <v>799</v>
      </c>
      <c r="M697" s="50"/>
      <c r="N697" s="4"/>
      <c r="O697" s="4"/>
      <c r="P697" s="4"/>
      <c r="Q697" s="4"/>
      <c r="R697" s="4"/>
      <c r="S697" s="4"/>
      <c r="T697" s="4"/>
      <c r="U697" s="4"/>
      <c r="V697" s="4"/>
      <c r="W697" s="4"/>
      <c r="X697" s="4"/>
      <c r="Y697" s="4"/>
      <c r="Z697" s="4"/>
    </row>
    <row r="698" hidden="1" outlineLevel="1">
      <c r="A698" s="174">
        <v>607.0</v>
      </c>
      <c r="B698" s="29"/>
      <c r="C698" s="250" t="s">
        <v>800</v>
      </c>
      <c r="D698" s="267"/>
      <c r="E698" s="268"/>
      <c r="F698" s="252">
        <f t="shared" ref="F698:G698" si="508">SUM(F699:F712)</f>
        <v>242356.127</v>
      </c>
      <c r="G698" s="252">
        <f t="shared" si="508"/>
        <v>0</v>
      </c>
      <c r="H698" s="252">
        <f t="shared" si="504"/>
        <v>242356.127</v>
      </c>
      <c r="I698" s="26"/>
      <c r="J698" s="26"/>
      <c r="K698" s="26"/>
      <c r="L698" s="269"/>
      <c r="M698" s="50" t="s">
        <v>138</v>
      </c>
      <c r="N698" s="4"/>
      <c r="O698" s="4"/>
      <c r="P698" s="4"/>
      <c r="Q698" s="4"/>
      <c r="R698" s="4"/>
      <c r="S698" s="4"/>
      <c r="T698" s="4"/>
      <c r="U698" s="4"/>
      <c r="V698" s="4"/>
      <c r="W698" s="4"/>
      <c r="X698" s="4"/>
      <c r="Y698" s="4"/>
      <c r="Z698" s="4"/>
    </row>
    <row r="699" hidden="1" outlineLevel="1">
      <c r="A699" s="42">
        <v>608.0</v>
      </c>
      <c r="B699" s="129">
        <v>5.0</v>
      </c>
      <c r="C699" s="255" t="s">
        <v>801</v>
      </c>
      <c r="D699" s="256" t="s">
        <v>802</v>
      </c>
      <c r="E699" s="256">
        <v>95.1</v>
      </c>
      <c r="F699" s="26">
        <f t="shared" ref="F699:F712" si="509">E699*I699</f>
        <v>3363.687</v>
      </c>
      <c r="G699" s="26">
        <f t="shared" ref="G699:G712" si="510">E699*J699</f>
        <v>0</v>
      </c>
      <c r="H699" s="54">
        <f t="shared" si="504"/>
        <v>3363.687</v>
      </c>
      <c r="I699" s="47">
        <v>35.37</v>
      </c>
      <c r="J699" s="48">
        <v>0.0</v>
      </c>
      <c r="K699" s="26"/>
      <c r="L699" s="255" t="s">
        <v>803</v>
      </c>
      <c r="M699" s="50" t="s">
        <v>138</v>
      </c>
      <c r="N699" s="4"/>
      <c r="O699" s="4"/>
      <c r="P699" s="4"/>
      <c r="Q699" s="4"/>
      <c r="R699" s="4"/>
      <c r="S699" s="4"/>
      <c r="T699" s="4"/>
      <c r="U699" s="4"/>
      <c r="V699" s="4"/>
      <c r="W699" s="4"/>
      <c r="X699" s="4"/>
      <c r="Y699" s="4"/>
      <c r="Z699" s="4"/>
    </row>
    <row r="700" hidden="1" outlineLevel="1">
      <c r="A700" s="42">
        <v>609.0</v>
      </c>
      <c r="B700" s="129">
        <v>6.0</v>
      </c>
      <c r="C700" s="255" t="s">
        <v>804</v>
      </c>
      <c r="D700" s="256" t="s">
        <v>36</v>
      </c>
      <c r="E700" s="256">
        <v>9.0</v>
      </c>
      <c r="F700" s="26">
        <f t="shared" si="509"/>
        <v>59388.3</v>
      </c>
      <c r="G700" s="26">
        <f t="shared" si="510"/>
        <v>0</v>
      </c>
      <c r="H700" s="54">
        <f t="shared" si="504"/>
        <v>59388.3</v>
      </c>
      <c r="I700" s="47">
        <v>6598.7</v>
      </c>
      <c r="J700" s="48">
        <v>0.0</v>
      </c>
      <c r="K700" s="26"/>
      <c r="L700" s="257"/>
      <c r="M700" s="50" t="s">
        <v>138</v>
      </c>
      <c r="N700" s="4"/>
      <c r="O700" s="4"/>
      <c r="P700" s="4"/>
      <c r="Q700" s="4"/>
      <c r="R700" s="4"/>
      <c r="S700" s="4"/>
      <c r="T700" s="4"/>
      <c r="U700" s="4"/>
      <c r="V700" s="4"/>
      <c r="W700" s="4"/>
      <c r="X700" s="4"/>
      <c r="Y700" s="4"/>
      <c r="Z700" s="4"/>
    </row>
    <row r="701" hidden="1" outlineLevel="1">
      <c r="A701" s="42">
        <v>610.0</v>
      </c>
      <c r="B701" s="129">
        <v>7.0</v>
      </c>
      <c r="C701" s="270" t="s">
        <v>805</v>
      </c>
      <c r="D701" s="256" t="s">
        <v>176</v>
      </c>
      <c r="E701" s="256">
        <v>1477.7</v>
      </c>
      <c r="F701" s="26">
        <f t="shared" si="509"/>
        <v>84819.98</v>
      </c>
      <c r="G701" s="26">
        <f t="shared" si="510"/>
        <v>0</v>
      </c>
      <c r="H701" s="54">
        <f t="shared" si="504"/>
        <v>84819.98</v>
      </c>
      <c r="I701" s="47">
        <v>57.4</v>
      </c>
      <c r="J701" s="48">
        <v>0.0</v>
      </c>
      <c r="K701" s="26"/>
      <c r="L701" s="271"/>
      <c r="M701" s="50" t="s">
        <v>138</v>
      </c>
      <c r="N701" s="4"/>
      <c r="O701" s="4"/>
      <c r="P701" s="4"/>
      <c r="Q701" s="4"/>
      <c r="R701" s="4"/>
      <c r="S701" s="4"/>
      <c r="T701" s="4"/>
      <c r="U701" s="4"/>
      <c r="V701" s="4"/>
      <c r="W701" s="4"/>
      <c r="X701" s="4"/>
      <c r="Y701" s="4"/>
      <c r="Z701" s="4"/>
    </row>
    <row r="702" hidden="1" outlineLevel="1">
      <c r="A702" s="42">
        <v>611.0</v>
      </c>
      <c r="B702" s="129">
        <v>8.0</v>
      </c>
      <c r="C702" s="255" t="s">
        <v>806</v>
      </c>
      <c r="D702" s="256" t="s">
        <v>136</v>
      </c>
      <c r="E702" s="256">
        <v>15.8</v>
      </c>
      <c r="F702" s="26">
        <f t="shared" si="509"/>
        <v>69046</v>
      </c>
      <c r="G702" s="26">
        <f t="shared" si="510"/>
        <v>0</v>
      </c>
      <c r="H702" s="54">
        <f t="shared" si="504"/>
        <v>69046</v>
      </c>
      <c r="I702" s="47">
        <v>4370.0</v>
      </c>
      <c r="J702" s="48">
        <v>0.0</v>
      </c>
      <c r="K702" s="26"/>
      <c r="L702" s="257"/>
      <c r="M702" s="50" t="s">
        <v>138</v>
      </c>
      <c r="N702" s="4"/>
      <c r="O702" s="4"/>
      <c r="P702" s="4"/>
      <c r="Q702" s="4"/>
      <c r="R702" s="4"/>
      <c r="S702" s="4"/>
      <c r="T702" s="4"/>
      <c r="U702" s="4"/>
      <c r="V702" s="4"/>
      <c r="W702" s="4"/>
      <c r="X702" s="4"/>
      <c r="Y702" s="4"/>
      <c r="Z702" s="4"/>
    </row>
    <row r="703" hidden="1" outlineLevel="1">
      <c r="A703" s="42">
        <v>612.0</v>
      </c>
      <c r="B703" s="129">
        <v>9.0</v>
      </c>
      <c r="C703" s="255" t="s">
        <v>807</v>
      </c>
      <c r="D703" s="256" t="s">
        <v>176</v>
      </c>
      <c r="E703" s="256">
        <v>104.9</v>
      </c>
      <c r="F703" s="26">
        <f t="shared" si="509"/>
        <v>6021.26</v>
      </c>
      <c r="G703" s="26">
        <f t="shared" si="510"/>
        <v>0</v>
      </c>
      <c r="H703" s="54">
        <f t="shared" si="504"/>
        <v>6021.26</v>
      </c>
      <c r="I703" s="47">
        <v>57.4</v>
      </c>
      <c r="J703" s="48">
        <v>0.0</v>
      </c>
      <c r="K703" s="26"/>
      <c r="L703" s="257"/>
      <c r="M703" s="50" t="s">
        <v>138</v>
      </c>
      <c r="N703" s="4"/>
      <c r="O703" s="4"/>
      <c r="P703" s="4"/>
      <c r="Q703" s="4"/>
      <c r="R703" s="4"/>
      <c r="S703" s="4"/>
      <c r="T703" s="4"/>
      <c r="U703" s="4"/>
      <c r="V703" s="4"/>
      <c r="W703" s="4"/>
      <c r="X703" s="4"/>
      <c r="Y703" s="4"/>
      <c r="Z703" s="4"/>
    </row>
    <row r="704" hidden="1" outlineLevel="1">
      <c r="A704" s="42">
        <v>613.0</v>
      </c>
      <c r="B704" s="129">
        <v>10.0</v>
      </c>
      <c r="C704" s="255" t="s">
        <v>808</v>
      </c>
      <c r="D704" s="256" t="s">
        <v>47</v>
      </c>
      <c r="E704" s="256">
        <v>41.5</v>
      </c>
      <c r="F704" s="26">
        <f t="shared" si="509"/>
        <v>2382.1</v>
      </c>
      <c r="G704" s="26">
        <f t="shared" si="510"/>
        <v>0</v>
      </c>
      <c r="H704" s="54">
        <f t="shared" si="504"/>
        <v>2382.1</v>
      </c>
      <c r="I704" s="47">
        <v>57.4</v>
      </c>
      <c r="J704" s="48">
        <v>0.0</v>
      </c>
      <c r="K704" s="26"/>
      <c r="L704" s="255" t="s">
        <v>809</v>
      </c>
      <c r="M704" s="50" t="s">
        <v>138</v>
      </c>
      <c r="N704" s="4"/>
      <c r="O704" s="4"/>
      <c r="P704" s="4"/>
      <c r="Q704" s="4"/>
      <c r="R704" s="4"/>
      <c r="S704" s="4"/>
      <c r="T704" s="4"/>
      <c r="U704" s="4"/>
      <c r="V704" s="4"/>
      <c r="W704" s="4"/>
      <c r="X704" s="4"/>
      <c r="Y704" s="4"/>
      <c r="Z704" s="4"/>
    </row>
    <row r="705" hidden="1" outlineLevel="1">
      <c r="A705" s="42">
        <v>614.0</v>
      </c>
      <c r="B705" s="129">
        <v>11.0</v>
      </c>
      <c r="C705" s="270" t="s">
        <v>810</v>
      </c>
      <c r="D705" s="256" t="s">
        <v>176</v>
      </c>
      <c r="E705" s="256">
        <v>15.2</v>
      </c>
      <c r="F705" s="26">
        <f t="shared" si="509"/>
        <v>872.48</v>
      </c>
      <c r="G705" s="26">
        <f t="shared" si="510"/>
        <v>0</v>
      </c>
      <c r="H705" s="54">
        <f t="shared" si="504"/>
        <v>872.48</v>
      </c>
      <c r="I705" s="47">
        <v>57.4</v>
      </c>
      <c r="J705" s="48">
        <v>0.0</v>
      </c>
      <c r="K705" s="26"/>
      <c r="L705" s="271"/>
      <c r="M705" s="50" t="s">
        <v>138</v>
      </c>
      <c r="N705" s="4"/>
      <c r="O705" s="4"/>
      <c r="P705" s="4"/>
      <c r="Q705" s="4"/>
      <c r="R705" s="4"/>
      <c r="S705" s="4"/>
      <c r="T705" s="4"/>
      <c r="U705" s="4"/>
      <c r="V705" s="4"/>
      <c r="W705" s="4"/>
      <c r="X705" s="4"/>
      <c r="Y705" s="4"/>
      <c r="Z705" s="4"/>
    </row>
    <row r="706" hidden="1" outlineLevel="1">
      <c r="A706" s="42">
        <v>615.0</v>
      </c>
      <c r="B706" s="129">
        <v>12.0</v>
      </c>
      <c r="C706" s="255" t="s">
        <v>811</v>
      </c>
      <c r="D706" s="256" t="s">
        <v>176</v>
      </c>
      <c r="E706" s="256">
        <v>7.9</v>
      </c>
      <c r="F706" s="26">
        <f t="shared" si="509"/>
        <v>453.46</v>
      </c>
      <c r="G706" s="26">
        <f t="shared" si="510"/>
        <v>0</v>
      </c>
      <c r="H706" s="54">
        <f t="shared" si="504"/>
        <v>453.46</v>
      </c>
      <c r="I706" s="47">
        <v>57.4</v>
      </c>
      <c r="J706" s="48">
        <v>0.0</v>
      </c>
      <c r="K706" s="26"/>
      <c r="L706" s="257"/>
      <c r="M706" s="50" t="s">
        <v>138</v>
      </c>
      <c r="N706" s="4"/>
      <c r="O706" s="4"/>
      <c r="P706" s="4"/>
      <c r="Q706" s="4"/>
      <c r="R706" s="4"/>
      <c r="S706" s="4"/>
      <c r="T706" s="4"/>
      <c r="U706" s="4"/>
      <c r="V706" s="4"/>
      <c r="W706" s="4"/>
      <c r="X706" s="4"/>
      <c r="Y706" s="4"/>
      <c r="Z706" s="4"/>
    </row>
    <row r="707" hidden="1" outlineLevel="1">
      <c r="A707" s="42">
        <v>616.0</v>
      </c>
      <c r="B707" s="129">
        <v>13.0</v>
      </c>
      <c r="C707" s="255" t="s">
        <v>812</v>
      </c>
      <c r="D707" s="256" t="s">
        <v>176</v>
      </c>
      <c r="E707" s="256">
        <v>48.1</v>
      </c>
      <c r="F707" s="26">
        <f t="shared" si="509"/>
        <v>2760.94</v>
      </c>
      <c r="G707" s="26">
        <f t="shared" si="510"/>
        <v>0</v>
      </c>
      <c r="H707" s="54">
        <f t="shared" si="504"/>
        <v>2760.94</v>
      </c>
      <c r="I707" s="47">
        <v>57.4</v>
      </c>
      <c r="J707" s="48">
        <v>0.0</v>
      </c>
      <c r="K707" s="26"/>
      <c r="L707" s="257"/>
      <c r="M707" s="50" t="s">
        <v>138</v>
      </c>
      <c r="N707" s="4"/>
      <c r="O707" s="4"/>
      <c r="P707" s="4"/>
      <c r="Q707" s="4"/>
      <c r="R707" s="4"/>
      <c r="S707" s="4"/>
      <c r="T707" s="4"/>
      <c r="U707" s="4"/>
      <c r="V707" s="4"/>
      <c r="W707" s="4"/>
      <c r="X707" s="4"/>
      <c r="Y707" s="4"/>
      <c r="Z707" s="4"/>
    </row>
    <row r="708" hidden="1" outlineLevel="1">
      <c r="A708" s="42">
        <v>617.0</v>
      </c>
      <c r="B708" s="129">
        <v>14.0</v>
      </c>
      <c r="C708" s="270" t="s">
        <v>813</v>
      </c>
      <c r="D708" s="256" t="s">
        <v>176</v>
      </c>
      <c r="E708" s="256">
        <v>41.4</v>
      </c>
      <c r="F708" s="26">
        <f t="shared" si="509"/>
        <v>2376.36</v>
      </c>
      <c r="G708" s="26">
        <f t="shared" si="510"/>
        <v>0</v>
      </c>
      <c r="H708" s="54">
        <f t="shared" si="504"/>
        <v>2376.36</v>
      </c>
      <c r="I708" s="47">
        <v>57.4</v>
      </c>
      <c r="J708" s="48">
        <v>0.0</v>
      </c>
      <c r="K708" s="26"/>
      <c r="L708" s="271"/>
      <c r="M708" s="50" t="s">
        <v>138</v>
      </c>
      <c r="N708" s="4"/>
      <c r="O708" s="4"/>
      <c r="P708" s="4"/>
      <c r="Q708" s="4"/>
      <c r="R708" s="4"/>
      <c r="S708" s="4"/>
      <c r="T708" s="4"/>
      <c r="U708" s="4"/>
      <c r="V708" s="4"/>
      <c r="W708" s="4"/>
      <c r="X708" s="4"/>
      <c r="Y708" s="4"/>
      <c r="Z708" s="4"/>
    </row>
    <row r="709" hidden="1" outlineLevel="1">
      <c r="A709" s="42">
        <v>618.0</v>
      </c>
      <c r="B709" s="129">
        <v>15.0</v>
      </c>
      <c r="C709" s="255" t="s">
        <v>814</v>
      </c>
      <c r="D709" s="256" t="s">
        <v>176</v>
      </c>
      <c r="E709" s="256">
        <v>12.9</v>
      </c>
      <c r="F709" s="26">
        <f t="shared" si="509"/>
        <v>740.46</v>
      </c>
      <c r="G709" s="26">
        <f t="shared" si="510"/>
        <v>0</v>
      </c>
      <c r="H709" s="54">
        <f t="shared" si="504"/>
        <v>740.46</v>
      </c>
      <c r="I709" s="47">
        <v>57.4</v>
      </c>
      <c r="J709" s="48">
        <v>0.0</v>
      </c>
      <c r="K709" s="26"/>
      <c r="L709" s="257"/>
      <c r="M709" s="50" t="s">
        <v>138</v>
      </c>
      <c r="N709" s="4"/>
      <c r="O709" s="4"/>
      <c r="P709" s="4"/>
      <c r="Q709" s="4"/>
      <c r="R709" s="4"/>
      <c r="S709" s="4"/>
      <c r="T709" s="4"/>
      <c r="U709" s="4"/>
      <c r="V709" s="4"/>
      <c r="W709" s="4"/>
      <c r="X709" s="4"/>
      <c r="Y709" s="4"/>
      <c r="Z709" s="4"/>
    </row>
    <row r="710" hidden="1" outlineLevel="1">
      <c r="A710" s="42">
        <v>619.0</v>
      </c>
      <c r="B710" s="129">
        <v>16.0</v>
      </c>
      <c r="C710" s="255" t="s">
        <v>815</v>
      </c>
      <c r="D710" s="256" t="s">
        <v>176</v>
      </c>
      <c r="E710" s="256">
        <v>78.2</v>
      </c>
      <c r="F710" s="26">
        <f t="shared" si="509"/>
        <v>4488.68</v>
      </c>
      <c r="G710" s="26">
        <f t="shared" si="510"/>
        <v>0</v>
      </c>
      <c r="H710" s="54">
        <f t="shared" si="504"/>
        <v>4488.68</v>
      </c>
      <c r="I710" s="47">
        <v>57.4</v>
      </c>
      <c r="J710" s="48">
        <v>0.0</v>
      </c>
      <c r="K710" s="26"/>
      <c r="L710" s="257"/>
      <c r="M710" s="50" t="s">
        <v>138</v>
      </c>
      <c r="N710" s="4"/>
      <c r="O710" s="4"/>
      <c r="P710" s="4"/>
      <c r="Q710" s="4"/>
      <c r="R710" s="4"/>
      <c r="S710" s="4"/>
      <c r="T710" s="4"/>
      <c r="U710" s="4"/>
      <c r="V710" s="4"/>
      <c r="W710" s="4"/>
      <c r="X710" s="4"/>
      <c r="Y710" s="4"/>
      <c r="Z710" s="4"/>
    </row>
    <row r="711" hidden="1" outlineLevel="1">
      <c r="A711" s="42">
        <v>620.0</v>
      </c>
      <c r="B711" s="129">
        <v>17.0</v>
      </c>
      <c r="C711" s="272" t="s">
        <v>816</v>
      </c>
      <c r="D711" s="256" t="s">
        <v>176</v>
      </c>
      <c r="E711" s="273">
        <v>64.4</v>
      </c>
      <c r="F711" s="26">
        <f t="shared" si="509"/>
        <v>3696.56</v>
      </c>
      <c r="G711" s="26">
        <f t="shared" si="510"/>
        <v>0</v>
      </c>
      <c r="H711" s="54">
        <f t="shared" si="504"/>
        <v>3696.56</v>
      </c>
      <c r="I711" s="47">
        <v>57.4</v>
      </c>
      <c r="J711" s="48">
        <v>0.0</v>
      </c>
      <c r="K711" s="26"/>
      <c r="L711" s="274"/>
      <c r="M711" s="50" t="s">
        <v>138</v>
      </c>
      <c r="N711" s="4"/>
      <c r="O711" s="4"/>
      <c r="P711" s="4"/>
      <c r="Q711" s="4"/>
      <c r="R711" s="4"/>
      <c r="S711" s="4"/>
      <c r="T711" s="4"/>
      <c r="U711" s="4"/>
      <c r="V711" s="4"/>
      <c r="W711" s="4"/>
      <c r="X711" s="4"/>
      <c r="Y711" s="4"/>
      <c r="Z711" s="4"/>
    </row>
    <row r="712" hidden="1" outlineLevel="1">
      <c r="A712" s="42">
        <v>621.0</v>
      </c>
      <c r="B712" s="129">
        <v>18.0</v>
      </c>
      <c r="C712" s="255" t="s">
        <v>817</v>
      </c>
      <c r="D712" s="256" t="s">
        <v>176</v>
      </c>
      <c r="E712" s="256">
        <v>33.9</v>
      </c>
      <c r="F712" s="26">
        <f t="shared" si="509"/>
        <v>1945.86</v>
      </c>
      <c r="G712" s="26">
        <f t="shared" si="510"/>
        <v>0</v>
      </c>
      <c r="H712" s="54">
        <f t="shared" si="504"/>
        <v>1945.86</v>
      </c>
      <c r="I712" s="47">
        <v>57.4</v>
      </c>
      <c r="J712" s="48">
        <v>0.0</v>
      </c>
      <c r="K712" s="26"/>
      <c r="L712" s="257"/>
      <c r="M712" s="50" t="s">
        <v>138</v>
      </c>
      <c r="N712" s="4"/>
      <c r="O712" s="4"/>
      <c r="P712" s="4"/>
      <c r="Q712" s="4"/>
      <c r="R712" s="4"/>
      <c r="S712" s="4"/>
      <c r="T712" s="4"/>
      <c r="U712" s="4"/>
      <c r="V712" s="4"/>
      <c r="W712" s="4"/>
      <c r="X712" s="4"/>
      <c r="Y712" s="4"/>
      <c r="Z712" s="4"/>
    </row>
    <row r="713" hidden="1" outlineLevel="1">
      <c r="A713" s="174">
        <v>622.0</v>
      </c>
      <c r="B713" s="29"/>
      <c r="C713" s="275" t="s">
        <v>818</v>
      </c>
      <c r="D713" s="276"/>
      <c r="E713" s="276"/>
      <c r="F713" s="252">
        <f t="shared" ref="F713:G713" si="511">SUM(F714:F720)</f>
        <v>40047.4</v>
      </c>
      <c r="G713" s="252">
        <f t="shared" si="511"/>
        <v>0</v>
      </c>
      <c r="H713" s="252">
        <f t="shared" si="504"/>
        <v>40047.4</v>
      </c>
      <c r="I713" s="54"/>
      <c r="J713" s="48"/>
      <c r="K713" s="26"/>
      <c r="L713" s="257"/>
      <c r="M713" s="50" t="s">
        <v>138</v>
      </c>
      <c r="N713" s="4"/>
      <c r="O713" s="4"/>
      <c r="P713" s="4"/>
      <c r="Q713" s="4"/>
      <c r="R713" s="4"/>
      <c r="S713" s="4"/>
      <c r="T713" s="4"/>
      <c r="U713" s="4"/>
      <c r="V713" s="4"/>
      <c r="W713" s="4"/>
      <c r="X713" s="4"/>
      <c r="Y713" s="4"/>
      <c r="Z713" s="4"/>
    </row>
    <row r="714" hidden="1" outlineLevel="1">
      <c r="A714" s="42">
        <v>622.0</v>
      </c>
      <c r="B714" s="129">
        <v>19.0</v>
      </c>
      <c r="C714" s="255" t="s">
        <v>819</v>
      </c>
      <c r="D714" s="256" t="s">
        <v>176</v>
      </c>
      <c r="E714" s="256">
        <v>65.8</v>
      </c>
      <c r="F714" s="26">
        <f t="shared" ref="F714:F720" si="512">E714*I714</f>
        <v>3776.92</v>
      </c>
      <c r="G714" s="244">
        <f t="shared" ref="G714:G720" si="513">E714*J714</f>
        <v>0</v>
      </c>
      <c r="H714" s="54">
        <f t="shared" si="504"/>
        <v>3776.92</v>
      </c>
      <c r="I714" s="47">
        <v>57.4</v>
      </c>
      <c r="J714" s="48">
        <v>0.0</v>
      </c>
      <c r="K714" s="26"/>
      <c r="L714" s="257"/>
      <c r="M714" s="50" t="s">
        <v>138</v>
      </c>
      <c r="N714" s="4"/>
      <c r="O714" s="4"/>
      <c r="P714" s="4"/>
      <c r="Q714" s="4"/>
      <c r="R714" s="4"/>
      <c r="S714" s="4"/>
      <c r="T714" s="4"/>
      <c r="U714" s="4"/>
      <c r="V714" s="4"/>
      <c r="W714" s="4"/>
      <c r="X714" s="4"/>
      <c r="Y714" s="4"/>
      <c r="Z714" s="4"/>
    </row>
    <row r="715" hidden="1" outlineLevel="1">
      <c r="A715" s="42">
        <v>623.0</v>
      </c>
      <c r="B715" s="129">
        <v>20.0</v>
      </c>
      <c r="C715" s="255" t="s">
        <v>820</v>
      </c>
      <c r="D715" s="256" t="s">
        <v>176</v>
      </c>
      <c r="E715" s="256">
        <v>66.8</v>
      </c>
      <c r="F715" s="26">
        <f t="shared" si="512"/>
        <v>3834.32</v>
      </c>
      <c r="G715" s="244">
        <f t="shared" si="513"/>
        <v>0</v>
      </c>
      <c r="H715" s="54">
        <f t="shared" si="504"/>
        <v>3834.32</v>
      </c>
      <c r="I715" s="47">
        <v>57.4</v>
      </c>
      <c r="J715" s="48">
        <v>0.0</v>
      </c>
      <c r="K715" s="26"/>
      <c r="L715" s="257"/>
      <c r="M715" s="50" t="s">
        <v>138</v>
      </c>
      <c r="N715" s="4"/>
      <c r="O715" s="4"/>
      <c r="P715" s="4"/>
      <c r="Q715" s="4"/>
      <c r="R715" s="4"/>
      <c r="S715" s="4"/>
      <c r="T715" s="4"/>
      <c r="U715" s="4"/>
      <c r="V715" s="4"/>
      <c r="W715" s="4"/>
      <c r="X715" s="4"/>
      <c r="Y715" s="4"/>
      <c r="Z715" s="4"/>
    </row>
    <row r="716" hidden="1" outlineLevel="1">
      <c r="A716" s="42">
        <v>624.0</v>
      </c>
      <c r="B716" s="129">
        <v>21.0</v>
      </c>
      <c r="C716" s="272" t="s">
        <v>821</v>
      </c>
      <c r="D716" s="256" t="s">
        <v>176</v>
      </c>
      <c r="E716" s="273">
        <v>164.7</v>
      </c>
      <c r="F716" s="26">
        <f t="shared" si="512"/>
        <v>9453.78</v>
      </c>
      <c r="G716" s="244">
        <f t="shared" si="513"/>
        <v>0</v>
      </c>
      <c r="H716" s="54">
        <f t="shared" si="504"/>
        <v>9453.78</v>
      </c>
      <c r="I716" s="47">
        <v>57.4</v>
      </c>
      <c r="J716" s="48">
        <v>0.0</v>
      </c>
      <c r="K716" s="26"/>
      <c r="L716" s="274"/>
      <c r="M716" s="50" t="s">
        <v>138</v>
      </c>
      <c r="N716" s="4"/>
      <c r="O716" s="4"/>
      <c r="P716" s="4"/>
      <c r="Q716" s="4"/>
      <c r="R716" s="4"/>
      <c r="S716" s="4"/>
      <c r="T716" s="4"/>
      <c r="U716" s="4"/>
      <c r="V716" s="4"/>
      <c r="W716" s="4"/>
      <c r="X716" s="4"/>
      <c r="Y716" s="4"/>
      <c r="Z716" s="4"/>
    </row>
    <row r="717" hidden="1" outlineLevel="1">
      <c r="A717" s="42">
        <v>625.0</v>
      </c>
      <c r="B717" s="129">
        <v>22.0</v>
      </c>
      <c r="C717" s="270" t="s">
        <v>822</v>
      </c>
      <c r="D717" s="256" t="s">
        <v>136</v>
      </c>
      <c r="E717" s="256">
        <v>3.7</v>
      </c>
      <c r="F717" s="26">
        <f t="shared" si="512"/>
        <v>16169</v>
      </c>
      <c r="G717" s="244">
        <f t="shared" si="513"/>
        <v>0</v>
      </c>
      <c r="H717" s="54">
        <f t="shared" si="504"/>
        <v>16169</v>
      </c>
      <c r="I717" s="47">
        <v>4370.0</v>
      </c>
      <c r="J717" s="48">
        <v>0.0</v>
      </c>
      <c r="K717" s="26"/>
      <c r="L717" s="270" t="s">
        <v>823</v>
      </c>
      <c r="M717" s="50" t="s">
        <v>138</v>
      </c>
      <c r="N717" s="4"/>
      <c r="O717" s="4"/>
      <c r="P717" s="4"/>
      <c r="Q717" s="4"/>
      <c r="R717" s="4"/>
      <c r="S717" s="4"/>
      <c r="T717" s="4"/>
      <c r="U717" s="4"/>
      <c r="V717" s="4"/>
      <c r="W717" s="4"/>
      <c r="X717" s="4"/>
      <c r="Y717" s="4"/>
      <c r="Z717" s="4"/>
    </row>
    <row r="718" hidden="1" outlineLevel="1">
      <c r="A718" s="42">
        <v>626.0</v>
      </c>
      <c r="B718" s="129">
        <v>23.0</v>
      </c>
      <c r="C718" s="255" t="s">
        <v>824</v>
      </c>
      <c r="D718" s="256" t="s">
        <v>176</v>
      </c>
      <c r="E718" s="256">
        <v>50.0</v>
      </c>
      <c r="F718" s="26">
        <f t="shared" si="512"/>
        <v>2870</v>
      </c>
      <c r="G718" s="244">
        <f t="shared" si="513"/>
        <v>0</v>
      </c>
      <c r="H718" s="54">
        <f t="shared" si="504"/>
        <v>2870</v>
      </c>
      <c r="I718" s="47">
        <v>57.4</v>
      </c>
      <c r="J718" s="48">
        <v>0.0</v>
      </c>
      <c r="K718" s="26"/>
      <c r="L718" s="255" t="s">
        <v>825</v>
      </c>
      <c r="M718" s="50" t="s">
        <v>138</v>
      </c>
      <c r="N718" s="4"/>
      <c r="O718" s="4"/>
      <c r="P718" s="4"/>
      <c r="Q718" s="4"/>
      <c r="R718" s="4"/>
      <c r="S718" s="4"/>
      <c r="T718" s="4"/>
      <c r="U718" s="4"/>
      <c r="V718" s="4"/>
      <c r="W718" s="4"/>
      <c r="X718" s="4"/>
      <c r="Y718" s="4"/>
      <c r="Z718" s="4"/>
    </row>
    <row r="719" hidden="1" outlineLevel="1">
      <c r="A719" s="42">
        <v>627.0</v>
      </c>
      <c r="B719" s="129">
        <v>24.0</v>
      </c>
      <c r="C719" s="255" t="s">
        <v>826</v>
      </c>
      <c r="D719" s="256" t="s">
        <v>176</v>
      </c>
      <c r="E719" s="256">
        <v>20.4</v>
      </c>
      <c r="F719" s="26">
        <f t="shared" si="512"/>
        <v>1170.96</v>
      </c>
      <c r="G719" s="244">
        <f t="shared" si="513"/>
        <v>0</v>
      </c>
      <c r="H719" s="54">
        <f t="shared" si="504"/>
        <v>1170.96</v>
      </c>
      <c r="I719" s="47">
        <v>57.4</v>
      </c>
      <c r="J719" s="48">
        <v>0.0</v>
      </c>
      <c r="K719" s="26"/>
      <c r="L719" s="257"/>
      <c r="M719" s="50" t="s">
        <v>138</v>
      </c>
      <c r="N719" s="4"/>
      <c r="O719" s="4"/>
      <c r="P719" s="4"/>
      <c r="Q719" s="4"/>
      <c r="R719" s="4"/>
      <c r="S719" s="4"/>
      <c r="T719" s="4"/>
      <c r="U719" s="4"/>
      <c r="V719" s="4"/>
      <c r="W719" s="4"/>
      <c r="X719" s="4"/>
      <c r="Y719" s="4"/>
      <c r="Z719" s="4"/>
    </row>
    <row r="720" hidden="1" outlineLevel="1">
      <c r="A720" s="42">
        <v>628.0</v>
      </c>
      <c r="B720" s="129">
        <v>25.0</v>
      </c>
      <c r="C720" s="255" t="s">
        <v>827</v>
      </c>
      <c r="D720" s="256" t="s">
        <v>176</v>
      </c>
      <c r="E720" s="256">
        <v>48.3</v>
      </c>
      <c r="F720" s="26">
        <f t="shared" si="512"/>
        <v>2772.42</v>
      </c>
      <c r="G720" s="244">
        <f t="shared" si="513"/>
        <v>0</v>
      </c>
      <c r="H720" s="54">
        <f t="shared" si="504"/>
        <v>2772.42</v>
      </c>
      <c r="I720" s="47">
        <v>57.4</v>
      </c>
      <c r="J720" s="48">
        <v>0.0</v>
      </c>
      <c r="K720" s="26"/>
      <c r="L720" s="257"/>
      <c r="M720" s="50" t="s">
        <v>138</v>
      </c>
      <c r="N720" s="4"/>
      <c r="O720" s="4"/>
      <c r="P720" s="4"/>
      <c r="Q720" s="4"/>
      <c r="R720" s="4"/>
      <c r="S720" s="4"/>
      <c r="T720" s="4"/>
      <c r="U720" s="4"/>
      <c r="V720" s="4"/>
      <c r="W720" s="4"/>
      <c r="X720" s="4"/>
      <c r="Y720" s="4"/>
      <c r="Z720" s="4"/>
    </row>
    <row r="721" hidden="1" outlineLevel="1">
      <c r="A721" s="174">
        <v>629.0</v>
      </c>
      <c r="B721" s="29"/>
      <c r="C721" s="275" t="s">
        <v>828</v>
      </c>
      <c r="D721" s="276"/>
      <c r="E721" s="276"/>
      <c r="F721" s="252">
        <f>SUM(F722:F730)</f>
        <v>213911.912</v>
      </c>
      <c r="G721" s="252"/>
      <c r="H721" s="252">
        <f t="shared" si="504"/>
        <v>213911.912</v>
      </c>
      <c r="I721" s="54"/>
      <c r="J721" s="48"/>
      <c r="K721" s="26"/>
      <c r="L721" s="257"/>
      <c r="M721" s="50" t="s">
        <v>138</v>
      </c>
      <c r="N721" s="4"/>
      <c r="O721" s="4"/>
      <c r="P721" s="4"/>
      <c r="Q721" s="4"/>
      <c r="R721" s="4"/>
      <c r="S721" s="4"/>
      <c r="T721" s="4"/>
      <c r="U721" s="4"/>
      <c r="V721" s="4"/>
      <c r="W721" s="4"/>
      <c r="X721" s="4"/>
      <c r="Y721" s="4"/>
      <c r="Z721" s="4"/>
    </row>
    <row r="722" hidden="1" outlineLevel="1">
      <c r="A722" s="42">
        <v>629.0</v>
      </c>
      <c r="B722" s="129">
        <v>26.0</v>
      </c>
      <c r="C722" s="255" t="s">
        <v>829</v>
      </c>
      <c r="D722" s="256" t="s">
        <v>136</v>
      </c>
      <c r="E722" s="256">
        <v>5.0</v>
      </c>
      <c r="F722" s="26">
        <f t="shared" ref="F722:F730" si="514">E722*I722</f>
        <v>21850</v>
      </c>
      <c r="G722" s="244">
        <f t="shared" ref="G722:G730" si="515">E722*J722</f>
        <v>0</v>
      </c>
      <c r="H722" s="54">
        <f t="shared" si="504"/>
        <v>21850</v>
      </c>
      <c r="I722" s="47">
        <v>4370.0</v>
      </c>
      <c r="J722" s="48">
        <v>0.0</v>
      </c>
      <c r="K722" s="26"/>
      <c r="L722" s="255" t="s">
        <v>830</v>
      </c>
      <c r="M722" s="50" t="s">
        <v>138</v>
      </c>
      <c r="N722" s="4"/>
      <c r="O722" s="4"/>
      <c r="P722" s="4"/>
      <c r="Q722" s="4"/>
      <c r="R722" s="4"/>
      <c r="S722" s="4"/>
      <c r="T722" s="4"/>
      <c r="U722" s="4"/>
      <c r="V722" s="4"/>
      <c r="W722" s="4"/>
      <c r="X722" s="4"/>
      <c r="Y722" s="4"/>
      <c r="Z722" s="4"/>
    </row>
    <row r="723" hidden="1" outlineLevel="1">
      <c r="A723" s="42">
        <v>630.0</v>
      </c>
      <c r="B723" s="129">
        <v>27.0</v>
      </c>
      <c r="C723" s="270" t="s">
        <v>831</v>
      </c>
      <c r="D723" s="256" t="s">
        <v>176</v>
      </c>
      <c r="E723" s="256">
        <v>356.0</v>
      </c>
      <c r="F723" s="26">
        <f t="shared" si="514"/>
        <v>20434.4</v>
      </c>
      <c r="G723" s="244">
        <f t="shared" si="515"/>
        <v>0</v>
      </c>
      <c r="H723" s="54">
        <f t="shared" si="504"/>
        <v>20434.4</v>
      </c>
      <c r="I723" s="47">
        <v>57.4</v>
      </c>
      <c r="J723" s="48">
        <v>0.0</v>
      </c>
      <c r="K723" s="26"/>
      <c r="L723" s="271"/>
      <c r="M723" s="50" t="s">
        <v>138</v>
      </c>
      <c r="N723" s="4"/>
      <c r="O723" s="4"/>
      <c r="P723" s="4"/>
      <c r="Q723" s="4"/>
      <c r="R723" s="4"/>
      <c r="S723" s="4"/>
      <c r="T723" s="4"/>
      <c r="U723" s="4"/>
      <c r="V723" s="4"/>
      <c r="W723" s="4"/>
      <c r="X723" s="4"/>
      <c r="Y723" s="4"/>
      <c r="Z723" s="4"/>
    </row>
    <row r="724" hidden="1" outlineLevel="1">
      <c r="A724" s="42">
        <v>631.0</v>
      </c>
      <c r="B724" s="129">
        <v>28.0</v>
      </c>
      <c r="C724" s="255" t="s">
        <v>832</v>
      </c>
      <c r="D724" s="256" t="s">
        <v>136</v>
      </c>
      <c r="E724" s="256">
        <v>13.5</v>
      </c>
      <c r="F724" s="26">
        <f t="shared" si="514"/>
        <v>58995</v>
      </c>
      <c r="G724" s="244">
        <f t="shared" si="515"/>
        <v>0</v>
      </c>
      <c r="H724" s="54">
        <f t="shared" si="504"/>
        <v>58995</v>
      </c>
      <c r="I724" s="47">
        <v>4370.0</v>
      </c>
      <c r="J724" s="48">
        <v>0.0</v>
      </c>
      <c r="K724" s="26"/>
      <c r="L724" s="255" t="s">
        <v>833</v>
      </c>
      <c r="M724" s="50" t="s">
        <v>138</v>
      </c>
      <c r="N724" s="4"/>
      <c r="O724" s="4"/>
      <c r="P724" s="4"/>
      <c r="Q724" s="4"/>
      <c r="R724" s="4"/>
      <c r="S724" s="4"/>
      <c r="T724" s="4"/>
      <c r="U724" s="4"/>
      <c r="V724" s="4"/>
      <c r="W724" s="4"/>
      <c r="X724" s="4"/>
      <c r="Y724" s="4"/>
      <c r="Z724" s="4"/>
    </row>
    <row r="725" hidden="1" outlineLevel="1">
      <c r="A725" s="42">
        <v>632.0</v>
      </c>
      <c r="B725" s="129">
        <v>29.0</v>
      </c>
      <c r="C725" s="270" t="s">
        <v>834</v>
      </c>
      <c r="D725" s="256" t="s">
        <v>47</v>
      </c>
      <c r="E725" s="256">
        <v>7.56</v>
      </c>
      <c r="F725" s="26">
        <f t="shared" si="514"/>
        <v>5149.872</v>
      </c>
      <c r="G725" s="244">
        <f t="shared" si="515"/>
        <v>0</v>
      </c>
      <c r="H725" s="54">
        <f t="shared" si="504"/>
        <v>5149.872</v>
      </c>
      <c r="I725" s="47">
        <v>681.2</v>
      </c>
      <c r="J725" s="48">
        <v>0.0</v>
      </c>
      <c r="K725" s="26"/>
      <c r="L725" s="270" t="s">
        <v>835</v>
      </c>
      <c r="M725" s="50" t="s">
        <v>138</v>
      </c>
      <c r="N725" s="4"/>
      <c r="O725" s="4"/>
      <c r="P725" s="4"/>
      <c r="Q725" s="4"/>
      <c r="R725" s="4"/>
      <c r="S725" s="4"/>
      <c r="T725" s="4"/>
      <c r="U725" s="4"/>
      <c r="V725" s="4"/>
      <c r="W725" s="4"/>
      <c r="X725" s="4"/>
      <c r="Y725" s="4"/>
      <c r="Z725" s="4"/>
    </row>
    <row r="726" hidden="1" outlineLevel="1">
      <c r="A726" s="42">
        <v>633.0</v>
      </c>
      <c r="B726" s="129">
        <v>30.0</v>
      </c>
      <c r="C726" s="255" t="s">
        <v>836</v>
      </c>
      <c r="D726" s="256" t="s">
        <v>136</v>
      </c>
      <c r="E726" s="256">
        <v>3.4</v>
      </c>
      <c r="F726" s="26">
        <f t="shared" si="514"/>
        <v>14858</v>
      </c>
      <c r="G726" s="244">
        <f t="shared" si="515"/>
        <v>0</v>
      </c>
      <c r="H726" s="54">
        <f t="shared" si="504"/>
        <v>14858</v>
      </c>
      <c r="I726" s="47">
        <v>4370.0</v>
      </c>
      <c r="J726" s="48">
        <v>0.0</v>
      </c>
      <c r="K726" s="26"/>
      <c r="L726" s="255" t="s">
        <v>837</v>
      </c>
      <c r="M726" s="50" t="s">
        <v>138</v>
      </c>
      <c r="N726" s="4"/>
      <c r="O726" s="4"/>
      <c r="P726" s="4"/>
      <c r="Q726" s="4"/>
      <c r="R726" s="4"/>
      <c r="S726" s="4"/>
      <c r="T726" s="4"/>
      <c r="U726" s="4"/>
      <c r="V726" s="4"/>
      <c r="W726" s="4"/>
      <c r="X726" s="4"/>
      <c r="Y726" s="4"/>
      <c r="Z726" s="4"/>
    </row>
    <row r="727" hidden="1" outlineLevel="1">
      <c r="A727" s="42">
        <v>634.0</v>
      </c>
      <c r="B727" s="129">
        <v>31.0</v>
      </c>
      <c r="C727" s="255" t="s">
        <v>838</v>
      </c>
      <c r="D727" s="256" t="s">
        <v>176</v>
      </c>
      <c r="E727" s="256">
        <v>614.4</v>
      </c>
      <c r="F727" s="26">
        <f t="shared" si="514"/>
        <v>35266.56</v>
      </c>
      <c r="G727" s="244">
        <f t="shared" si="515"/>
        <v>0</v>
      </c>
      <c r="H727" s="54">
        <f t="shared" si="504"/>
        <v>35266.56</v>
      </c>
      <c r="I727" s="47">
        <v>57.4</v>
      </c>
      <c r="J727" s="48">
        <v>0.0</v>
      </c>
      <c r="K727" s="26"/>
      <c r="L727" s="257"/>
      <c r="M727" s="50" t="s">
        <v>138</v>
      </c>
      <c r="N727" s="4"/>
      <c r="O727" s="4"/>
      <c r="P727" s="4"/>
      <c r="Q727" s="4"/>
      <c r="R727" s="4"/>
      <c r="S727" s="4"/>
      <c r="T727" s="4"/>
      <c r="U727" s="4"/>
      <c r="V727" s="4"/>
      <c r="W727" s="4"/>
      <c r="X727" s="4"/>
      <c r="Y727" s="4"/>
      <c r="Z727" s="4"/>
    </row>
    <row r="728" hidden="1" outlineLevel="1">
      <c r="A728" s="42">
        <v>635.0</v>
      </c>
      <c r="B728" s="129">
        <v>32.0</v>
      </c>
      <c r="C728" s="255" t="s">
        <v>839</v>
      </c>
      <c r="D728" s="256" t="s">
        <v>136</v>
      </c>
      <c r="E728" s="256">
        <v>11.1</v>
      </c>
      <c r="F728" s="26">
        <f t="shared" si="514"/>
        <v>48507</v>
      </c>
      <c r="G728" s="244">
        <f t="shared" si="515"/>
        <v>0</v>
      </c>
      <c r="H728" s="54">
        <f t="shared" si="504"/>
        <v>48507</v>
      </c>
      <c r="I728" s="47">
        <v>4370.0</v>
      </c>
      <c r="J728" s="48">
        <v>0.0</v>
      </c>
      <c r="K728" s="26"/>
      <c r="L728" s="255" t="s">
        <v>840</v>
      </c>
      <c r="M728" s="50" t="s">
        <v>138</v>
      </c>
      <c r="N728" s="4"/>
      <c r="O728" s="4"/>
      <c r="P728" s="4"/>
      <c r="Q728" s="4"/>
      <c r="R728" s="4"/>
      <c r="S728" s="4"/>
      <c r="T728" s="4"/>
      <c r="U728" s="4"/>
      <c r="V728" s="4"/>
      <c r="W728" s="4"/>
      <c r="X728" s="4"/>
      <c r="Y728" s="4"/>
      <c r="Z728" s="4"/>
    </row>
    <row r="729" hidden="1" outlineLevel="1">
      <c r="A729" s="42">
        <v>636.0</v>
      </c>
      <c r="B729" s="129">
        <v>33.0</v>
      </c>
      <c r="C729" s="270" t="s">
        <v>841</v>
      </c>
      <c r="D729" s="256" t="s">
        <v>176</v>
      </c>
      <c r="E729" s="256">
        <v>111.0</v>
      </c>
      <c r="F729" s="26">
        <f t="shared" si="514"/>
        <v>6371.4</v>
      </c>
      <c r="G729" s="244">
        <f t="shared" si="515"/>
        <v>0</v>
      </c>
      <c r="H729" s="54">
        <f t="shared" si="504"/>
        <v>6371.4</v>
      </c>
      <c r="I729" s="47">
        <v>57.4</v>
      </c>
      <c r="J729" s="48">
        <v>0.0</v>
      </c>
      <c r="K729" s="26"/>
      <c r="L729" s="270" t="s">
        <v>842</v>
      </c>
      <c r="M729" s="50" t="s">
        <v>138</v>
      </c>
      <c r="N729" s="4"/>
      <c r="O729" s="4"/>
      <c r="P729" s="4"/>
      <c r="Q729" s="4"/>
      <c r="R729" s="4"/>
      <c r="S729" s="4"/>
      <c r="T729" s="4"/>
      <c r="U729" s="4"/>
      <c r="V729" s="4"/>
      <c r="W729" s="4"/>
      <c r="X729" s="4"/>
      <c r="Y729" s="4"/>
      <c r="Z729" s="4"/>
    </row>
    <row r="730" hidden="1" outlineLevel="1">
      <c r="A730" s="42">
        <v>637.0</v>
      </c>
      <c r="B730" s="129">
        <v>34.0</v>
      </c>
      <c r="C730" s="255" t="s">
        <v>843</v>
      </c>
      <c r="D730" s="256" t="s">
        <v>176</v>
      </c>
      <c r="E730" s="256">
        <v>43.2</v>
      </c>
      <c r="F730" s="26">
        <f t="shared" si="514"/>
        <v>2479.68</v>
      </c>
      <c r="G730" s="244">
        <f t="shared" si="515"/>
        <v>0</v>
      </c>
      <c r="H730" s="54">
        <f t="shared" si="504"/>
        <v>2479.68</v>
      </c>
      <c r="I730" s="47">
        <v>57.4</v>
      </c>
      <c r="J730" s="48">
        <v>0.0</v>
      </c>
      <c r="K730" s="26"/>
      <c r="L730" s="257"/>
      <c r="M730" s="50" t="s">
        <v>138</v>
      </c>
      <c r="N730" s="4"/>
      <c r="O730" s="4"/>
      <c r="P730" s="4"/>
      <c r="Q730" s="4"/>
      <c r="R730" s="4"/>
      <c r="S730" s="4"/>
      <c r="T730" s="4"/>
      <c r="U730" s="4"/>
      <c r="V730" s="4"/>
      <c r="W730" s="4"/>
      <c r="X730" s="4"/>
      <c r="Y730" s="4"/>
      <c r="Z730" s="4"/>
    </row>
    <row r="731" hidden="1" outlineLevel="1">
      <c r="A731" s="174">
        <v>638.0</v>
      </c>
      <c r="B731" s="29"/>
      <c r="C731" s="277" t="s">
        <v>844</v>
      </c>
      <c r="D731" s="278"/>
      <c r="E731" s="247"/>
      <c r="F731" s="252">
        <f>SUM(F732:F742)</f>
        <v>342048.54</v>
      </c>
      <c r="G731" s="252"/>
      <c r="H731" s="252">
        <f t="shared" si="504"/>
        <v>342048.54</v>
      </c>
      <c r="I731" s="54"/>
      <c r="J731" s="48"/>
      <c r="K731" s="26"/>
      <c r="L731" s="249"/>
      <c r="M731" s="50" t="s">
        <v>138</v>
      </c>
      <c r="N731" s="4"/>
      <c r="O731" s="4"/>
      <c r="P731" s="4"/>
      <c r="Q731" s="4"/>
      <c r="R731" s="4"/>
      <c r="S731" s="4"/>
      <c r="T731" s="4"/>
      <c r="U731" s="4"/>
      <c r="V731" s="4"/>
      <c r="W731" s="4"/>
      <c r="X731" s="4"/>
      <c r="Y731" s="4"/>
      <c r="Z731" s="4"/>
    </row>
    <row r="732" hidden="1" outlineLevel="1">
      <c r="A732" s="42">
        <v>638.0</v>
      </c>
      <c r="B732" s="129">
        <v>35.0</v>
      </c>
      <c r="C732" s="270" t="s">
        <v>845</v>
      </c>
      <c r="D732" s="256" t="s">
        <v>36</v>
      </c>
      <c r="E732" s="256">
        <v>30.0</v>
      </c>
      <c r="F732" s="26">
        <f t="shared" ref="F732:F742" si="516">E732*I732</f>
        <v>51510</v>
      </c>
      <c r="G732" s="244">
        <f t="shared" ref="G732:G742" si="517">E732*J732</f>
        <v>0</v>
      </c>
      <c r="H732" s="54">
        <f t="shared" si="504"/>
        <v>51510</v>
      </c>
      <c r="I732" s="47">
        <v>1717.0</v>
      </c>
      <c r="J732" s="48">
        <v>0.0</v>
      </c>
      <c r="K732" s="26"/>
      <c r="L732" s="271"/>
      <c r="M732" s="50" t="s">
        <v>138</v>
      </c>
      <c r="N732" s="4"/>
      <c r="O732" s="4"/>
      <c r="P732" s="4"/>
      <c r="Q732" s="4"/>
      <c r="R732" s="4"/>
      <c r="S732" s="4"/>
      <c r="T732" s="4"/>
      <c r="U732" s="4"/>
      <c r="V732" s="4"/>
      <c r="W732" s="4"/>
      <c r="X732" s="4"/>
      <c r="Y732" s="4"/>
      <c r="Z732" s="4"/>
    </row>
    <row r="733" hidden="1" outlineLevel="1">
      <c r="A733" s="42">
        <v>639.0</v>
      </c>
      <c r="B733" s="129">
        <v>36.0</v>
      </c>
      <c r="C733" s="255" t="s">
        <v>846</v>
      </c>
      <c r="D733" s="256" t="s">
        <v>176</v>
      </c>
      <c r="E733" s="256">
        <v>48.0</v>
      </c>
      <c r="F733" s="26">
        <f t="shared" si="516"/>
        <v>2755.2</v>
      </c>
      <c r="G733" s="244">
        <f t="shared" si="517"/>
        <v>0</v>
      </c>
      <c r="H733" s="54">
        <f t="shared" si="504"/>
        <v>2755.2</v>
      </c>
      <c r="I733" s="47">
        <v>57.4</v>
      </c>
      <c r="J733" s="48">
        <v>0.0</v>
      </c>
      <c r="K733" s="26"/>
      <c r="L733" s="257"/>
      <c r="M733" s="50" t="s">
        <v>138</v>
      </c>
      <c r="N733" s="4"/>
      <c r="O733" s="4"/>
      <c r="P733" s="4"/>
      <c r="Q733" s="4"/>
      <c r="R733" s="4"/>
      <c r="S733" s="4"/>
      <c r="T733" s="4"/>
      <c r="U733" s="4"/>
      <c r="V733" s="4"/>
      <c r="W733" s="4"/>
      <c r="X733" s="4"/>
      <c r="Y733" s="4"/>
      <c r="Z733" s="4"/>
    </row>
    <row r="734" hidden="1" outlineLevel="1">
      <c r="A734" s="42">
        <v>640.0</v>
      </c>
      <c r="B734" s="129">
        <v>37.0</v>
      </c>
      <c r="C734" s="270" t="s">
        <v>847</v>
      </c>
      <c r="D734" s="256" t="s">
        <v>176</v>
      </c>
      <c r="E734" s="256">
        <v>18.0</v>
      </c>
      <c r="F734" s="26">
        <f t="shared" si="516"/>
        <v>1033.2</v>
      </c>
      <c r="G734" s="244">
        <f t="shared" si="517"/>
        <v>0</v>
      </c>
      <c r="H734" s="54">
        <f t="shared" si="504"/>
        <v>1033.2</v>
      </c>
      <c r="I734" s="47">
        <v>57.4</v>
      </c>
      <c r="J734" s="48">
        <v>0.0</v>
      </c>
      <c r="K734" s="26"/>
      <c r="L734" s="271"/>
      <c r="M734" s="50" t="s">
        <v>138</v>
      </c>
      <c r="N734" s="4"/>
      <c r="O734" s="4"/>
      <c r="P734" s="4"/>
      <c r="Q734" s="4"/>
      <c r="R734" s="4"/>
      <c r="S734" s="4"/>
      <c r="T734" s="4"/>
      <c r="U734" s="4"/>
      <c r="V734" s="4"/>
      <c r="W734" s="4"/>
      <c r="X734" s="4"/>
      <c r="Y734" s="4"/>
      <c r="Z734" s="4"/>
    </row>
    <row r="735" hidden="1" outlineLevel="1">
      <c r="A735" s="42">
        <v>641.0</v>
      </c>
      <c r="B735" s="129">
        <v>38.0</v>
      </c>
      <c r="C735" s="255" t="s">
        <v>848</v>
      </c>
      <c r="D735" s="256" t="s">
        <v>176</v>
      </c>
      <c r="E735" s="256">
        <v>1864.0</v>
      </c>
      <c r="F735" s="26">
        <f t="shared" si="516"/>
        <v>106993.6</v>
      </c>
      <c r="G735" s="244">
        <f t="shared" si="517"/>
        <v>0</v>
      </c>
      <c r="H735" s="54">
        <f t="shared" si="504"/>
        <v>106993.6</v>
      </c>
      <c r="I735" s="47">
        <v>57.4</v>
      </c>
      <c r="J735" s="48">
        <v>0.0</v>
      </c>
      <c r="K735" s="26"/>
      <c r="L735" s="255" t="s">
        <v>849</v>
      </c>
      <c r="M735" s="50" t="s">
        <v>138</v>
      </c>
      <c r="N735" s="4"/>
      <c r="O735" s="4"/>
      <c r="P735" s="4"/>
      <c r="Q735" s="4"/>
      <c r="R735" s="4"/>
      <c r="S735" s="4"/>
      <c r="T735" s="4"/>
      <c r="U735" s="4"/>
      <c r="V735" s="4"/>
      <c r="W735" s="4"/>
      <c r="X735" s="4"/>
      <c r="Y735" s="4"/>
      <c r="Z735" s="4"/>
    </row>
    <row r="736" hidden="1" outlineLevel="1">
      <c r="A736" s="42">
        <v>642.0</v>
      </c>
      <c r="B736" s="129">
        <v>39.0</v>
      </c>
      <c r="C736" s="255" t="s">
        <v>850</v>
      </c>
      <c r="D736" s="256" t="s">
        <v>136</v>
      </c>
      <c r="E736" s="256">
        <v>28.3</v>
      </c>
      <c r="F736" s="26">
        <f t="shared" si="516"/>
        <v>123671</v>
      </c>
      <c r="G736" s="244">
        <f t="shared" si="517"/>
        <v>0</v>
      </c>
      <c r="H736" s="54">
        <f t="shared" si="504"/>
        <v>123671</v>
      </c>
      <c r="I736" s="47">
        <v>4370.0</v>
      </c>
      <c r="J736" s="48">
        <v>0.0</v>
      </c>
      <c r="K736" s="26"/>
      <c r="L736" s="257"/>
      <c r="M736" s="50" t="s">
        <v>138</v>
      </c>
      <c r="N736" s="4"/>
      <c r="O736" s="4"/>
      <c r="P736" s="4"/>
      <c r="Q736" s="4"/>
      <c r="R736" s="4"/>
      <c r="S736" s="4"/>
      <c r="T736" s="4"/>
      <c r="U736" s="4"/>
      <c r="V736" s="4"/>
      <c r="W736" s="4"/>
      <c r="X736" s="4"/>
      <c r="Y736" s="4"/>
      <c r="Z736" s="4"/>
    </row>
    <row r="737" hidden="1" outlineLevel="1">
      <c r="A737" s="42">
        <v>643.0</v>
      </c>
      <c r="B737" s="129">
        <v>40.0</v>
      </c>
      <c r="C737" s="255" t="s">
        <v>851</v>
      </c>
      <c r="D737" s="256" t="s">
        <v>176</v>
      </c>
      <c r="E737" s="256">
        <v>94.0</v>
      </c>
      <c r="F737" s="26">
        <f t="shared" si="516"/>
        <v>5395.6</v>
      </c>
      <c r="G737" s="244">
        <f t="shared" si="517"/>
        <v>0</v>
      </c>
      <c r="H737" s="54">
        <f t="shared" si="504"/>
        <v>5395.6</v>
      </c>
      <c r="I737" s="47">
        <v>57.4</v>
      </c>
      <c r="J737" s="48">
        <v>0.0</v>
      </c>
      <c r="K737" s="26"/>
      <c r="L737" s="255" t="s">
        <v>852</v>
      </c>
      <c r="M737" s="50" t="s">
        <v>138</v>
      </c>
      <c r="N737" s="4"/>
      <c r="O737" s="4"/>
      <c r="P737" s="4"/>
      <c r="Q737" s="4"/>
      <c r="R737" s="4"/>
      <c r="S737" s="4"/>
      <c r="T737" s="4"/>
      <c r="U737" s="4"/>
      <c r="V737" s="4"/>
      <c r="W737" s="4"/>
      <c r="X737" s="4"/>
      <c r="Y737" s="4"/>
      <c r="Z737" s="4"/>
    </row>
    <row r="738" hidden="1" outlineLevel="1">
      <c r="A738" s="42">
        <v>644.0</v>
      </c>
      <c r="B738" s="129">
        <v>41.0</v>
      </c>
      <c r="C738" s="255" t="s">
        <v>853</v>
      </c>
      <c r="D738" s="256" t="s">
        <v>176</v>
      </c>
      <c r="E738" s="256">
        <v>208.0</v>
      </c>
      <c r="F738" s="26">
        <f t="shared" si="516"/>
        <v>11939.2</v>
      </c>
      <c r="G738" s="244">
        <f t="shared" si="517"/>
        <v>0</v>
      </c>
      <c r="H738" s="54">
        <f t="shared" si="504"/>
        <v>11939.2</v>
      </c>
      <c r="I738" s="47">
        <v>57.4</v>
      </c>
      <c r="J738" s="48">
        <v>0.0</v>
      </c>
      <c r="K738" s="26"/>
      <c r="L738" s="255" t="s">
        <v>854</v>
      </c>
      <c r="M738" s="50" t="s">
        <v>138</v>
      </c>
      <c r="N738" s="4"/>
      <c r="O738" s="4"/>
      <c r="P738" s="4"/>
      <c r="Q738" s="4"/>
      <c r="R738" s="4"/>
      <c r="S738" s="4"/>
      <c r="T738" s="4"/>
      <c r="U738" s="4"/>
      <c r="V738" s="4"/>
      <c r="W738" s="4"/>
      <c r="X738" s="4"/>
      <c r="Y738" s="4"/>
      <c r="Z738" s="4"/>
    </row>
    <row r="739" hidden="1" outlineLevel="1">
      <c r="A739" s="42">
        <v>645.0</v>
      </c>
      <c r="B739" s="129">
        <v>42.0</v>
      </c>
      <c r="C739" s="255" t="s">
        <v>855</v>
      </c>
      <c r="D739" s="256" t="s">
        <v>176</v>
      </c>
      <c r="E739" s="256">
        <v>221.6</v>
      </c>
      <c r="F739" s="26">
        <f t="shared" si="516"/>
        <v>12719.84</v>
      </c>
      <c r="G739" s="244">
        <f t="shared" si="517"/>
        <v>0</v>
      </c>
      <c r="H739" s="54">
        <f t="shared" si="504"/>
        <v>12719.84</v>
      </c>
      <c r="I739" s="47">
        <v>57.4</v>
      </c>
      <c r="J739" s="48">
        <v>0.0</v>
      </c>
      <c r="K739" s="26"/>
      <c r="L739" s="257"/>
      <c r="M739" s="50" t="s">
        <v>138</v>
      </c>
      <c r="N739" s="4"/>
      <c r="O739" s="4"/>
      <c r="P739" s="4"/>
      <c r="Q739" s="4"/>
      <c r="R739" s="4"/>
      <c r="S739" s="4"/>
      <c r="T739" s="4"/>
      <c r="U739" s="4"/>
      <c r="V739" s="4"/>
      <c r="W739" s="4"/>
      <c r="X739" s="4"/>
      <c r="Y739" s="4"/>
      <c r="Z739" s="4"/>
    </row>
    <row r="740" hidden="1" outlineLevel="1">
      <c r="A740" s="42">
        <v>646.0</v>
      </c>
      <c r="B740" s="129">
        <v>43.0</v>
      </c>
      <c r="C740" s="270" t="s">
        <v>856</v>
      </c>
      <c r="D740" s="256" t="s">
        <v>176</v>
      </c>
      <c r="E740" s="256">
        <v>64.4</v>
      </c>
      <c r="F740" s="26">
        <f t="shared" si="516"/>
        <v>3696.56</v>
      </c>
      <c r="G740" s="244">
        <f t="shared" si="517"/>
        <v>0</v>
      </c>
      <c r="H740" s="54">
        <f t="shared" si="504"/>
        <v>3696.56</v>
      </c>
      <c r="I740" s="47">
        <v>57.4</v>
      </c>
      <c r="J740" s="48">
        <v>0.0</v>
      </c>
      <c r="K740" s="26"/>
      <c r="L740" s="271"/>
      <c r="M740" s="50" t="s">
        <v>138</v>
      </c>
      <c r="N740" s="4"/>
      <c r="O740" s="4"/>
      <c r="P740" s="4"/>
      <c r="Q740" s="4"/>
      <c r="R740" s="4"/>
      <c r="S740" s="4"/>
      <c r="T740" s="4"/>
      <c r="U740" s="4"/>
      <c r="V740" s="4"/>
      <c r="W740" s="4"/>
      <c r="X740" s="4"/>
      <c r="Y740" s="4"/>
      <c r="Z740" s="4"/>
    </row>
    <row r="741" hidden="1" outlineLevel="1">
      <c r="A741" s="42">
        <v>647.0</v>
      </c>
      <c r="B741" s="129">
        <v>44.0</v>
      </c>
      <c r="C741" s="255" t="s">
        <v>857</v>
      </c>
      <c r="D741" s="256" t="s">
        <v>176</v>
      </c>
      <c r="E741" s="256">
        <v>125.0</v>
      </c>
      <c r="F741" s="26">
        <f t="shared" si="516"/>
        <v>7175</v>
      </c>
      <c r="G741" s="244">
        <f t="shared" si="517"/>
        <v>0</v>
      </c>
      <c r="H741" s="54">
        <f t="shared" si="504"/>
        <v>7175</v>
      </c>
      <c r="I741" s="47">
        <v>57.4</v>
      </c>
      <c r="J741" s="48">
        <v>0.0</v>
      </c>
      <c r="K741" s="26"/>
      <c r="L741" s="257"/>
      <c r="M741" s="50" t="s">
        <v>138</v>
      </c>
      <c r="N741" s="4"/>
      <c r="O741" s="4"/>
      <c r="P741" s="4"/>
      <c r="Q741" s="4"/>
      <c r="R741" s="4"/>
      <c r="S741" s="4"/>
      <c r="T741" s="4"/>
      <c r="U741" s="4"/>
      <c r="V741" s="4"/>
      <c r="W741" s="4"/>
      <c r="X741" s="4"/>
      <c r="Y741" s="4"/>
      <c r="Z741" s="4"/>
    </row>
    <row r="742" hidden="1" outlineLevel="1">
      <c r="A742" s="42">
        <v>648.0</v>
      </c>
      <c r="B742" s="129">
        <v>45.0</v>
      </c>
      <c r="C742" s="255" t="s">
        <v>858</v>
      </c>
      <c r="D742" s="256" t="s">
        <v>176</v>
      </c>
      <c r="E742" s="256">
        <v>264.1</v>
      </c>
      <c r="F742" s="26">
        <f t="shared" si="516"/>
        <v>15159.34</v>
      </c>
      <c r="G742" s="244">
        <f t="shared" si="517"/>
        <v>0</v>
      </c>
      <c r="H742" s="54">
        <f t="shared" si="504"/>
        <v>15159.34</v>
      </c>
      <c r="I742" s="47">
        <v>57.4</v>
      </c>
      <c r="J742" s="48">
        <v>0.0</v>
      </c>
      <c r="K742" s="26"/>
      <c r="L742" s="257"/>
      <c r="M742" s="50" t="s">
        <v>138</v>
      </c>
      <c r="N742" s="4"/>
      <c r="O742" s="4"/>
      <c r="P742" s="4"/>
      <c r="Q742" s="4"/>
      <c r="R742" s="4"/>
      <c r="S742" s="4"/>
      <c r="T742" s="4"/>
      <c r="U742" s="4"/>
      <c r="V742" s="4"/>
      <c r="W742" s="4"/>
      <c r="X742" s="4"/>
      <c r="Y742" s="4"/>
      <c r="Z742" s="4"/>
    </row>
    <row r="743" hidden="1" outlineLevel="1">
      <c r="A743" s="174">
        <v>649.0</v>
      </c>
      <c r="B743" s="29"/>
      <c r="C743" s="275" t="s">
        <v>859</v>
      </c>
      <c r="D743" s="276"/>
      <c r="E743" s="276"/>
      <c r="F743" s="252">
        <f t="shared" ref="F743:G743" si="518">SUM(F744:F749)</f>
        <v>235700.656</v>
      </c>
      <c r="G743" s="252">
        <f t="shared" si="518"/>
        <v>0</v>
      </c>
      <c r="H743" s="252">
        <f t="shared" si="504"/>
        <v>235700.656</v>
      </c>
      <c r="I743" s="54"/>
      <c r="J743" s="48"/>
      <c r="K743" s="26"/>
      <c r="L743" s="257"/>
      <c r="M743" s="50" t="s">
        <v>138</v>
      </c>
      <c r="N743" s="4"/>
      <c r="O743" s="4"/>
      <c r="P743" s="4"/>
      <c r="Q743" s="4"/>
      <c r="R743" s="4"/>
      <c r="S743" s="4"/>
      <c r="T743" s="4"/>
      <c r="U743" s="4"/>
      <c r="V743" s="4"/>
      <c r="W743" s="4"/>
      <c r="X743" s="4"/>
      <c r="Y743" s="4"/>
      <c r="Z743" s="4"/>
    </row>
    <row r="744" hidden="1" outlineLevel="1">
      <c r="A744" s="42">
        <v>649.0</v>
      </c>
      <c r="B744" s="129">
        <v>46.0</v>
      </c>
      <c r="C744" s="255" t="s">
        <v>860</v>
      </c>
      <c r="D744" s="256" t="s">
        <v>36</v>
      </c>
      <c r="E744" s="256">
        <v>12.0</v>
      </c>
      <c r="F744" s="26">
        <f t="shared" ref="F744:F749" si="519">E744*I744</f>
        <v>87576</v>
      </c>
      <c r="G744" s="244">
        <f t="shared" ref="G744:G749" si="520">E744*J744</f>
        <v>0</v>
      </c>
      <c r="H744" s="54">
        <f t="shared" si="504"/>
        <v>87576</v>
      </c>
      <c r="I744" s="47">
        <v>7298.0</v>
      </c>
      <c r="J744" s="48">
        <v>0.0</v>
      </c>
      <c r="K744" s="26"/>
      <c r="L744" s="257"/>
      <c r="M744" s="50" t="s">
        <v>138</v>
      </c>
      <c r="N744" s="4"/>
      <c r="O744" s="4"/>
      <c r="P744" s="4"/>
      <c r="Q744" s="4"/>
      <c r="R744" s="4"/>
      <c r="S744" s="4"/>
      <c r="T744" s="4"/>
      <c r="U744" s="4"/>
      <c r="V744" s="4"/>
      <c r="W744" s="4"/>
      <c r="X744" s="4"/>
      <c r="Y744" s="4"/>
      <c r="Z744" s="4"/>
    </row>
    <row r="745" hidden="1" outlineLevel="1">
      <c r="A745" s="42">
        <v>650.0</v>
      </c>
      <c r="B745" s="129">
        <v>47.0</v>
      </c>
      <c r="C745" s="270" t="s">
        <v>861</v>
      </c>
      <c r="D745" s="256" t="s">
        <v>176</v>
      </c>
      <c r="E745" s="256">
        <v>1308.2</v>
      </c>
      <c r="F745" s="26">
        <f t="shared" si="519"/>
        <v>75090.68</v>
      </c>
      <c r="G745" s="244">
        <f t="shared" si="520"/>
        <v>0</v>
      </c>
      <c r="H745" s="54">
        <f t="shared" si="504"/>
        <v>75090.68</v>
      </c>
      <c r="I745" s="47">
        <v>57.4</v>
      </c>
      <c r="J745" s="48">
        <v>0.0</v>
      </c>
      <c r="K745" s="26"/>
      <c r="L745" s="271"/>
      <c r="M745" s="50" t="s">
        <v>138</v>
      </c>
      <c r="N745" s="4"/>
      <c r="O745" s="4"/>
      <c r="P745" s="4"/>
      <c r="Q745" s="4"/>
      <c r="R745" s="4"/>
      <c r="S745" s="4"/>
      <c r="T745" s="4"/>
      <c r="U745" s="4"/>
      <c r="V745" s="4"/>
      <c r="W745" s="4"/>
      <c r="X745" s="4"/>
      <c r="Y745" s="4"/>
      <c r="Z745" s="4"/>
    </row>
    <row r="746" hidden="1" outlineLevel="1">
      <c r="A746" s="42">
        <v>651.0</v>
      </c>
      <c r="B746" s="129">
        <v>48.0</v>
      </c>
      <c r="C746" s="255" t="s">
        <v>862</v>
      </c>
      <c r="D746" s="256" t="s">
        <v>176</v>
      </c>
      <c r="E746" s="256">
        <v>183.6</v>
      </c>
      <c r="F746" s="26">
        <f t="shared" si="519"/>
        <v>10538.64</v>
      </c>
      <c r="G746" s="244">
        <f t="shared" si="520"/>
        <v>0</v>
      </c>
      <c r="H746" s="54">
        <f t="shared" si="504"/>
        <v>10538.64</v>
      </c>
      <c r="I746" s="47">
        <v>57.4</v>
      </c>
      <c r="J746" s="48">
        <v>0.0</v>
      </c>
      <c r="K746" s="26"/>
      <c r="L746" s="257"/>
      <c r="M746" s="50" t="s">
        <v>138</v>
      </c>
      <c r="N746" s="4"/>
      <c r="O746" s="4"/>
      <c r="P746" s="4"/>
      <c r="Q746" s="4"/>
      <c r="R746" s="4"/>
      <c r="S746" s="4"/>
      <c r="T746" s="4"/>
      <c r="U746" s="4"/>
      <c r="V746" s="4"/>
      <c r="W746" s="4"/>
      <c r="X746" s="4"/>
      <c r="Y746" s="4"/>
      <c r="Z746" s="4"/>
    </row>
    <row r="747" hidden="1" outlineLevel="1">
      <c r="A747" s="42">
        <v>652.0</v>
      </c>
      <c r="B747" s="129">
        <v>49.0</v>
      </c>
      <c r="C747" s="270" t="s">
        <v>863</v>
      </c>
      <c r="D747" s="256" t="s">
        <v>176</v>
      </c>
      <c r="E747" s="256">
        <v>176.0</v>
      </c>
      <c r="F747" s="26">
        <f t="shared" si="519"/>
        <v>10102.4</v>
      </c>
      <c r="G747" s="244">
        <f t="shared" si="520"/>
        <v>0</v>
      </c>
      <c r="H747" s="54">
        <f t="shared" si="504"/>
        <v>10102.4</v>
      </c>
      <c r="I747" s="47">
        <v>57.4</v>
      </c>
      <c r="J747" s="48">
        <v>0.0</v>
      </c>
      <c r="K747" s="26"/>
      <c r="L747" s="271"/>
      <c r="M747" s="50" t="s">
        <v>138</v>
      </c>
      <c r="N747" s="4"/>
      <c r="O747" s="4"/>
      <c r="P747" s="4"/>
      <c r="Q747" s="4"/>
      <c r="R747" s="4"/>
      <c r="S747" s="4"/>
      <c r="T747" s="4"/>
      <c r="U747" s="4"/>
      <c r="V747" s="4"/>
      <c r="W747" s="4"/>
      <c r="X747" s="4"/>
      <c r="Y747" s="4"/>
      <c r="Z747" s="4"/>
    </row>
    <row r="748" hidden="1" outlineLevel="1">
      <c r="A748" s="42">
        <v>653.0</v>
      </c>
      <c r="B748" s="129">
        <v>50.0</v>
      </c>
      <c r="C748" s="255" t="s">
        <v>864</v>
      </c>
      <c r="D748" s="256" t="s">
        <v>136</v>
      </c>
      <c r="E748" s="256">
        <v>11.4</v>
      </c>
      <c r="F748" s="26">
        <f t="shared" si="519"/>
        <v>49818</v>
      </c>
      <c r="G748" s="244">
        <f t="shared" si="520"/>
        <v>0</v>
      </c>
      <c r="H748" s="54">
        <f t="shared" si="504"/>
        <v>49818</v>
      </c>
      <c r="I748" s="47">
        <v>4370.0</v>
      </c>
      <c r="J748" s="48">
        <v>0.0</v>
      </c>
      <c r="K748" s="26"/>
      <c r="L748" s="257"/>
      <c r="M748" s="50" t="s">
        <v>138</v>
      </c>
      <c r="N748" s="4"/>
      <c r="O748" s="4"/>
      <c r="P748" s="4"/>
      <c r="Q748" s="4"/>
      <c r="R748" s="4"/>
      <c r="S748" s="4"/>
      <c r="T748" s="4"/>
      <c r="U748" s="4"/>
      <c r="V748" s="4"/>
      <c r="W748" s="4"/>
      <c r="X748" s="4"/>
      <c r="Y748" s="4"/>
      <c r="Z748" s="4"/>
    </row>
    <row r="749" hidden="1" outlineLevel="1">
      <c r="A749" s="42">
        <v>654.0</v>
      </c>
      <c r="B749" s="129">
        <v>51.0</v>
      </c>
      <c r="C749" s="270" t="s">
        <v>865</v>
      </c>
      <c r="D749" s="256" t="s">
        <v>47</v>
      </c>
      <c r="E749" s="256">
        <v>3.78</v>
      </c>
      <c r="F749" s="26">
        <f t="shared" si="519"/>
        <v>2574.936</v>
      </c>
      <c r="G749" s="244">
        <f t="shared" si="520"/>
        <v>0</v>
      </c>
      <c r="H749" s="54">
        <f t="shared" si="504"/>
        <v>2574.936</v>
      </c>
      <c r="I749" s="47">
        <v>681.2</v>
      </c>
      <c r="J749" s="48">
        <v>0.0</v>
      </c>
      <c r="K749" s="26"/>
      <c r="L749" s="270" t="s">
        <v>866</v>
      </c>
      <c r="M749" s="50" t="s">
        <v>138</v>
      </c>
      <c r="N749" s="4"/>
      <c r="O749" s="4"/>
      <c r="P749" s="4"/>
      <c r="Q749" s="4"/>
      <c r="R749" s="4"/>
      <c r="S749" s="4"/>
      <c r="T749" s="4"/>
      <c r="U749" s="4"/>
      <c r="V749" s="4"/>
      <c r="W749" s="4"/>
      <c r="X749" s="4"/>
      <c r="Y749" s="4"/>
      <c r="Z749" s="4"/>
    </row>
    <row r="750" hidden="1" outlineLevel="1">
      <c r="A750" s="174">
        <v>655.0</v>
      </c>
      <c r="B750" s="29"/>
      <c r="C750" s="275" t="s">
        <v>867</v>
      </c>
      <c r="D750" s="279"/>
      <c r="E750" s="279"/>
      <c r="F750" s="252">
        <f>SUM(F751:F752)</f>
        <v>1400606.672</v>
      </c>
      <c r="G750" s="252"/>
      <c r="H750" s="252">
        <f t="shared" si="504"/>
        <v>1400606.672</v>
      </c>
      <c r="I750" s="54"/>
      <c r="J750" s="48"/>
      <c r="K750" s="26"/>
      <c r="L750" s="271"/>
      <c r="M750" s="50" t="s">
        <v>138</v>
      </c>
      <c r="N750" s="4"/>
      <c r="O750" s="4"/>
      <c r="P750" s="4"/>
      <c r="Q750" s="4"/>
      <c r="R750" s="4"/>
      <c r="S750" s="4"/>
      <c r="T750" s="4"/>
      <c r="U750" s="4"/>
      <c r="V750" s="4"/>
      <c r="W750" s="4"/>
      <c r="X750" s="4"/>
      <c r="Y750" s="4"/>
      <c r="Z750" s="4"/>
    </row>
    <row r="751" hidden="1" outlineLevel="1">
      <c r="A751" s="42">
        <v>655.0</v>
      </c>
      <c r="B751" s="129">
        <v>52.0</v>
      </c>
      <c r="C751" s="270" t="s">
        <v>868</v>
      </c>
      <c r="D751" s="256" t="s">
        <v>136</v>
      </c>
      <c r="E751" s="256">
        <v>175.6</v>
      </c>
      <c r="F751" s="26">
        <f t="shared" ref="F751:F752" si="521">E751*I751</f>
        <v>167473.232</v>
      </c>
      <c r="G751" s="26">
        <f t="shared" ref="G751:G752" si="522">E751*J751</f>
        <v>0</v>
      </c>
      <c r="H751" s="54">
        <f t="shared" si="504"/>
        <v>167473.232</v>
      </c>
      <c r="I751" s="47">
        <v>953.72</v>
      </c>
      <c r="J751" s="48">
        <v>0.0</v>
      </c>
      <c r="K751" s="26"/>
      <c r="L751" s="271"/>
      <c r="M751" s="50" t="s">
        <v>138</v>
      </c>
      <c r="N751" s="4"/>
      <c r="O751" s="4"/>
      <c r="P751" s="4"/>
      <c r="Q751" s="4"/>
      <c r="R751" s="4"/>
      <c r="S751" s="4"/>
      <c r="T751" s="4"/>
      <c r="U751" s="4"/>
      <c r="V751" s="4"/>
      <c r="W751" s="4"/>
      <c r="X751" s="4"/>
      <c r="Y751" s="4"/>
      <c r="Z751" s="4"/>
    </row>
    <row r="752" hidden="1" outlineLevel="1">
      <c r="A752" s="280">
        <v>656.0</v>
      </c>
      <c r="B752" s="281">
        <v>53.0</v>
      </c>
      <c r="C752" s="282" t="s">
        <v>869</v>
      </c>
      <c r="D752" s="283" t="s">
        <v>148</v>
      </c>
      <c r="E752" s="283">
        <v>245.84</v>
      </c>
      <c r="F752" s="284">
        <f t="shared" si="521"/>
        <v>1233133.44</v>
      </c>
      <c r="G752" s="284">
        <f t="shared" si="522"/>
        <v>0</v>
      </c>
      <c r="H752" s="284">
        <f t="shared" si="504"/>
        <v>1233133.44</v>
      </c>
      <c r="I752" s="285">
        <v>5016.0</v>
      </c>
      <c r="J752" s="285">
        <v>0.0</v>
      </c>
      <c r="K752" s="284"/>
      <c r="L752" s="282" t="s">
        <v>870</v>
      </c>
      <c r="M752" s="50" t="s">
        <v>138</v>
      </c>
      <c r="N752" s="4"/>
      <c r="O752" s="4"/>
      <c r="P752" s="4"/>
      <c r="Q752" s="4"/>
      <c r="R752" s="4"/>
      <c r="S752" s="4"/>
      <c r="T752" s="4"/>
      <c r="U752" s="4"/>
      <c r="V752" s="4"/>
      <c r="W752" s="4"/>
      <c r="X752" s="4"/>
      <c r="Y752" s="4"/>
      <c r="Z752" s="4"/>
    </row>
    <row r="753" hidden="1" outlineLevel="1">
      <c r="A753" s="174">
        <v>657.0</v>
      </c>
      <c r="B753" s="29"/>
      <c r="C753" s="286" t="s">
        <v>871</v>
      </c>
      <c r="D753" s="267"/>
      <c r="E753" s="268"/>
      <c r="F753" s="287">
        <f t="shared" ref="F753:G753" si="523">F754+F761+F769+F777+F784+F788</f>
        <v>117897777.6</v>
      </c>
      <c r="G753" s="287">
        <f t="shared" si="523"/>
        <v>98470666.95</v>
      </c>
      <c r="H753" s="287">
        <f t="shared" si="504"/>
        <v>216368444.5</v>
      </c>
      <c r="I753" s="54"/>
      <c r="J753" s="26"/>
      <c r="K753" s="26"/>
      <c r="L753" s="269"/>
      <c r="M753" s="50" t="s">
        <v>138</v>
      </c>
      <c r="N753" s="4"/>
      <c r="O753" s="4"/>
      <c r="P753" s="4"/>
      <c r="Q753" s="4"/>
      <c r="R753" s="4"/>
      <c r="S753" s="4"/>
      <c r="T753" s="4"/>
      <c r="U753" s="4"/>
      <c r="V753" s="4"/>
      <c r="W753" s="4"/>
      <c r="X753" s="4"/>
      <c r="Y753" s="4"/>
      <c r="Z753" s="4"/>
    </row>
    <row r="754" hidden="1" outlineLevel="1">
      <c r="A754" s="174">
        <v>658.0</v>
      </c>
      <c r="B754" s="29"/>
      <c r="C754" s="250" t="s">
        <v>872</v>
      </c>
      <c r="D754" s="267"/>
      <c r="E754" s="268"/>
      <c r="F754" s="252">
        <f t="shared" ref="F754:G754" si="524">SUM(F755:F760)</f>
        <v>9022675.9</v>
      </c>
      <c r="G754" s="252">
        <f t="shared" si="524"/>
        <v>39432125.69</v>
      </c>
      <c r="H754" s="252">
        <f t="shared" si="504"/>
        <v>48454801.59</v>
      </c>
      <c r="I754" s="54"/>
      <c r="J754" s="26"/>
      <c r="K754" s="26"/>
      <c r="L754" s="269"/>
      <c r="M754" s="50" t="s">
        <v>138</v>
      </c>
      <c r="N754" s="4"/>
      <c r="O754" s="4"/>
      <c r="P754" s="4"/>
      <c r="Q754" s="4"/>
      <c r="R754" s="4"/>
      <c r="S754" s="4"/>
      <c r="T754" s="4"/>
      <c r="U754" s="4"/>
      <c r="V754" s="4"/>
      <c r="W754" s="4"/>
      <c r="X754" s="4"/>
      <c r="Y754" s="4"/>
      <c r="Z754" s="4"/>
    </row>
    <row r="755" hidden="1" outlineLevel="1">
      <c r="A755" s="42">
        <v>657.0</v>
      </c>
      <c r="B755" s="129">
        <v>54.0</v>
      </c>
      <c r="C755" s="288" t="s">
        <v>873</v>
      </c>
      <c r="D755" s="84" t="s">
        <v>47</v>
      </c>
      <c r="E755" s="84">
        <v>1050.4</v>
      </c>
      <c r="F755" s="26">
        <f t="shared" ref="F755:F760" si="525">E755*I755</f>
        <v>323523.2</v>
      </c>
      <c r="G755" s="26">
        <f t="shared" ref="G755:G760" si="526">E755*J755</f>
        <v>0</v>
      </c>
      <c r="H755" s="54">
        <f t="shared" si="504"/>
        <v>323523.2</v>
      </c>
      <c r="I755" s="47">
        <v>308.0</v>
      </c>
      <c r="J755" s="48">
        <v>0.0</v>
      </c>
      <c r="K755" s="26"/>
      <c r="L755" s="288" t="s">
        <v>874</v>
      </c>
      <c r="M755" s="50" t="s">
        <v>138</v>
      </c>
      <c r="N755" s="4"/>
      <c r="O755" s="4"/>
      <c r="P755" s="4"/>
      <c r="Q755" s="4"/>
      <c r="R755" s="4"/>
      <c r="S755" s="4"/>
      <c r="T755" s="4"/>
      <c r="U755" s="4"/>
      <c r="V755" s="4"/>
      <c r="W755" s="4"/>
      <c r="X755" s="4"/>
      <c r="Y755" s="4"/>
      <c r="Z755" s="4"/>
    </row>
    <row r="756" hidden="1" outlineLevel="1">
      <c r="A756" s="42">
        <v>658.0</v>
      </c>
      <c r="B756" s="129">
        <v>55.0</v>
      </c>
      <c r="C756" s="259" t="s">
        <v>875</v>
      </c>
      <c r="D756" s="84" t="s">
        <v>136</v>
      </c>
      <c r="E756" s="84">
        <v>52.5</v>
      </c>
      <c r="F756" s="26">
        <f t="shared" si="525"/>
        <v>90457.5</v>
      </c>
      <c r="G756" s="26">
        <f t="shared" si="526"/>
        <v>73500</v>
      </c>
      <c r="H756" s="54">
        <f t="shared" si="504"/>
        <v>163957.5</v>
      </c>
      <c r="I756" s="47">
        <v>1723.0</v>
      </c>
      <c r="J756" s="48">
        <v>1400.0</v>
      </c>
      <c r="K756" s="26"/>
      <c r="L756" s="259" t="s">
        <v>876</v>
      </c>
      <c r="M756" s="50" t="s">
        <v>138</v>
      </c>
      <c r="N756" s="4"/>
      <c r="O756" s="4"/>
      <c r="P756" s="4"/>
      <c r="Q756" s="4"/>
      <c r="R756" s="4"/>
      <c r="S756" s="4"/>
      <c r="T756" s="4"/>
      <c r="U756" s="4"/>
      <c r="V756" s="4"/>
      <c r="W756" s="4"/>
      <c r="X756" s="4"/>
      <c r="Y756" s="4"/>
      <c r="Z756" s="4"/>
    </row>
    <row r="757" hidden="1" outlineLevel="1">
      <c r="A757" s="42">
        <v>659.0</v>
      </c>
      <c r="B757" s="129">
        <v>56.0</v>
      </c>
      <c r="C757" s="288" t="s">
        <v>877</v>
      </c>
      <c r="D757" s="84" t="s">
        <v>136</v>
      </c>
      <c r="E757" s="84">
        <v>105.0</v>
      </c>
      <c r="F757" s="26">
        <f t="shared" si="525"/>
        <v>202125</v>
      </c>
      <c r="G757" s="26">
        <f t="shared" si="526"/>
        <v>483000</v>
      </c>
      <c r="H757" s="54">
        <f t="shared" si="504"/>
        <v>685125</v>
      </c>
      <c r="I757" s="47">
        <v>1925.0</v>
      </c>
      <c r="J757" s="48">
        <v>4600.0</v>
      </c>
      <c r="K757" s="26"/>
      <c r="L757" s="288" t="s">
        <v>878</v>
      </c>
      <c r="M757" s="50" t="s">
        <v>138</v>
      </c>
      <c r="N757" s="4"/>
      <c r="O757" s="4"/>
      <c r="P757" s="4"/>
      <c r="Q757" s="4"/>
      <c r="R757" s="4"/>
      <c r="S757" s="4"/>
      <c r="T757" s="4"/>
      <c r="U757" s="4"/>
      <c r="V757" s="4"/>
      <c r="W757" s="4"/>
      <c r="X757" s="4"/>
      <c r="Y757" s="4"/>
      <c r="Z757" s="4"/>
    </row>
    <row r="758" hidden="1" outlineLevel="1">
      <c r="A758" s="42">
        <v>660.0</v>
      </c>
      <c r="B758" s="129">
        <v>57.0</v>
      </c>
      <c r="C758" s="259" t="s">
        <v>879</v>
      </c>
      <c r="D758" s="84" t="s">
        <v>136</v>
      </c>
      <c r="E758" s="84">
        <v>253.66</v>
      </c>
      <c r="F758" s="26">
        <f t="shared" si="525"/>
        <v>4247536.7</v>
      </c>
      <c r="G758" s="26">
        <f t="shared" si="526"/>
        <v>15043585.33</v>
      </c>
      <c r="H758" s="54">
        <f t="shared" si="504"/>
        <v>19291122.03</v>
      </c>
      <c r="I758" s="47">
        <v>16745.0</v>
      </c>
      <c r="J758" s="289" t="s">
        <v>880</v>
      </c>
      <c r="K758" s="26"/>
      <c r="L758" s="259" t="s">
        <v>881</v>
      </c>
      <c r="M758" s="50" t="s">
        <v>138</v>
      </c>
      <c r="N758" s="4"/>
      <c r="O758" s="4"/>
      <c r="P758" s="4"/>
      <c r="Q758" s="4"/>
      <c r="R758" s="4"/>
      <c r="S758" s="4"/>
      <c r="T758" s="4"/>
      <c r="U758" s="4"/>
      <c r="V758" s="4"/>
      <c r="W758" s="4"/>
      <c r="X758" s="4"/>
      <c r="Y758" s="4"/>
      <c r="Z758" s="4"/>
    </row>
    <row r="759" hidden="1" outlineLevel="1">
      <c r="A759" s="42">
        <v>661.0</v>
      </c>
      <c r="B759" s="129">
        <v>58.0</v>
      </c>
      <c r="C759" s="259" t="s">
        <v>882</v>
      </c>
      <c r="D759" s="84" t="s">
        <v>47</v>
      </c>
      <c r="E759" s="84">
        <v>719.5</v>
      </c>
      <c r="F759" s="26">
        <f t="shared" si="525"/>
        <v>377737.5</v>
      </c>
      <c r="G759" s="26">
        <f t="shared" si="526"/>
        <v>460480</v>
      </c>
      <c r="H759" s="54">
        <f t="shared" si="504"/>
        <v>838217.5</v>
      </c>
      <c r="I759" s="47">
        <v>525.0</v>
      </c>
      <c r="J759" s="290">
        <v>640.0</v>
      </c>
      <c r="K759" s="26"/>
      <c r="L759" s="259" t="s">
        <v>883</v>
      </c>
      <c r="M759" s="50" t="s">
        <v>138</v>
      </c>
      <c r="N759" s="4"/>
      <c r="O759" s="4"/>
      <c r="P759" s="4"/>
      <c r="Q759" s="4"/>
      <c r="R759" s="4"/>
      <c r="S759" s="4"/>
      <c r="T759" s="4"/>
      <c r="U759" s="4"/>
      <c r="V759" s="4"/>
      <c r="W759" s="4"/>
      <c r="X759" s="4"/>
      <c r="Y759" s="4"/>
      <c r="Z759" s="4"/>
    </row>
    <row r="760" hidden="1" outlineLevel="1">
      <c r="A760" s="42">
        <v>662.0</v>
      </c>
      <c r="B760" s="129">
        <v>59.0</v>
      </c>
      <c r="C760" s="291" t="s">
        <v>884</v>
      </c>
      <c r="D760" s="84" t="s">
        <v>176</v>
      </c>
      <c r="E760" s="84">
        <v>52518.0</v>
      </c>
      <c r="F760" s="26">
        <f t="shared" si="525"/>
        <v>3781296</v>
      </c>
      <c r="G760" s="26">
        <f t="shared" si="526"/>
        <v>23371560.36</v>
      </c>
      <c r="H760" s="54">
        <f t="shared" si="504"/>
        <v>27152856.36</v>
      </c>
      <c r="I760" s="47">
        <v>72.0</v>
      </c>
      <c r="J760" s="289">
        <v>445.02</v>
      </c>
      <c r="K760" s="26"/>
      <c r="L760" s="259" t="s">
        <v>885</v>
      </c>
      <c r="M760" s="50" t="s">
        <v>138</v>
      </c>
      <c r="N760" s="4"/>
      <c r="O760" s="4"/>
      <c r="P760" s="4"/>
      <c r="Q760" s="4"/>
      <c r="R760" s="4"/>
      <c r="S760" s="4"/>
      <c r="T760" s="4"/>
      <c r="U760" s="4"/>
      <c r="V760" s="4"/>
      <c r="W760" s="4"/>
      <c r="X760" s="4"/>
      <c r="Y760" s="4"/>
      <c r="Z760" s="4"/>
    </row>
    <row r="761" hidden="1" outlineLevel="1">
      <c r="A761" s="174">
        <v>663.0</v>
      </c>
      <c r="B761" s="29"/>
      <c r="C761" s="250" t="s">
        <v>886</v>
      </c>
      <c r="D761" s="267"/>
      <c r="E761" s="268"/>
      <c r="F761" s="292">
        <f t="shared" ref="F761:G761" si="527">SUM(F762:F768)</f>
        <v>107372257.8</v>
      </c>
      <c r="G761" s="292">
        <f t="shared" si="527"/>
        <v>58092505.32</v>
      </c>
      <c r="H761" s="292">
        <f t="shared" si="504"/>
        <v>165464763.2</v>
      </c>
      <c r="I761" s="54"/>
      <c r="J761" s="48"/>
      <c r="K761" s="26"/>
      <c r="L761" s="269"/>
      <c r="M761" s="50" t="s">
        <v>138</v>
      </c>
      <c r="N761" s="4"/>
      <c r="O761" s="4"/>
      <c r="P761" s="4"/>
      <c r="Q761" s="4"/>
      <c r="R761" s="4"/>
      <c r="S761" s="4"/>
      <c r="T761" s="4"/>
      <c r="U761" s="4"/>
      <c r="V761" s="4"/>
      <c r="W761" s="4"/>
      <c r="X761" s="4"/>
      <c r="Y761" s="4"/>
      <c r="Z761" s="4"/>
    </row>
    <row r="762" hidden="1" outlineLevel="1">
      <c r="A762" s="42">
        <v>663.0</v>
      </c>
      <c r="B762" s="129">
        <v>60.0</v>
      </c>
      <c r="C762" s="259" t="s">
        <v>873</v>
      </c>
      <c r="D762" s="84" t="s">
        <v>47</v>
      </c>
      <c r="E762" s="84">
        <v>15201.0</v>
      </c>
      <c r="F762" s="26">
        <f t="shared" ref="F762:F768" si="528">E762*I762</f>
        <v>4681908</v>
      </c>
      <c r="G762" s="26">
        <f t="shared" ref="G762:G768" si="529">E762*J762</f>
        <v>0</v>
      </c>
      <c r="H762" s="54">
        <f t="shared" si="504"/>
        <v>4681908</v>
      </c>
      <c r="I762" s="47">
        <v>308.0</v>
      </c>
      <c r="J762" s="48">
        <v>0.0</v>
      </c>
      <c r="K762" s="26"/>
      <c r="L762" s="260"/>
      <c r="M762" s="50" t="s">
        <v>138</v>
      </c>
      <c r="N762" s="4"/>
      <c r="O762" s="4"/>
      <c r="P762" s="4"/>
      <c r="Q762" s="4"/>
      <c r="R762" s="4"/>
      <c r="S762" s="4"/>
      <c r="T762" s="4"/>
      <c r="U762" s="4"/>
      <c r="V762" s="4"/>
      <c r="W762" s="4"/>
      <c r="X762" s="4"/>
      <c r="Y762" s="4"/>
      <c r="Z762" s="4"/>
    </row>
    <row r="763" hidden="1" outlineLevel="1">
      <c r="A763" s="42">
        <v>664.0</v>
      </c>
      <c r="B763" s="129">
        <v>61.0</v>
      </c>
      <c r="C763" s="288" t="s">
        <v>887</v>
      </c>
      <c r="D763" s="84" t="s">
        <v>136</v>
      </c>
      <c r="E763" s="84">
        <v>1520.1</v>
      </c>
      <c r="F763" s="26">
        <f t="shared" si="528"/>
        <v>2619132.3</v>
      </c>
      <c r="G763" s="26">
        <f t="shared" si="529"/>
        <v>2128140</v>
      </c>
      <c r="H763" s="54">
        <f t="shared" si="504"/>
        <v>4747272.3</v>
      </c>
      <c r="I763" s="47">
        <v>1723.0</v>
      </c>
      <c r="J763" s="48">
        <v>1400.0</v>
      </c>
      <c r="K763" s="26"/>
      <c r="L763" s="260"/>
      <c r="M763" s="50" t="s">
        <v>138</v>
      </c>
      <c r="N763" s="4"/>
      <c r="O763" s="4"/>
      <c r="P763" s="4"/>
      <c r="Q763" s="4"/>
      <c r="R763" s="4"/>
      <c r="S763" s="4"/>
      <c r="T763" s="4"/>
      <c r="U763" s="4"/>
      <c r="V763" s="4"/>
      <c r="W763" s="4"/>
      <c r="X763" s="4"/>
      <c r="Y763" s="4"/>
      <c r="Z763" s="4"/>
    </row>
    <row r="764" hidden="1" outlineLevel="1">
      <c r="A764" s="42">
        <v>665.0</v>
      </c>
      <c r="B764" s="129">
        <v>62.0</v>
      </c>
      <c r="C764" s="288" t="s">
        <v>888</v>
      </c>
      <c r="D764" s="84" t="s">
        <v>136</v>
      </c>
      <c r="E764" s="84">
        <v>760.05</v>
      </c>
      <c r="F764" s="26">
        <f t="shared" si="528"/>
        <v>6701360.85</v>
      </c>
      <c r="G764" s="26">
        <f t="shared" si="529"/>
        <v>4256280</v>
      </c>
      <c r="H764" s="54">
        <f t="shared" si="504"/>
        <v>10957640.85</v>
      </c>
      <c r="I764" s="47">
        <v>8817.0</v>
      </c>
      <c r="J764" s="48">
        <v>5600.0</v>
      </c>
      <c r="K764" s="26"/>
      <c r="L764" s="260"/>
      <c r="M764" s="50" t="s">
        <v>138</v>
      </c>
      <c r="N764" s="4"/>
      <c r="O764" s="4"/>
      <c r="P764" s="4"/>
      <c r="Q764" s="4"/>
      <c r="R764" s="4"/>
      <c r="S764" s="4"/>
      <c r="T764" s="4"/>
      <c r="U764" s="4"/>
      <c r="V764" s="4"/>
      <c r="W764" s="4"/>
      <c r="X764" s="4"/>
      <c r="Y764" s="4"/>
      <c r="Z764" s="4"/>
    </row>
    <row r="765" hidden="1" outlineLevel="1">
      <c r="A765" s="42">
        <v>666.0</v>
      </c>
      <c r="B765" s="129">
        <v>63.0</v>
      </c>
      <c r="C765" s="288" t="s">
        <v>889</v>
      </c>
      <c r="D765" s="84" t="s">
        <v>47</v>
      </c>
      <c r="E765" s="84">
        <v>15201.0</v>
      </c>
      <c r="F765" s="26">
        <f t="shared" si="528"/>
        <v>7980525</v>
      </c>
      <c r="G765" s="26">
        <f t="shared" si="529"/>
        <v>9728640</v>
      </c>
      <c r="H765" s="54">
        <f t="shared" si="504"/>
        <v>17709165</v>
      </c>
      <c r="I765" s="47">
        <v>525.0</v>
      </c>
      <c r="J765" s="48">
        <v>640.0</v>
      </c>
      <c r="K765" s="26"/>
      <c r="L765" s="288" t="s">
        <v>890</v>
      </c>
      <c r="M765" s="50" t="s">
        <v>138</v>
      </c>
      <c r="N765" s="4"/>
      <c r="O765" s="4"/>
      <c r="P765" s="4"/>
      <c r="Q765" s="4"/>
      <c r="R765" s="4"/>
      <c r="S765" s="4"/>
      <c r="T765" s="4"/>
      <c r="U765" s="4"/>
      <c r="V765" s="4"/>
      <c r="W765" s="4"/>
      <c r="X765" s="4"/>
      <c r="Y765" s="4"/>
      <c r="Z765" s="4"/>
    </row>
    <row r="766" hidden="1" outlineLevel="1">
      <c r="A766" s="42">
        <v>667.0</v>
      </c>
      <c r="B766" s="129">
        <v>64.0</v>
      </c>
      <c r="C766" s="259" t="s">
        <v>891</v>
      </c>
      <c r="D766" s="84" t="s">
        <v>176</v>
      </c>
      <c r="E766" s="84">
        <v>190619.0</v>
      </c>
      <c r="F766" s="26">
        <f t="shared" si="528"/>
        <v>11989935.1</v>
      </c>
      <c r="G766" s="26">
        <f t="shared" si="529"/>
        <v>7662883.8</v>
      </c>
      <c r="H766" s="54">
        <f t="shared" si="504"/>
        <v>19652818.9</v>
      </c>
      <c r="I766" s="47">
        <v>62.9</v>
      </c>
      <c r="J766" s="48">
        <v>40.2</v>
      </c>
      <c r="K766" s="26"/>
      <c r="L766" s="259" t="s">
        <v>892</v>
      </c>
      <c r="M766" s="50" t="s">
        <v>138</v>
      </c>
      <c r="N766" s="4"/>
      <c r="O766" s="4"/>
      <c r="P766" s="4"/>
      <c r="Q766" s="4"/>
      <c r="R766" s="4"/>
      <c r="S766" s="4"/>
      <c r="T766" s="4"/>
      <c r="U766" s="4"/>
      <c r="V766" s="4"/>
      <c r="W766" s="4"/>
      <c r="X766" s="4"/>
      <c r="Y766" s="4"/>
      <c r="Z766" s="4"/>
    </row>
    <row r="767" ht="125.25" hidden="1" customHeight="1" outlineLevel="1">
      <c r="A767" s="42">
        <v>668.0</v>
      </c>
      <c r="B767" s="129">
        <v>65.0</v>
      </c>
      <c r="C767" s="288" t="s">
        <v>893</v>
      </c>
      <c r="D767" s="84" t="s">
        <v>136</v>
      </c>
      <c r="E767" s="84">
        <v>4560.3</v>
      </c>
      <c r="F767" s="26">
        <f t="shared" si="528"/>
        <v>49457821.59</v>
      </c>
      <c r="G767" s="143">
        <f t="shared" si="529"/>
        <v>29711722.59</v>
      </c>
      <c r="H767" s="54">
        <f t="shared" si="504"/>
        <v>79169544.18</v>
      </c>
      <c r="I767" s="47">
        <v>10845.3</v>
      </c>
      <c r="J767" s="48">
        <v>6515.3</v>
      </c>
      <c r="K767" s="26"/>
      <c r="L767" s="259" t="s">
        <v>894</v>
      </c>
      <c r="M767" s="50" t="s">
        <v>138</v>
      </c>
      <c r="N767" s="4"/>
      <c r="O767" s="4"/>
      <c r="P767" s="4"/>
      <c r="Q767" s="4"/>
      <c r="R767" s="4"/>
      <c r="S767" s="4"/>
      <c r="T767" s="4"/>
      <c r="U767" s="4"/>
      <c r="V767" s="4"/>
      <c r="W767" s="4"/>
      <c r="X767" s="4"/>
      <c r="Y767" s="4"/>
      <c r="Z767" s="4"/>
    </row>
    <row r="768" hidden="1" outlineLevel="1">
      <c r="A768" s="42">
        <v>669.0</v>
      </c>
      <c r="B768" s="129">
        <v>66.0</v>
      </c>
      <c r="C768" s="259" t="s">
        <v>895</v>
      </c>
      <c r="D768" s="84" t="s">
        <v>47</v>
      </c>
      <c r="E768" s="84">
        <v>15201.0</v>
      </c>
      <c r="F768" s="26">
        <f t="shared" si="528"/>
        <v>23941575</v>
      </c>
      <c r="G768" s="143">
        <f t="shared" si="529"/>
        <v>4604838.93</v>
      </c>
      <c r="H768" s="54">
        <f t="shared" si="504"/>
        <v>28546413.93</v>
      </c>
      <c r="I768" s="47">
        <v>1575.0</v>
      </c>
      <c r="J768" s="293">
        <v>302.93</v>
      </c>
      <c r="K768" s="26"/>
      <c r="L768" s="259" t="s">
        <v>896</v>
      </c>
      <c r="M768" s="50" t="s">
        <v>138</v>
      </c>
      <c r="N768" s="4"/>
      <c r="O768" s="4"/>
      <c r="P768" s="4"/>
      <c r="Q768" s="4"/>
      <c r="R768" s="4"/>
      <c r="S768" s="4"/>
      <c r="T768" s="4"/>
      <c r="U768" s="4"/>
      <c r="V768" s="4"/>
      <c r="W768" s="4"/>
      <c r="X768" s="4"/>
      <c r="Y768" s="4"/>
      <c r="Z768" s="4"/>
    </row>
    <row r="769" hidden="1" outlineLevel="1">
      <c r="A769" s="174">
        <v>670.0</v>
      </c>
      <c r="B769" s="29"/>
      <c r="C769" s="250" t="s">
        <v>897</v>
      </c>
      <c r="D769" s="267"/>
      <c r="E769" s="268"/>
      <c r="F769" s="292">
        <f t="shared" ref="F769:G769" si="530">SUM(F770:F776)</f>
        <v>221510.636</v>
      </c>
      <c r="G769" s="292">
        <f t="shared" si="530"/>
        <v>132117.83</v>
      </c>
      <c r="H769" s="292">
        <f t="shared" si="504"/>
        <v>353628.466</v>
      </c>
      <c r="I769" s="54"/>
      <c r="J769" s="26"/>
      <c r="K769" s="26"/>
      <c r="L769" s="269"/>
      <c r="M769" s="50" t="s">
        <v>138</v>
      </c>
      <c r="N769" s="4"/>
      <c r="O769" s="4"/>
      <c r="P769" s="4"/>
      <c r="Q769" s="4"/>
      <c r="R769" s="4"/>
      <c r="S769" s="4"/>
      <c r="T769" s="4"/>
      <c r="U769" s="4"/>
      <c r="V769" s="4"/>
      <c r="W769" s="4"/>
      <c r="X769" s="4"/>
      <c r="Y769" s="4"/>
      <c r="Z769" s="4"/>
    </row>
    <row r="770" hidden="1" outlineLevel="1">
      <c r="A770" s="42">
        <v>669.0</v>
      </c>
      <c r="B770" s="129">
        <v>67.0</v>
      </c>
      <c r="C770" s="259" t="s">
        <v>898</v>
      </c>
      <c r="D770" s="84" t="s">
        <v>47</v>
      </c>
      <c r="E770" s="84">
        <v>11.9</v>
      </c>
      <c r="F770" s="26">
        <f t="shared" ref="F770:F776" si="531">E770*I770</f>
        <v>3665.2</v>
      </c>
      <c r="G770" s="26">
        <f t="shared" ref="G770:G776" si="532">E770*J770</f>
        <v>0</v>
      </c>
      <c r="H770" s="54">
        <f t="shared" si="504"/>
        <v>3665.2</v>
      </c>
      <c r="I770" s="47">
        <v>308.0</v>
      </c>
      <c r="J770" s="48">
        <v>0.0</v>
      </c>
      <c r="K770" s="26"/>
      <c r="L770" s="259" t="s">
        <v>899</v>
      </c>
      <c r="M770" s="50" t="s">
        <v>138</v>
      </c>
      <c r="N770" s="4"/>
      <c r="O770" s="4"/>
      <c r="P770" s="4"/>
      <c r="Q770" s="4"/>
      <c r="R770" s="4"/>
      <c r="S770" s="4"/>
      <c r="T770" s="4"/>
      <c r="U770" s="4"/>
      <c r="V770" s="4"/>
      <c r="W770" s="4"/>
      <c r="X770" s="4"/>
      <c r="Y770" s="4"/>
      <c r="Z770" s="4"/>
    </row>
    <row r="771" hidden="1" outlineLevel="1">
      <c r="A771" s="42">
        <v>670.0</v>
      </c>
      <c r="B771" s="129">
        <v>68.0</v>
      </c>
      <c r="C771" s="259" t="s">
        <v>900</v>
      </c>
      <c r="D771" s="84" t="s">
        <v>136</v>
      </c>
      <c r="E771" s="84">
        <v>1.19</v>
      </c>
      <c r="F771" s="26">
        <f t="shared" si="531"/>
        <v>2290.75</v>
      </c>
      <c r="G771" s="26">
        <f t="shared" si="532"/>
        <v>5474</v>
      </c>
      <c r="H771" s="54">
        <f t="shared" si="504"/>
        <v>7764.75</v>
      </c>
      <c r="I771" s="47">
        <v>1925.0</v>
      </c>
      <c r="J771" s="48">
        <v>4600.0</v>
      </c>
      <c r="K771" s="26"/>
      <c r="L771" s="259" t="s">
        <v>901</v>
      </c>
      <c r="M771" s="50" t="s">
        <v>138</v>
      </c>
      <c r="N771" s="4"/>
      <c r="O771" s="4"/>
      <c r="P771" s="4"/>
      <c r="Q771" s="4"/>
      <c r="R771" s="4"/>
      <c r="S771" s="4"/>
      <c r="T771" s="4"/>
      <c r="U771" s="4"/>
      <c r="V771" s="4"/>
      <c r="W771" s="4"/>
      <c r="X771" s="4"/>
      <c r="Y771" s="4"/>
      <c r="Z771" s="4"/>
    </row>
    <row r="772" hidden="1" outlineLevel="1">
      <c r="A772" s="42">
        <v>671.0</v>
      </c>
      <c r="B772" s="129">
        <v>69.0</v>
      </c>
      <c r="C772" s="259" t="s">
        <v>902</v>
      </c>
      <c r="D772" s="84" t="s">
        <v>136</v>
      </c>
      <c r="E772" s="84">
        <v>1.19</v>
      </c>
      <c r="F772" s="26">
        <f t="shared" si="531"/>
        <v>10492.23</v>
      </c>
      <c r="G772" s="26">
        <f t="shared" si="532"/>
        <v>6664</v>
      </c>
      <c r="H772" s="54">
        <f t="shared" si="504"/>
        <v>17156.23</v>
      </c>
      <c r="I772" s="47">
        <v>8817.0</v>
      </c>
      <c r="J772" s="48">
        <v>5600.0</v>
      </c>
      <c r="K772" s="26"/>
      <c r="L772" s="259" t="s">
        <v>901</v>
      </c>
      <c r="M772" s="50" t="s">
        <v>138</v>
      </c>
      <c r="N772" s="4"/>
      <c r="O772" s="4"/>
      <c r="P772" s="4"/>
      <c r="Q772" s="4"/>
      <c r="R772" s="4"/>
      <c r="S772" s="4"/>
      <c r="T772" s="4"/>
      <c r="U772" s="4"/>
      <c r="V772" s="4"/>
      <c r="W772" s="4"/>
      <c r="X772" s="4"/>
      <c r="Y772" s="4"/>
      <c r="Z772" s="4"/>
    </row>
    <row r="773" hidden="1" outlineLevel="1">
      <c r="A773" s="42">
        <v>672.0</v>
      </c>
      <c r="B773" s="129">
        <v>70.0</v>
      </c>
      <c r="C773" s="259" t="s">
        <v>903</v>
      </c>
      <c r="D773" s="84" t="s">
        <v>47</v>
      </c>
      <c r="E773" s="84">
        <v>11.9</v>
      </c>
      <c r="F773" s="26">
        <f t="shared" si="531"/>
        <v>6247.5</v>
      </c>
      <c r="G773" s="26">
        <f t="shared" si="532"/>
        <v>7616</v>
      </c>
      <c r="H773" s="54">
        <f t="shared" si="504"/>
        <v>13863.5</v>
      </c>
      <c r="I773" s="47">
        <v>525.0</v>
      </c>
      <c r="J773" s="48">
        <v>640.0</v>
      </c>
      <c r="K773" s="26"/>
      <c r="L773" s="259" t="s">
        <v>904</v>
      </c>
      <c r="M773" s="50" t="s">
        <v>138</v>
      </c>
      <c r="N773" s="4"/>
      <c r="O773" s="4"/>
      <c r="P773" s="4"/>
      <c r="Q773" s="4"/>
      <c r="R773" s="4"/>
      <c r="S773" s="4"/>
      <c r="T773" s="4"/>
      <c r="U773" s="4"/>
      <c r="V773" s="4"/>
      <c r="W773" s="4"/>
      <c r="X773" s="4"/>
      <c r="Y773" s="4"/>
      <c r="Z773" s="4"/>
    </row>
    <row r="774" hidden="1" outlineLevel="1">
      <c r="A774" s="42">
        <v>673.0</v>
      </c>
      <c r="B774" s="129">
        <v>71.0</v>
      </c>
      <c r="C774" s="259" t="s">
        <v>905</v>
      </c>
      <c r="D774" s="84" t="s">
        <v>136</v>
      </c>
      <c r="E774" s="84">
        <v>10.3</v>
      </c>
      <c r="F774" s="26">
        <f t="shared" si="531"/>
        <v>194513.131</v>
      </c>
      <c r="G774" s="26">
        <f t="shared" si="532"/>
        <v>110419.605</v>
      </c>
      <c r="H774" s="54">
        <f t="shared" si="504"/>
        <v>304932.736</v>
      </c>
      <c r="I774" s="47">
        <v>18884.77</v>
      </c>
      <c r="J774" s="48">
        <v>10720.35</v>
      </c>
      <c r="K774" s="26"/>
      <c r="L774" s="259" t="s">
        <v>906</v>
      </c>
      <c r="M774" s="50" t="s">
        <v>138</v>
      </c>
      <c r="N774" s="4"/>
      <c r="O774" s="4"/>
      <c r="P774" s="4"/>
      <c r="Q774" s="4"/>
      <c r="R774" s="4"/>
      <c r="S774" s="4"/>
      <c r="T774" s="4"/>
      <c r="U774" s="4"/>
      <c r="V774" s="4"/>
      <c r="W774" s="4"/>
      <c r="X774" s="4"/>
      <c r="Y774" s="4"/>
      <c r="Z774" s="4"/>
    </row>
    <row r="775" hidden="1" outlineLevel="1">
      <c r="A775" s="42">
        <v>674.0</v>
      </c>
      <c r="B775" s="129">
        <v>72.0</v>
      </c>
      <c r="C775" s="288" t="s">
        <v>907</v>
      </c>
      <c r="D775" s="84" t="s">
        <v>176</v>
      </c>
      <c r="E775" s="84">
        <v>8.75</v>
      </c>
      <c r="F775" s="26">
        <f t="shared" si="531"/>
        <v>1969.625</v>
      </c>
      <c r="G775" s="26">
        <f t="shared" si="532"/>
        <v>481.425</v>
      </c>
      <c r="H775" s="54">
        <f t="shared" si="504"/>
        <v>2451.05</v>
      </c>
      <c r="I775" s="47">
        <v>225.1</v>
      </c>
      <c r="J775" s="48">
        <v>55.02</v>
      </c>
      <c r="K775" s="26"/>
      <c r="L775" s="294"/>
      <c r="M775" s="50" t="s">
        <v>138</v>
      </c>
      <c r="N775" s="4"/>
      <c r="O775" s="4"/>
      <c r="P775" s="4"/>
      <c r="Q775" s="4"/>
      <c r="R775" s="4"/>
      <c r="S775" s="4"/>
      <c r="T775" s="4"/>
      <c r="U775" s="4"/>
      <c r="V775" s="4"/>
      <c r="W775" s="4"/>
      <c r="X775" s="4"/>
      <c r="Y775" s="4"/>
      <c r="Z775" s="4"/>
    </row>
    <row r="776" hidden="1" outlineLevel="1">
      <c r="A776" s="42">
        <v>675.0</v>
      </c>
      <c r="B776" s="129">
        <v>73.0</v>
      </c>
      <c r="C776" s="259" t="s">
        <v>908</v>
      </c>
      <c r="D776" s="84" t="s">
        <v>909</v>
      </c>
      <c r="E776" s="84">
        <v>13.8</v>
      </c>
      <c r="F776" s="26">
        <f t="shared" si="531"/>
        <v>2332.2</v>
      </c>
      <c r="G776" s="26">
        <f t="shared" si="532"/>
        <v>1462.8</v>
      </c>
      <c r="H776" s="54">
        <f t="shared" si="504"/>
        <v>3795</v>
      </c>
      <c r="I776" s="47">
        <v>169.0</v>
      </c>
      <c r="J776" s="48">
        <v>106.0</v>
      </c>
      <c r="K776" s="26"/>
      <c r="L776" s="259" t="s">
        <v>910</v>
      </c>
      <c r="M776" s="50" t="s">
        <v>138</v>
      </c>
      <c r="N776" s="4"/>
      <c r="O776" s="4"/>
      <c r="P776" s="4"/>
      <c r="Q776" s="4"/>
      <c r="R776" s="4"/>
      <c r="S776" s="4"/>
      <c r="T776" s="4"/>
      <c r="U776" s="4"/>
      <c r="V776" s="4"/>
      <c r="W776" s="4"/>
      <c r="X776" s="4"/>
      <c r="Y776" s="4"/>
      <c r="Z776" s="4"/>
    </row>
    <row r="777" hidden="1" outlineLevel="1">
      <c r="A777" s="42">
        <v>676.0</v>
      </c>
      <c r="B777" s="29"/>
      <c r="C777" s="275" t="s">
        <v>911</v>
      </c>
      <c r="D777" s="276"/>
      <c r="E777" s="276"/>
      <c r="F777" s="252">
        <f t="shared" ref="F777:G777" si="533">SUM(F778:F783)</f>
        <v>604925.28</v>
      </c>
      <c r="G777" s="252">
        <f t="shared" si="533"/>
        <v>720025</v>
      </c>
      <c r="H777" s="292">
        <f t="shared" si="504"/>
        <v>1324950.28</v>
      </c>
      <c r="I777" s="54"/>
      <c r="J777" s="26"/>
      <c r="K777" s="26"/>
      <c r="L777" s="257"/>
      <c r="M777" s="50" t="s">
        <v>138</v>
      </c>
      <c r="N777" s="4"/>
      <c r="O777" s="4"/>
      <c r="P777" s="4"/>
      <c r="Q777" s="4"/>
      <c r="R777" s="4"/>
      <c r="S777" s="4"/>
      <c r="T777" s="4"/>
      <c r="U777" s="4"/>
      <c r="V777" s="4"/>
      <c r="W777" s="4"/>
      <c r="X777" s="4"/>
      <c r="Y777" s="4"/>
      <c r="Z777" s="4"/>
    </row>
    <row r="778" hidden="1" outlineLevel="1">
      <c r="A778" s="42">
        <v>677.0</v>
      </c>
      <c r="B778" s="129">
        <v>74.0</v>
      </c>
      <c r="C778" s="288" t="s">
        <v>898</v>
      </c>
      <c r="D778" s="84" t="s">
        <v>47</v>
      </c>
      <c r="E778" s="84">
        <v>49.64</v>
      </c>
      <c r="F778" s="26">
        <f t="shared" ref="F778:F783" si="534">E778*I778</f>
        <v>15289.12</v>
      </c>
      <c r="G778" s="26">
        <f t="shared" ref="G778:G783" si="535">E778*J778</f>
        <v>0</v>
      </c>
      <c r="H778" s="54">
        <f t="shared" si="504"/>
        <v>15289.12</v>
      </c>
      <c r="I778" s="47">
        <v>308.0</v>
      </c>
      <c r="J778" s="48">
        <v>0.0</v>
      </c>
      <c r="K778" s="26"/>
      <c r="L778" s="288" t="s">
        <v>912</v>
      </c>
      <c r="M778" s="50" t="s">
        <v>138</v>
      </c>
      <c r="N778" s="4"/>
      <c r="O778" s="4"/>
      <c r="P778" s="4"/>
      <c r="Q778" s="4"/>
      <c r="R778" s="4"/>
      <c r="S778" s="4"/>
      <c r="T778" s="4"/>
      <c r="U778" s="4"/>
      <c r="V778" s="4"/>
      <c r="W778" s="4"/>
      <c r="X778" s="4"/>
      <c r="Y778" s="4"/>
      <c r="Z778" s="4"/>
    </row>
    <row r="779" hidden="1" outlineLevel="1">
      <c r="A779" s="42">
        <v>678.0</v>
      </c>
      <c r="B779" s="129">
        <v>75.0</v>
      </c>
      <c r="C779" s="259" t="s">
        <v>913</v>
      </c>
      <c r="D779" s="84" t="s">
        <v>136</v>
      </c>
      <c r="E779" s="84">
        <v>10.0</v>
      </c>
      <c r="F779" s="26">
        <f t="shared" si="534"/>
        <v>19250</v>
      </c>
      <c r="G779" s="26">
        <f t="shared" si="535"/>
        <v>46000</v>
      </c>
      <c r="H779" s="54">
        <f t="shared" si="504"/>
        <v>65250</v>
      </c>
      <c r="I779" s="47">
        <v>1925.0</v>
      </c>
      <c r="J779" s="48">
        <v>4600.0</v>
      </c>
      <c r="K779" s="26"/>
      <c r="L779" s="259" t="s">
        <v>914</v>
      </c>
      <c r="M779" s="50" t="s">
        <v>138</v>
      </c>
      <c r="N779" s="4"/>
      <c r="O779" s="4"/>
      <c r="P779" s="4"/>
      <c r="Q779" s="4"/>
      <c r="R779" s="4"/>
      <c r="S779" s="4"/>
      <c r="T779" s="4"/>
      <c r="U779" s="4"/>
      <c r="V779" s="4"/>
      <c r="W779" s="4"/>
      <c r="X779" s="4"/>
      <c r="Y779" s="4"/>
      <c r="Z779" s="4"/>
    </row>
    <row r="780" hidden="1" outlineLevel="1">
      <c r="A780" s="42">
        <v>679.0</v>
      </c>
      <c r="B780" s="129">
        <v>76.0</v>
      </c>
      <c r="C780" s="288" t="s">
        <v>915</v>
      </c>
      <c r="D780" s="84" t="s">
        <v>136</v>
      </c>
      <c r="E780" s="84">
        <v>2.48</v>
      </c>
      <c r="F780" s="26">
        <f t="shared" si="534"/>
        <v>21866.16</v>
      </c>
      <c r="G780" s="26">
        <f t="shared" si="535"/>
        <v>13888</v>
      </c>
      <c r="H780" s="54">
        <f t="shared" si="504"/>
        <v>35754.16</v>
      </c>
      <c r="I780" s="47">
        <v>8817.0</v>
      </c>
      <c r="J780" s="48">
        <v>5600.0</v>
      </c>
      <c r="K780" s="26"/>
      <c r="L780" s="288" t="s">
        <v>916</v>
      </c>
      <c r="M780" s="50" t="s">
        <v>138</v>
      </c>
      <c r="N780" s="4"/>
      <c r="O780" s="4"/>
      <c r="P780" s="4"/>
      <c r="Q780" s="4"/>
      <c r="R780" s="4"/>
      <c r="S780" s="4"/>
      <c r="T780" s="4"/>
      <c r="U780" s="4"/>
      <c r="V780" s="4"/>
      <c r="W780" s="4"/>
      <c r="X780" s="4"/>
      <c r="Y780" s="4"/>
      <c r="Z780" s="4"/>
    </row>
    <row r="781" hidden="1" outlineLevel="1">
      <c r="A781" s="42">
        <v>680.0</v>
      </c>
      <c r="B781" s="129">
        <v>77.0</v>
      </c>
      <c r="C781" s="259" t="s">
        <v>903</v>
      </c>
      <c r="D781" s="84" t="s">
        <v>47</v>
      </c>
      <c r="E781" s="84">
        <v>49.64</v>
      </c>
      <c r="F781" s="26">
        <f t="shared" si="534"/>
        <v>26061</v>
      </c>
      <c r="G781" s="26">
        <f t="shared" si="535"/>
        <v>31769.6</v>
      </c>
      <c r="H781" s="54">
        <f t="shared" si="504"/>
        <v>57830.6</v>
      </c>
      <c r="I781" s="47">
        <v>525.0</v>
      </c>
      <c r="J781" s="48">
        <v>640.0</v>
      </c>
      <c r="K781" s="26"/>
      <c r="L781" s="259" t="s">
        <v>904</v>
      </c>
      <c r="M781" s="50" t="s">
        <v>138</v>
      </c>
      <c r="N781" s="4"/>
      <c r="O781" s="4"/>
      <c r="P781" s="4"/>
      <c r="Q781" s="4"/>
      <c r="R781" s="4"/>
      <c r="S781" s="4"/>
      <c r="T781" s="4"/>
      <c r="U781" s="4"/>
      <c r="V781" s="4"/>
      <c r="W781" s="4"/>
      <c r="X781" s="4"/>
      <c r="Y781" s="4"/>
      <c r="Z781" s="4"/>
    </row>
    <row r="782" hidden="1" outlineLevel="1">
      <c r="A782" s="42">
        <v>681.0</v>
      </c>
      <c r="B782" s="129">
        <v>78.0</v>
      </c>
      <c r="C782" s="288" t="s">
        <v>905</v>
      </c>
      <c r="D782" s="84" t="s">
        <v>136</v>
      </c>
      <c r="E782" s="84">
        <v>30.0</v>
      </c>
      <c r="F782" s="26">
        <f t="shared" si="534"/>
        <v>516375</v>
      </c>
      <c r="G782" s="26">
        <f t="shared" si="535"/>
        <v>283487.4</v>
      </c>
      <c r="H782" s="54">
        <f t="shared" si="504"/>
        <v>799862.4</v>
      </c>
      <c r="I782" s="47">
        <v>17212.5</v>
      </c>
      <c r="J782" s="48">
        <v>9449.58</v>
      </c>
      <c r="K782" s="26"/>
      <c r="L782" s="288" t="s">
        <v>917</v>
      </c>
      <c r="M782" s="50" t="s">
        <v>138</v>
      </c>
      <c r="N782" s="4"/>
      <c r="O782" s="4"/>
      <c r="P782" s="4"/>
      <c r="Q782" s="4"/>
      <c r="R782" s="4"/>
      <c r="S782" s="4"/>
      <c r="T782" s="4"/>
      <c r="U782" s="4"/>
      <c r="V782" s="4"/>
      <c r="W782" s="4"/>
      <c r="X782" s="4"/>
      <c r="Y782" s="4"/>
      <c r="Z782" s="4"/>
    </row>
    <row r="783" hidden="1" outlineLevel="1">
      <c r="A783" s="42">
        <v>682.0</v>
      </c>
      <c r="B783" s="129">
        <v>79.0</v>
      </c>
      <c r="C783" s="259" t="s">
        <v>918</v>
      </c>
      <c r="D783" s="84" t="s">
        <v>47</v>
      </c>
      <c r="E783" s="84">
        <v>36.0</v>
      </c>
      <c r="F783" s="26">
        <f t="shared" si="534"/>
        <v>6084</v>
      </c>
      <c r="G783" s="26">
        <f t="shared" si="535"/>
        <v>344880</v>
      </c>
      <c r="H783" s="54">
        <f t="shared" si="504"/>
        <v>350964</v>
      </c>
      <c r="I783" s="47">
        <v>169.0</v>
      </c>
      <c r="J783" s="48">
        <v>9580.0</v>
      </c>
      <c r="K783" s="26"/>
      <c r="L783" s="260"/>
      <c r="M783" s="50" t="s">
        <v>138</v>
      </c>
      <c r="N783" s="4"/>
      <c r="O783" s="4"/>
      <c r="P783" s="4"/>
      <c r="Q783" s="4"/>
      <c r="R783" s="4"/>
      <c r="S783" s="4"/>
      <c r="T783" s="4"/>
      <c r="U783" s="4"/>
      <c r="V783" s="4"/>
      <c r="W783" s="4"/>
      <c r="X783" s="4"/>
      <c r="Y783" s="4"/>
      <c r="Z783" s="4"/>
    </row>
    <row r="784" hidden="1" outlineLevel="1">
      <c r="A784" s="174">
        <v>683.0</v>
      </c>
      <c r="B784" s="29"/>
      <c r="C784" s="250" t="s">
        <v>919</v>
      </c>
      <c r="D784" s="267"/>
      <c r="E784" s="268"/>
      <c r="F784" s="252">
        <f t="shared" ref="F784:G784" si="536">SUM(F785:F787)</f>
        <v>60943.71</v>
      </c>
      <c r="G784" s="252">
        <f t="shared" si="536"/>
        <v>29069.07</v>
      </c>
      <c r="H784" s="292">
        <f t="shared" si="504"/>
        <v>90012.78</v>
      </c>
      <c r="I784" s="54"/>
      <c r="J784" s="26"/>
      <c r="K784" s="26"/>
      <c r="L784" s="269"/>
      <c r="M784" s="50" t="s">
        <v>138</v>
      </c>
      <c r="N784" s="4"/>
      <c r="O784" s="4"/>
      <c r="P784" s="4"/>
      <c r="Q784" s="4"/>
      <c r="R784" s="4"/>
      <c r="S784" s="4"/>
      <c r="T784" s="4"/>
      <c r="U784" s="4"/>
      <c r="V784" s="4"/>
      <c r="W784" s="4"/>
      <c r="X784" s="4"/>
      <c r="Y784" s="4"/>
      <c r="Z784" s="4"/>
    </row>
    <row r="785" hidden="1" outlineLevel="1">
      <c r="A785" s="42">
        <v>683.0</v>
      </c>
      <c r="B785" s="129">
        <v>80.0</v>
      </c>
      <c r="C785" s="259" t="s">
        <v>898</v>
      </c>
      <c r="D785" s="84" t="s">
        <v>47</v>
      </c>
      <c r="E785" s="84">
        <v>4.05</v>
      </c>
      <c r="F785" s="26">
        <f t="shared" ref="F785:F787" si="537">E785*I785</f>
        <v>1247.4</v>
      </c>
      <c r="G785" s="26">
        <f t="shared" ref="G785:G787" si="538">E785*J785</f>
        <v>0</v>
      </c>
      <c r="H785" s="54">
        <f t="shared" si="504"/>
        <v>1247.4</v>
      </c>
      <c r="I785" s="47">
        <v>308.0</v>
      </c>
      <c r="J785" s="48">
        <v>0.0</v>
      </c>
      <c r="K785" s="26"/>
      <c r="L785" s="259" t="s">
        <v>920</v>
      </c>
      <c r="M785" s="50" t="s">
        <v>138</v>
      </c>
      <c r="N785" s="4"/>
      <c r="O785" s="4"/>
      <c r="P785" s="4"/>
      <c r="Q785" s="4"/>
      <c r="R785" s="4"/>
      <c r="S785" s="4"/>
      <c r="T785" s="4"/>
      <c r="U785" s="4"/>
      <c r="V785" s="4"/>
      <c r="W785" s="4"/>
      <c r="X785" s="4"/>
      <c r="Y785" s="4"/>
      <c r="Z785" s="4"/>
    </row>
    <row r="786" hidden="1" outlineLevel="1">
      <c r="A786" s="42">
        <v>684.0</v>
      </c>
      <c r="B786" s="129">
        <v>81.0</v>
      </c>
      <c r="C786" s="288" t="s">
        <v>905</v>
      </c>
      <c r="D786" s="84" t="s">
        <v>136</v>
      </c>
      <c r="E786" s="84">
        <v>3.0</v>
      </c>
      <c r="F786" s="26">
        <f t="shared" si="537"/>
        <v>56654.31</v>
      </c>
      <c r="G786" s="26">
        <f t="shared" si="538"/>
        <v>27161.07</v>
      </c>
      <c r="H786" s="54">
        <f t="shared" si="504"/>
        <v>83815.38</v>
      </c>
      <c r="I786" s="47">
        <v>18884.77</v>
      </c>
      <c r="J786" s="48">
        <v>9053.69</v>
      </c>
      <c r="K786" s="26"/>
      <c r="L786" s="259" t="s">
        <v>921</v>
      </c>
      <c r="M786" s="50" t="s">
        <v>138</v>
      </c>
      <c r="N786" s="4"/>
      <c r="O786" s="4"/>
      <c r="P786" s="4"/>
      <c r="Q786" s="4"/>
      <c r="R786" s="4"/>
      <c r="S786" s="4"/>
      <c r="T786" s="4"/>
      <c r="U786" s="4"/>
      <c r="V786" s="4"/>
      <c r="W786" s="4"/>
      <c r="X786" s="4"/>
      <c r="Y786" s="4"/>
      <c r="Z786" s="4"/>
    </row>
    <row r="787" hidden="1" outlineLevel="1">
      <c r="A787" s="42">
        <v>685.0</v>
      </c>
      <c r="B787" s="129">
        <v>82.0</v>
      </c>
      <c r="C787" s="259" t="s">
        <v>922</v>
      </c>
      <c r="D787" s="84" t="s">
        <v>802</v>
      </c>
      <c r="E787" s="84">
        <v>18.0</v>
      </c>
      <c r="F787" s="26">
        <f t="shared" si="537"/>
        <v>3042</v>
      </c>
      <c r="G787" s="26">
        <f t="shared" si="538"/>
        <v>1908</v>
      </c>
      <c r="H787" s="54">
        <f t="shared" si="504"/>
        <v>4950</v>
      </c>
      <c r="I787" s="47">
        <v>169.0</v>
      </c>
      <c r="J787" s="48">
        <v>106.0</v>
      </c>
      <c r="K787" s="26"/>
      <c r="L787" s="259" t="s">
        <v>923</v>
      </c>
      <c r="M787" s="50" t="s">
        <v>138</v>
      </c>
      <c r="N787" s="4"/>
      <c r="O787" s="4"/>
      <c r="P787" s="4"/>
      <c r="Q787" s="4"/>
      <c r="R787" s="4"/>
      <c r="S787" s="4"/>
      <c r="T787" s="4"/>
      <c r="U787" s="4"/>
      <c r="V787" s="4"/>
      <c r="W787" s="4"/>
      <c r="X787" s="4"/>
      <c r="Y787" s="4"/>
      <c r="Z787" s="4"/>
    </row>
    <row r="788" hidden="1" outlineLevel="1">
      <c r="A788" s="22"/>
      <c r="B788" s="129">
        <v>83.0</v>
      </c>
      <c r="C788" s="250" t="s">
        <v>924</v>
      </c>
      <c r="D788" s="267"/>
      <c r="E788" s="267"/>
      <c r="F788" s="252">
        <f t="shared" ref="F788:G788" si="539">SUM(F789)</f>
        <v>615464.2</v>
      </c>
      <c r="G788" s="252">
        <f t="shared" si="539"/>
        <v>64824.04</v>
      </c>
      <c r="H788" s="292">
        <f t="shared" si="504"/>
        <v>680288.24</v>
      </c>
      <c r="I788" s="54"/>
      <c r="J788" s="26"/>
      <c r="K788" s="26"/>
      <c r="L788" s="260"/>
      <c r="M788" s="50" t="s">
        <v>138</v>
      </c>
      <c r="N788" s="4"/>
      <c r="O788" s="4"/>
      <c r="P788" s="4"/>
      <c r="Q788" s="4"/>
      <c r="R788" s="4"/>
      <c r="S788" s="4"/>
      <c r="T788" s="4"/>
      <c r="U788" s="4"/>
      <c r="V788" s="4"/>
      <c r="W788" s="4"/>
      <c r="X788" s="4"/>
      <c r="Y788" s="4"/>
      <c r="Z788" s="4"/>
    </row>
    <row r="789" hidden="1" outlineLevel="1">
      <c r="A789" s="42">
        <v>686.0</v>
      </c>
      <c r="B789" s="129">
        <v>84.0</v>
      </c>
      <c r="C789" s="259" t="s">
        <v>924</v>
      </c>
      <c r="D789" s="84" t="s">
        <v>909</v>
      </c>
      <c r="E789" s="84">
        <v>3641.8</v>
      </c>
      <c r="F789" s="26">
        <f>E789*I789</f>
        <v>615464.2</v>
      </c>
      <c r="G789" s="26">
        <f>E789*J789</f>
        <v>64824.04</v>
      </c>
      <c r="H789" s="54">
        <f t="shared" si="504"/>
        <v>680288.24</v>
      </c>
      <c r="I789" s="48">
        <v>169.0</v>
      </c>
      <c r="J789" s="48">
        <v>17.8</v>
      </c>
      <c r="K789" s="26"/>
      <c r="L789" s="259" t="s">
        <v>925</v>
      </c>
      <c r="M789" s="50" t="s">
        <v>138</v>
      </c>
      <c r="N789" s="4"/>
      <c r="O789" s="4"/>
      <c r="P789" s="4"/>
      <c r="Q789" s="4"/>
      <c r="R789" s="4"/>
      <c r="S789" s="4"/>
      <c r="T789" s="4"/>
      <c r="U789" s="4"/>
      <c r="V789" s="4"/>
      <c r="W789" s="4"/>
      <c r="X789" s="4"/>
      <c r="Y789" s="4"/>
      <c r="Z789" s="4"/>
    </row>
    <row r="790">
      <c r="A790" s="22"/>
      <c r="B790" s="295"/>
      <c r="C790" s="296" t="s">
        <v>926</v>
      </c>
      <c r="D790" s="297"/>
      <c r="E790" s="297"/>
      <c r="F790" s="298">
        <f t="shared" ref="F790:G790" si="540">F7+F25+F39+F72+F94+F112+F133+F206+F226+F308+F345+F384+F423+F462+F470+F595+F605+F615+F625+F635+F645+F655+F661+F683+F690</f>
        <v>842507242.9</v>
      </c>
      <c r="G790" s="298">
        <f t="shared" si="540"/>
        <v>651284590.6</v>
      </c>
      <c r="H790" s="299">
        <f t="shared" si="504"/>
        <v>1493791833</v>
      </c>
      <c r="I790" s="298"/>
      <c r="J790" s="298"/>
      <c r="K790" s="298"/>
      <c r="L790" s="300"/>
      <c r="M790" s="4"/>
      <c r="N790" s="4"/>
      <c r="O790" s="4"/>
      <c r="P790" s="4"/>
      <c r="Q790" s="4"/>
      <c r="R790" s="4"/>
      <c r="S790" s="4"/>
      <c r="T790" s="4"/>
      <c r="U790" s="4"/>
      <c r="V790" s="4"/>
      <c r="W790" s="4"/>
      <c r="X790" s="4"/>
      <c r="Y790" s="4"/>
      <c r="Z790" s="4"/>
    </row>
    <row r="791">
      <c r="A791" s="22"/>
      <c r="B791" s="23"/>
      <c r="C791" s="301" t="s">
        <v>927</v>
      </c>
      <c r="D791" s="22"/>
      <c r="E791" s="22"/>
      <c r="F791" s="26">
        <f t="shared" ref="F791:H791" si="541">F790*22%</f>
        <v>185351593.4</v>
      </c>
      <c r="G791" s="26">
        <f t="shared" si="541"/>
        <v>143282609.9</v>
      </c>
      <c r="H791" s="26">
        <f t="shared" si="541"/>
        <v>328634203.4</v>
      </c>
      <c r="I791" s="26"/>
      <c r="J791" s="302"/>
      <c r="K791" s="54"/>
      <c r="L791" s="28"/>
      <c r="M791" s="4"/>
      <c r="N791" s="4"/>
      <c r="O791" s="4"/>
      <c r="P791" s="4"/>
      <c r="Q791" s="4"/>
      <c r="R791" s="4"/>
      <c r="S791" s="4"/>
      <c r="T791" s="4"/>
      <c r="U791" s="4"/>
      <c r="V791" s="4"/>
      <c r="W791" s="4"/>
      <c r="X791" s="4"/>
      <c r="Y791" s="4"/>
      <c r="Z791" s="4"/>
    </row>
    <row r="792">
      <c r="A792" s="22"/>
      <c r="B792" s="23"/>
      <c r="C792" s="80" t="s">
        <v>928</v>
      </c>
      <c r="D792" s="22"/>
      <c r="E792" s="22"/>
      <c r="F792" s="26">
        <f t="shared" ref="F792:H792" si="542">F790+F791</f>
        <v>1027858836</v>
      </c>
      <c r="G792" s="26">
        <f t="shared" si="542"/>
        <v>794567200.5</v>
      </c>
      <c r="H792" s="26">
        <f t="shared" si="542"/>
        <v>1822426037</v>
      </c>
      <c r="I792" s="26"/>
      <c r="J792" s="303"/>
      <c r="K792" s="54"/>
      <c r="L792" s="28"/>
      <c r="M792" s="4"/>
      <c r="N792" s="4"/>
      <c r="O792" s="4"/>
      <c r="P792" s="4"/>
      <c r="Q792" s="4"/>
      <c r="R792" s="4"/>
      <c r="S792" s="4"/>
      <c r="T792" s="4"/>
      <c r="U792" s="4"/>
      <c r="V792" s="4"/>
      <c r="W792" s="4"/>
      <c r="X792" s="4"/>
      <c r="Y792" s="4"/>
      <c r="Z792" s="4"/>
    </row>
    <row r="793">
      <c r="A793" s="4"/>
      <c r="B793" s="4"/>
      <c r="C793" s="304" t="s">
        <v>929</v>
      </c>
      <c r="D793" s="305"/>
      <c r="E793" s="305"/>
      <c r="F793" s="306">
        <f>H798</f>
        <v>936653232.9</v>
      </c>
      <c r="G793" s="306">
        <f>G792-13000000-10000000-2000000-5000000-3600000</f>
        <v>760967200.5</v>
      </c>
      <c r="H793" s="306">
        <f>F793+G793</f>
        <v>1697620433</v>
      </c>
      <c r="I793" s="306"/>
      <c r="J793" s="306"/>
      <c r="K793" s="306"/>
      <c r="L793" s="307"/>
      <c r="M793" s="4"/>
      <c r="N793" s="4"/>
      <c r="O793" s="4"/>
      <c r="P793" s="4"/>
      <c r="Q793" s="4"/>
      <c r="R793" s="4"/>
      <c r="S793" s="4"/>
      <c r="T793" s="4"/>
      <c r="U793" s="4"/>
      <c r="V793" s="4"/>
      <c r="W793" s="4"/>
      <c r="X793" s="4"/>
      <c r="Y793" s="4"/>
      <c r="Z793" s="4"/>
    </row>
    <row r="794">
      <c r="A794" s="4"/>
      <c r="B794" s="4"/>
      <c r="C794" s="307"/>
      <c r="D794" s="305"/>
      <c r="E794" s="305"/>
      <c r="F794" s="306"/>
      <c r="G794" s="306"/>
      <c r="H794" s="306">
        <f>H792-H793</f>
        <v>124805603.5</v>
      </c>
      <c r="I794" s="306"/>
      <c r="J794" s="306"/>
      <c r="K794" s="306"/>
      <c r="L794" s="307"/>
      <c r="M794" s="4"/>
      <c r="N794" s="4"/>
      <c r="O794" s="4"/>
      <c r="P794" s="4"/>
      <c r="Q794" s="4"/>
      <c r="R794" s="4"/>
      <c r="S794" s="4"/>
      <c r="T794" s="4"/>
      <c r="U794" s="4"/>
      <c r="V794" s="4"/>
      <c r="W794" s="4"/>
      <c r="X794" s="4"/>
      <c r="Y794" s="4"/>
      <c r="Z794" s="4"/>
    </row>
    <row r="795">
      <c r="A795" s="4"/>
      <c r="B795" s="4"/>
      <c r="C795" s="307"/>
      <c r="D795" s="305"/>
      <c r="E795" s="305"/>
      <c r="F795" s="306"/>
      <c r="G795" s="306"/>
      <c r="H795" s="306"/>
      <c r="I795" s="306"/>
      <c r="J795" s="306"/>
      <c r="K795" s="306"/>
      <c r="L795" s="307"/>
      <c r="M795" s="4"/>
      <c r="N795" s="4"/>
      <c r="O795" s="4"/>
      <c r="P795" s="4"/>
      <c r="Q795" s="4"/>
      <c r="R795" s="4"/>
      <c r="S795" s="4"/>
      <c r="T795" s="4"/>
      <c r="U795" s="4"/>
      <c r="V795" s="4"/>
      <c r="W795" s="4"/>
      <c r="X795" s="4"/>
      <c r="Y795" s="4"/>
      <c r="Z795" s="4"/>
    </row>
    <row r="796">
      <c r="A796" s="4"/>
      <c r="B796" s="4"/>
      <c r="C796" s="307"/>
      <c r="D796" s="305"/>
      <c r="E796" s="305"/>
      <c r="F796" s="306"/>
      <c r="G796" s="306"/>
      <c r="H796" s="306"/>
      <c r="I796" s="306"/>
      <c r="J796" s="306"/>
      <c r="K796" s="306"/>
      <c r="L796" s="307"/>
      <c r="M796" s="4"/>
      <c r="N796" s="4"/>
      <c r="O796" s="4"/>
      <c r="P796" s="4"/>
      <c r="Q796" s="4"/>
      <c r="R796" s="4"/>
      <c r="S796" s="4"/>
      <c r="T796" s="4"/>
      <c r="U796" s="4"/>
      <c r="V796" s="4"/>
      <c r="W796" s="4"/>
      <c r="X796" s="4"/>
      <c r="Y796" s="4"/>
      <c r="Z796" s="4"/>
    </row>
    <row r="797">
      <c r="A797" s="4"/>
      <c r="B797" s="4"/>
      <c r="C797" s="307"/>
      <c r="D797" s="305"/>
      <c r="E797" s="305"/>
      <c r="F797" s="306"/>
      <c r="G797" s="306"/>
      <c r="H797" s="306"/>
      <c r="I797" s="306"/>
      <c r="J797" s="306"/>
      <c r="K797" s="306"/>
      <c r="L797" s="307"/>
      <c r="M797" s="4"/>
      <c r="N797" s="4"/>
      <c r="O797" s="4"/>
      <c r="P797" s="4"/>
      <c r="Q797" s="4"/>
      <c r="R797" s="4"/>
      <c r="S797" s="4"/>
      <c r="T797" s="4"/>
      <c r="U797" s="4"/>
      <c r="V797" s="4"/>
      <c r="W797" s="4"/>
      <c r="X797" s="4"/>
      <c r="Y797" s="4"/>
      <c r="Z797" s="4"/>
    </row>
    <row r="798">
      <c r="A798" s="4"/>
      <c r="B798" s="4"/>
      <c r="C798" s="308" t="s">
        <v>928</v>
      </c>
      <c r="D798" s="309"/>
      <c r="E798" s="309"/>
      <c r="F798" s="310">
        <f>F801+F804+F808+F811+F814+F817+F820+F823+F826</f>
        <v>1049038299</v>
      </c>
      <c r="G798" s="310"/>
      <c r="H798" s="310">
        <f>H801+H804+H808+H811+H814+H817+H820+H823+H826</f>
        <v>936653232.9</v>
      </c>
      <c r="I798" s="306">
        <f>F798-H798</f>
        <v>112385065.9</v>
      </c>
      <c r="J798" s="306"/>
      <c r="K798" s="306"/>
      <c r="L798" s="307"/>
      <c r="M798" s="4"/>
      <c r="N798" s="4"/>
      <c r="O798" s="4"/>
      <c r="P798" s="4"/>
      <c r="Q798" s="4"/>
      <c r="R798" s="4"/>
      <c r="S798" s="4"/>
      <c r="T798" s="4"/>
      <c r="U798" s="4"/>
      <c r="V798" s="4"/>
      <c r="W798" s="4"/>
      <c r="X798" s="4"/>
      <c r="Y798" s="4"/>
      <c r="Z798" s="4"/>
    </row>
    <row r="799">
      <c r="A799" s="4"/>
      <c r="B799" s="4"/>
      <c r="C799" s="311"/>
      <c r="D799" s="309"/>
      <c r="E799" s="309"/>
      <c r="F799" s="310"/>
      <c r="G799" s="310"/>
      <c r="H799" s="306"/>
      <c r="I799" s="306"/>
      <c r="J799" s="306"/>
      <c r="K799" s="306"/>
      <c r="L799" s="307"/>
      <c r="M799" s="4"/>
      <c r="N799" s="4"/>
      <c r="O799" s="4"/>
      <c r="P799" s="4"/>
      <c r="Q799" s="4"/>
      <c r="R799" s="4"/>
      <c r="S799" s="4"/>
      <c r="T799" s="4"/>
      <c r="U799" s="4"/>
      <c r="V799" s="4"/>
      <c r="W799" s="4"/>
      <c r="X799" s="4"/>
      <c r="Y799" s="4"/>
      <c r="Z799" s="4"/>
    </row>
    <row r="800">
      <c r="A800" s="4"/>
      <c r="B800" s="4"/>
      <c r="C800" s="312" t="s">
        <v>930</v>
      </c>
      <c r="D800" s="313"/>
      <c r="E800" s="313"/>
      <c r="F800" s="314">
        <v>2.043768E8</v>
      </c>
      <c r="G800" s="315"/>
      <c r="H800" s="306"/>
      <c r="I800" s="306"/>
      <c r="J800" s="306"/>
      <c r="K800" s="306"/>
      <c r="L800" s="307"/>
      <c r="M800" s="4"/>
      <c r="N800" s="4"/>
      <c r="O800" s="4"/>
      <c r="P800" s="4"/>
      <c r="Q800" s="4"/>
      <c r="R800" s="4"/>
      <c r="S800" s="4"/>
      <c r="T800" s="4"/>
      <c r="U800" s="4"/>
      <c r="V800" s="4"/>
      <c r="W800" s="4"/>
      <c r="X800" s="4"/>
      <c r="Y800" s="4"/>
      <c r="Z800" s="4"/>
    </row>
    <row r="801">
      <c r="A801" s="4"/>
      <c r="B801" s="4"/>
      <c r="C801" s="312" t="s">
        <v>931</v>
      </c>
      <c r="D801" s="313"/>
      <c r="E801" s="313"/>
      <c r="F801" s="315">
        <f>F800*1.22</f>
        <v>249339696</v>
      </c>
      <c r="G801" s="316">
        <f>F801/$F$798</f>
        <v>0.2376840734</v>
      </c>
      <c r="H801" s="306">
        <f>F801*0.8</f>
        <v>199471756.8</v>
      </c>
      <c r="I801" s="306"/>
      <c r="J801" s="306"/>
      <c r="K801" s="306"/>
      <c r="L801" s="307"/>
      <c r="M801" s="4"/>
      <c r="N801" s="4"/>
      <c r="O801" s="4"/>
      <c r="P801" s="4"/>
      <c r="Q801" s="4"/>
      <c r="R801" s="4"/>
      <c r="S801" s="4"/>
      <c r="T801" s="4"/>
      <c r="U801" s="4"/>
      <c r="V801" s="4"/>
      <c r="W801" s="4"/>
      <c r="X801" s="4"/>
      <c r="Y801" s="4"/>
      <c r="Z801" s="4"/>
    </row>
    <row r="802">
      <c r="A802" s="4"/>
      <c r="B802" s="4"/>
      <c r="C802" s="317" t="s">
        <v>932</v>
      </c>
      <c r="D802" s="309"/>
      <c r="E802" s="309"/>
      <c r="F802" s="310"/>
      <c r="G802" s="310"/>
      <c r="H802" s="306"/>
      <c r="I802" s="306"/>
      <c r="J802" s="306"/>
      <c r="K802" s="306"/>
      <c r="L802" s="307"/>
      <c r="M802" s="4"/>
      <c r="N802" s="4"/>
      <c r="O802" s="4"/>
      <c r="P802" s="4"/>
      <c r="Q802" s="4"/>
      <c r="R802" s="4"/>
      <c r="S802" s="4"/>
      <c r="T802" s="4"/>
      <c r="U802" s="4"/>
      <c r="V802" s="4"/>
      <c r="W802" s="4"/>
      <c r="X802" s="4"/>
      <c r="Y802" s="4"/>
      <c r="Z802" s="4"/>
    </row>
    <row r="803">
      <c r="A803" s="4"/>
      <c r="B803" s="4"/>
      <c r="C803" s="312" t="s">
        <v>933</v>
      </c>
      <c r="D803" s="318"/>
      <c r="E803" s="318"/>
      <c r="F803" s="314">
        <v>2.35E7</v>
      </c>
      <c r="G803" s="315"/>
      <c r="H803" s="306"/>
      <c r="I803" s="306"/>
      <c r="J803" s="306"/>
      <c r="K803" s="306"/>
      <c r="L803" s="307"/>
      <c r="M803" s="4"/>
      <c r="N803" s="4"/>
      <c r="O803" s="4"/>
      <c r="P803" s="4"/>
      <c r="Q803" s="4"/>
      <c r="R803" s="4"/>
      <c r="S803" s="4"/>
      <c r="T803" s="4"/>
      <c r="U803" s="4"/>
      <c r="V803" s="4"/>
      <c r="W803" s="4"/>
      <c r="X803" s="4"/>
      <c r="Y803" s="4"/>
      <c r="Z803" s="4"/>
    </row>
    <row r="804">
      <c r="A804" s="4"/>
      <c r="B804" s="4"/>
      <c r="C804" s="312" t="s">
        <v>934</v>
      </c>
      <c r="D804" s="313"/>
      <c r="E804" s="313"/>
      <c r="F804" s="315">
        <f>F803*1.22</f>
        <v>28670000</v>
      </c>
      <c r="G804" s="316">
        <f>F804/$F$798</f>
        <v>0.02732979342</v>
      </c>
      <c r="H804" s="306">
        <f>F804</f>
        <v>28670000</v>
      </c>
      <c r="I804" s="306"/>
      <c r="J804" s="306"/>
      <c r="K804" s="306"/>
      <c r="L804" s="307"/>
      <c r="M804" s="4"/>
      <c r="N804" s="4"/>
      <c r="O804" s="4"/>
      <c r="P804" s="4"/>
      <c r="Q804" s="4"/>
      <c r="R804" s="4"/>
      <c r="S804" s="4"/>
      <c r="T804" s="4"/>
      <c r="U804" s="4"/>
      <c r="V804" s="4"/>
      <c r="W804" s="4"/>
      <c r="X804" s="4"/>
      <c r="Y804" s="4"/>
      <c r="Z804" s="4"/>
    </row>
    <row r="805">
      <c r="A805" s="4"/>
      <c r="B805" s="4"/>
      <c r="C805" s="319" t="s">
        <v>935</v>
      </c>
      <c r="D805" s="309"/>
      <c r="E805" s="309"/>
      <c r="F805" s="310"/>
      <c r="G805" s="310"/>
      <c r="H805" s="306"/>
      <c r="I805" s="306"/>
      <c r="J805" s="306"/>
      <c r="K805" s="306"/>
      <c r="L805" s="307"/>
      <c r="M805" s="4"/>
      <c r="N805" s="4"/>
      <c r="O805" s="4"/>
      <c r="P805" s="4"/>
      <c r="Q805" s="4"/>
      <c r="R805" s="4"/>
      <c r="S805" s="4"/>
      <c r="T805" s="4"/>
      <c r="U805" s="4"/>
      <c r="V805" s="4"/>
      <c r="W805" s="4"/>
      <c r="X805" s="4"/>
      <c r="Y805" s="4"/>
      <c r="Z805" s="4"/>
    </row>
    <row r="806">
      <c r="A806" s="4"/>
      <c r="B806" s="4"/>
      <c r="C806" s="319" t="s">
        <v>936</v>
      </c>
      <c r="D806" s="309"/>
      <c r="E806" s="309"/>
      <c r="F806" s="310"/>
      <c r="G806" s="310"/>
      <c r="H806" s="306"/>
      <c r="I806" s="306"/>
      <c r="J806" s="306"/>
      <c r="K806" s="306"/>
      <c r="L806" s="307"/>
      <c r="M806" s="4"/>
      <c r="N806" s="4"/>
      <c r="O806" s="4"/>
      <c r="P806" s="4"/>
      <c r="Q806" s="4"/>
      <c r="R806" s="4"/>
      <c r="S806" s="4"/>
      <c r="T806" s="4"/>
      <c r="U806" s="4"/>
      <c r="V806" s="4"/>
      <c r="W806" s="4"/>
      <c r="X806" s="4"/>
      <c r="Y806" s="4"/>
      <c r="Z806" s="4"/>
    </row>
    <row r="807">
      <c r="A807" s="4"/>
      <c r="B807" s="4"/>
      <c r="C807" s="320" t="s">
        <v>937</v>
      </c>
      <c r="D807" s="313"/>
      <c r="E807" s="313"/>
      <c r="F807" s="314">
        <v>1.07238027E8</v>
      </c>
      <c r="G807" s="315"/>
      <c r="H807" s="306"/>
      <c r="I807" s="306"/>
      <c r="J807" s="306"/>
      <c r="K807" s="306"/>
      <c r="L807" s="307"/>
      <c r="M807" s="4"/>
      <c r="N807" s="4"/>
      <c r="O807" s="4"/>
      <c r="P807" s="4"/>
      <c r="Q807" s="4"/>
      <c r="R807" s="4"/>
      <c r="S807" s="4"/>
      <c r="T807" s="4"/>
      <c r="U807" s="4"/>
      <c r="V807" s="4"/>
      <c r="W807" s="4"/>
      <c r="X807" s="4"/>
      <c r="Y807" s="4"/>
      <c r="Z807" s="4"/>
    </row>
    <row r="808">
      <c r="A808" s="4"/>
      <c r="B808" s="4"/>
      <c r="C808" s="320" t="s">
        <v>938</v>
      </c>
      <c r="D808" s="313"/>
      <c r="E808" s="313"/>
      <c r="F808" s="315">
        <f>F807*1.22</f>
        <v>130830392.9</v>
      </c>
      <c r="G808" s="316">
        <f>F808/$F$798</f>
        <v>0.1247146011</v>
      </c>
      <c r="H808" s="306">
        <f>F808</f>
        <v>130830392.9</v>
      </c>
      <c r="I808" s="306"/>
      <c r="J808" s="306"/>
      <c r="K808" s="306"/>
      <c r="L808" s="307"/>
      <c r="M808" s="4"/>
      <c r="N808" s="4"/>
      <c r="O808" s="4"/>
      <c r="P808" s="4"/>
      <c r="Q808" s="4"/>
      <c r="R808" s="4"/>
      <c r="S808" s="4"/>
      <c r="T808" s="4"/>
      <c r="U808" s="4"/>
      <c r="V808" s="4"/>
      <c r="W808" s="4"/>
      <c r="X808" s="4"/>
      <c r="Y808" s="4"/>
      <c r="Z808" s="4"/>
    </row>
    <row r="809">
      <c r="A809" s="4"/>
      <c r="B809" s="4"/>
      <c r="C809" s="317" t="s">
        <v>939</v>
      </c>
      <c r="D809" s="309"/>
      <c r="E809" s="309"/>
      <c r="F809" s="310"/>
      <c r="G809" s="310"/>
      <c r="H809" s="306"/>
      <c r="I809" s="306"/>
      <c r="J809" s="306"/>
      <c r="K809" s="306"/>
      <c r="L809" s="307"/>
      <c r="M809" s="4"/>
      <c r="N809" s="4"/>
      <c r="O809" s="4"/>
      <c r="P809" s="4"/>
      <c r="Q809" s="4"/>
      <c r="R809" s="4"/>
      <c r="S809" s="4"/>
      <c r="T809" s="4"/>
      <c r="U809" s="4"/>
      <c r="V809" s="4"/>
      <c r="W809" s="4"/>
      <c r="X809" s="4"/>
      <c r="Y809" s="4"/>
      <c r="Z809" s="4"/>
    </row>
    <row r="810">
      <c r="A810" s="4"/>
      <c r="B810" s="4"/>
      <c r="C810" s="320" t="s">
        <v>940</v>
      </c>
      <c r="D810" s="313"/>
      <c r="E810" s="313"/>
      <c r="F810" s="314">
        <v>1.47925717E8</v>
      </c>
      <c r="G810" s="315"/>
      <c r="H810" s="306"/>
      <c r="I810" s="306"/>
      <c r="J810" s="306"/>
      <c r="K810" s="306"/>
      <c r="L810" s="307"/>
      <c r="M810" s="4"/>
      <c r="N810" s="4"/>
      <c r="O810" s="4"/>
      <c r="P810" s="4"/>
      <c r="Q810" s="4"/>
      <c r="R810" s="4"/>
      <c r="S810" s="4"/>
      <c r="T810" s="4"/>
      <c r="U810" s="4"/>
      <c r="V810" s="4"/>
      <c r="W810" s="4"/>
      <c r="X810" s="4"/>
      <c r="Y810" s="4"/>
      <c r="Z810" s="4"/>
    </row>
    <row r="811">
      <c r="A811" s="4"/>
      <c r="B811" s="4"/>
      <c r="C811" s="320" t="s">
        <v>941</v>
      </c>
      <c r="D811" s="313"/>
      <c r="E811" s="313"/>
      <c r="F811" s="315">
        <f>F810*1.22</f>
        <v>180469374.7</v>
      </c>
      <c r="G811" s="316">
        <f>F811/$F$798</f>
        <v>0.1720331612</v>
      </c>
      <c r="H811" s="306">
        <f>F811*0.9</f>
        <v>162422437.3</v>
      </c>
      <c r="I811" s="306"/>
      <c r="J811" s="306"/>
      <c r="K811" s="306"/>
      <c r="L811" s="307"/>
      <c r="M811" s="4"/>
      <c r="N811" s="4"/>
      <c r="O811" s="4"/>
      <c r="P811" s="4"/>
      <c r="Q811" s="4"/>
      <c r="R811" s="4"/>
      <c r="S811" s="4"/>
      <c r="T811" s="4"/>
      <c r="U811" s="4"/>
      <c r="V811" s="4"/>
      <c r="W811" s="4"/>
      <c r="X811" s="4"/>
      <c r="Y811" s="4"/>
      <c r="Z811" s="4"/>
    </row>
    <row r="812">
      <c r="A812" s="4"/>
      <c r="B812" s="4"/>
      <c r="C812" s="317" t="s">
        <v>942</v>
      </c>
      <c r="D812" s="309"/>
      <c r="E812" s="309"/>
      <c r="F812" s="310"/>
      <c r="G812" s="310"/>
      <c r="H812" s="306"/>
      <c r="I812" s="306"/>
      <c r="J812" s="306"/>
      <c r="K812" s="306"/>
      <c r="L812" s="307"/>
      <c r="M812" s="4"/>
      <c r="N812" s="4"/>
      <c r="O812" s="4"/>
      <c r="P812" s="4"/>
      <c r="Q812" s="4"/>
      <c r="R812" s="4"/>
      <c r="S812" s="4"/>
      <c r="T812" s="4"/>
      <c r="U812" s="4"/>
      <c r="V812" s="4"/>
      <c r="W812" s="4"/>
      <c r="X812" s="4"/>
      <c r="Y812" s="4"/>
      <c r="Z812" s="4"/>
    </row>
    <row r="813">
      <c r="A813" s="4"/>
      <c r="B813" s="4"/>
      <c r="C813" s="320" t="s">
        <v>943</v>
      </c>
      <c r="D813" s="313"/>
      <c r="E813" s="313"/>
      <c r="F813" s="314">
        <v>3.7568725E7</v>
      </c>
      <c r="G813" s="315"/>
      <c r="H813" s="306"/>
      <c r="I813" s="306"/>
      <c r="J813" s="306"/>
      <c r="K813" s="306"/>
      <c r="L813" s="307"/>
      <c r="M813" s="4"/>
      <c r="N813" s="4"/>
      <c r="O813" s="4"/>
      <c r="P813" s="4"/>
      <c r="Q813" s="4"/>
      <c r="R813" s="4"/>
      <c r="S813" s="4"/>
      <c r="T813" s="4"/>
      <c r="U813" s="4"/>
      <c r="V813" s="4"/>
      <c r="W813" s="4"/>
      <c r="X813" s="4"/>
      <c r="Y813" s="4"/>
      <c r="Z813" s="4"/>
    </row>
    <row r="814">
      <c r="A814" s="4"/>
      <c r="B814" s="4"/>
      <c r="C814" s="320" t="s">
        <v>944</v>
      </c>
      <c r="D814" s="313"/>
      <c r="E814" s="313"/>
      <c r="F814" s="315">
        <f>F813*1.22</f>
        <v>45833844.5</v>
      </c>
      <c r="G814" s="316">
        <f>F814/$F$798</f>
        <v>0.0436912976</v>
      </c>
      <c r="H814" s="306">
        <f>F814*0.9</f>
        <v>41250460.05</v>
      </c>
      <c r="I814" s="306"/>
      <c r="J814" s="306"/>
      <c r="K814" s="306"/>
      <c r="L814" s="307"/>
      <c r="M814" s="4"/>
      <c r="N814" s="4"/>
      <c r="O814" s="4"/>
      <c r="P814" s="4"/>
      <c r="Q814" s="4"/>
      <c r="R814" s="4"/>
      <c r="S814" s="4"/>
      <c r="T814" s="4"/>
      <c r="U814" s="4"/>
      <c r="V814" s="4"/>
      <c r="W814" s="4"/>
      <c r="X814" s="4"/>
      <c r="Y814" s="4"/>
      <c r="Z814" s="4"/>
    </row>
    <row r="815">
      <c r="A815" s="4"/>
      <c r="B815" s="4"/>
      <c r="C815" s="321" t="s">
        <v>945</v>
      </c>
      <c r="D815" s="309"/>
      <c r="E815" s="309"/>
      <c r="F815" s="310"/>
      <c r="G815" s="310"/>
      <c r="H815" s="306"/>
      <c r="I815" s="306"/>
      <c r="J815" s="306"/>
      <c r="K815" s="306"/>
      <c r="L815" s="307"/>
      <c r="M815" s="4"/>
      <c r="N815" s="4"/>
      <c r="O815" s="4"/>
      <c r="P815" s="4"/>
      <c r="Q815" s="4"/>
      <c r="R815" s="4"/>
      <c r="S815" s="4"/>
      <c r="T815" s="4"/>
      <c r="U815" s="4"/>
      <c r="V815" s="4"/>
      <c r="W815" s="4"/>
      <c r="X815" s="4"/>
      <c r="Y815" s="4"/>
      <c r="Z815" s="4"/>
    </row>
    <row r="816">
      <c r="A816" s="4"/>
      <c r="B816" s="4"/>
      <c r="C816" s="320" t="s">
        <v>946</v>
      </c>
      <c r="D816" s="313"/>
      <c r="E816" s="313"/>
      <c r="F816" s="314">
        <v>6.7927214E7</v>
      </c>
      <c r="G816" s="315"/>
      <c r="H816" s="306"/>
      <c r="I816" s="306"/>
      <c r="J816" s="306"/>
      <c r="K816" s="306"/>
      <c r="L816" s="307"/>
      <c r="M816" s="4"/>
      <c r="N816" s="4"/>
      <c r="O816" s="4"/>
      <c r="P816" s="4"/>
      <c r="Q816" s="4"/>
      <c r="R816" s="4"/>
      <c r="S816" s="4"/>
      <c r="T816" s="4"/>
      <c r="U816" s="4"/>
      <c r="V816" s="4"/>
      <c r="W816" s="4"/>
      <c r="X816" s="4"/>
      <c r="Y816" s="4"/>
      <c r="Z816" s="4"/>
    </row>
    <row r="817">
      <c r="A817" s="4"/>
      <c r="B817" s="4"/>
      <c r="C817" s="320" t="s">
        <v>947</v>
      </c>
      <c r="D817" s="313"/>
      <c r="E817" s="313"/>
      <c r="F817" s="315">
        <f>F816*1.22</f>
        <v>82871201.08</v>
      </c>
      <c r="G817" s="316">
        <f>F817/$F$798</f>
        <v>0.07899730751</v>
      </c>
      <c r="H817" s="306">
        <f>F817*0.95</f>
        <v>78727641.03</v>
      </c>
      <c r="I817" s="306"/>
      <c r="J817" s="306"/>
      <c r="K817" s="306"/>
      <c r="L817" s="307"/>
      <c r="M817" s="4"/>
      <c r="N817" s="4"/>
      <c r="O817" s="4"/>
      <c r="P817" s="4"/>
      <c r="Q817" s="4"/>
      <c r="R817" s="4"/>
      <c r="S817" s="4"/>
      <c r="T817" s="4"/>
      <c r="U817" s="4"/>
      <c r="V817" s="4"/>
      <c r="W817" s="4"/>
      <c r="X817" s="4"/>
      <c r="Y817" s="4"/>
      <c r="Z817" s="4"/>
    </row>
    <row r="818">
      <c r="A818" s="4"/>
      <c r="B818" s="4"/>
      <c r="C818" s="317" t="s">
        <v>948</v>
      </c>
      <c r="D818" s="309"/>
      <c r="E818" s="309"/>
      <c r="F818" s="310"/>
      <c r="G818" s="310"/>
      <c r="H818" s="306"/>
      <c r="I818" s="306"/>
      <c r="J818" s="306"/>
      <c r="K818" s="306"/>
      <c r="L818" s="307"/>
      <c r="M818" s="4"/>
      <c r="N818" s="4"/>
      <c r="O818" s="4"/>
      <c r="P818" s="4"/>
      <c r="Q818" s="4"/>
      <c r="R818" s="4"/>
      <c r="S818" s="4"/>
      <c r="T818" s="4"/>
      <c r="U818" s="4"/>
      <c r="V818" s="4"/>
      <c r="W818" s="4"/>
      <c r="X818" s="4"/>
      <c r="Y818" s="4"/>
      <c r="Z818" s="4"/>
    </row>
    <row r="819">
      <c r="A819" s="4"/>
      <c r="B819" s="4"/>
      <c r="C819" s="320" t="s">
        <v>949</v>
      </c>
      <c r="D819" s="313"/>
      <c r="E819" s="313"/>
      <c r="F819" s="314">
        <v>2.6363539E7</v>
      </c>
      <c r="G819" s="315"/>
      <c r="H819" s="306"/>
      <c r="I819" s="306"/>
      <c r="J819" s="306"/>
      <c r="K819" s="306"/>
      <c r="L819" s="307"/>
      <c r="M819" s="4"/>
      <c r="N819" s="4"/>
      <c r="O819" s="4"/>
      <c r="P819" s="4"/>
      <c r="Q819" s="4"/>
      <c r="R819" s="4"/>
      <c r="S819" s="4"/>
      <c r="T819" s="4"/>
      <c r="U819" s="4"/>
      <c r="V819" s="4"/>
      <c r="W819" s="4"/>
      <c r="X819" s="4"/>
      <c r="Y819" s="4"/>
      <c r="Z819" s="4"/>
    </row>
    <row r="820">
      <c r="A820" s="4"/>
      <c r="B820" s="4"/>
      <c r="C820" s="320" t="s">
        <v>950</v>
      </c>
      <c r="D820" s="313"/>
      <c r="E820" s="313"/>
      <c r="F820" s="315">
        <f>F819*1.22</f>
        <v>32163517.58</v>
      </c>
      <c r="G820" s="316">
        <f>F820/$F$798</f>
        <v>0.03066000318</v>
      </c>
      <c r="H820" s="306">
        <f>F820*0.96</f>
        <v>30876976.88</v>
      </c>
      <c r="I820" s="306"/>
      <c r="J820" s="306"/>
      <c r="K820" s="306"/>
      <c r="L820" s="307"/>
      <c r="M820" s="4"/>
      <c r="N820" s="4"/>
      <c r="O820" s="4"/>
      <c r="P820" s="4"/>
      <c r="Q820" s="4"/>
      <c r="R820" s="4"/>
      <c r="S820" s="4"/>
      <c r="T820" s="4"/>
      <c r="U820" s="4"/>
      <c r="V820" s="4"/>
      <c r="W820" s="4"/>
      <c r="X820" s="4"/>
      <c r="Y820" s="4"/>
      <c r="Z820" s="4"/>
    </row>
    <row r="821">
      <c r="A821" s="4"/>
      <c r="B821" s="4"/>
      <c r="C821" s="317" t="s">
        <v>951</v>
      </c>
      <c r="D821" s="309"/>
      <c r="E821" s="309"/>
      <c r="F821" s="310"/>
      <c r="G821" s="310"/>
      <c r="H821" s="306"/>
      <c r="I821" s="306"/>
      <c r="J821" s="306"/>
      <c r="K821" s="306"/>
      <c r="L821" s="307"/>
      <c r="M821" s="4"/>
      <c r="N821" s="4"/>
      <c r="O821" s="4"/>
      <c r="P821" s="4"/>
      <c r="Q821" s="4"/>
      <c r="R821" s="4"/>
      <c r="S821" s="4"/>
      <c r="T821" s="4"/>
      <c r="U821" s="4"/>
      <c r="V821" s="4"/>
      <c r="W821" s="4"/>
      <c r="X821" s="4"/>
      <c r="Y821" s="4"/>
      <c r="Z821" s="4"/>
    </row>
    <row r="822">
      <c r="A822" s="4"/>
      <c r="B822" s="4"/>
      <c r="C822" s="320" t="s">
        <v>952</v>
      </c>
      <c r="D822" s="313"/>
      <c r="E822" s="313"/>
      <c r="F822" s="314">
        <v>1.03751436E8</v>
      </c>
      <c r="G822" s="315"/>
      <c r="H822" s="306"/>
      <c r="I822" s="306"/>
      <c r="J822" s="306"/>
      <c r="K822" s="306"/>
      <c r="L822" s="307"/>
      <c r="M822" s="4"/>
      <c r="N822" s="4"/>
      <c r="O822" s="4"/>
      <c r="P822" s="4"/>
      <c r="Q822" s="4"/>
      <c r="R822" s="4"/>
      <c r="S822" s="4"/>
      <c r="T822" s="4"/>
      <c r="U822" s="4"/>
      <c r="V822" s="4"/>
      <c r="W822" s="4"/>
      <c r="X822" s="4"/>
      <c r="Y822" s="4"/>
      <c r="Z822" s="4"/>
    </row>
    <row r="823">
      <c r="A823" s="4"/>
      <c r="B823" s="4"/>
      <c r="C823" s="320" t="s">
        <v>953</v>
      </c>
      <c r="D823" s="313"/>
      <c r="E823" s="313"/>
      <c r="F823" s="315">
        <f>F822*1.22</f>
        <v>126576751.9</v>
      </c>
      <c r="G823" s="316">
        <f>F823/$F$798</f>
        <v>0.1206598006</v>
      </c>
      <c r="H823" s="306">
        <f>F823</f>
        <v>126576751.9</v>
      </c>
      <c r="I823" s="306"/>
      <c r="J823" s="306"/>
      <c r="K823" s="306"/>
      <c r="L823" s="307"/>
      <c r="M823" s="4"/>
      <c r="N823" s="4"/>
      <c r="O823" s="4"/>
      <c r="P823" s="4"/>
      <c r="Q823" s="4"/>
      <c r="R823" s="4"/>
      <c r="S823" s="4"/>
      <c r="T823" s="4"/>
      <c r="U823" s="4"/>
      <c r="V823" s="4"/>
      <c r="W823" s="4"/>
      <c r="X823" s="4"/>
      <c r="Y823" s="4"/>
      <c r="Z823" s="4"/>
    </row>
    <row r="824">
      <c r="A824" s="4"/>
      <c r="B824" s="4"/>
      <c r="C824" s="317" t="s">
        <v>954</v>
      </c>
      <c r="D824" s="309"/>
      <c r="E824" s="309"/>
      <c r="F824" s="310"/>
      <c r="G824" s="310"/>
      <c r="H824" s="306"/>
      <c r="I824" s="306"/>
      <c r="J824" s="306"/>
      <c r="K824" s="306"/>
      <c r="L824" s="307"/>
      <c r="M824" s="4"/>
      <c r="N824" s="4"/>
      <c r="O824" s="4"/>
      <c r="P824" s="4"/>
      <c r="Q824" s="4"/>
      <c r="R824" s="4"/>
      <c r="S824" s="4"/>
      <c r="T824" s="4"/>
      <c r="U824" s="4"/>
      <c r="V824" s="4"/>
      <c r="W824" s="4"/>
      <c r="X824" s="4"/>
      <c r="Y824" s="4"/>
      <c r="Z824" s="4"/>
    </row>
    <row r="825">
      <c r="A825" s="4"/>
      <c r="B825" s="4"/>
      <c r="C825" s="320" t="s">
        <v>955</v>
      </c>
      <c r="D825" s="313"/>
      <c r="E825" s="313"/>
      <c r="F825" s="314">
        <v>1.41216E8</v>
      </c>
      <c r="G825" s="315"/>
      <c r="H825" s="306"/>
      <c r="I825" s="306"/>
      <c r="J825" s="306"/>
      <c r="K825" s="306"/>
      <c r="L825" s="307"/>
      <c r="M825" s="4"/>
      <c r="N825" s="4"/>
      <c r="O825" s="4"/>
      <c r="P825" s="4"/>
      <c r="Q825" s="4"/>
      <c r="R825" s="4"/>
      <c r="S825" s="4"/>
      <c r="T825" s="4"/>
      <c r="U825" s="4"/>
      <c r="V825" s="4"/>
      <c r="W825" s="4"/>
      <c r="X825" s="4"/>
      <c r="Y825" s="4"/>
      <c r="Z825" s="4"/>
    </row>
    <row r="826">
      <c r="A826" s="4"/>
      <c r="B826" s="4"/>
      <c r="C826" s="320" t="s">
        <v>956</v>
      </c>
      <c r="D826" s="313"/>
      <c r="E826" s="313"/>
      <c r="F826" s="315">
        <f>F825*1.22</f>
        <v>172283520</v>
      </c>
      <c r="G826" s="316">
        <f>F826/$F$798</f>
        <v>0.1642299621</v>
      </c>
      <c r="H826" s="306">
        <f>F826*0.8</f>
        <v>137826816</v>
      </c>
      <c r="I826" s="306"/>
      <c r="J826" s="306"/>
      <c r="K826" s="306"/>
      <c r="L826" s="307"/>
      <c r="M826" s="4"/>
      <c r="N826" s="4"/>
      <c r="O826" s="4"/>
      <c r="P826" s="4"/>
      <c r="Q826" s="4"/>
      <c r="R826" s="4"/>
      <c r="S826" s="4"/>
      <c r="T826" s="4"/>
      <c r="U826" s="4"/>
      <c r="V826" s="4"/>
      <c r="W826" s="4"/>
      <c r="X826" s="4"/>
      <c r="Y826" s="4"/>
      <c r="Z826" s="4"/>
    </row>
    <row r="827">
      <c r="A827" s="4"/>
      <c r="B827" s="4"/>
      <c r="C827" s="307"/>
      <c r="D827" s="305"/>
      <c r="E827" s="305"/>
      <c r="F827" s="306"/>
      <c r="G827" s="306"/>
      <c r="H827" s="306"/>
      <c r="I827" s="306"/>
      <c r="J827" s="306"/>
      <c r="K827" s="306"/>
      <c r="L827" s="307"/>
      <c r="M827" s="4"/>
      <c r="N827" s="4"/>
      <c r="O827" s="4"/>
      <c r="P827" s="4"/>
      <c r="Q827" s="4"/>
      <c r="R827" s="4"/>
      <c r="S827" s="4"/>
      <c r="T827" s="4"/>
      <c r="U827" s="4"/>
      <c r="V827" s="4"/>
      <c r="W827" s="4"/>
      <c r="X827" s="4"/>
      <c r="Y827" s="4"/>
      <c r="Z827" s="4"/>
    </row>
    <row r="828">
      <c r="A828" s="4"/>
      <c r="B828" s="4"/>
      <c r="C828" s="307"/>
      <c r="D828" s="305"/>
      <c r="E828" s="305"/>
      <c r="F828" s="306"/>
      <c r="G828" s="306"/>
      <c r="H828" s="306"/>
      <c r="I828" s="306"/>
      <c r="J828" s="306"/>
      <c r="K828" s="306"/>
      <c r="L828" s="307"/>
      <c r="M828" s="4"/>
      <c r="N828" s="4"/>
      <c r="O828" s="4"/>
      <c r="P828" s="4"/>
      <c r="Q828" s="4"/>
      <c r="R828" s="4"/>
      <c r="S828" s="4"/>
      <c r="T828" s="4"/>
      <c r="U828" s="4"/>
      <c r="V828" s="4"/>
      <c r="W828" s="4"/>
      <c r="X828" s="4"/>
      <c r="Y828" s="4"/>
      <c r="Z828" s="4"/>
    </row>
    <row r="829">
      <c r="A829" s="4"/>
      <c r="B829" s="4"/>
      <c r="C829" s="307"/>
      <c r="D829" s="305"/>
      <c r="E829" s="305"/>
      <c r="F829" s="306"/>
      <c r="G829" s="306"/>
      <c r="H829" s="306"/>
      <c r="I829" s="306"/>
      <c r="J829" s="306"/>
      <c r="K829" s="306"/>
      <c r="L829" s="307"/>
      <c r="M829" s="4"/>
      <c r="N829" s="4"/>
      <c r="O829" s="4"/>
      <c r="P829" s="4"/>
      <c r="Q829" s="4"/>
      <c r="R829" s="4"/>
      <c r="S829" s="4"/>
      <c r="T829" s="4"/>
      <c r="U829" s="4"/>
      <c r="V829" s="4"/>
      <c r="W829" s="4"/>
      <c r="X829" s="4"/>
      <c r="Y829" s="4"/>
      <c r="Z829" s="4"/>
    </row>
    <row r="830">
      <c r="A830" s="4"/>
      <c r="B830" s="4"/>
      <c r="C830" s="307"/>
      <c r="D830" s="305"/>
      <c r="E830" s="305"/>
      <c r="F830" s="306"/>
      <c r="G830" s="306"/>
      <c r="H830" s="306"/>
      <c r="I830" s="306"/>
      <c r="J830" s="306"/>
      <c r="K830" s="306"/>
      <c r="L830" s="307"/>
      <c r="M830" s="4"/>
      <c r="N830" s="4"/>
      <c r="O830" s="4"/>
      <c r="P830" s="4"/>
      <c r="Q830" s="4"/>
      <c r="R830" s="4"/>
      <c r="S830" s="4"/>
      <c r="T830" s="4"/>
      <c r="U830" s="4"/>
      <c r="V830" s="4"/>
      <c r="W830" s="4"/>
      <c r="X830" s="4"/>
      <c r="Y830" s="4"/>
      <c r="Z830" s="4"/>
    </row>
    <row r="831">
      <c r="A831" s="4"/>
      <c r="B831" s="4"/>
      <c r="C831" s="307"/>
      <c r="D831" s="305"/>
      <c r="E831" s="305"/>
      <c r="F831" s="306"/>
      <c r="G831" s="306"/>
      <c r="H831" s="306"/>
      <c r="I831" s="306"/>
      <c r="J831" s="306"/>
      <c r="K831" s="306"/>
      <c r="L831" s="307"/>
      <c r="M831" s="4"/>
      <c r="N831" s="4"/>
      <c r="O831" s="4"/>
      <c r="P831" s="4"/>
      <c r="Q831" s="4"/>
      <c r="R831" s="4"/>
      <c r="S831" s="4"/>
      <c r="T831" s="4"/>
      <c r="U831" s="4"/>
      <c r="V831" s="4"/>
      <c r="W831" s="4"/>
      <c r="X831" s="4"/>
      <c r="Y831" s="4"/>
      <c r="Z831" s="4"/>
    </row>
    <row r="832">
      <c r="A832" s="4"/>
      <c r="B832" s="4"/>
      <c r="C832" s="307"/>
      <c r="D832" s="305"/>
      <c r="E832" s="305"/>
      <c r="F832" s="306"/>
      <c r="G832" s="306"/>
      <c r="H832" s="306"/>
      <c r="I832" s="306"/>
      <c r="J832" s="306"/>
      <c r="K832" s="306"/>
      <c r="L832" s="307"/>
      <c r="M832" s="4"/>
      <c r="N832" s="4"/>
      <c r="O832" s="4"/>
      <c r="P832" s="4"/>
      <c r="Q832" s="4"/>
      <c r="R832" s="4"/>
      <c r="S832" s="4"/>
      <c r="T832" s="4"/>
      <c r="U832" s="4"/>
      <c r="V832" s="4"/>
      <c r="W832" s="4"/>
      <c r="X832" s="4"/>
      <c r="Y832" s="4"/>
      <c r="Z832" s="4"/>
    </row>
    <row r="833">
      <c r="A833" s="4"/>
      <c r="B833" s="4"/>
      <c r="C833" s="307"/>
      <c r="D833" s="305"/>
      <c r="E833" s="305"/>
      <c r="F833" s="306"/>
      <c r="G833" s="306"/>
      <c r="H833" s="306"/>
      <c r="I833" s="306"/>
      <c r="J833" s="306"/>
      <c r="K833" s="306"/>
      <c r="L833" s="307"/>
      <c r="M833" s="4"/>
      <c r="N833" s="4"/>
      <c r="O833" s="4"/>
      <c r="P833" s="4"/>
      <c r="Q833" s="4"/>
      <c r="R833" s="4"/>
      <c r="S833" s="4"/>
      <c r="T833" s="4"/>
      <c r="U833" s="4"/>
      <c r="V833" s="4"/>
      <c r="W833" s="4"/>
      <c r="X833" s="4"/>
      <c r="Y833" s="4"/>
      <c r="Z833" s="4"/>
    </row>
    <row r="834">
      <c r="A834" s="4"/>
      <c r="B834" s="4"/>
      <c r="C834" s="307"/>
      <c r="D834" s="305"/>
      <c r="E834" s="305"/>
      <c r="F834" s="306"/>
      <c r="G834" s="306"/>
      <c r="H834" s="306"/>
      <c r="I834" s="306"/>
      <c r="J834" s="306"/>
      <c r="K834" s="306"/>
      <c r="L834" s="307"/>
      <c r="M834" s="4"/>
      <c r="N834" s="4"/>
      <c r="O834" s="4"/>
      <c r="P834" s="4"/>
      <c r="Q834" s="4"/>
      <c r="R834" s="4"/>
      <c r="S834" s="4"/>
      <c r="T834" s="4"/>
      <c r="U834" s="4"/>
      <c r="V834" s="4"/>
      <c r="W834" s="4"/>
      <c r="X834" s="4"/>
      <c r="Y834" s="4"/>
      <c r="Z834" s="4"/>
    </row>
    <row r="835">
      <c r="A835" s="4"/>
      <c r="B835" s="4"/>
      <c r="C835" s="307"/>
      <c r="D835" s="305"/>
      <c r="E835" s="305"/>
      <c r="F835" s="306"/>
      <c r="G835" s="306"/>
      <c r="H835" s="306"/>
      <c r="I835" s="306"/>
      <c r="J835" s="306"/>
      <c r="K835" s="306"/>
      <c r="L835" s="307"/>
      <c r="M835" s="4"/>
      <c r="N835" s="4"/>
      <c r="O835" s="4"/>
      <c r="P835" s="4"/>
      <c r="Q835" s="4"/>
      <c r="R835" s="4"/>
      <c r="S835" s="4"/>
      <c r="T835" s="4"/>
      <c r="U835" s="4"/>
      <c r="V835" s="4"/>
      <c r="W835" s="4"/>
      <c r="X835" s="4"/>
      <c r="Y835" s="4"/>
      <c r="Z835" s="4"/>
    </row>
    <row r="836">
      <c r="A836" s="4"/>
      <c r="B836" s="4"/>
      <c r="C836" s="307"/>
      <c r="D836" s="305"/>
      <c r="E836" s="305"/>
      <c r="F836" s="306"/>
      <c r="G836" s="306"/>
      <c r="H836" s="306"/>
      <c r="I836" s="306"/>
      <c r="J836" s="306"/>
      <c r="K836" s="306"/>
      <c r="L836" s="307"/>
      <c r="M836" s="4"/>
      <c r="N836" s="4"/>
      <c r="O836" s="4"/>
      <c r="P836" s="4"/>
      <c r="Q836" s="4"/>
      <c r="R836" s="4"/>
      <c r="S836" s="4"/>
      <c r="T836" s="4"/>
      <c r="U836" s="4"/>
      <c r="V836" s="4"/>
      <c r="W836" s="4"/>
      <c r="X836" s="4"/>
      <c r="Y836" s="4"/>
      <c r="Z836" s="4"/>
    </row>
    <row r="837">
      <c r="A837" s="4"/>
      <c r="B837" s="4"/>
      <c r="C837" s="307"/>
      <c r="D837" s="305"/>
      <c r="E837" s="305"/>
      <c r="F837" s="306"/>
      <c r="G837" s="306"/>
      <c r="H837" s="306"/>
      <c r="I837" s="306"/>
      <c r="J837" s="306"/>
      <c r="K837" s="306"/>
      <c r="L837" s="307"/>
      <c r="M837" s="4"/>
      <c r="N837" s="4"/>
      <c r="O837" s="4"/>
      <c r="P837" s="4"/>
      <c r="Q837" s="4"/>
      <c r="R837" s="4"/>
      <c r="S837" s="4"/>
      <c r="T837" s="4"/>
      <c r="U837" s="4"/>
      <c r="V837" s="4"/>
      <c r="W837" s="4"/>
      <c r="X837" s="4"/>
      <c r="Y837" s="4"/>
      <c r="Z837" s="4"/>
    </row>
    <row r="838">
      <c r="A838" s="4"/>
      <c r="B838" s="4"/>
      <c r="C838" s="307"/>
      <c r="D838" s="305"/>
      <c r="E838" s="305"/>
      <c r="F838" s="306"/>
      <c r="G838" s="306"/>
      <c r="H838" s="306"/>
      <c r="I838" s="306"/>
      <c r="J838" s="306"/>
      <c r="K838" s="306"/>
      <c r="L838" s="307"/>
      <c r="M838" s="4"/>
      <c r="N838" s="4"/>
      <c r="O838" s="4"/>
      <c r="P838" s="4"/>
      <c r="Q838" s="4"/>
      <c r="R838" s="4"/>
      <c r="S838" s="4"/>
      <c r="T838" s="4"/>
      <c r="U838" s="4"/>
      <c r="V838" s="4"/>
      <c r="W838" s="4"/>
      <c r="X838" s="4"/>
      <c r="Y838" s="4"/>
      <c r="Z838" s="4"/>
    </row>
    <row r="839">
      <c r="A839" s="4"/>
      <c r="B839" s="4"/>
      <c r="C839" s="307"/>
      <c r="D839" s="305"/>
      <c r="E839" s="305"/>
      <c r="F839" s="306"/>
      <c r="G839" s="306"/>
      <c r="H839" s="306"/>
      <c r="I839" s="306"/>
      <c r="J839" s="306"/>
      <c r="K839" s="306"/>
      <c r="L839" s="307"/>
      <c r="M839" s="4"/>
      <c r="N839" s="4"/>
      <c r="O839" s="4"/>
      <c r="P839" s="4"/>
      <c r="Q839" s="4"/>
      <c r="R839" s="4"/>
      <c r="S839" s="4"/>
      <c r="T839" s="4"/>
      <c r="U839" s="4"/>
      <c r="V839" s="4"/>
      <c r="W839" s="4"/>
      <c r="X839" s="4"/>
      <c r="Y839" s="4"/>
      <c r="Z839" s="4"/>
    </row>
    <row r="840">
      <c r="A840" s="4"/>
      <c r="B840" s="4"/>
      <c r="C840" s="307"/>
      <c r="D840" s="305"/>
      <c r="E840" s="305"/>
      <c r="F840" s="306"/>
      <c r="G840" s="306"/>
      <c r="H840" s="306"/>
      <c r="I840" s="306"/>
      <c r="J840" s="306"/>
      <c r="K840" s="306"/>
      <c r="L840" s="307"/>
      <c r="M840" s="4"/>
      <c r="N840" s="4"/>
      <c r="O840" s="4"/>
      <c r="P840" s="4"/>
      <c r="Q840" s="4"/>
      <c r="R840" s="4"/>
      <c r="S840" s="4"/>
      <c r="T840" s="4"/>
      <c r="U840" s="4"/>
      <c r="V840" s="4"/>
      <c r="W840" s="4"/>
      <c r="X840" s="4"/>
      <c r="Y840" s="4"/>
      <c r="Z840" s="4"/>
    </row>
    <row r="841">
      <c r="A841" s="4"/>
      <c r="B841" s="4"/>
      <c r="C841" s="307"/>
      <c r="D841" s="305"/>
      <c r="E841" s="305"/>
      <c r="F841" s="306"/>
      <c r="G841" s="306"/>
      <c r="H841" s="306"/>
      <c r="I841" s="306"/>
      <c r="J841" s="306"/>
      <c r="K841" s="306"/>
      <c r="L841" s="307"/>
      <c r="M841" s="4"/>
      <c r="N841" s="4"/>
      <c r="O841" s="4"/>
      <c r="P841" s="4"/>
      <c r="Q841" s="4"/>
      <c r="R841" s="4"/>
      <c r="S841" s="4"/>
      <c r="T841" s="4"/>
      <c r="U841" s="4"/>
      <c r="V841" s="4"/>
      <c r="W841" s="4"/>
      <c r="X841" s="4"/>
      <c r="Y841" s="4"/>
      <c r="Z841" s="4"/>
    </row>
    <row r="842">
      <c r="A842" s="4"/>
      <c r="B842" s="4"/>
      <c r="C842" s="307"/>
      <c r="D842" s="305"/>
      <c r="E842" s="305"/>
      <c r="F842" s="306"/>
      <c r="G842" s="306"/>
      <c r="H842" s="306"/>
      <c r="I842" s="306"/>
      <c r="J842" s="306"/>
      <c r="K842" s="306"/>
      <c r="L842" s="307"/>
      <c r="M842" s="4"/>
      <c r="N842" s="4"/>
      <c r="O842" s="4"/>
      <c r="P842" s="4"/>
      <c r="Q842" s="4"/>
      <c r="R842" s="4"/>
      <c r="S842" s="4"/>
      <c r="T842" s="4"/>
      <c r="U842" s="4"/>
      <c r="V842" s="4"/>
      <c r="W842" s="4"/>
      <c r="X842" s="4"/>
      <c r="Y842" s="4"/>
      <c r="Z842" s="4"/>
    </row>
    <row r="843">
      <c r="A843" s="4"/>
      <c r="B843" s="4"/>
      <c r="C843" s="307"/>
      <c r="D843" s="305"/>
      <c r="E843" s="305"/>
      <c r="F843" s="306"/>
      <c r="G843" s="306"/>
      <c r="H843" s="306"/>
      <c r="I843" s="306"/>
      <c r="J843" s="306"/>
      <c r="K843" s="306"/>
      <c r="L843" s="307"/>
      <c r="M843" s="4"/>
      <c r="N843" s="4"/>
      <c r="O843" s="4"/>
      <c r="P843" s="4"/>
      <c r="Q843" s="4"/>
      <c r="R843" s="4"/>
      <c r="S843" s="4"/>
      <c r="T843" s="4"/>
      <c r="U843" s="4"/>
      <c r="V843" s="4"/>
      <c r="W843" s="4"/>
      <c r="X843" s="4"/>
      <c r="Y843" s="4"/>
      <c r="Z843" s="4"/>
    </row>
    <row r="844">
      <c r="A844" s="4"/>
      <c r="B844" s="4"/>
      <c r="C844" s="307"/>
      <c r="D844" s="305"/>
      <c r="E844" s="305"/>
      <c r="F844" s="306"/>
      <c r="G844" s="306"/>
      <c r="H844" s="306"/>
      <c r="I844" s="306"/>
      <c r="J844" s="306"/>
      <c r="K844" s="306"/>
      <c r="L844" s="307"/>
      <c r="M844" s="4"/>
      <c r="N844" s="4"/>
      <c r="O844" s="4"/>
      <c r="P844" s="4"/>
      <c r="Q844" s="4"/>
      <c r="R844" s="4"/>
      <c r="S844" s="4"/>
      <c r="T844" s="4"/>
      <c r="U844" s="4"/>
      <c r="V844" s="4"/>
      <c r="W844" s="4"/>
      <c r="X844" s="4"/>
      <c r="Y844" s="4"/>
      <c r="Z844" s="4"/>
    </row>
    <row r="845">
      <c r="A845" s="4"/>
      <c r="B845" s="4"/>
      <c r="C845" s="307"/>
      <c r="D845" s="305"/>
      <c r="E845" s="305"/>
      <c r="F845" s="306"/>
      <c r="G845" s="306"/>
      <c r="H845" s="306"/>
      <c r="I845" s="306"/>
      <c r="J845" s="306"/>
      <c r="K845" s="306"/>
      <c r="L845" s="307"/>
      <c r="M845" s="4"/>
      <c r="N845" s="4"/>
      <c r="O845" s="4"/>
      <c r="P845" s="4"/>
      <c r="Q845" s="4"/>
      <c r="R845" s="4"/>
      <c r="S845" s="4"/>
      <c r="T845" s="4"/>
      <c r="U845" s="4"/>
      <c r="V845" s="4"/>
      <c r="W845" s="4"/>
      <c r="X845" s="4"/>
      <c r="Y845" s="4"/>
      <c r="Z845" s="4"/>
    </row>
    <row r="846">
      <c r="A846" s="4"/>
      <c r="B846" s="4"/>
      <c r="C846" s="307"/>
      <c r="D846" s="305"/>
      <c r="E846" s="305"/>
      <c r="F846" s="306"/>
      <c r="G846" s="306"/>
      <c r="H846" s="306"/>
      <c r="I846" s="306"/>
      <c r="J846" s="306"/>
      <c r="K846" s="306"/>
      <c r="L846" s="307"/>
      <c r="M846" s="4"/>
      <c r="N846" s="4"/>
      <c r="O846" s="4"/>
      <c r="P846" s="4"/>
      <c r="Q846" s="4"/>
      <c r="R846" s="4"/>
      <c r="S846" s="4"/>
      <c r="T846" s="4"/>
      <c r="U846" s="4"/>
      <c r="V846" s="4"/>
      <c r="W846" s="4"/>
      <c r="X846" s="4"/>
      <c r="Y846" s="4"/>
      <c r="Z846" s="4"/>
    </row>
    <row r="847">
      <c r="A847" s="4"/>
      <c r="B847" s="4"/>
      <c r="C847" s="307"/>
      <c r="D847" s="305"/>
      <c r="E847" s="305"/>
      <c r="F847" s="306"/>
      <c r="G847" s="306"/>
      <c r="H847" s="306"/>
      <c r="I847" s="306"/>
      <c r="J847" s="306"/>
      <c r="K847" s="306"/>
      <c r="L847" s="307"/>
      <c r="M847" s="4"/>
      <c r="N847" s="4"/>
      <c r="O847" s="4"/>
      <c r="P847" s="4"/>
      <c r="Q847" s="4"/>
      <c r="R847" s="4"/>
      <c r="S847" s="4"/>
      <c r="T847" s="4"/>
      <c r="U847" s="4"/>
      <c r="V847" s="4"/>
      <c r="W847" s="4"/>
      <c r="X847" s="4"/>
      <c r="Y847" s="4"/>
      <c r="Z847" s="4"/>
    </row>
    <row r="848">
      <c r="A848" s="4"/>
      <c r="B848" s="4"/>
      <c r="C848" s="307"/>
      <c r="D848" s="305"/>
      <c r="E848" s="305"/>
      <c r="F848" s="306"/>
      <c r="G848" s="306"/>
      <c r="H848" s="306"/>
      <c r="I848" s="306"/>
      <c r="J848" s="306"/>
      <c r="K848" s="306"/>
      <c r="L848" s="307"/>
      <c r="M848" s="4"/>
      <c r="N848" s="4"/>
      <c r="O848" s="4"/>
      <c r="P848" s="4"/>
      <c r="Q848" s="4"/>
      <c r="R848" s="4"/>
      <c r="S848" s="4"/>
      <c r="T848" s="4"/>
      <c r="U848" s="4"/>
      <c r="V848" s="4"/>
      <c r="W848" s="4"/>
      <c r="X848" s="4"/>
      <c r="Y848" s="4"/>
      <c r="Z848" s="4"/>
    </row>
    <row r="849">
      <c r="A849" s="4"/>
      <c r="B849" s="4"/>
      <c r="C849" s="307"/>
      <c r="D849" s="305"/>
      <c r="E849" s="305"/>
      <c r="F849" s="306"/>
      <c r="G849" s="306"/>
      <c r="H849" s="306"/>
      <c r="I849" s="306"/>
      <c r="J849" s="306"/>
      <c r="K849" s="306"/>
      <c r="L849" s="307"/>
      <c r="M849" s="4"/>
      <c r="N849" s="4"/>
      <c r="O849" s="4"/>
      <c r="P849" s="4"/>
      <c r="Q849" s="4"/>
      <c r="R849" s="4"/>
      <c r="S849" s="4"/>
      <c r="T849" s="4"/>
      <c r="U849" s="4"/>
      <c r="V849" s="4"/>
      <c r="W849" s="4"/>
      <c r="X849" s="4"/>
      <c r="Y849" s="4"/>
      <c r="Z849" s="4"/>
    </row>
    <row r="850">
      <c r="A850" s="4"/>
      <c r="B850" s="4"/>
      <c r="C850" s="307"/>
      <c r="D850" s="305"/>
      <c r="E850" s="305"/>
      <c r="F850" s="306"/>
      <c r="G850" s="306"/>
      <c r="H850" s="306"/>
      <c r="I850" s="306"/>
      <c r="J850" s="306"/>
      <c r="K850" s="306"/>
      <c r="L850" s="307"/>
      <c r="M850" s="4"/>
      <c r="N850" s="4"/>
      <c r="O850" s="4"/>
      <c r="P850" s="4"/>
      <c r="Q850" s="4"/>
      <c r="R850" s="4"/>
      <c r="S850" s="4"/>
      <c r="T850" s="4"/>
      <c r="U850" s="4"/>
      <c r="V850" s="4"/>
      <c r="W850" s="4"/>
      <c r="X850" s="4"/>
      <c r="Y850" s="4"/>
      <c r="Z850" s="4"/>
    </row>
    <row r="851">
      <c r="A851" s="4"/>
      <c r="B851" s="4"/>
      <c r="C851" s="307"/>
      <c r="D851" s="305"/>
      <c r="E851" s="305"/>
      <c r="F851" s="306"/>
      <c r="G851" s="306"/>
      <c r="H851" s="306"/>
      <c r="I851" s="306"/>
      <c r="J851" s="306"/>
      <c r="K851" s="306"/>
      <c r="L851" s="307"/>
      <c r="M851" s="4"/>
      <c r="N851" s="4"/>
      <c r="O851" s="4"/>
      <c r="P851" s="4"/>
      <c r="Q851" s="4"/>
      <c r="R851" s="4"/>
      <c r="S851" s="4"/>
      <c r="T851" s="4"/>
      <c r="U851" s="4"/>
      <c r="V851" s="4"/>
      <c r="W851" s="4"/>
      <c r="X851" s="4"/>
      <c r="Y851" s="4"/>
      <c r="Z851" s="4"/>
    </row>
    <row r="852">
      <c r="A852" s="4"/>
      <c r="B852" s="4"/>
      <c r="C852" s="307"/>
      <c r="D852" s="305"/>
      <c r="E852" s="305"/>
      <c r="F852" s="306"/>
      <c r="G852" s="306"/>
      <c r="H852" s="306"/>
      <c r="I852" s="306"/>
      <c r="J852" s="306"/>
      <c r="K852" s="306"/>
      <c r="L852" s="307"/>
      <c r="M852" s="4"/>
      <c r="N852" s="4"/>
      <c r="O852" s="4"/>
      <c r="P852" s="4"/>
      <c r="Q852" s="4"/>
      <c r="R852" s="4"/>
      <c r="S852" s="4"/>
      <c r="T852" s="4"/>
      <c r="U852" s="4"/>
      <c r="V852" s="4"/>
      <c r="W852" s="4"/>
      <c r="X852" s="4"/>
      <c r="Y852" s="4"/>
      <c r="Z852" s="4"/>
    </row>
    <row r="853">
      <c r="A853" s="4"/>
      <c r="B853" s="4"/>
      <c r="C853" s="307"/>
      <c r="D853" s="305"/>
      <c r="E853" s="305"/>
      <c r="F853" s="306"/>
      <c r="G853" s="306"/>
      <c r="H853" s="306"/>
      <c r="I853" s="306"/>
      <c r="J853" s="306"/>
      <c r="K853" s="306"/>
      <c r="L853" s="307"/>
      <c r="M853" s="4"/>
      <c r="N853" s="4"/>
      <c r="O853" s="4"/>
      <c r="P853" s="4"/>
      <c r="Q853" s="4"/>
      <c r="R853" s="4"/>
      <c r="S853" s="4"/>
      <c r="T853" s="4"/>
      <c r="U853" s="4"/>
      <c r="V853" s="4"/>
      <c r="W853" s="4"/>
      <c r="X853" s="4"/>
      <c r="Y853" s="4"/>
      <c r="Z853" s="4"/>
    </row>
    <row r="854">
      <c r="A854" s="4"/>
      <c r="B854" s="4"/>
      <c r="C854" s="307"/>
      <c r="D854" s="305"/>
      <c r="E854" s="305"/>
      <c r="F854" s="306"/>
      <c r="G854" s="306"/>
      <c r="H854" s="306"/>
      <c r="I854" s="306"/>
      <c r="J854" s="306"/>
      <c r="K854" s="306"/>
      <c r="L854" s="307"/>
      <c r="M854" s="4"/>
      <c r="N854" s="4"/>
      <c r="O854" s="4"/>
      <c r="P854" s="4"/>
      <c r="Q854" s="4"/>
      <c r="R854" s="4"/>
      <c r="S854" s="4"/>
      <c r="T854" s="4"/>
      <c r="U854" s="4"/>
      <c r="V854" s="4"/>
      <c r="W854" s="4"/>
      <c r="X854" s="4"/>
      <c r="Y854" s="4"/>
      <c r="Z854" s="4"/>
    </row>
    <row r="855">
      <c r="A855" s="4"/>
      <c r="B855" s="4"/>
      <c r="C855" s="307"/>
      <c r="D855" s="305"/>
      <c r="E855" s="305"/>
      <c r="F855" s="306"/>
      <c r="G855" s="306"/>
      <c r="H855" s="306"/>
      <c r="I855" s="306"/>
      <c r="J855" s="306"/>
      <c r="K855" s="306"/>
      <c r="L855" s="307"/>
      <c r="M855" s="4"/>
      <c r="N855" s="4"/>
      <c r="O855" s="4"/>
      <c r="P855" s="4"/>
      <c r="Q855" s="4"/>
      <c r="R855" s="4"/>
      <c r="S855" s="4"/>
      <c r="T855" s="4"/>
      <c r="U855" s="4"/>
      <c r="V855" s="4"/>
      <c r="W855" s="4"/>
      <c r="X855" s="4"/>
      <c r="Y855" s="4"/>
      <c r="Z855" s="4"/>
    </row>
    <row r="856">
      <c r="A856" s="4"/>
      <c r="B856" s="4"/>
      <c r="C856" s="307"/>
      <c r="D856" s="305"/>
      <c r="E856" s="305"/>
      <c r="F856" s="306"/>
      <c r="G856" s="306"/>
      <c r="H856" s="306"/>
      <c r="I856" s="306"/>
      <c r="J856" s="306"/>
      <c r="K856" s="306"/>
      <c r="L856" s="307"/>
      <c r="M856" s="4"/>
      <c r="N856" s="4"/>
      <c r="O856" s="4"/>
      <c r="P856" s="4"/>
      <c r="Q856" s="4"/>
      <c r="R856" s="4"/>
      <c r="S856" s="4"/>
      <c r="T856" s="4"/>
      <c r="U856" s="4"/>
      <c r="V856" s="4"/>
      <c r="W856" s="4"/>
      <c r="X856" s="4"/>
      <c r="Y856" s="4"/>
      <c r="Z856" s="4"/>
    </row>
    <row r="857">
      <c r="A857" s="4"/>
      <c r="B857" s="4"/>
      <c r="C857" s="307"/>
      <c r="D857" s="305"/>
      <c r="E857" s="305"/>
      <c r="F857" s="306"/>
      <c r="G857" s="306"/>
      <c r="H857" s="306"/>
      <c r="I857" s="306"/>
      <c r="J857" s="306"/>
      <c r="K857" s="306"/>
      <c r="L857" s="307"/>
      <c r="M857" s="4"/>
      <c r="N857" s="4"/>
      <c r="O857" s="4"/>
      <c r="P857" s="4"/>
      <c r="Q857" s="4"/>
      <c r="R857" s="4"/>
      <c r="S857" s="4"/>
      <c r="T857" s="4"/>
      <c r="U857" s="4"/>
      <c r="V857" s="4"/>
      <c r="W857" s="4"/>
      <c r="X857" s="4"/>
      <c r="Y857" s="4"/>
      <c r="Z857" s="4"/>
    </row>
    <row r="858">
      <c r="A858" s="4"/>
      <c r="B858" s="4"/>
      <c r="C858" s="307"/>
      <c r="D858" s="305"/>
      <c r="E858" s="305"/>
      <c r="F858" s="306"/>
      <c r="G858" s="306"/>
      <c r="H858" s="306"/>
      <c r="I858" s="306"/>
      <c r="J858" s="306"/>
      <c r="K858" s="306"/>
      <c r="L858" s="307"/>
      <c r="M858" s="4"/>
      <c r="N858" s="4"/>
      <c r="O858" s="4"/>
      <c r="P858" s="4"/>
      <c r="Q858" s="4"/>
      <c r="R858" s="4"/>
      <c r="S858" s="4"/>
      <c r="T858" s="4"/>
      <c r="U858" s="4"/>
      <c r="V858" s="4"/>
      <c r="W858" s="4"/>
      <c r="X858" s="4"/>
      <c r="Y858" s="4"/>
      <c r="Z858" s="4"/>
    </row>
    <row r="859">
      <c r="A859" s="4"/>
      <c r="B859" s="4"/>
      <c r="C859" s="307"/>
      <c r="D859" s="305"/>
      <c r="E859" s="305"/>
      <c r="F859" s="306"/>
      <c r="G859" s="306"/>
      <c r="H859" s="306"/>
      <c r="I859" s="306"/>
      <c r="J859" s="306"/>
      <c r="K859" s="306"/>
      <c r="L859" s="307"/>
      <c r="M859" s="4"/>
      <c r="N859" s="4"/>
      <c r="O859" s="4"/>
      <c r="P859" s="4"/>
      <c r="Q859" s="4"/>
      <c r="R859" s="4"/>
      <c r="S859" s="4"/>
      <c r="T859" s="4"/>
      <c r="U859" s="4"/>
      <c r="V859" s="4"/>
      <c r="W859" s="4"/>
      <c r="X859" s="4"/>
      <c r="Y859" s="4"/>
      <c r="Z859" s="4"/>
    </row>
    <row r="860">
      <c r="A860" s="4"/>
      <c r="B860" s="4"/>
      <c r="C860" s="307"/>
      <c r="D860" s="305"/>
      <c r="E860" s="305"/>
      <c r="F860" s="306"/>
      <c r="G860" s="306"/>
      <c r="H860" s="306"/>
      <c r="I860" s="306"/>
      <c r="J860" s="306"/>
      <c r="K860" s="306"/>
      <c r="L860" s="307"/>
      <c r="M860" s="4"/>
      <c r="N860" s="4"/>
      <c r="O860" s="4"/>
      <c r="P860" s="4"/>
      <c r="Q860" s="4"/>
      <c r="R860" s="4"/>
      <c r="S860" s="4"/>
      <c r="T860" s="4"/>
      <c r="U860" s="4"/>
      <c r="V860" s="4"/>
      <c r="W860" s="4"/>
      <c r="X860" s="4"/>
      <c r="Y860" s="4"/>
      <c r="Z860" s="4"/>
    </row>
    <row r="861">
      <c r="A861" s="4"/>
      <c r="B861" s="4"/>
      <c r="C861" s="307"/>
      <c r="D861" s="305"/>
      <c r="E861" s="305"/>
      <c r="F861" s="306"/>
      <c r="G861" s="306"/>
      <c r="H861" s="306"/>
      <c r="I861" s="306"/>
      <c r="J861" s="306"/>
      <c r="K861" s="306"/>
      <c r="L861" s="307"/>
      <c r="M861" s="4"/>
      <c r="N861" s="4"/>
      <c r="O861" s="4"/>
      <c r="P861" s="4"/>
      <c r="Q861" s="4"/>
      <c r="R861" s="4"/>
      <c r="S861" s="4"/>
      <c r="T861" s="4"/>
      <c r="U861" s="4"/>
      <c r="V861" s="4"/>
      <c r="W861" s="4"/>
      <c r="X861" s="4"/>
      <c r="Y861" s="4"/>
      <c r="Z861" s="4"/>
    </row>
    <row r="862">
      <c r="A862" s="4"/>
      <c r="B862" s="4"/>
      <c r="C862" s="307"/>
      <c r="D862" s="305"/>
      <c r="E862" s="305"/>
      <c r="F862" s="306"/>
      <c r="G862" s="306"/>
      <c r="H862" s="306"/>
      <c r="I862" s="306"/>
      <c r="J862" s="306"/>
      <c r="K862" s="306"/>
      <c r="L862" s="307"/>
      <c r="M862" s="4"/>
      <c r="N862" s="4"/>
      <c r="O862" s="4"/>
      <c r="P862" s="4"/>
      <c r="Q862" s="4"/>
      <c r="R862" s="4"/>
      <c r="S862" s="4"/>
      <c r="T862" s="4"/>
      <c r="U862" s="4"/>
      <c r="V862" s="4"/>
      <c r="W862" s="4"/>
      <c r="X862" s="4"/>
      <c r="Y862" s="4"/>
      <c r="Z862" s="4"/>
    </row>
    <row r="863">
      <c r="A863" s="4"/>
      <c r="B863" s="4"/>
      <c r="C863" s="307"/>
      <c r="D863" s="305"/>
      <c r="E863" s="305"/>
      <c r="F863" s="306"/>
      <c r="G863" s="306"/>
      <c r="H863" s="306"/>
      <c r="I863" s="306"/>
      <c r="J863" s="306"/>
      <c r="K863" s="306"/>
      <c r="L863" s="307"/>
      <c r="M863" s="4"/>
      <c r="N863" s="4"/>
      <c r="O863" s="4"/>
      <c r="P863" s="4"/>
      <c r="Q863" s="4"/>
      <c r="R863" s="4"/>
      <c r="S863" s="4"/>
      <c r="T863" s="4"/>
      <c r="U863" s="4"/>
      <c r="V863" s="4"/>
      <c r="W863" s="4"/>
      <c r="X863" s="4"/>
      <c r="Y863" s="4"/>
      <c r="Z863" s="4"/>
    </row>
    <row r="864">
      <c r="A864" s="4"/>
      <c r="B864" s="4"/>
      <c r="C864" s="307"/>
      <c r="D864" s="305"/>
      <c r="E864" s="305"/>
      <c r="F864" s="306"/>
      <c r="G864" s="306"/>
      <c r="H864" s="306"/>
      <c r="I864" s="306"/>
      <c r="J864" s="306"/>
      <c r="K864" s="306"/>
      <c r="L864" s="307"/>
      <c r="M864" s="4"/>
      <c r="N864" s="4"/>
      <c r="O864" s="4"/>
      <c r="P864" s="4"/>
      <c r="Q864" s="4"/>
      <c r="R864" s="4"/>
      <c r="S864" s="4"/>
      <c r="T864" s="4"/>
      <c r="U864" s="4"/>
      <c r="V864" s="4"/>
      <c r="W864" s="4"/>
      <c r="X864" s="4"/>
      <c r="Y864" s="4"/>
      <c r="Z864" s="4"/>
    </row>
    <row r="865">
      <c r="A865" s="4"/>
      <c r="B865" s="4"/>
      <c r="C865" s="307"/>
      <c r="D865" s="305"/>
      <c r="E865" s="305"/>
      <c r="F865" s="306"/>
      <c r="G865" s="306"/>
      <c r="H865" s="306"/>
      <c r="I865" s="306"/>
      <c r="J865" s="306"/>
      <c r="K865" s="306"/>
      <c r="L865" s="307"/>
      <c r="M865" s="4"/>
      <c r="N865" s="4"/>
      <c r="O865" s="4"/>
      <c r="P865" s="4"/>
      <c r="Q865" s="4"/>
      <c r="R865" s="4"/>
      <c r="S865" s="4"/>
      <c r="T865" s="4"/>
      <c r="U865" s="4"/>
      <c r="V865" s="4"/>
      <c r="W865" s="4"/>
      <c r="X865" s="4"/>
      <c r="Y865" s="4"/>
      <c r="Z865" s="4"/>
    </row>
    <row r="866">
      <c r="A866" s="4"/>
      <c r="B866" s="4"/>
      <c r="C866" s="307"/>
      <c r="D866" s="305"/>
      <c r="E866" s="305"/>
      <c r="F866" s="306"/>
      <c r="G866" s="306"/>
      <c r="H866" s="306"/>
      <c r="I866" s="306"/>
      <c r="J866" s="306"/>
      <c r="K866" s="306"/>
      <c r="L866" s="307"/>
      <c r="M866" s="4"/>
      <c r="N866" s="4"/>
      <c r="O866" s="4"/>
      <c r="P866" s="4"/>
      <c r="Q866" s="4"/>
      <c r="R866" s="4"/>
      <c r="S866" s="4"/>
      <c r="T866" s="4"/>
      <c r="U866" s="4"/>
      <c r="V866" s="4"/>
      <c r="W866" s="4"/>
      <c r="X866" s="4"/>
      <c r="Y866" s="4"/>
      <c r="Z866" s="4"/>
    </row>
    <row r="867">
      <c r="A867" s="4"/>
      <c r="B867" s="4"/>
      <c r="C867" s="307"/>
      <c r="D867" s="305"/>
      <c r="E867" s="305"/>
      <c r="F867" s="306"/>
      <c r="G867" s="306"/>
      <c r="H867" s="306"/>
      <c r="I867" s="306"/>
      <c r="J867" s="306"/>
      <c r="K867" s="306"/>
      <c r="L867" s="307"/>
      <c r="M867" s="4"/>
      <c r="N867" s="4"/>
      <c r="O867" s="4"/>
      <c r="P867" s="4"/>
      <c r="Q867" s="4"/>
      <c r="R867" s="4"/>
      <c r="S867" s="4"/>
      <c r="T867" s="4"/>
      <c r="U867" s="4"/>
      <c r="V867" s="4"/>
      <c r="W867" s="4"/>
      <c r="X867" s="4"/>
      <c r="Y867" s="4"/>
      <c r="Z867" s="4"/>
    </row>
    <row r="868">
      <c r="A868" s="4"/>
      <c r="B868" s="4"/>
      <c r="C868" s="307"/>
      <c r="D868" s="305"/>
      <c r="E868" s="305"/>
      <c r="F868" s="306"/>
      <c r="G868" s="306"/>
      <c r="H868" s="306"/>
      <c r="I868" s="306"/>
      <c r="J868" s="306"/>
      <c r="K868" s="306"/>
      <c r="L868" s="307"/>
      <c r="M868" s="4"/>
      <c r="N868" s="4"/>
      <c r="O868" s="4"/>
      <c r="P868" s="4"/>
      <c r="Q868" s="4"/>
      <c r="R868" s="4"/>
      <c r="S868" s="4"/>
      <c r="T868" s="4"/>
      <c r="U868" s="4"/>
      <c r="V868" s="4"/>
      <c r="W868" s="4"/>
      <c r="X868" s="4"/>
      <c r="Y868" s="4"/>
      <c r="Z868" s="4"/>
    </row>
    <row r="869">
      <c r="A869" s="4"/>
      <c r="B869" s="4"/>
      <c r="C869" s="307"/>
      <c r="D869" s="305"/>
      <c r="E869" s="305"/>
      <c r="F869" s="306"/>
      <c r="G869" s="306"/>
      <c r="H869" s="306"/>
      <c r="I869" s="306"/>
      <c r="J869" s="306"/>
      <c r="K869" s="306"/>
      <c r="L869" s="307"/>
      <c r="M869" s="4"/>
      <c r="N869" s="4"/>
      <c r="O869" s="4"/>
      <c r="P869" s="4"/>
      <c r="Q869" s="4"/>
      <c r="R869" s="4"/>
      <c r="S869" s="4"/>
      <c r="T869" s="4"/>
      <c r="U869" s="4"/>
      <c r="V869" s="4"/>
      <c r="W869" s="4"/>
      <c r="X869" s="4"/>
      <c r="Y869" s="4"/>
      <c r="Z869" s="4"/>
    </row>
    <row r="870">
      <c r="A870" s="4"/>
      <c r="B870" s="4"/>
      <c r="C870" s="307"/>
      <c r="D870" s="305"/>
      <c r="E870" s="305"/>
      <c r="F870" s="306"/>
      <c r="G870" s="306"/>
      <c r="H870" s="306"/>
      <c r="I870" s="306"/>
      <c r="J870" s="306"/>
      <c r="K870" s="306"/>
      <c r="L870" s="307"/>
      <c r="M870" s="4"/>
      <c r="N870" s="4"/>
      <c r="O870" s="4"/>
      <c r="P870" s="4"/>
      <c r="Q870" s="4"/>
      <c r="R870" s="4"/>
      <c r="S870" s="4"/>
      <c r="T870" s="4"/>
      <c r="U870" s="4"/>
      <c r="V870" s="4"/>
      <c r="W870" s="4"/>
      <c r="X870" s="4"/>
      <c r="Y870" s="4"/>
      <c r="Z870" s="4"/>
    </row>
    <row r="871">
      <c r="A871" s="4"/>
      <c r="B871" s="4"/>
      <c r="C871" s="307"/>
      <c r="D871" s="305"/>
      <c r="E871" s="305"/>
      <c r="F871" s="306"/>
      <c r="G871" s="306"/>
      <c r="H871" s="306"/>
      <c r="I871" s="306"/>
      <c r="J871" s="306"/>
      <c r="K871" s="306"/>
      <c r="L871" s="307"/>
      <c r="M871" s="4"/>
      <c r="N871" s="4"/>
      <c r="O871" s="4"/>
      <c r="P871" s="4"/>
      <c r="Q871" s="4"/>
      <c r="R871" s="4"/>
      <c r="S871" s="4"/>
      <c r="T871" s="4"/>
      <c r="U871" s="4"/>
      <c r="V871" s="4"/>
      <c r="W871" s="4"/>
      <c r="X871" s="4"/>
      <c r="Y871" s="4"/>
      <c r="Z871" s="4"/>
    </row>
    <row r="872">
      <c r="A872" s="4"/>
      <c r="B872" s="4"/>
      <c r="C872" s="307"/>
      <c r="D872" s="305"/>
      <c r="E872" s="305"/>
      <c r="F872" s="306"/>
      <c r="G872" s="306"/>
      <c r="H872" s="306"/>
      <c r="I872" s="306"/>
      <c r="J872" s="306"/>
      <c r="K872" s="306"/>
      <c r="L872" s="307"/>
      <c r="M872" s="4"/>
      <c r="N872" s="4"/>
      <c r="O872" s="4"/>
      <c r="P872" s="4"/>
      <c r="Q872" s="4"/>
      <c r="R872" s="4"/>
      <c r="S872" s="4"/>
      <c r="T872" s="4"/>
      <c r="U872" s="4"/>
      <c r="V872" s="4"/>
      <c r="W872" s="4"/>
      <c r="X872" s="4"/>
      <c r="Y872" s="4"/>
      <c r="Z872" s="4"/>
    </row>
    <row r="873">
      <c r="A873" s="4"/>
      <c r="B873" s="4"/>
      <c r="C873" s="307"/>
      <c r="D873" s="305"/>
      <c r="E873" s="305"/>
      <c r="F873" s="306"/>
      <c r="G873" s="306"/>
      <c r="H873" s="306"/>
      <c r="I873" s="306"/>
      <c r="J873" s="306"/>
      <c r="K873" s="306"/>
      <c r="L873" s="307"/>
      <c r="M873" s="4"/>
      <c r="N873" s="4"/>
      <c r="O873" s="4"/>
      <c r="P873" s="4"/>
      <c r="Q873" s="4"/>
      <c r="R873" s="4"/>
      <c r="S873" s="4"/>
      <c r="T873" s="4"/>
      <c r="U873" s="4"/>
      <c r="V873" s="4"/>
      <c r="W873" s="4"/>
      <c r="X873" s="4"/>
      <c r="Y873" s="4"/>
      <c r="Z873" s="4"/>
    </row>
    <row r="874">
      <c r="A874" s="4"/>
      <c r="B874" s="4"/>
      <c r="C874" s="307"/>
      <c r="D874" s="305"/>
      <c r="E874" s="305"/>
      <c r="F874" s="306"/>
      <c r="G874" s="306"/>
      <c r="H874" s="306"/>
      <c r="I874" s="306"/>
      <c r="J874" s="306"/>
      <c r="K874" s="306"/>
      <c r="L874" s="307"/>
      <c r="M874" s="4"/>
      <c r="N874" s="4"/>
      <c r="O874" s="4"/>
      <c r="P874" s="4"/>
      <c r="Q874" s="4"/>
      <c r="R874" s="4"/>
      <c r="S874" s="4"/>
      <c r="T874" s="4"/>
      <c r="U874" s="4"/>
      <c r="V874" s="4"/>
      <c r="W874" s="4"/>
      <c r="X874" s="4"/>
      <c r="Y874" s="4"/>
      <c r="Z874" s="4"/>
    </row>
    <row r="875">
      <c r="A875" s="4"/>
      <c r="B875" s="4"/>
      <c r="C875" s="307"/>
      <c r="D875" s="305"/>
      <c r="E875" s="305"/>
      <c r="F875" s="306"/>
      <c r="G875" s="306"/>
      <c r="H875" s="306"/>
      <c r="I875" s="306"/>
      <c r="J875" s="306"/>
      <c r="K875" s="306"/>
      <c r="L875" s="307"/>
      <c r="M875" s="4"/>
      <c r="N875" s="4"/>
      <c r="O875" s="4"/>
      <c r="P875" s="4"/>
      <c r="Q875" s="4"/>
      <c r="R875" s="4"/>
      <c r="S875" s="4"/>
      <c r="T875" s="4"/>
      <c r="U875" s="4"/>
      <c r="V875" s="4"/>
      <c r="W875" s="4"/>
      <c r="X875" s="4"/>
      <c r="Y875" s="4"/>
      <c r="Z875" s="4"/>
    </row>
    <row r="876">
      <c r="A876" s="4"/>
      <c r="B876" s="4"/>
      <c r="C876" s="307"/>
      <c r="D876" s="305"/>
      <c r="E876" s="305"/>
      <c r="F876" s="306"/>
      <c r="G876" s="306"/>
      <c r="H876" s="306"/>
      <c r="I876" s="306"/>
      <c r="J876" s="306"/>
      <c r="K876" s="306"/>
      <c r="L876" s="307"/>
      <c r="M876" s="4"/>
      <c r="N876" s="4"/>
      <c r="O876" s="4"/>
      <c r="P876" s="4"/>
      <c r="Q876" s="4"/>
      <c r="R876" s="4"/>
      <c r="S876" s="4"/>
      <c r="T876" s="4"/>
      <c r="U876" s="4"/>
      <c r="V876" s="4"/>
      <c r="W876" s="4"/>
      <c r="X876" s="4"/>
      <c r="Y876" s="4"/>
      <c r="Z876" s="4"/>
    </row>
    <row r="877">
      <c r="A877" s="4"/>
      <c r="B877" s="4"/>
      <c r="C877" s="307"/>
      <c r="D877" s="305"/>
      <c r="E877" s="305"/>
      <c r="F877" s="306"/>
      <c r="G877" s="306"/>
      <c r="H877" s="306"/>
      <c r="I877" s="306"/>
      <c r="J877" s="306"/>
      <c r="K877" s="306"/>
      <c r="L877" s="307"/>
      <c r="M877" s="4"/>
      <c r="N877" s="4"/>
      <c r="O877" s="4"/>
      <c r="P877" s="4"/>
      <c r="Q877" s="4"/>
      <c r="R877" s="4"/>
      <c r="S877" s="4"/>
      <c r="T877" s="4"/>
      <c r="U877" s="4"/>
      <c r="V877" s="4"/>
      <c r="W877" s="4"/>
      <c r="X877" s="4"/>
      <c r="Y877" s="4"/>
      <c r="Z877" s="4"/>
    </row>
    <row r="878">
      <c r="A878" s="4"/>
      <c r="B878" s="4"/>
      <c r="C878" s="307"/>
      <c r="D878" s="305"/>
      <c r="E878" s="305"/>
      <c r="F878" s="306"/>
      <c r="G878" s="306"/>
      <c r="H878" s="306"/>
      <c r="I878" s="306"/>
      <c r="J878" s="306"/>
      <c r="K878" s="306"/>
      <c r="L878" s="307"/>
      <c r="M878" s="4"/>
      <c r="N878" s="4"/>
      <c r="O878" s="4"/>
      <c r="P878" s="4"/>
      <c r="Q878" s="4"/>
      <c r="R878" s="4"/>
      <c r="S878" s="4"/>
      <c r="T878" s="4"/>
      <c r="U878" s="4"/>
      <c r="V878" s="4"/>
      <c r="W878" s="4"/>
      <c r="X878" s="4"/>
      <c r="Y878" s="4"/>
      <c r="Z878" s="4"/>
    </row>
    <row r="879">
      <c r="A879" s="4"/>
      <c r="B879" s="4"/>
      <c r="C879" s="307"/>
      <c r="D879" s="305"/>
      <c r="E879" s="305"/>
      <c r="F879" s="306"/>
      <c r="G879" s="306"/>
      <c r="H879" s="306"/>
      <c r="I879" s="306"/>
      <c r="J879" s="306"/>
      <c r="K879" s="306"/>
      <c r="L879" s="307"/>
      <c r="M879" s="4"/>
      <c r="N879" s="4"/>
      <c r="O879" s="4"/>
      <c r="P879" s="4"/>
      <c r="Q879" s="4"/>
      <c r="R879" s="4"/>
      <c r="S879" s="4"/>
      <c r="T879" s="4"/>
      <c r="U879" s="4"/>
      <c r="V879" s="4"/>
      <c r="W879" s="4"/>
      <c r="X879" s="4"/>
      <c r="Y879" s="4"/>
      <c r="Z879" s="4"/>
    </row>
    <row r="880">
      <c r="A880" s="4"/>
      <c r="B880" s="4"/>
      <c r="C880" s="307"/>
      <c r="D880" s="305"/>
      <c r="E880" s="305"/>
      <c r="F880" s="306"/>
      <c r="G880" s="306"/>
      <c r="H880" s="306"/>
      <c r="I880" s="306"/>
      <c r="J880" s="306"/>
      <c r="K880" s="306"/>
      <c r="L880" s="307"/>
      <c r="M880" s="4"/>
      <c r="N880" s="4"/>
      <c r="O880" s="4"/>
      <c r="P880" s="4"/>
      <c r="Q880" s="4"/>
      <c r="R880" s="4"/>
      <c r="S880" s="4"/>
      <c r="T880" s="4"/>
      <c r="U880" s="4"/>
      <c r="V880" s="4"/>
      <c r="W880" s="4"/>
      <c r="X880" s="4"/>
      <c r="Y880" s="4"/>
      <c r="Z880" s="4"/>
    </row>
    <row r="881">
      <c r="A881" s="4"/>
      <c r="B881" s="4"/>
      <c r="C881" s="307"/>
      <c r="D881" s="305"/>
      <c r="E881" s="305"/>
      <c r="F881" s="306"/>
      <c r="G881" s="306"/>
      <c r="H881" s="306"/>
      <c r="I881" s="306"/>
      <c r="J881" s="306"/>
      <c r="K881" s="306"/>
      <c r="L881" s="307"/>
      <c r="M881" s="4"/>
      <c r="N881" s="4"/>
      <c r="O881" s="4"/>
      <c r="P881" s="4"/>
      <c r="Q881" s="4"/>
      <c r="R881" s="4"/>
      <c r="S881" s="4"/>
      <c r="T881" s="4"/>
      <c r="U881" s="4"/>
      <c r="V881" s="4"/>
      <c r="W881" s="4"/>
      <c r="X881" s="4"/>
      <c r="Y881" s="4"/>
      <c r="Z881" s="4"/>
    </row>
    <row r="882">
      <c r="A882" s="4"/>
      <c r="B882" s="4"/>
      <c r="C882" s="307"/>
      <c r="D882" s="305"/>
      <c r="E882" s="305"/>
      <c r="F882" s="306"/>
      <c r="G882" s="306"/>
      <c r="H882" s="306"/>
      <c r="I882" s="306"/>
      <c r="J882" s="306"/>
      <c r="K882" s="306"/>
      <c r="L882" s="307"/>
      <c r="M882" s="4"/>
      <c r="N882" s="4"/>
      <c r="O882" s="4"/>
      <c r="P882" s="4"/>
      <c r="Q882" s="4"/>
      <c r="R882" s="4"/>
      <c r="S882" s="4"/>
      <c r="T882" s="4"/>
      <c r="U882" s="4"/>
      <c r="V882" s="4"/>
      <c r="W882" s="4"/>
      <c r="X882" s="4"/>
      <c r="Y882" s="4"/>
      <c r="Z882" s="4"/>
    </row>
    <row r="883">
      <c r="A883" s="4"/>
      <c r="B883" s="4"/>
      <c r="C883" s="307"/>
      <c r="D883" s="305"/>
      <c r="E883" s="305"/>
      <c r="F883" s="306"/>
      <c r="G883" s="306"/>
      <c r="H883" s="306"/>
      <c r="I883" s="306"/>
      <c r="J883" s="306"/>
      <c r="K883" s="306"/>
      <c r="L883" s="307"/>
      <c r="M883" s="4"/>
      <c r="N883" s="4"/>
      <c r="O883" s="4"/>
      <c r="P883" s="4"/>
      <c r="Q883" s="4"/>
      <c r="R883" s="4"/>
      <c r="S883" s="4"/>
      <c r="T883" s="4"/>
      <c r="U883" s="4"/>
      <c r="V883" s="4"/>
      <c r="W883" s="4"/>
      <c r="X883" s="4"/>
      <c r="Y883" s="4"/>
      <c r="Z883" s="4"/>
    </row>
    <row r="884">
      <c r="A884" s="4"/>
      <c r="B884" s="4"/>
      <c r="C884" s="307"/>
      <c r="D884" s="305"/>
      <c r="E884" s="305"/>
      <c r="F884" s="306"/>
      <c r="G884" s="306"/>
      <c r="H884" s="306"/>
      <c r="I884" s="306"/>
      <c r="J884" s="306"/>
      <c r="K884" s="306"/>
      <c r="L884" s="307"/>
      <c r="M884" s="4"/>
      <c r="N884" s="4"/>
      <c r="O884" s="4"/>
      <c r="P884" s="4"/>
      <c r="Q884" s="4"/>
      <c r="R884" s="4"/>
      <c r="S884" s="4"/>
      <c r="T884" s="4"/>
      <c r="U884" s="4"/>
      <c r="V884" s="4"/>
      <c r="W884" s="4"/>
      <c r="X884" s="4"/>
      <c r="Y884" s="4"/>
      <c r="Z884" s="4"/>
    </row>
    <row r="885">
      <c r="A885" s="4"/>
      <c r="B885" s="4"/>
      <c r="C885" s="307"/>
      <c r="D885" s="305"/>
      <c r="E885" s="305"/>
      <c r="F885" s="306"/>
      <c r="G885" s="306"/>
      <c r="H885" s="306"/>
      <c r="I885" s="306"/>
      <c r="J885" s="306"/>
      <c r="K885" s="306"/>
      <c r="L885" s="307"/>
      <c r="M885" s="4"/>
      <c r="N885" s="4"/>
      <c r="O885" s="4"/>
      <c r="P885" s="4"/>
      <c r="Q885" s="4"/>
      <c r="R885" s="4"/>
      <c r="S885" s="4"/>
      <c r="T885" s="4"/>
      <c r="U885" s="4"/>
      <c r="V885" s="4"/>
      <c r="W885" s="4"/>
      <c r="X885" s="4"/>
      <c r="Y885" s="4"/>
      <c r="Z885" s="4"/>
    </row>
    <row r="886">
      <c r="A886" s="4"/>
      <c r="B886" s="4"/>
      <c r="C886" s="307"/>
      <c r="D886" s="305"/>
      <c r="E886" s="305"/>
      <c r="F886" s="306"/>
      <c r="G886" s="306"/>
      <c r="H886" s="306"/>
      <c r="I886" s="306"/>
      <c r="J886" s="306"/>
      <c r="K886" s="306"/>
      <c r="L886" s="307"/>
      <c r="M886" s="4"/>
      <c r="N886" s="4"/>
      <c r="O886" s="4"/>
      <c r="P886" s="4"/>
      <c r="Q886" s="4"/>
      <c r="R886" s="4"/>
      <c r="S886" s="4"/>
      <c r="T886" s="4"/>
      <c r="U886" s="4"/>
      <c r="V886" s="4"/>
      <c r="W886" s="4"/>
      <c r="X886" s="4"/>
      <c r="Y886" s="4"/>
      <c r="Z886" s="4"/>
    </row>
    <row r="887">
      <c r="A887" s="4"/>
      <c r="B887" s="4"/>
      <c r="C887" s="307"/>
      <c r="D887" s="305"/>
      <c r="E887" s="305"/>
      <c r="F887" s="306"/>
      <c r="G887" s="306"/>
      <c r="H887" s="306"/>
      <c r="I887" s="306"/>
      <c r="J887" s="306"/>
      <c r="K887" s="306"/>
      <c r="L887" s="307"/>
      <c r="M887" s="4"/>
      <c r="N887" s="4"/>
      <c r="O887" s="4"/>
      <c r="P887" s="4"/>
      <c r="Q887" s="4"/>
      <c r="R887" s="4"/>
      <c r="S887" s="4"/>
      <c r="T887" s="4"/>
      <c r="U887" s="4"/>
      <c r="V887" s="4"/>
      <c r="W887" s="4"/>
      <c r="X887" s="4"/>
      <c r="Y887" s="4"/>
      <c r="Z887" s="4"/>
    </row>
    <row r="888">
      <c r="A888" s="4"/>
      <c r="B888" s="4"/>
      <c r="C888" s="307"/>
      <c r="D888" s="305"/>
      <c r="E888" s="305"/>
      <c r="F888" s="306"/>
      <c r="G888" s="306"/>
      <c r="H888" s="306"/>
      <c r="I888" s="306"/>
      <c r="J888" s="306"/>
      <c r="K888" s="306"/>
      <c r="L888" s="307"/>
      <c r="M888" s="4"/>
      <c r="N888" s="4"/>
      <c r="O888" s="4"/>
      <c r="P888" s="4"/>
      <c r="Q888" s="4"/>
      <c r="R888" s="4"/>
      <c r="S888" s="4"/>
      <c r="T888" s="4"/>
      <c r="U888" s="4"/>
      <c r="V888" s="4"/>
      <c r="W888" s="4"/>
      <c r="X888" s="4"/>
      <c r="Y888" s="4"/>
      <c r="Z888" s="4"/>
    </row>
    <row r="889">
      <c r="A889" s="4"/>
      <c r="B889" s="4"/>
      <c r="C889" s="307"/>
      <c r="D889" s="305"/>
      <c r="E889" s="305"/>
      <c r="F889" s="306"/>
      <c r="G889" s="306"/>
      <c r="H889" s="306"/>
      <c r="I889" s="306"/>
      <c r="J889" s="306"/>
      <c r="K889" s="306"/>
      <c r="L889" s="307"/>
      <c r="M889" s="4"/>
      <c r="N889" s="4"/>
      <c r="O889" s="4"/>
      <c r="P889" s="4"/>
      <c r="Q889" s="4"/>
      <c r="R889" s="4"/>
      <c r="S889" s="4"/>
      <c r="T889" s="4"/>
      <c r="U889" s="4"/>
      <c r="V889" s="4"/>
      <c r="W889" s="4"/>
      <c r="X889" s="4"/>
      <c r="Y889" s="4"/>
      <c r="Z889" s="4"/>
    </row>
    <row r="890">
      <c r="A890" s="4"/>
      <c r="B890" s="4"/>
      <c r="C890" s="307"/>
      <c r="D890" s="305"/>
      <c r="E890" s="305"/>
      <c r="F890" s="306"/>
      <c r="G890" s="306"/>
      <c r="H890" s="306"/>
      <c r="I890" s="306"/>
      <c r="J890" s="306"/>
      <c r="K890" s="306"/>
      <c r="L890" s="307"/>
      <c r="M890" s="4"/>
      <c r="N890" s="4"/>
      <c r="O890" s="4"/>
      <c r="P890" s="4"/>
      <c r="Q890" s="4"/>
      <c r="R890" s="4"/>
      <c r="S890" s="4"/>
      <c r="T890" s="4"/>
      <c r="U890" s="4"/>
      <c r="V890" s="4"/>
      <c r="W890" s="4"/>
      <c r="X890" s="4"/>
      <c r="Y890" s="4"/>
      <c r="Z890" s="4"/>
    </row>
    <row r="891">
      <c r="A891" s="4"/>
      <c r="B891" s="4"/>
      <c r="C891" s="307"/>
      <c r="D891" s="305"/>
      <c r="E891" s="305"/>
      <c r="F891" s="306"/>
      <c r="G891" s="306"/>
      <c r="H891" s="306"/>
      <c r="I891" s="306"/>
      <c r="J891" s="306"/>
      <c r="K891" s="306"/>
      <c r="L891" s="307"/>
      <c r="M891" s="4"/>
      <c r="N891" s="4"/>
      <c r="O891" s="4"/>
      <c r="P891" s="4"/>
      <c r="Q891" s="4"/>
      <c r="R891" s="4"/>
      <c r="S891" s="4"/>
      <c r="T891" s="4"/>
      <c r="U891" s="4"/>
      <c r="V891" s="4"/>
      <c r="W891" s="4"/>
      <c r="X891" s="4"/>
      <c r="Y891" s="4"/>
      <c r="Z891" s="4"/>
    </row>
    <row r="892">
      <c r="A892" s="4"/>
      <c r="B892" s="4"/>
      <c r="C892" s="307"/>
      <c r="D892" s="305"/>
      <c r="E892" s="305"/>
      <c r="F892" s="306"/>
      <c r="G892" s="306"/>
      <c r="H892" s="306"/>
      <c r="I892" s="306"/>
      <c r="J892" s="306"/>
      <c r="K892" s="306"/>
      <c r="L892" s="307"/>
      <c r="M892" s="4"/>
      <c r="N892" s="4"/>
      <c r="O892" s="4"/>
      <c r="P892" s="4"/>
      <c r="Q892" s="4"/>
      <c r="R892" s="4"/>
      <c r="S892" s="4"/>
      <c r="T892" s="4"/>
      <c r="U892" s="4"/>
      <c r="V892" s="4"/>
      <c r="W892" s="4"/>
      <c r="X892" s="4"/>
      <c r="Y892" s="4"/>
      <c r="Z892" s="4"/>
    </row>
    <row r="893">
      <c r="A893" s="4"/>
      <c r="B893" s="4"/>
      <c r="C893" s="307"/>
      <c r="D893" s="305"/>
      <c r="E893" s="305"/>
      <c r="F893" s="306"/>
      <c r="G893" s="306"/>
      <c r="H893" s="306"/>
      <c r="I893" s="306"/>
      <c r="J893" s="306"/>
      <c r="K893" s="306"/>
      <c r="L893" s="307"/>
      <c r="M893" s="4"/>
      <c r="N893" s="4"/>
      <c r="O893" s="4"/>
      <c r="P893" s="4"/>
      <c r="Q893" s="4"/>
      <c r="R893" s="4"/>
      <c r="S893" s="4"/>
      <c r="T893" s="4"/>
      <c r="U893" s="4"/>
      <c r="V893" s="4"/>
      <c r="W893" s="4"/>
      <c r="X893" s="4"/>
      <c r="Y893" s="4"/>
      <c r="Z893" s="4"/>
    </row>
    <row r="894">
      <c r="A894" s="4"/>
      <c r="B894" s="4"/>
      <c r="C894" s="307"/>
      <c r="D894" s="305"/>
      <c r="E894" s="305"/>
      <c r="F894" s="306"/>
      <c r="G894" s="306"/>
      <c r="H894" s="306"/>
      <c r="I894" s="306"/>
      <c r="J894" s="306"/>
      <c r="K894" s="306"/>
      <c r="L894" s="307"/>
      <c r="M894" s="4"/>
      <c r="N894" s="4"/>
      <c r="O894" s="4"/>
      <c r="P894" s="4"/>
      <c r="Q894" s="4"/>
      <c r="R894" s="4"/>
      <c r="S894" s="4"/>
      <c r="T894" s="4"/>
      <c r="U894" s="4"/>
      <c r="V894" s="4"/>
      <c r="W894" s="4"/>
      <c r="X894" s="4"/>
      <c r="Y894" s="4"/>
      <c r="Z894" s="4"/>
    </row>
    <row r="895">
      <c r="A895" s="4"/>
      <c r="B895" s="4"/>
      <c r="C895" s="307"/>
      <c r="D895" s="305"/>
      <c r="E895" s="305"/>
      <c r="F895" s="306"/>
      <c r="G895" s="306"/>
      <c r="H895" s="306"/>
      <c r="I895" s="306"/>
      <c r="J895" s="306"/>
      <c r="K895" s="306"/>
      <c r="L895" s="307"/>
      <c r="M895" s="4"/>
      <c r="N895" s="4"/>
      <c r="O895" s="4"/>
      <c r="P895" s="4"/>
      <c r="Q895" s="4"/>
      <c r="R895" s="4"/>
      <c r="S895" s="4"/>
      <c r="T895" s="4"/>
      <c r="U895" s="4"/>
      <c r="V895" s="4"/>
      <c r="W895" s="4"/>
      <c r="X895" s="4"/>
      <c r="Y895" s="4"/>
      <c r="Z895" s="4"/>
    </row>
    <row r="896">
      <c r="A896" s="4"/>
      <c r="B896" s="4"/>
      <c r="C896" s="307"/>
      <c r="D896" s="305"/>
      <c r="E896" s="305"/>
      <c r="F896" s="306"/>
      <c r="G896" s="306"/>
      <c r="H896" s="306"/>
      <c r="I896" s="306"/>
      <c r="J896" s="306"/>
      <c r="K896" s="306"/>
      <c r="L896" s="307"/>
      <c r="M896" s="4"/>
      <c r="N896" s="4"/>
      <c r="O896" s="4"/>
      <c r="P896" s="4"/>
      <c r="Q896" s="4"/>
      <c r="R896" s="4"/>
      <c r="S896" s="4"/>
      <c r="T896" s="4"/>
      <c r="U896" s="4"/>
      <c r="V896" s="4"/>
      <c r="W896" s="4"/>
      <c r="X896" s="4"/>
      <c r="Y896" s="4"/>
      <c r="Z896" s="4"/>
    </row>
    <row r="897">
      <c r="A897" s="4"/>
      <c r="B897" s="4"/>
      <c r="C897" s="307"/>
      <c r="D897" s="305"/>
      <c r="E897" s="305"/>
      <c r="F897" s="306"/>
      <c r="G897" s="306"/>
      <c r="H897" s="306"/>
      <c r="I897" s="306"/>
      <c r="J897" s="306"/>
      <c r="K897" s="306"/>
      <c r="L897" s="307"/>
      <c r="M897" s="4"/>
      <c r="N897" s="4"/>
      <c r="O897" s="4"/>
      <c r="P897" s="4"/>
      <c r="Q897" s="4"/>
      <c r="R897" s="4"/>
      <c r="S897" s="4"/>
      <c r="T897" s="4"/>
      <c r="U897" s="4"/>
      <c r="V897" s="4"/>
      <c r="W897" s="4"/>
      <c r="X897" s="4"/>
      <c r="Y897" s="4"/>
      <c r="Z897" s="4"/>
    </row>
    <row r="898">
      <c r="A898" s="4"/>
      <c r="B898" s="4"/>
      <c r="C898" s="307"/>
      <c r="D898" s="305"/>
      <c r="E898" s="305"/>
      <c r="F898" s="306"/>
      <c r="G898" s="306"/>
      <c r="H898" s="306"/>
      <c r="I898" s="306"/>
      <c r="J898" s="306"/>
      <c r="K898" s="306"/>
      <c r="L898" s="307"/>
      <c r="M898" s="4"/>
      <c r="N898" s="4"/>
      <c r="O898" s="4"/>
      <c r="P898" s="4"/>
      <c r="Q898" s="4"/>
      <c r="R898" s="4"/>
      <c r="S898" s="4"/>
      <c r="T898" s="4"/>
      <c r="U898" s="4"/>
      <c r="V898" s="4"/>
      <c r="W898" s="4"/>
      <c r="X898" s="4"/>
      <c r="Y898" s="4"/>
      <c r="Z898" s="4"/>
    </row>
    <row r="899">
      <c r="A899" s="4"/>
      <c r="B899" s="4"/>
      <c r="C899" s="307"/>
      <c r="D899" s="305"/>
      <c r="E899" s="305"/>
      <c r="F899" s="306"/>
      <c r="G899" s="306"/>
      <c r="H899" s="306"/>
      <c r="I899" s="306"/>
      <c r="J899" s="306"/>
      <c r="K899" s="306"/>
      <c r="L899" s="307"/>
      <c r="M899" s="4"/>
      <c r="N899" s="4"/>
      <c r="O899" s="4"/>
      <c r="P899" s="4"/>
      <c r="Q899" s="4"/>
      <c r="R899" s="4"/>
      <c r="S899" s="4"/>
      <c r="T899" s="4"/>
      <c r="U899" s="4"/>
      <c r="V899" s="4"/>
      <c r="W899" s="4"/>
      <c r="X899" s="4"/>
      <c r="Y899" s="4"/>
      <c r="Z899" s="4"/>
    </row>
    <row r="900">
      <c r="A900" s="4"/>
      <c r="B900" s="4"/>
      <c r="C900" s="307"/>
      <c r="D900" s="305"/>
      <c r="E900" s="305"/>
      <c r="F900" s="306"/>
      <c r="G900" s="306"/>
      <c r="H900" s="306"/>
      <c r="I900" s="306"/>
      <c r="J900" s="306"/>
      <c r="K900" s="306"/>
      <c r="L900" s="307"/>
      <c r="M900" s="4"/>
      <c r="N900" s="4"/>
      <c r="O900" s="4"/>
      <c r="P900" s="4"/>
      <c r="Q900" s="4"/>
      <c r="R900" s="4"/>
      <c r="S900" s="4"/>
      <c r="T900" s="4"/>
      <c r="U900" s="4"/>
      <c r="V900" s="4"/>
      <c r="W900" s="4"/>
      <c r="X900" s="4"/>
      <c r="Y900" s="4"/>
      <c r="Z900" s="4"/>
    </row>
    <row r="901">
      <c r="A901" s="4"/>
      <c r="B901" s="4"/>
      <c r="C901" s="307"/>
      <c r="D901" s="305"/>
      <c r="E901" s="305"/>
      <c r="F901" s="306"/>
      <c r="G901" s="306"/>
      <c r="H901" s="306"/>
      <c r="I901" s="306"/>
      <c r="J901" s="306"/>
      <c r="K901" s="306"/>
      <c r="L901" s="307"/>
      <c r="M901" s="4"/>
      <c r="N901" s="4"/>
      <c r="O901" s="4"/>
      <c r="P901" s="4"/>
      <c r="Q901" s="4"/>
      <c r="R901" s="4"/>
      <c r="S901" s="4"/>
      <c r="T901" s="4"/>
      <c r="U901" s="4"/>
      <c r="V901" s="4"/>
      <c r="W901" s="4"/>
      <c r="X901" s="4"/>
      <c r="Y901" s="4"/>
      <c r="Z901" s="4"/>
    </row>
    <row r="902">
      <c r="A902" s="4"/>
      <c r="B902" s="4"/>
      <c r="C902" s="307"/>
      <c r="D902" s="305"/>
      <c r="E902" s="305"/>
      <c r="F902" s="306"/>
      <c r="G902" s="306"/>
      <c r="H902" s="306"/>
      <c r="I902" s="306"/>
      <c r="J902" s="306"/>
      <c r="K902" s="306"/>
      <c r="L902" s="307"/>
      <c r="M902" s="4"/>
      <c r="N902" s="4"/>
      <c r="O902" s="4"/>
      <c r="P902" s="4"/>
      <c r="Q902" s="4"/>
      <c r="R902" s="4"/>
      <c r="S902" s="4"/>
      <c r="T902" s="4"/>
      <c r="U902" s="4"/>
      <c r="V902" s="4"/>
      <c r="W902" s="4"/>
      <c r="X902" s="4"/>
      <c r="Y902" s="4"/>
      <c r="Z902" s="4"/>
    </row>
    <row r="903">
      <c r="A903" s="4"/>
      <c r="B903" s="4"/>
      <c r="C903" s="307"/>
      <c r="D903" s="305"/>
      <c r="E903" s="305"/>
      <c r="F903" s="306"/>
      <c r="G903" s="306"/>
      <c r="H903" s="306"/>
      <c r="I903" s="306"/>
      <c r="J903" s="306"/>
      <c r="K903" s="306"/>
      <c r="L903" s="307"/>
      <c r="M903" s="4"/>
      <c r="N903" s="4"/>
      <c r="O903" s="4"/>
      <c r="P903" s="4"/>
      <c r="Q903" s="4"/>
      <c r="R903" s="4"/>
      <c r="S903" s="4"/>
      <c r="T903" s="4"/>
      <c r="U903" s="4"/>
      <c r="V903" s="4"/>
      <c r="W903" s="4"/>
      <c r="X903" s="4"/>
      <c r="Y903" s="4"/>
      <c r="Z903" s="4"/>
    </row>
    <row r="904">
      <c r="A904" s="4"/>
      <c r="B904" s="4"/>
      <c r="C904" s="307"/>
      <c r="D904" s="305"/>
      <c r="E904" s="305"/>
      <c r="F904" s="306"/>
      <c r="G904" s="306"/>
      <c r="H904" s="306"/>
      <c r="I904" s="306"/>
      <c r="J904" s="306"/>
      <c r="K904" s="306"/>
      <c r="L904" s="307"/>
      <c r="M904" s="4"/>
      <c r="N904" s="4"/>
      <c r="O904" s="4"/>
      <c r="P904" s="4"/>
      <c r="Q904" s="4"/>
      <c r="R904" s="4"/>
      <c r="S904" s="4"/>
      <c r="T904" s="4"/>
      <c r="U904" s="4"/>
      <c r="V904" s="4"/>
      <c r="W904" s="4"/>
      <c r="X904" s="4"/>
      <c r="Y904" s="4"/>
      <c r="Z904" s="4"/>
    </row>
    <row r="905">
      <c r="A905" s="4"/>
      <c r="B905" s="4"/>
      <c r="C905" s="307"/>
      <c r="D905" s="305"/>
      <c r="E905" s="305"/>
      <c r="F905" s="306"/>
      <c r="G905" s="306"/>
      <c r="H905" s="306"/>
      <c r="I905" s="306"/>
      <c r="J905" s="306"/>
      <c r="K905" s="306"/>
      <c r="L905" s="307"/>
      <c r="M905" s="4"/>
      <c r="N905" s="4"/>
      <c r="O905" s="4"/>
      <c r="P905" s="4"/>
      <c r="Q905" s="4"/>
      <c r="R905" s="4"/>
      <c r="S905" s="4"/>
      <c r="T905" s="4"/>
      <c r="U905" s="4"/>
      <c r="V905" s="4"/>
      <c r="W905" s="4"/>
      <c r="X905" s="4"/>
      <c r="Y905" s="4"/>
      <c r="Z905" s="4"/>
    </row>
    <row r="906">
      <c r="A906" s="4"/>
      <c r="B906" s="4"/>
      <c r="C906" s="307"/>
      <c r="D906" s="305"/>
      <c r="E906" s="305"/>
      <c r="F906" s="306"/>
      <c r="G906" s="306"/>
      <c r="H906" s="306"/>
      <c r="I906" s="306"/>
      <c r="J906" s="306"/>
      <c r="K906" s="306"/>
      <c r="L906" s="307"/>
      <c r="M906" s="4"/>
      <c r="N906" s="4"/>
      <c r="O906" s="4"/>
      <c r="P906" s="4"/>
      <c r="Q906" s="4"/>
      <c r="R906" s="4"/>
      <c r="S906" s="4"/>
      <c r="T906" s="4"/>
      <c r="U906" s="4"/>
      <c r="V906" s="4"/>
      <c r="W906" s="4"/>
      <c r="X906" s="4"/>
      <c r="Y906" s="4"/>
      <c r="Z906" s="4"/>
    </row>
    <row r="907">
      <c r="A907" s="4"/>
      <c r="B907" s="4"/>
      <c r="C907" s="307"/>
      <c r="D907" s="305"/>
      <c r="E907" s="305"/>
      <c r="F907" s="306"/>
      <c r="G907" s="306"/>
      <c r="H907" s="306"/>
      <c r="I907" s="306"/>
      <c r="J907" s="306"/>
      <c r="K907" s="306"/>
      <c r="L907" s="307"/>
      <c r="M907" s="4"/>
      <c r="N907" s="4"/>
      <c r="O907" s="4"/>
      <c r="P907" s="4"/>
      <c r="Q907" s="4"/>
      <c r="R907" s="4"/>
      <c r="S907" s="4"/>
      <c r="T907" s="4"/>
      <c r="U907" s="4"/>
      <c r="V907" s="4"/>
      <c r="W907" s="4"/>
      <c r="X907" s="4"/>
      <c r="Y907" s="4"/>
      <c r="Z907" s="4"/>
    </row>
    <row r="908">
      <c r="A908" s="4"/>
      <c r="B908" s="4"/>
      <c r="C908" s="307"/>
      <c r="D908" s="305"/>
      <c r="E908" s="305"/>
      <c r="F908" s="306"/>
      <c r="G908" s="306"/>
      <c r="H908" s="306"/>
      <c r="I908" s="306"/>
      <c r="J908" s="306"/>
      <c r="K908" s="306"/>
      <c r="L908" s="307"/>
      <c r="M908" s="4"/>
      <c r="N908" s="4"/>
      <c r="O908" s="4"/>
      <c r="P908" s="4"/>
      <c r="Q908" s="4"/>
      <c r="R908" s="4"/>
      <c r="S908" s="4"/>
      <c r="T908" s="4"/>
      <c r="U908" s="4"/>
      <c r="V908" s="4"/>
      <c r="W908" s="4"/>
      <c r="X908" s="4"/>
      <c r="Y908" s="4"/>
      <c r="Z908" s="4"/>
    </row>
    <row r="909">
      <c r="A909" s="4"/>
      <c r="B909" s="4"/>
      <c r="C909" s="307"/>
      <c r="D909" s="305"/>
      <c r="E909" s="305"/>
      <c r="F909" s="306"/>
      <c r="G909" s="306"/>
      <c r="H909" s="306"/>
      <c r="I909" s="306"/>
      <c r="J909" s="306"/>
      <c r="K909" s="306"/>
      <c r="L909" s="307"/>
      <c r="M909" s="4"/>
      <c r="N909" s="4"/>
      <c r="O909" s="4"/>
      <c r="P909" s="4"/>
      <c r="Q909" s="4"/>
      <c r="R909" s="4"/>
      <c r="S909" s="4"/>
      <c r="T909" s="4"/>
      <c r="U909" s="4"/>
      <c r="V909" s="4"/>
      <c r="W909" s="4"/>
      <c r="X909" s="4"/>
      <c r="Y909" s="4"/>
      <c r="Z909" s="4"/>
    </row>
    <row r="910">
      <c r="A910" s="4"/>
      <c r="B910" s="4"/>
      <c r="C910" s="307"/>
      <c r="D910" s="305"/>
      <c r="E910" s="305"/>
      <c r="F910" s="306"/>
      <c r="G910" s="306"/>
      <c r="H910" s="306"/>
      <c r="I910" s="306"/>
      <c r="J910" s="306"/>
      <c r="K910" s="306"/>
      <c r="L910" s="307"/>
      <c r="M910" s="4"/>
      <c r="N910" s="4"/>
      <c r="O910" s="4"/>
      <c r="P910" s="4"/>
      <c r="Q910" s="4"/>
      <c r="R910" s="4"/>
      <c r="S910" s="4"/>
      <c r="T910" s="4"/>
      <c r="U910" s="4"/>
      <c r="V910" s="4"/>
      <c r="W910" s="4"/>
      <c r="X910" s="4"/>
      <c r="Y910" s="4"/>
      <c r="Z910" s="4"/>
    </row>
    <row r="911">
      <c r="A911" s="4"/>
      <c r="B911" s="4"/>
      <c r="C911" s="307"/>
      <c r="D911" s="305"/>
      <c r="E911" s="305"/>
      <c r="F911" s="306"/>
      <c r="G911" s="306"/>
      <c r="H911" s="306"/>
      <c r="I911" s="306"/>
      <c r="J911" s="306"/>
      <c r="K911" s="306"/>
      <c r="L911" s="307"/>
      <c r="M911" s="4"/>
      <c r="N911" s="4"/>
      <c r="O911" s="4"/>
      <c r="P911" s="4"/>
      <c r="Q911" s="4"/>
      <c r="R911" s="4"/>
      <c r="S911" s="4"/>
      <c r="T911" s="4"/>
      <c r="U911" s="4"/>
      <c r="V911" s="4"/>
      <c r="W911" s="4"/>
      <c r="X911" s="4"/>
      <c r="Y911" s="4"/>
      <c r="Z911" s="4"/>
    </row>
    <row r="912">
      <c r="A912" s="4"/>
      <c r="B912" s="4"/>
      <c r="C912" s="307"/>
      <c r="D912" s="305"/>
      <c r="E912" s="305"/>
      <c r="F912" s="306"/>
      <c r="G912" s="306"/>
      <c r="H912" s="306"/>
      <c r="I912" s="306"/>
      <c r="J912" s="306"/>
      <c r="K912" s="306"/>
      <c r="L912" s="307"/>
      <c r="M912" s="4"/>
      <c r="N912" s="4"/>
      <c r="O912" s="4"/>
      <c r="P912" s="4"/>
      <c r="Q912" s="4"/>
      <c r="R912" s="4"/>
      <c r="S912" s="4"/>
      <c r="T912" s="4"/>
      <c r="U912" s="4"/>
      <c r="V912" s="4"/>
      <c r="W912" s="4"/>
      <c r="X912" s="4"/>
      <c r="Y912" s="4"/>
      <c r="Z912" s="4"/>
    </row>
    <row r="913">
      <c r="A913" s="4"/>
      <c r="B913" s="4"/>
      <c r="C913" s="307"/>
      <c r="D913" s="305"/>
      <c r="E913" s="305"/>
      <c r="F913" s="306"/>
      <c r="G913" s="306"/>
      <c r="H913" s="306"/>
      <c r="I913" s="306"/>
      <c r="J913" s="306"/>
      <c r="K913" s="306"/>
      <c r="L913" s="307"/>
      <c r="M913" s="4"/>
      <c r="N913" s="4"/>
      <c r="O913" s="4"/>
      <c r="P913" s="4"/>
      <c r="Q913" s="4"/>
      <c r="R913" s="4"/>
      <c r="S913" s="4"/>
      <c r="T913" s="4"/>
      <c r="U913" s="4"/>
      <c r="V913" s="4"/>
      <c r="W913" s="4"/>
      <c r="X913" s="4"/>
      <c r="Y913" s="4"/>
      <c r="Z913" s="4"/>
    </row>
    <row r="914">
      <c r="A914" s="4"/>
      <c r="B914" s="4"/>
      <c r="C914" s="307"/>
      <c r="D914" s="305"/>
      <c r="E914" s="305"/>
      <c r="F914" s="306"/>
      <c r="G914" s="306"/>
      <c r="H914" s="306"/>
      <c r="I914" s="306"/>
      <c r="J914" s="306"/>
      <c r="K914" s="306"/>
      <c r="L914" s="307"/>
      <c r="M914" s="4"/>
      <c r="N914" s="4"/>
      <c r="O914" s="4"/>
      <c r="P914" s="4"/>
      <c r="Q914" s="4"/>
      <c r="R914" s="4"/>
      <c r="S914" s="4"/>
      <c r="T914" s="4"/>
      <c r="U914" s="4"/>
      <c r="V914" s="4"/>
      <c r="W914" s="4"/>
      <c r="X914" s="4"/>
      <c r="Y914" s="4"/>
      <c r="Z914" s="4"/>
    </row>
    <row r="915">
      <c r="A915" s="4"/>
      <c r="B915" s="4"/>
      <c r="C915" s="307"/>
      <c r="D915" s="305"/>
      <c r="E915" s="305"/>
      <c r="F915" s="306"/>
      <c r="G915" s="306"/>
      <c r="H915" s="306"/>
      <c r="I915" s="306"/>
      <c r="J915" s="306"/>
      <c r="K915" s="306"/>
      <c r="L915" s="307"/>
      <c r="M915" s="4"/>
      <c r="N915" s="4"/>
      <c r="O915" s="4"/>
      <c r="P915" s="4"/>
      <c r="Q915" s="4"/>
      <c r="R915" s="4"/>
      <c r="S915" s="4"/>
      <c r="T915" s="4"/>
      <c r="U915" s="4"/>
      <c r="V915" s="4"/>
      <c r="W915" s="4"/>
      <c r="X915" s="4"/>
      <c r="Y915" s="4"/>
      <c r="Z915" s="4"/>
    </row>
    <row r="916">
      <c r="A916" s="4"/>
      <c r="B916" s="4"/>
      <c r="C916" s="307"/>
      <c r="D916" s="305"/>
      <c r="E916" s="305"/>
      <c r="F916" s="306"/>
      <c r="G916" s="306"/>
      <c r="H916" s="306"/>
      <c r="I916" s="306"/>
      <c r="J916" s="306"/>
      <c r="K916" s="306"/>
      <c r="L916" s="307"/>
      <c r="M916" s="4"/>
      <c r="N916" s="4"/>
      <c r="O916" s="4"/>
      <c r="P916" s="4"/>
      <c r="Q916" s="4"/>
      <c r="R916" s="4"/>
      <c r="S916" s="4"/>
      <c r="T916" s="4"/>
      <c r="U916" s="4"/>
      <c r="V916" s="4"/>
      <c r="W916" s="4"/>
      <c r="X916" s="4"/>
      <c r="Y916" s="4"/>
      <c r="Z916" s="4"/>
    </row>
    <row r="917">
      <c r="A917" s="4"/>
      <c r="B917" s="4"/>
      <c r="C917" s="307"/>
      <c r="D917" s="305"/>
      <c r="E917" s="305"/>
      <c r="F917" s="306"/>
      <c r="G917" s="306"/>
      <c r="H917" s="306"/>
      <c r="I917" s="306"/>
      <c r="J917" s="306"/>
      <c r="K917" s="306"/>
      <c r="L917" s="307"/>
      <c r="M917" s="4"/>
      <c r="N917" s="4"/>
      <c r="O917" s="4"/>
      <c r="P917" s="4"/>
      <c r="Q917" s="4"/>
      <c r="R917" s="4"/>
      <c r="S917" s="4"/>
      <c r="T917" s="4"/>
      <c r="U917" s="4"/>
      <c r="V917" s="4"/>
      <c r="W917" s="4"/>
      <c r="X917" s="4"/>
      <c r="Y917" s="4"/>
      <c r="Z917" s="4"/>
    </row>
    <row r="918">
      <c r="A918" s="4"/>
      <c r="B918" s="4"/>
      <c r="C918" s="307"/>
      <c r="D918" s="305"/>
      <c r="E918" s="305"/>
      <c r="F918" s="306"/>
      <c r="G918" s="306"/>
      <c r="H918" s="306"/>
      <c r="I918" s="306"/>
      <c r="J918" s="306"/>
      <c r="K918" s="306"/>
      <c r="L918" s="307"/>
      <c r="M918" s="4"/>
      <c r="N918" s="4"/>
      <c r="O918" s="4"/>
      <c r="P918" s="4"/>
      <c r="Q918" s="4"/>
      <c r="R918" s="4"/>
      <c r="S918" s="4"/>
      <c r="T918" s="4"/>
      <c r="U918" s="4"/>
      <c r="V918" s="4"/>
      <c r="W918" s="4"/>
      <c r="X918" s="4"/>
      <c r="Y918" s="4"/>
      <c r="Z918" s="4"/>
    </row>
    <row r="919">
      <c r="A919" s="4"/>
      <c r="B919" s="4"/>
      <c r="C919" s="307"/>
      <c r="D919" s="305"/>
      <c r="E919" s="305"/>
      <c r="F919" s="306"/>
      <c r="G919" s="306"/>
      <c r="H919" s="306"/>
      <c r="I919" s="306"/>
      <c r="J919" s="306"/>
      <c r="K919" s="306"/>
      <c r="L919" s="307"/>
      <c r="M919" s="4"/>
      <c r="N919" s="4"/>
      <c r="O919" s="4"/>
      <c r="P919" s="4"/>
      <c r="Q919" s="4"/>
      <c r="R919" s="4"/>
      <c r="S919" s="4"/>
      <c r="T919" s="4"/>
      <c r="U919" s="4"/>
      <c r="V919" s="4"/>
      <c r="W919" s="4"/>
      <c r="X919" s="4"/>
      <c r="Y919" s="4"/>
      <c r="Z919" s="4"/>
    </row>
    <row r="920">
      <c r="A920" s="4"/>
      <c r="B920" s="4"/>
      <c r="C920" s="307"/>
      <c r="D920" s="305"/>
      <c r="E920" s="305"/>
      <c r="F920" s="306"/>
      <c r="G920" s="306"/>
      <c r="H920" s="306"/>
      <c r="I920" s="306"/>
      <c r="J920" s="306"/>
      <c r="K920" s="306"/>
      <c r="L920" s="307"/>
      <c r="M920" s="4"/>
      <c r="N920" s="4"/>
      <c r="O920" s="4"/>
      <c r="P920" s="4"/>
      <c r="Q920" s="4"/>
      <c r="R920" s="4"/>
      <c r="S920" s="4"/>
      <c r="T920" s="4"/>
      <c r="U920" s="4"/>
      <c r="V920" s="4"/>
      <c r="W920" s="4"/>
      <c r="X920" s="4"/>
      <c r="Y920" s="4"/>
      <c r="Z920" s="4"/>
    </row>
    <row r="921">
      <c r="A921" s="4"/>
      <c r="B921" s="4"/>
      <c r="C921" s="307"/>
      <c r="D921" s="305"/>
      <c r="E921" s="305"/>
      <c r="F921" s="306"/>
      <c r="G921" s="306"/>
      <c r="H921" s="306"/>
      <c r="I921" s="306"/>
      <c r="J921" s="306"/>
      <c r="K921" s="306"/>
      <c r="L921" s="307"/>
      <c r="M921" s="4"/>
      <c r="N921" s="4"/>
      <c r="O921" s="4"/>
      <c r="P921" s="4"/>
      <c r="Q921" s="4"/>
      <c r="R921" s="4"/>
      <c r="S921" s="4"/>
      <c r="T921" s="4"/>
      <c r="U921" s="4"/>
      <c r="V921" s="4"/>
      <c r="W921" s="4"/>
      <c r="X921" s="4"/>
      <c r="Y921" s="4"/>
      <c r="Z921" s="4"/>
    </row>
    <row r="922">
      <c r="A922" s="4"/>
      <c r="B922" s="4"/>
      <c r="C922" s="307"/>
      <c r="D922" s="305"/>
      <c r="E922" s="305"/>
      <c r="F922" s="306"/>
      <c r="G922" s="306"/>
      <c r="H922" s="306"/>
      <c r="I922" s="306"/>
      <c r="J922" s="306"/>
      <c r="K922" s="306"/>
      <c r="L922" s="307"/>
      <c r="M922" s="4"/>
      <c r="N922" s="4"/>
      <c r="O922" s="4"/>
      <c r="P922" s="4"/>
      <c r="Q922" s="4"/>
      <c r="R922" s="4"/>
      <c r="S922" s="4"/>
      <c r="T922" s="4"/>
      <c r="U922" s="4"/>
      <c r="V922" s="4"/>
      <c r="W922" s="4"/>
      <c r="X922" s="4"/>
      <c r="Y922" s="4"/>
      <c r="Z922" s="4"/>
    </row>
    <row r="923">
      <c r="A923" s="4"/>
      <c r="B923" s="4"/>
      <c r="C923" s="307"/>
      <c r="D923" s="305"/>
      <c r="E923" s="305"/>
      <c r="F923" s="306"/>
      <c r="G923" s="306"/>
      <c r="H923" s="306"/>
      <c r="I923" s="306"/>
      <c r="J923" s="306"/>
      <c r="K923" s="306"/>
      <c r="L923" s="307"/>
      <c r="M923" s="4"/>
      <c r="N923" s="4"/>
      <c r="O923" s="4"/>
      <c r="P923" s="4"/>
      <c r="Q923" s="4"/>
      <c r="R923" s="4"/>
      <c r="S923" s="4"/>
      <c r="T923" s="4"/>
      <c r="U923" s="4"/>
      <c r="V923" s="4"/>
      <c r="W923" s="4"/>
      <c r="X923" s="4"/>
      <c r="Y923" s="4"/>
      <c r="Z923" s="4"/>
    </row>
    <row r="924">
      <c r="A924" s="4"/>
      <c r="B924" s="4"/>
      <c r="C924" s="307"/>
      <c r="D924" s="305"/>
      <c r="E924" s="305"/>
      <c r="F924" s="306"/>
      <c r="G924" s="306"/>
      <c r="H924" s="306"/>
      <c r="I924" s="306"/>
      <c r="J924" s="306"/>
      <c r="K924" s="306"/>
      <c r="L924" s="307"/>
      <c r="M924" s="4"/>
      <c r="N924" s="4"/>
      <c r="O924" s="4"/>
      <c r="P924" s="4"/>
      <c r="Q924" s="4"/>
      <c r="R924" s="4"/>
      <c r="S924" s="4"/>
      <c r="T924" s="4"/>
      <c r="U924" s="4"/>
      <c r="V924" s="4"/>
      <c r="W924" s="4"/>
      <c r="X924" s="4"/>
      <c r="Y924" s="4"/>
      <c r="Z924" s="4"/>
    </row>
    <row r="925">
      <c r="A925" s="4"/>
      <c r="B925" s="4"/>
      <c r="C925" s="307"/>
      <c r="D925" s="305"/>
      <c r="E925" s="305"/>
      <c r="F925" s="306"/>
      <c r="G925" s="306"/>
      <c r="H925" s="306"/>
      <c r="I925" s="306"/>
      <c r="J925" s="306"/>
      <c r="K925" s="306"/>
      <c r="L925" s="307"/>
      <c r="M925" s="4"/>
      <c r="N925" s="4"/>
      <c r="O925" s="4"/>
      <c r="P925" s="4"/>
      <c r="Q925" s="4"/>
      <c r="R925" s="4"/>
      <c r="S925" s="4"/>
      <c r="T925" s="4"/>
      <c r="U925" s="4"/>
      <c r="V925" s="4"/>
      <c r="W925" s="4"/>
      <c r="X925" s="4"/>
      <c r="Y925" s="4"/>
      <c r="Z925" s="4"/>
    </row>
    <row r="926">
      <c r="A926" s="4"/>
      <c r="B926" s="4"/>
      <c r="C926" s="307"/>
      <c r="D926" s="305"/>
      <c r="E926" s="305"/>
      <c r="F926" s="306"/>
      <c r="G926" s="306"/>
      <c r="H926" s="306"/>
      <c r="I926" s="306"/>
      <c r="J926" s="306"/>
      <c r="K926" s="306"/>
      <c r="L926" s="307"/>
      <c r="M926" s="4"/>
      <c r="N926" s="4"/>
      <c r="O926" s="4"/>
      <c r="P926" s="4"/>
      <c r="Q926" s="4"/>
      <c r="R926" s="4"/>
      <c r="S926" s="4"/>
      <c r="T926" s="4"/>
      <c r="U926" s="4"/>
      <c r="V926" s="4"/>
      <c r="W926" s="4"/>
      <c r="X926" s="4"/>
      <c r="Y926" s="4"/>
      <c r="Z926" s="4"/>
    </row>
    <row r="927">
      <c r="A927" s="4"/>
      <c r="B927" s="4"/>
      <c r="C927" s="307"/>
      <c r="D927" s="305"/>
      <c r="E927" s="305"/>
      <c r="F927" s="306"/>
      <c r="G927" s="306"/>
      <c r="H927" s="306"/>
      <c r="I927" s="306"/>
      <c r="J927" s="306"/>
      <c r="K927" s="306"/>
      <c r="L927" s="307"/>
      <c r="M927" s="4"/>
      <c r="N927" s="4"/>
      <c r="O927" s="4"/>
      <c r="P927" s="4"/>
      <c r="Q927" s="4"/>
      <c r="R927" s="4"/>
      <c r="S927" s="4"/>
      <c r="T927" s="4"/>
      <c r="U927" s="4"/>
      <c r="V927" s="4"/>
      <c r="W927" s="4"/>
      <c r="X927" s="4"/>
      <c r="Y927" s="4"/>
      <c r="Z927" s="4"/>
    </row>
    <row r="928">
      <c r="A928" s="4"/>
      <c r="B928" s="4"/>
      <c r="C928" s="307"/>
      <c r="D928" s="305"/>
      <c r="E928" s="305"/>
      <c r="F928" s="306"/>
      <c r="G928" s="306"/>
      <c r="H928" s="306"/>
      <c r="I928" s="306"/>
      <c r="J928" s="306"/>
      <c r="K928" s="306"/>
      <c r="L928" s="307"/>
      <c r="M928" s="4"/>
      <c r="N928" s="4"/>
      <c r="O928" s="4"/>
      <c r="P928" s="4"/>
      <c r="Q928" s="4"/>
      <c r="R928" s="4"/>
      <c r="S928" s="4"/>
      <c r="T928" s="4"/>
      <c r="U928" s="4"/>
      <c r="V928" s="4"/>
      <c r="W928" s="4"/>
      <c r="X928" s="4"/>
      <c r="Y928" s="4"/>
      <c r="Z928" s="4"/>
    </row>
    <row r="929">
      <c r="A929" s="4"/>
      <c r="B929" s="4"/>
      <c r="C929" s="307"/>
      <c r="D929" s="305"/>
      <c r="E929" s="305"/>
      <c r="F929" s="306"/>
      <c r="G929" s="306"/>
      <c r="H929" s="306"/>
      <c r="I929" s="306"/>
      <c r="J929" s="306"/>
      <c r="K929" s="306"/>
      <c r="L929" s="307"/>
      <c r="M929" s="4"/>
      <c r="N929" s="4"/>
      <c r="O929" s="4"/>
      <c r="P929" s="4"/>
      <c r="Q929" s="4"/>
      <c r="R929" s="4"/>
      <c r="S929" s="4"/>
      <c r="T929" s="4"/>
      <c r="U929" s="4"/>
      <c r="V929" s="4"/>
      <c r="W929" s="4"/>
      <c r="X929" s="4"/>
      <c r="Y929" s="4"/>
      <c r="Z929" s="4"/>
    </row>
    <row r="930">
      <c r="A930" s="4"/>
      <c r="B930" s="4"/>
      <c r="C930" s="307"/>
      <c r="D930" s="305"/>
      <c r="E930" s="305"/>
      <c r="F930" s="306"/>
      <c r="G930" s="306"/>
      <c r="H930" s="306"/>
      <c r="I930" s="306"/>
      <c r="J930" s="306"/>
      <c r="K930" s="306"/>
      <c r="L930" s="307"/>
      <c r="M930" s="4"/>
      <c r="N930" s="4"/>
      <c r="O930" s="4"/>
      <c r="P930" s="4"/>
      <c r="Q930" s="4"/>
      <c r="R930" s="4"/>
      <c r="S930" s="4"/>
      <c r="T930" s="4"/>
      <c r="U930" s="4"/>
      <c r="V930" s="4"/>
      <c r="W930" s="4"/>
      <c r="X930" s="4"/>
      <c r="Y930" s="4"/>
      <c r="Z930" s="4"/>
    </row>
    <row r="931">
      <c r="A931" s="4"/>
      <c r="B931" s="4"/>
      <c r="C931" s="307"/>
      <c r="D931" s="305"/>
      <c r="E931" s="305"/>
      <c r="F931" s="306"/>
      <c r="G931" s="306"/>
      <c r="H931" s="306"/>
      <c r="I931" s="306"/>
      <c r="J931" s="306"/>
      <c r="K931" s="306"/>
      <c r="L931" s="307"/>
      <c r="M931" s="4"/>
      <c r="N931" s="4"/>
      <c r="O931" s="4"/>
      <c r="P931" s="4"/>
      <c r="Q931" s="4"/>
      <c r="R931" s="4"/>
      <c r="S931" s="4"/>
      <c r="T931" s="4"/>
      <c r="U931" s="4"/>
      <c r="V931" s="4"/>
      <c r="W931" s="4"/>
      <c r="X931" s="4"/>
      <c r="Y931" s="4"/>
      <c r="Z931" s="4"/>
    </row>
    <row r="932">
      <c r="A932" s="4"/>
      <c r="B932" s="4"/>
      <c r="C932" s="307"/>
      <c r="D932" s="305"/>
      <c r="E932" s="305"/>
      <c r="F932" s="306"/>
      <c r="G932" s="306"/>
      <c r="H932" s="306"/>
      <c r="I932" s="306"/>
      <c r="J932" s="306"/>
      <c r="K932" s="306"/>
      <c r="L932" s="307"/>
      <c r="M932" s="4"/>
      <c r="N932" s="4"/>
      <c r="O932" s="4"/>
      <c r="P932" s="4"/>
      <c r="Q932" s="4"/>
      <c r="R932" s="4"/>
      <c r="S932" s="4"/>
      <c r="T932" s="4"/>
      <c r="U932" s="4"/>
      <c r="V932" s="4"/>
      <c r="W932" s="4"/>
      <c r="X932" s="4"/>
      <c r="Y932" s="4"/>
      <c r="Z932" s="4"/>
    </row>
    <row r="933">
      <c r="A933" s="4"/>
      <c r="B933" s="4"/>
      <c r="C933" s="307"/>
      <c r="D933" s="305"/>
      <c r="E933" s="305"/>
      <c r="F933" s="306"/>
      <c r="G933" s="306"/>
      <c r="H933" s="306"/>
      <c r="I933" s="306"/>
      <c r="J933" s="306"/>
      <c r="K933" s="306"/>
      <c r="L933" s="307"/>
      <c r="M933" s="4"/>
      <c r="N933" s="4"/>
      <c r="O933" s="4"/>
      <c r="P933" s="4"/>
      <c r="Q933" s="4"/>
      <c r="R933" s="4"/>
      <c r="S933" s="4"/>
      <c r="T933" s="4"/>
      <c r="U933" s="4"/>
      <c r="V933" s="4"/>
      <c r="W933" s="4"/>
      <c r="X933" s="4"/>
      <c r="Y933" s="4"/>
      <c r="Z933" s="4"/>
    </row>
    <row r="934">
      <c r="A934" s="4"/>
      <c r="B934" s="4"/>
      <c r="C934" s="307"/>
      <c r="D934" s="305"/>
      <c r="E934" s="305"/>
      <c r="F934" s="306"/>
      <c r="G934" s="306"/>
      <c r="H934" s="306"/>
      <c r="I934" s="306"/>
      <c r="J934" s="306"/>
      <c r="K934" s="306"/>
      <c r="L934" s="307"/>
      <c r="M934" s="4"/>
      <c r="N934" s="4"/>
      <c r="O934" s="4"/>
      <c r="P934" s="4"/>
      <c r="Q934" s="4"/>
      <c r="R934" s="4"/>
      <c r="S934" s="4"/>
      <c r="T934" s="4"/>
      <c r="U934" s="4"/>
      <c r="V934" s="4"/>
      <c r="W934" s="4"/>
      <c r="X934" s="4"/>
      <c r="Y934" s="4"/>
      <c r="Z934" s="4"/>
    </row>
    <row r="935">
      <c r="A935" s="4"/>
      <c r="B935" s="4"/>
      <c r="C935" s="307"/>
      <c r="D935" s="305"/>
      <c r="E935" s="305"/>
      <c r="F935" s="306"/>
      <c r="G935" s="306"/>
      <c r="H935" s="306"/>
      <c r="I935" s="306"/>
      <c r="J935" s="306"/>
      <c r="K935" s="306"/>
      <c r="L935" s="307"/>
      <c r="M935" s="4"/>
      <c r="N935" s="4"/>
      <c r="O935" s="4"/>
      <c r="P935" s="4"/>
      <c r="Q935" s="4"/>
      <c r="R935" s="4"/>
      <c r="S935" s="4"/>
      <c r="T935" s="4"/>
      <c r="U935" s="4"/>
      <c r="V935" s="4"/>
      <c r="W935" s="4"/>
      <c r="X935" s="4"/>
      <c r="Y935" s="4"/>
      <c r="Z935" s="4"/>
    </row>
    <row r="936">
      <c r="A936" s="4"/>
      <c r="B936" s="4"/>
      <c r="C936" s="307"/>
      <c r="D936" s="305"/>
      <c r="E936" s="305"/>
      <c r="F936" s="306"/>
      <c r="G936" s="306"/>
      <c r="H936" s="306"/>
      <c r="I936" s="306"/>
      <c r="J936" s="306"/>
      <c r="K936" s="306"/>
      <c r="L936" s="307"/>
      <c r="M936" s="4"/>
      <c r="N936" s="4"/>
      <c r="O936" s="4"/>
      <c r="P936" s="4"/>
      <c r="Q936" s="4"/>
      <c r="R936" s="4"/>
      <c r="S936" s="4"/>
      <c r="T936" s="4"/>
      <c r="U936" s="4"/>
      <c r="V936" s="4"/>
      <c r="W936" s="4"/>
      <c r="X936" s="4"/>
      <c r="Y936" s="4"/>
      <c r="Z936" s="4"/>
    </row>
    <row r="937">
      <c r="A937" s="4"/>
      <c r="B937" s="4"/>
      <c r="C937" s="307"/>
      <c r="D937" s="305"/>
      <c r="E937" s="305"/>
      <c r="F937" s="306"/>
      <c r="G937" s="306"/>
      <c r="H937" s="306"/>
      <c r="I937" s="306"/>
      <c r="J937" s="306"/>
      <c r="K937" s="306"/>
      <c r="L937" s="307"/>
      <c r="M937" s="4"/>
      <c r="N937" s="4"/>
      <c r="O937" s="4"/>
      <c r="P937" s="4"/>
      <c r="Q937" s="4"/>
      <c r="R937" s="4"/>
      <c r="S937" s="4"/>
      <c r="T937" s="4"/>
      <c r="U937" s="4"/>
      <c r="V937" s="4"/>
      <c r="W937" s="4"/>
      <c r="X937" s="4"/>
      <c r="Y937" s="4"/>
      <c r="Z937" s="4"/>
    </row>
    <row r="938">
      <c r="A938" s="4"/>
      <c r="B938" s="4"/>
      <c r="C938" s="307"/>
      <c r="D938" s="305"/>
      <c r="E938" s="305"/>
      <c r="F938" s="306"/>
      <c r="G938" s="306"/>
      <c r="H938" s="306"/>
      <c r="I938" s="306"/>
      <c r="J938" s="306"/>
      <c r="K938" s="306"/>
      <c r="L938" s="307"/>
      <c r="M938" s="4"/>
      <c r="N938" s="4"/>
      <c r="O938" s="4"/>
      <c r="P938" s="4"/>
      <c r="Q938" s="4"/>
      <c r="R938" s="4"/>
      <c r="S938" s="4"/>
      <c r="T938" s="4"/>
      <c r="U938" s="4"/>
      <c r="V938" s="4"/>
      <c r="W938" s="4"/>
      <c r="X938" s="4"/>
      <c r="Y938" s="4"/>
      <c r="Z938" s="4"/>
    </row>
    <row r="939">
      <c r="A939" s="4"/>
      <c r="B939" s="4"/>
      <c r="C939" s="307"/>
      <c r="D939" s="305"/>
      <c r="E939" s="305"/>
      <c r="F939" s="306"/>
      <c r="G939" s="306"/>
      <c r="H939" s="306"/>
      <c r="I939" s="306"/>
      <c r="J939" s="306"/>
      <c r="K939" s="306"/>
      <c r="L939" s="307"/>
      <c r="M939" s="4"/>
      <c r="N939" s="4"/>
      <c r="O939" s="4"/>
      <c r="P939" s="4"/>
      <c r="Q939" s="4"/>
      <c r="R939" s="4"/>
      <c r="S939" s="4"/>
      <c r="T939" s="4"/>
      <c r="U939" s="4"/>
      <c r="V939" s="4"/>
      <c r="W939" s="4"/>
      <c r="X939" s="4"/>
      <c r="Y939" s="4"/>
      <c r="Z939" s="4"/>
    </row>
    <row r="940">
      <c r="A940" s="4"/>
      <c r="B940" s="4"/>
      <c r="C940" s="307"/>
      <c r="D940" s="305"/>
      <c r="E940" s="305"/>
      <c r="F940" s="306"/>
      <c r="G940" s="306"/>
      <c r="H940" s="306"/>
      <c r="I940" s="306"/>
      <c r="J940" s="306"/>
      <c r="K940" s="306"/>
      <c r="L940" s="307"/>
      <c r="M940" s="4"/>
      <c r="N940" s="4"/>
      <c r="O940" s="4"/>
      <c r="P940" s="4"/>
      <c r="Q940" s="4"/>
      <c r="R940" s="4"/>
      <c r="S940" s="4"/>
      <c r="T940" s="4"/>
      <c r="U940" s="4"/>
      <c r="V940" s="4"/>
      <c r="W940" s="4"/>
      <c r="X940" s="4"/>
      <c r="Y940" s="4"/>
      <c r="Z940" s="4"/>
    </row>
    <row r="941">
      <c r="A941" s="4"/>
      <c r="B941" s="4"/>
      <c r="C941" s="307"/>
      <c r="D941" s="305"/>
      <c r="E941" s="305"/>
      <c r="F941" s="306"/>
      <c r="G941" s="306"/>
      <c r="H941" s="306"/>
      <c r="I941" s="306"/>
      <c r="J941" s="306"/>
      <c r="K941" s="306"/>
      <c r="L941" s="307"/>
      <c r="M941" s="4"/>
      <c r="N941" s="4"/>
      <c r="O941" s="4"/>
      <c r="P941" s="4"/>
      <c r="Q941" s="4"/>
      <c r="R941" s="4"/>
      <c r="S941" s="4"/>
      <c r="T941" s="4"/>
      <c r="U941" s="4"/>
      <c r="V941" s="4"/>
      <c r="W941" s="4"/>
      <c r="X941" s="4"/>
      <c r="Y941" s="4"/>
      <c r="Z941" s="4"/>
    </row>
    <row r="942">
      <c r="A942" s="4"/>
      <c r="B942" s="4"/>
      <c r="C942" s="307"/>
      <c r="D942" s="305"/>
      <c r="E942" s="305"/>
      <c r="F942" s="306"/>
      <c r="G942" s="306"/>
      <c r="H942" s="306"/>
      <c r="I942" s="306"/>
      <c r="J942" s="306"/>
      <c r="K942" s="306"/>
      <c r="L942" s="307"/>
      <c r="M942" s="4"/>
      <c r="N942" s="4"/>
      <c r="O942" s="4"/>
      <c r="P942" s="4"/>
      <c r="Q942" s="4"/>
      <c r="R942" s="4"/>
      <c r="S942" s="4"/>
      <c r="T942" s="4"/>
      <c r="U942" s="4"/>
      <c r="V942" s="4"/>
      <c r="W942" s="4"/>
      <c r="X942" s="4"/>
      <c r="Y942" s="4"/>
      <c r="Z942" s="4"/>
    </row>
    <row r="943">
      <c r="A943" s="4"/>
      <c r="B943" s="4"/>
      <c r="C943" s="307"/>
      <c r="D943" s="305"/>
      <c r="E943" s="305"/>
      <c r="F943" s="306"/>
      <c r="G943" s="306"/>
      <c r="H943" s="306"/>
      <c r="I943" s="306"/>
      <c r="J943" s="306"/>
      <c r="K943" s="306"/>
      <c r="L943" s="307"/>
      <c r="M943" s="4"/>
      <c r="N943" s="4"/>
      <c r="O943" s="4"/>
      <c r="P943" s="4"/>
      <c r="Q943" s="4"/>
      <c r="R943" s="4"/>
      <c r="S943" s="4"/>
      <c r="T943" s="4"/>
      <c r="U943" s="4"/>
      <c r="V943" s="4"/>
      <c r="W943" s="4"/>
      <c r="X943" s="4"/>
      <c r="Y943" s="4"/>
      <c r="Z943" s="4"/>
    </row>
    <row r="944">
      <c r="A944" s="4"/>
      <c r="B944" s="4"/>
      <c r="C944" s="307"/>
      <c r="D944" s="305"/>
      <c r="E944" s="305"/>
      <c r="F944" s="306"/>
      <c r="G944" s="306"/>
      <c r="H944" s="306"/>
      <c r="I944" s="306"/>
      <c r="J944" s="306"/>
      <c r="K944" s="306"/>
      <c r="L944" s="307"/>
      <c r="M944" s="4"/>
      <c r="N944" s="4"/>
      <c r="O944" s="4"/>
      <c r="P944" s="4"/>
      <c r="Q944" s="4"/>
      <c r="R944" s="4"/>
      <c r="S944" s="4"/>
      <c r="T944" s="4"/>
      <c r="U944" s="4"/>
      <c r="V944" s="4"/>
      <c r="W944" s="4"/>
      <c r="X944" s="4"/>
      <c r="Y944" s="4"/>
      <c r="Z944" s="4"/>
    </row>
    <row r="945">
      <c r="A945" s="4"/>
      <c r="B945" s="4"/>
      <c r="C945" s="307"/>
      <c r="D945" s="305"/>
      <c r="E945" s="305"/>
      <c r="F945" s="306"/>
      <c r="G945" s="306"/>
      <c r="H945" s="306"/>
      <c r="I945" s="306"/>
      <c r="J945" s="306"/>
      <c r="K945" s="306"/>
      <c r="L945" s="307"/>
      <c r="M945" s="4"/>
      <c r="N945" s="4"/>
      <c r="O945" s="4"/>
      <c r="P945" s="4"/>
      <c r="Q945" s="4"/>
      <c r="R945" s="4"/>
      <c r="S945" s="4"/>
      <c r="T945" s="4"/>
      <c r="U945" s="4"/>
      <c r="V945" s="4"/>
      <c r="W945" s="4"/>
      <c r="X945" s="4"/>
      <c r="Y945" s="4"/>
      <c r="Z945" s="4"/>
    </row>
    <row r="946">
      <c r="A946" s="4"/>
      <c r="B946" s="4"/>
      <c r="C946" s="307"/>
      <c r="D946" s="305"/>
      <c r="E946" s="305"/>
      <c r="F946" s="306"/>
      <c r="G946" s="306"/>
      <c r="H946" s="306"/>
      <c r="I946" s="306"/>
      <c r="J946" s="306"/>
      <c r="K946" s="306"/>
      <c r="L946" s="307"/>
      <c r="M946" s="4"/>
      <c r="N946" s="4"/>
      <c r="O946" s="4"/>
      <c r="P946" s="4"/>
      <c r="Q946" s="4"/>
      <c r="R946" s="4"/>
      <c r="S946" s="4"/>
      <c r="T946" s="4"/>
      <c r="U946" s="4"/>
      <c r="V946" s="4"/>
      <c r="W946" s="4"/>
      <c r="X946" s="4"/>
      <c r="Y946" s="4"/>
      <c r="Z946" s="4"/>
    </row>
    <row r="947">
      <c r="A947" s="4"/>
      <c r="B947" s="4"/>
      <c r="C947" s="307"/>
      <c r="D947" s="305"/>
      <c r="E947" s="305"/>
      <c r="F947" s="306"/>
      <c r="G947" s="306"/>
      <c r="H947" s="306"/>
      <c r="I947" s="306"/>
      <c r="J947" s="306"/>
      <c r="K947" s="306"/>
      <c r="L947" s="307"/>
      <c r="M947" s="4"/>
      <c r="N947" s="4"/>
      <c r="O947" s="4"/>
      <c r="P947" s="4"/>
      <c r="Q947" s="4"/>
      <c r="R947" s="4"/>
      <c r="S947" s="4"/>
      <c r="T947" s="4"/>
      <c r="U947" s="4"/>
      <c r="V947" s="4"/>
      <c r="W947" s="4"/>
      <c r="X947" s="4"/>
      <c r="Y947" s="4"/>
      <c r="Z947" s="4"/>
    </row>
    <row r="948">
      <c r="A948" s="4"/>
      <c r="B948" s="4"/>
      <c r="C948" s="307"/>
      <c r="D948" s="305"/>
      <c r="E948" s="305"/>
      <c r="F948" s="306"/>
      <c r="G948" s="306"/>
      <c r="H948" s="306"/>
      <c r="I948" s="306"/>
      <c r="J948" s="306"/>
      <c r="K948" s="306"/>
      <c r="L948" s="307"/>
      <c r="M948" s="4"/>
      <c r="N948" s="4"/>
      <c r="O948" s="4"/>
      <c r="P948" s="4"/>
      <c r="Q948" s="4"/>
      <c r="R948" s="4"/>
      <c r="S948" s="4"/>
      <c r="T948" s="4"/>
      <c r="U948" s="4"/>
      <c r="V948" s="4"/>
      <c r="W948" s="4"/>
      <c r="X948" s="4"/>
      <c r="Y948" s="4"/>
      <c r="Z948" s="4"/>
    </row>
    <row r="949">
      <c r="A949" s="4"/>
      <c r="B949" s="4"/>
      <c r="C949" s="307"/>
      <c r="D949" s="305"/>
      <c r="E949" s="305"/>
      <c r="F949" s="306"/>
      <c r="G949" s="306"/>
      <c r="H949" s="306"/>
      <c r="I949" s="306"/>
      <c r="J949" s="306"/>
      <c r="K949" s="306"/>
      <c r="L949" s="307"/>
      <c r="M949" s="4"/>
      <c r="N949" s="4"/>
      <c r="O949" s="4"/>
      <c r="P949" s="4"/>
      <c r="Q949" s="4"/>
      <c r="R949" s="4"/>
      <c r="S949" s="4"/>
      <c r="T949" s="4"/>
      <c r="U949" s="4"/>
      <c r="V949" s="4"/>
      <c r="W949" s="4"/>
      <c r="X949" s="4"/>
      <c r="Y949" s="4"/>
      <c r="Z949" s="4"/>
    </row>
    <row r="950">
      <c r="A950" s="4"/>
      <c r="B950" s="4"/>
      <c r="C950" s="307"/>
      <c r="D950" s="305"/>
      <c r="E950" s="305"/>
      <c r="F950" s="306"/>
      <c r="G950" s="306"/>
      <c r="H950" s="306"/>
      <c r="I950" s="306"/>
      <c r="J950" s="306"/>
      <c r="K950" s="306"/>
      <c r="L950" s="307"/>
      <c r="M950" s="4"/>
      <c r="N950" s="4"/>
      <c r="O950" s="4"/>
      <c r="P950" s="4"/>
      <c r="Q950" s="4"/>
      <c r="R950" s="4"/>
      <c r="S950" s="4"/>
      <c r="T950" s="4"/>
      <c r="U950" s="4"/>
      <c r="V950" s="4"/>
      <c r="W950" s="4"/>
      <c r="X950" s="4"/>
      <c r="Y950" s="4"/>
      <c r="Z950" s="4"/>
    </row>
    <row r="951">
      <c r="A951" s="4"/>
      <c r="B951" s="4"/>
      <c r="C951" s="307"/>
      <c r="D951" s="305"/>
      <c r="E951" s="305"/>
      <c r="F951" s="306"/>
      <c r="G951" s="306"/>
      <c r="H951" s="306"/>
      <c r="I951" s="306"/>
      <c r="J951" s="306"/>
      <c r="K951" s="306"/>
      <c r="L951" s="307"/>
      <c r="M951" s="4"/>
      <c r="N951" s="4"/>
      <c r="O951" s="4"/>
      <c r="P951" s="4"/>
      <c r="Q951" s="4"/>
      <c r="R951" s="4"/>
      <c r="S951" s="4"/>
      <c r="T951" s="4"/>
      <c r="U951" s="4"/>
      <c r="V951" s="4"/>
      <c r="W951" s="4"/>
      <c r="X951" s="4"/>
      <c r="Y951" s="4"/>
      <c r="Z951" s="4"/>
    </row>
    <row r="952">
      <c r="A952" s="4"/>
      <c r="B952" s="4"/>
      <c r="C952" s="307"/>
      <c r="D952" s="305"/>
      <c r="E952" s="305"/>
      <c r="F952" s="306"/>
      <c r="G952" s="306"/>
      <c r="H952" s="306"/>
      <c r="I952" s="306"/>
      <c r="J952" s="306"/>
      <c r="K952" s="306"/>
      <c r="L952" s="307"/>
      <c r="M952" s="4"/>
      <c r="N952" s="4"/>
      <c r="O952" s="4"/>
      <c r="P952" s="4"/>
      <c r="Q952" s="4"/>
      <c r="R952" s="4"/>
      <c r="S952" s="4"/>
      <c r="T952" s="4"/>
      <c r="U952" s="4"/>
      <c r="V952" s="4"/>
      <c r="W952" s="4"/>
      <c r="X952" s="4"/>
      <c r="Y952" s="4"/>
      <c r="Z952" s="4"/>
    </row>
    <row r="953">
      <c r="A953" s="4"/>
      <c r="B953" s="4"/>
      <c r="C953" s="307"/>
      <c r="D953" s="305"/>
      <c r="E953" s="305"/>
      <c r="F953" s="306"/>
      <c r="G953" s="306"/>
      <c r="H953" s="306"/>
      <c r="I953" s="306"/>
      <c r="J953" s="306"/>
      <c r="K953" s="306"/>
      <c r="L953" s="307"/>
      <c r="M953" s="4"/>
      <c r="N953" s="4"/>
      <c r="O953" s="4"/>
      <c r="P953" s="4"/>
      <c r="Q953" s="4"/>
      <c r="R953" s="4"/>
      <c r="S953" s="4"/>
      <c r="T953" s="4"/>
      <c r="U953" s="4"/>
      <c r="V953" s="4"/>
      <c r="W953" s="4"/>
      <c r="X953" s="4"/>
      <c r="Y953" s="4"/>
      <c r="Z953" s="4"/>
    </row>
    <row r="954">
      <c r="A954" s="4"/>
      <c r="B954" s="4"/>
      <c r="C954" s="307"/>
      <c r="D954" s="305"/>
      <c r="E954" s="305"/>
      <c r="F954" s="306"/>
      <c r="G954" s="306"/>
      <c r="H954" s="306"/>
      <c r="I954" s="306"/>
      <c r="J954" s="306"/>
      <c r="K954" s="306"/>
      <c r="L954" s="307"/>
      <c r="M954" s="4"/>
      <c r="N954" s="4"/>
      <c r="O954" s="4"/>
      <c r="P954" s="4"/>
      <c r="Q954" s="4"/>
      <c r="R954" s="4"/>
      <c r="S954" s="4"/>
      <c r="T954" s="4"/>
      <c r="U954" s="4"/>
      <c r="V954" s="4"/>
      <c r="W954" s="4"/>
      <c r="X954" s="4"/>
      <c r="Y954" s="4"/>
      <c r="Z954" s="4"/>
    </row>
    <row r="955">
      <c r="A955" s="4"/>
      <c r="B955" s="4"/>
      <c r="C955" s="307"/>
      <c r="D955" s="305"/>
      <c r="E955" s="305"/>
      <c r="F955" s="306"/>
      <c r="G955" s="306"/>
      <c r="H955" s="306"/>
      <c r="I955" s="306"/>
      <c r="J955" s="306"/>
      <c r="K955" s="306"/>
      <c r="L955" s="307"/>
      <c r="M955" s="4"/>
      <c r="N955" s="4"/>
      <c r="O955" s="4"/>
      <c r="P955" s="4"/>
      <c r="Q955" s="4"/>
      <c r="R955" s="4"/>
      <c r="S955" s="4"/>
      <c r="T955" s="4"/>
      <c r="U955" s="4"/>
      <c r="V955" s="4"/>
      <c r="W955" s="4"/>
      <c r="X955" s="4"/>
      <c r="Y955" s="4"/>
      <c r="Z955" s="4"/>
    </row>
    <row r="956">
      <c r="A956" s="4"/>
      <c r="B956" s="4"/>
      <c r="C956" s="307"/>
      <c r="D956" s="305"/>
      <c r="E956" s="305"/>
      <c r="F956" s="306"/>
      <c r="G956" s="306"/>
      <c r="H956" s="306"/>
      <c r="I956" s="306"/>
      <c r="J956" s="306"/>
      <c r="K956" s="306"/>
      <c r="L956" s="307"/>
      <c r="M956" s="4"/>
      <c r="N956" s="4"/>
      <c r="O956" s="4"/>
      <c r="P956" s="4"/>
      <c r="Q956" s="4"/>
      <c r="R956" s="4"/>
      <c r="S956" s="4"/>
      <c r="T956" s="4"/>
      <c r="U956" s="4"/>
      <c r="V956" s="4"/>
      <c r="W956" s="4"/>
      <c r="X956" s="4"/>
      <c r="Y956" s="4"/>
      <c r="Z956" s="4"/>
    </row>
    <row r="957">
      <c r="A957" s="4"/>
      <c r="B957" s="4"/>
      <c r="C957" s="307"/>
      <c r="D957" s="305"/>
      <c r="E957" s="305"/>
      <c r="F957" s="306"/>
      <c r="G957" s="306"/>
      <c r="H957" s="306"/>
      <c r="I957" s="306"/>
      <c r="J957" s="306"/>
      <c r="K957" s="306"/>
      <c r="L957" s="307"/>
      <c r="M957" s="4"/>
      <c r="N957" s="4"/>
      <c r="O957" s="4"/>
      <c r="P957" s="4"/>
      <c r="Q957" s="4"/>
      <c r="R957" s="4"/>
      <c r="S957" s="4"/>
      <c r="T957" s="4"/>
      <c r="U957" s="4"/>
      <c r="V957" s="4"/>
      <c r="W957" s="4"/>
      <c r="X957" s="4"/>
      <c r="Y957" s="4"/>
      <c r="Z957" s="4"/>
    </row>
    <row r="958">
      <c r="A958" s="4"/>
      <c r="B958" s="4"/>
      <c r="C958" s="307"/>
      <c r="D958" s="305"/>
      <c r="E958" s="305"/>
      <c r="F958" s="306"/>
      <c r="G958" s="306"/>
      <c r="H958" s="306"/>
      <c r="I958" s="306"/>
      <c r="J958" s="306"/>
      <c r="K958" s="306"/>
      <c r="L958" s="307"/>
      <c r="M958" s="4"/>
      <c r="N958" s="4"/>
      <c r="O958" s="4"/>
      <c r="P958" s="4"/>
      <c r="Q958" s="4"/>
      <c r="R958" s="4"/>
      <c r="S958" s="4"/>
      <c r="T958" s="4"/>
      <c r="U958" s="4"/>
      <c r="V958" s="4"/>
      <c r="W958" s="4"/>
      <c r="X958" s="4"/>
      <c r="Y958" s="4"/>
      <c r="Z958" s="4"/>
    </row>
    <row r="959">
      <c r="A959" s="4"/>
      <c r="B959" s="4"/>
      <c r="C959" s="307"/>
      <c r="D959" s="305"/>
      <c r="E959" s="305"/>
      <c r="F959" s="306"/>
      <c r="G959" s="306"/>
      <c r="H959" s="306"/>
      <c r="I959" s="306"/>
      <c r="J959" s="306"/>
      <c r="K959" s="306"/>
      <c r="L959" s="307"/>
      <c r="M959" s="4"/>
      <c r="N959" s="4"/>
      <c r="O959" s="4"/>
      <c r="P959" s="4"/>
      <c r="Q959" s="4"/>
      <c r="R959" s="4"/>
      <c r="S959" s="4"/>
      <c r="T959" s="4"/>
      <c r="U959" s="4"/>
      <c r="V959" s="4"/>
      <c r="W959" s="4"/>
      <c r="X959" s="4"/>
      <c r="Y959" s="4"/>
      <c r="Z959" s="4"/>
    </row>
    <row r="960">
      <c r="A960" s="4"/>
      <c r="B960" s="4"/>
      <c r="C960" s="307"/>
      <c r="D960" s="305"/>
      <c r="E960" s="305"/>
      <c r="F960" s="306"/>
      <c r="G960" s="306"/>
      <c r="H960" s="306"/>
      <c r="I960" s="306"/>
      <c r="J960" s="306"/>
      <c r="K960" s="306"/>
      <c r="L960" s="307"/>
      <c r="M960" s="4"/>
      <c r="N960" s="4"/>
      <c r="O960" s="4"/>
      <c r="P960" s="4"/>
      <c r="Q960" s="4"/>
      <c r="R960" s="4"/>
      <c r="S960" s="4"/>
      <c r="T960" s="4"/>
      <c r="U960" s="4"/>
      <c r="V960" s="4"/>
      <c r="W960" s="4"/>
      <c r="X960" s="4"/>
      <c r="Y960" s="4"/>
      <c r="Z960" s="4"/>
    </row>
    <row r="961">
      <c r="A961" s="4"/>
      <c r="B961" s="4"/>
      <c r="C961" s="307"/>
      <c r="D961" s="305"/>
      <c r="E961" s="305"/>
      <c r="F961" s="306"/>
      <c r="G961" s="306"/>
      <c r="H961" s="306"/>
      <c r="I961" s="306"/>
      <c r="J961" s="306"/>
      <c r="K961" s="306"/>
      <c r="L961" s="307"/>
      <c r="M961" s="4"/>
      <c r="N961" s="4"/>
      <c r="O961" s="4"/>
      <c r="P961" s="4"/>
      <c r="Q961" s="4"/>
      <c r="R961" s="4"/>
      <c r="S961" s="4"/>
      <c r="T961" s="4"/>
      <c r="U961" s="4"/>
      <c r="V961" s="4"/>
      <c r="W961" s="4"/>
      <c r="X961" s="4"/>
      <c r="Y961" s="4"/>
      <c r="Z961" s="4"/>
    </row>
    <row r="962">
      <c r="A962" s="4"/>
      <c r="B962" s="4"/>
      <c r="C962" s="307"/>
      <c r="D962" s="305"/>
      <c r="E962" s="305"/>
      <c r="F962" s="306"/>
      <c r="G962" s="306"/>
      <c r="H962" s="306"/>
      <c r="I962" s="306"/>
      <c r="J962" s="306"/>
      <c r="K962" s="306"/>
      <c r="L962" s="307"/>
      <c r="M962" s="4"/>
      <c r="N962" s="4"/>
      <c r="O962" s="4"/>
      <c r="P962" s="4"/>
      <c r="Q962" s="4"/>
      <c r="R962" s="4"/>
      <c r="S962" s="4"/>
      <c r="T962" s="4"/>
      <c r="U962" s="4"/>
      <c r="V962" s="4"/>
      <c r="W962" s="4"/>
      <c r="X962" s="4"/>
      <c r="Y962" s="4"/>
      <c r="Z962" s="4"/>
    </row>
    <row r="963">
      <c r="A963" s="4"/>
      <c r="B963" s="4"/>
      <c r="C963" s="307"/>
      <c r="D963" s="305"/>
      <c r="E963" s="305"/>
      <c r="F963" s="306"/>
      <c r="G963" s="306"/>
      <c r="H963" s="306"/>
      <c r="I963" s="306"/>
      <c r="J963" s="306"/>
      <c r="K963" s="306"/>
      <c r="L963" s="307"/>
      <c r="M963" s="4"/>
      <c r="N963" s="4"/>
      <c r="O963" s="4"/>
      <c r="P963" s="4"/>
      <c r="Q963" s="4"/>
      <c r="R963" s="4"/>
      <c r="S963" s="4"/>
      <c r="T963" s="4"/>
      <c r="U963" s="4"/>
      <c r="V963" s="4"/>
      <c r="W963" s="4"/>
      <c r="X963" s="4"/>
      <c r="Y963" s="4"/>
      <c r="Z963" s="4"/>
    </row>
    <row r="964">
      <c r="A964" s="4"/>
      <c r="B964" s="4"/>
      <c r="C964" s="307"/>
      <c r="D964" s="305"/>
      <c r="E964" s="305"/>
      <c r="F964" s="306"/>
      <c r="G964" s="306"/>
      <c r="H964" s="306"/>
      <c r="I964" s="306"/>
      <c r="J964" s="306"/>
      <c r="K964" s="306"/>
      <c r="L964" s="307"/>
      <c r="M964" s="4"/>
      <c r="N964" s="4"/>
      <c r="O964" s="4"/>
      <c r="P964" s="4"/>
      <c r="Q964" s="4"/>
      <c r="R964" s="4"/>
      <c r="S964" s="4"/>
      <c r="T964" s="4"/>
      <c r="U964" s="4"/>
      <c r="V964" s="4"/>
      <c r="W964" s="4"/>
      <c r="X964" s="4"/>
      <c r="Y964" s="4"/>
      <c r="Z964" s="4"/>
    </row>
    <row r="965">
      <c r="A965" s="4"/>
      <c r="B965" s="4"/>
      <c r="C965" s="307"/>
      <c r="D965" s="305"/>
      <c r="E965" s="305"/>
      <c r="F965" s="306"/>
      <c r="G965" s="306"/>
      <c r="H965" s="306"/>
      <c r="I965" s="306"/>
      <c r="J965" s="306"/>
      <c r="K965" s="306"/>
      <c r="L965" s="307"/>
      <c r="M965" s="4"/>
      <c r="N965" s="4"/>
      <c r="O965" s="4"/>
      <c r="P965" s="4"/>
      <c r="Q965" s="4"/>
      <c r="R965" s="4"/>
      <c r="S965" s="4"/>
      <c r="T965" s="4"/>
      <c r="U965" s="4"/>
      <c r="V965" s="4"/>
      <c r="W965" s="4"/>
      <c r="X965" s="4"/>
      <c r="Y965" s="4"/>
      <c r="Z965" s="4"/>
    </row>
    <row r="966">
      <c r="A966" s="4"/>
      <c r="B966" s="4"/>
      <c r="C966" s="307"/>
      <c r="D966" s="305"/>
      <c r="E966" s="305"/>
      <c r="F966" s="306"/>
      <c r="G966" s="306"/>
      <c r="H966" s="306"/>
      <c r="I966" s="306"/>
      <c r="J966" s="306"/>
      <c r="K966" s="306"/>
      <c r="L966" s="307"/>
      <c r="M966" s="4"/>
      <c r="N966" s="4"/>
      <c r="O966" s="4"/>
      <c r="P966" s="4"/>
      <c r="Q966" s="4"/>
      <c r="R966" s="4"/>
      <c r="S966" s="4"/>
      <c r="T966" s="4"/>
      <c r="U966" s="4"/>
      <c r="V966" s="4"/>
      <c r="W966" s="4"/>
      <c r="X966" s="4"/>
      <c r="Y966" s="4"/>
      <c r="Z966" s="4"/>
    </row>
    <row r="967">
      <c r="A967" s="4"/>
      <c r="B967" s="4"/>
      <c r="C967" s="307"/>
      <c r="D967" s="305"/>
      <c r="E967" s="305"/>
      <c r="F967" s="306"/>
      <c r="G967" s="306"/>
      <c r="H967" s="306"/>
      <c r="I967" s="306"/>
      <c r="J967" s="306"/>
      <c r="K967" s="306"/>
      <c r="L967" s="307"/>
      <c r="M967" s="4"/>
      <c r="N967" s="4"/>
      <c r="O967" s="4"/>
      <c r="P967" s="4"/>
      <c r="Q967" s="4"/>
      <c r="R967" s="4"/>
      <c r="S967" s="4"/>
      <c r="T967" s="4"/>
      <c r="U967" s="4"/>
      <c r="V967" s="4"/>
      <c r="W967" s="4"/>
      <c r="X967" s="4"/>
      <c r="Y967" s="4"/>
      <c r="Z967" s="4"/>
    </row>
    <row r="968">
      <c r="A968" s="4"/>
      <c r="B968" s="4"/>
      <c r="C968" s="307"/>
      <c r="D968" s="305"/>
      <c r="E968" s="305"/>
      <c r="F968" s="306"/>
      <c r="G968" s="306"/>
      <c r="H968" s="306"/>
      <c r="I968" s="306"/>
      <c r="J968" s="306"/>
      <c r="K968" s="306"/>
      <c r="L968" s="307"/>
      <c r="M968" s="4"/>
      <c r="N968" s="4"/>
      <c r="O968" s="4"/>
      <c r="P968" s="4"/>
      <c r="Q968" s="4"/>
      <c r="R968" s="4"/>
      <c r="S968" s="4"/>
      <c r="T968" s="4"/>
      <c r="U968" s="4"/>
      <c r="V968" s="4"/>
      <c r="W968" s="4"/>
      <c r="X968" s="4"/>
      <c r="Y968" s="4"/>
      <c r="Z968" s="4"/>
    </row>
    <row r="969">
      <c r="A969" s="4"/>
      <c r="B969" s="4"/>
      <c r="C969" s="307"/>
      <c r="D969" s="305"/>
      <c r="E969" s="305"/>
      <c r="F969" s="306"/>
      <c r="G969" s="306"/>
      <c r="H969" s="306"/>
      <c r="I969" s="306"/>
      <c r="J969" s="306"/>
      <c r="K969" s="306"/>
      <c r="L969" s="307"/>
      <c r="M969" s="4"/>
      <c r="N969" s="4"/>
      <c r="O969" s="4"/>
      <c r="P969" s="4"/>
      <c r="Q969" s="4"/>
      <c r="R969" s="4"/>
      <c r="S969" s="4"/>
      <c r="T969" s="4"/>
      <c r="U969" s="4"/>
      <c r="V969" s="4"/>
      <c r="W969" s="4"/>
      <c r="X969" s="4"/>
      <c r="Y969" s="4"/>
      <c r="Z969" s="4"/>
    </row>
    <row r="970">
      <c r="A970" s="4"/>
      <c r="B970" s="4"/>
      <c r="C970" s="307"/>
      <c r="D970" s="305"/>
      <c r="E970" s="305"/>
      <c r="F970" s="306"/>
      <c r="G970" s="306"/>
      <c r="H970" s="306"/>
      <c r="I970" s="306"/>
      <c r="J970" s="306"/>
      <c r="K970" s="306"/>
      <c r="L970" s="307"/>
      <c r="M970" s="4"/>
      <c r="N970" s="4"/>
      <c r="O970" s="4"/>
      <c r="P970" s="4"/>
      <c r="Q970" s="4"/>
      <c r="R970" s="4"/>
      <c r="S970" s="4"/>
      <c r="T970" s="4"/>
      <c r="U970" s="4"/>
      <c r="V970" s="4"/>
      <c r="W970" s="4"/>
      <c r="X970" s="4"/>
      <c r="Y970" s="4"/>
      <c r="Z970" s="4"/>
    </row>
    <row r="971">
      <c r="A971" s="4"/>
      <c r="B971" s="4"/>
      <c r="C971" s="307"/>
      <c r="D971" s="305"/>
      <c r="E971" s="305"/>
      <c r="F971" s="306"/>
      <c r="G971" s="306"/>
      <c r="H971" s="306"/>
      <c r="I971" s="306"/>
      <c r="J971" s="306"/>
      <c r="K971" s="306"/>
      <c r="L971" s="307"/>
      <c r="M971" s="4"/>
      <c r="N971" s="4"/>
      <c r="O971" s="4"/>
      <c r="P971" s="4"/>
      <c r="Q971" s="4"/>
      <c r="R971" s="4"/>
      <c r="S971" s="4"/>
      <c r="T971" s="4"/>
      <c r="U971" s="4"/>
      <c r="V971" s="4"/>
      <c r="W971" s="4"/>
      <c r="X971" s="4"/>
      <c r="Y971" s="4"/>
      <c r="Z971" s="4"/>
    </row>
    <row r="972">
      <c r="A972" s="4"/>
      <c r="B972" s="4"/>
      <c r="C972" s="307"/>
      <c r="D972" s="305"/>
      <c r="E972" s="305"/>
      <c r="F972" s="306"/>
      <c r="G972" s="306"/>
      <c r="H972" s="306"/>
      <c r="I972" s="306"/>
      <c r="J972" s="306"/>
      <c r="K972" s="306"/>
      <c r="L972" s="307"/>
      <c r="M972" s="4"/>
      <c r="N972" s="4"/>
      <c r="O972" s="4"/>
      <c r="P972" s="4"/>
      <c r="Q972" s="4"/>
      <c r="R972" s="4"/>
      <c r="S972" s="4"/>
      <c r="T972" s="4"/>
      <c r="U972" s="4"/>
      <c r="V972" s="4"/>
      <c r="W972" s="4"/>
      <c r="X972" s="4"/>
      <c r="Y972" s="4"/>
      <c r="Z972" s="4"/>
    </row>
    <row r="973">
      <c r="A973" s="4"/>
      <c r="B973" s="4"/>
      <c r="C973" s="307"/>
      <c r="D973" s="305"/>
      <c r="E973" s="305"/>
      <c r="F973" s="306"/>
      <c r="G973" s="306"/>
      <c r="H973" s="306"/>
      <c r="I973" s="306"/>
      <c r="J973" s="306"/>
      <c r="K973" s="306"/>
      <c r="L973" s="307"/>
      <c r="M973" s="4"/>
      <c r="N973" s="4"/>
      <c r="O973" s="4"/>
      <c r="P973" s="4"/>
      <c r="Q973" s="4"/>
      <c r="R973" s="4"/>
      <c r="S973" s="4"/>
      <c r="T973" s="4"/>
      <c r="U973" s="4"/>
      <c r="V973" s="4"/>
      <c r="W973" s="4"/>
      <c r="X973" s="4"/>
      <c r="Y973" s="4"/>
      <c r="Z973" s="4"/>
    </row>
    <row r="974">
      <c r="A974" s="4"/>
      <c r="B974" s="4"/>
      <c r="C974" s="307"/>
      <c r="D974" s="305"/>
      <c r="E974" s="305"/>
      <c r="F974" s="306"/>
      <c r="G974" s="306"/>
      <c r="H974" s="306"/>
      <c r="I974" s="306"/>
      <c r="J974" s="306"/>
      <c r="K974" s="306"/>
      <c r="L974" s="307"/>
      <c r="M974" s="4"/>
      <c r="N974" s="4"/>
      <c r="O974" s="4"/>
      <c r="P974" s="4"/>
      <c r="Q974" s="4"/>
      <c r="R974" s="4"/>
      <c r="S974" s="4"/>
      <c r="T974" s="4"/>
      <c r="U974" s="4"/>
      <c r="V974" s="4"/>
      <c r="W974" s="4"/>
      <c r="X974" s="4"/>
      <c r="Y974" s="4"/>
      <c r="Z974" s="4"/>
    </row>
    <row r="975">
      <c r="A975" s="4"/>
      <c r="B975" s="4"/>
      <c r="C975" s="307"/>
      <c r="D975" s="305"/>
      <c r="E975" s="305"/>
      <c r="F975" s="306"/>
      <c r="G975" s="306"/>
      <c r="H975" s="306"/>
      <c r="I975" s="306"/>
      <c r="J975" s="306"/>
      <c r="K975" s="306"/>
      <c r="L975" s="307"/>
      <c r="M975" s="4"/>
      <c r="N975" s="4"/>
      <c r="O975" s="4"/>
      <c r="P975" s="4"/>
      <c r="Q975" s="4"/>
      <c r="R975" s="4"/>
      <c r="S975" s="4"/>
      <c r="T975" s="4"/>
      <c r="U975" s="4"/>
      <c r="V975" s="4"/>
      <c r="W975" s="4"/>
      <c r="X975" s="4"/>
      <c r="Y975" s="4"/>
      <c r="Z975" s="4"/>
    </row>
    <row r="976">
      <c r="A976" s="4"/>
      <c r="B976" s="4"/>
      <c r="C976" s="307"/>
      <c r="D976" s="305"/>
      <c r="E976" s="305"/>
      <c r="F976" s="306"/>
      <c r="G976" s="306"/>
      <c r="H976" s="306"/>
      <c r="I976" s="306"/>
      <c r="J976" s="306"/>
      <c r="K976" s="306"/>
      <c r="L976" s="307"/>
      <c r="M976" s="4"/>
      <c r="N976" s="4"/>
      <c r="O976" s="4"/>
      <c r="P976" s="4"/>
      <c r="Q976" s="4"/>
      <c r="R976" s="4"/>
      <c r="S976" s="4"/>
      <c r="T976" s="4"/>
      <c r="U976" s="4"/>
      <c r="V976" s="4"/>
      <c r="W976" s="4"/>
      <c r="X976" s="4"/>
      <c r="Y976" s="4"/>
      <c r="Z976" s="4"/>
    </row>
    <row r="977">
      <c r="A977" s="4"/>
      <c r="B977" s="4"/>
      <c r="C977" s="307"/>
      <c r="D977" s="305"/>
      <c r="E977" s="305"/>
      <c r="F977" s="306"/>
      <c r="G977" s="306"/>
      <c r="H977" s="306"/>
      <c r="I977" s="306"/>
      <c r="J977" s="306"/>
      <c r="K977" s="306"/>
      <c r="L977" s="307"/>
      <c r="M977" s="4"/>
      <c r="N977" s="4"/>
      <c r="O977" s="4"/>
      <c r="P977" s="4"/>
      <c r="Q977" s="4"/>
      <c r="R977" s="4"/>
      <c r="S977" s="4"/>
      <c r="T977" s="4"/>
      <c r="U977" s="4"/>
      <c r="V977" s="4"/>
      <c r="W977" s="4"/>
      <c r="X977" s="4"/>
      <c r="Y977" s="4"/>
      <c r="Z977" s="4"/>
    </row>
    <row r="978">
      <c r="A978" s="4"/>
      <c r="B978" s="4"/>
      <c r="C978" s="307"/>
      <c r="D978" s="305"/>
      <c r="E978" s="305"/>
      <c r="F978" s="306"/>
      <c r="G978" s="306"/>
      <c r="H978" s="306"/>
      <c r="I978" s="306"/>
      <c r="J978" s="306"/>
      <c r="K978" s="306"/>
      <c r="L978" s="307"/>
      <c r="M978" s="4"/>
      <c r="N978" s="4"/>
      <c r="O978" s="4"/>
      <c r="P978" s="4"/>
      <c r="Q978" s="4"/>
      <c r="R978" s="4"/>
      <c r="S978" s="4"/>
      <c r="T978" s="4"/>
      <c r="U978" s="4"/>
      <c r="V978" s="4"/>
      <c r="W978" s="4"/>
      <c r="X978" s="4"/>
      <c r="Y978" s="4"/>
      <c r="Z978" s="4"/>
    </row>
    <row r="979">
      <c r="A979" s="4"/>
      <c r="B979" s="4"/>
      <c r="C979" s="307"/>
      <c r="D979" s="305"/>
      <c r="E979" s="305"/>
      <c r="F979" s="306"/>
      <c r="G979" s="306"/>
      <c r="H979" s="306"/>
      <c r="I979" s="306"/>
      <c r="J979" s="306"/>
      <c r="K979" s="306"/>
      <c r="L979" s="307"/>
      <c r="M979" s="4"/>
      <c r="N979" s="4"/>
      <c r="O979" s="4"/>
      <c r="P979" s="4"/>
      <c r="Q979" s="4"/>
      <c r="R979" s="4"/>
      <c r="S979" s="4"/>
      <c r="T979" s="4"/>
      <c r="U979" s="4"/>
      <c r="V979" s="4"/>
      <c r="W979" s="4"/>
      <c r="X979" s="4"/>
      <c r="Y979" s="4"/>
      <c r="Z979" s="4"/>
    </row>
    <row r="980">
      <c r="A980" s="4"/>
      <c r="B980" s="4"/>
      <c r="C980" s="307"/>
      <c r="D980" s="305"/>
      <c r="E980" s="305"/>
      <c r="F980" s="306"/>
      <c r="G980" s="306"/>
      <c r="H980" s="306"/>
      <c r="I980" s="306"/>
      <c r="J980" s="306"/>
      <c r="K980" s="306"/>
      <c r="L980" s="307"/>
      <c r="M980" s="4"/>
      <c r="N980" s="4"/>
      <c r="O980" s="4"/>
      <c r="P980" s="4"/>
      <c r="Q980" s="4"/>
      <c r="R980" s="4"/>
      <c r="S980" s="4"/>
      <c r="T980" s="4"/>
      <c r="U980" s="4"/>
      <c r="V980" s="4"/>
      <c r="W980" s="4"/>
      <c r="X980" s="4"/>
      <c r="Y980" s="4"/>
      <c r="Z980" s="4"/>
    </row>
    <row r="981">
      <c r="A981" s="4"/>
      <c r="B981" s="4"/>
      <c r="C981" s="307"/>
      <c r="D981" s="305"/>
      <c r="E981" s="305"/>
      <c r="F981" s="306"/>
      <c r="G981" s="306"/>
      <c r="H981" s="306"/>
      <c r="I981" s="306"/>
      <c r="J981" s="306"/>
      <c r="K981" s="306"/>
      <c r="L981" s="307"/>
      <c r="M981" s="4"/>
      <c r="N981" s="4"/>
      <c r="O981" s="4"/>
      <c r="P981" s="4"/>
      <c r="Q981" s="4"/>
      <c r="R981" s="4"/>
      <c r="S981" s="4"/>
      <c r="T981" s="4"/>
      <c r="U981" s="4"/>
      <c r="V981" s="4"/>
      <c r="W981" s="4"/>
      <c r="X981" s="4"/>
      <c r="Y981" s="4"/>
      <c r="Z981" s="4"/>
    </row>
    <row r="982">
      <c r="A982" s="4"/>
      <c r="B982" s="4"/>
      <c r="C982" s="307"/>
      <c r="D982" s="305"/>
      <c r="E982" s="305"/>
      <c r="F982" s="306"/>
      <c r="G982" s="306"/>
      <c r="H982" s="306"/>
      <c r="I982" s="306"/>
      <c r="J982" s="306"/>
      <c r="K982" s="306"/>
      <c r="L982" s="307"/>
      <c r="M982" s="4"/>
      <c r="N982" s="4"/>
      <c r="O982" s="4"/>
      <c r="P982" s="4"/>
      <c r="Q982" s="4"/>
      <c r="R982" s="4"/>
      <c r="S982" s="4"/>
      <c r="T982" s="4"/>
      <c r="U982" s="4"/>
      <c r="V982" s="4"/>
      <c r="W982" s="4"/>
      <c r="X982" s="4"/>
      <c r="Y982" s="4"/>
      <c r="Z982" s="4"/>
    </row>
    <row r="983">
      <c r="A983" s="4"/>
      <c r="B983" s="4"/>
      <c r="C983" s="307"/>
      <c r="D983" s="305"/>
      <c r="E983" s="305"/>
      <c r="F983" s="306"/>
      <c r="G983" s="306"/>
      <c r="H983" s="306"/>
      <c r="I983" s="306"/>
      <c r="J983" s="306"/>
      <c r="K983" s="306"/>
      <c r="L983" s="307"/>
      <c r="M983" s="4"/>
      <c r="N983" s="4"/>
      <c r="O983" s="4"/>
      <c r="P983" s="4"/>
      <c r="Q983" s="4"/>
      <c r="R983" s="4"/>
      <c r="S983" s="4"/>
      <c r="T983" s="4"/>
      <c r="U983" s="4"/>
      <c r="V983" s="4"/>
      <c r="W983" s="4"/>
      <c r="X983" s="4"/>
      <c r="Y983" s="4"/>
      <c r="Z983" s="4"/>
    </row>
    <row r="984">
      <c r="A984" s="4"/>
      <c r="B984" s="4"/>
      <c r="C984" s="307"/>
      <c r="D984" s="305"/>
      <c r="E984" s="305"/>
      <c r="F984" s="306"/>
      <c r="G984" s="306"/>
      <c r="H984" s="306"/>
      <c r="I984" s="306"/>
      <c r="J984" s="306"/>
      <c r="K984" s="306"/>
      <c r="L984" s="307"/>
      <c r="M984" s="4"/>
      <c r="N984" s="4"/>
      <c r="O984" s="4"/>
      <c r="P984" s="4"/>
      <c r="Q984" s="4"/>
      <c r="R984" s="4"/>
      <c r="S984" s="4"/>
      <c r="T984" s="4"/>
      <c r="U984" s="4"/>
      <c r="V984" s="4"/>
      <c r="W984" s="4"/>
      <c r="X984" s="4"/>
      <c r="Y984" s="4"/>
      <c r="Z984" s="4"/>
    </row>
    <row r="985">
      <c r="A985" s="4"/>
      <c r="B985" s="4"/>
      <c r="C985" s="307"/>
      <c r="D985" s="305"/>
      <c r="E985" s="305"/>
      <c r="F985" s="306"/>
      <c r="G985" s="306"/>
      <c r="H985" s="306"/>
      <c r="I985" s="306"/>
      <c r="J985" s="306"/>
      <c r="K985" s="306"/>
      <c r="L985" s="307"/>
      <c r="M985" s="4"/>
      <c r="N985" s="4"/>
      <c r="O985" s="4"/>
      <c r="P985" s="4"/>
      <c r="Q985" s="4"/>
      <c r="R985" s="4"/>
      <c r="S985" s="4"/>
      <c r="T985" s="4"/>
      <c r="U985" s="4"/>
      <c r="V985" s="4"/>
      <c r="W985" s="4"/>
      <c r="X985" s="4"/>
      <c r="Y985" s="4"/>
      <c r="Z985" s="4"/>
    </row>
    <row r="986">
      <c r="A986" s="4"/>
      <c r="B986" s="4"/>
      <c r="C986" s="307"/>
      <c r="D986" s="305"/>
      <c r="E986" s="305"/>
      <c r="F986" s="306"/>
      <c r="G986" s="306"/>
      <c r="H986" s="306"/>
      <c r="I986" s="306"/>
      <c r="J986" s="306"/>
      <c r="K986" s="306"/>
      <c r="L986" s="307"/>
      <c r="M986" s="4"/>
      <c r="N986" s="4"/>
      <c r="O986" s="4"/>
      <c r="P986" s="4"/>
      <c r="Q986" s="4"/>
      <c r="R986" s="4"/>
      <c r="S986" s="4"/>
      <c r="T986" s="4"/>
      <c r="U986" s="4"/>
      <c r="V986" s="4"/>
      <c r="W986" s="4"/>
      <c r="X986" s="4"/>
      <c r="Y986" s="4"/>
      <c r="Z986" s="4"/>
    </row>
    <row r="987">
      <c r="A987" s="4"/>
      <c r="B987" s="4"/>
      <c r="C987" s="307"/>
      <c r="D987" s="305"/>
      <c r="E987" s="305"/>
      <c r="F987" s="306"/>
      <c r="G987" s="306"/>
      <c r="H987" s="306"/>
      <c r="I987" s="306"/>
      <c r="J987" s="306"/>
      <c r="K987" s="306"/>
      <c r="L987" s="307"/>
      <c r="M987" s="4"/>
      <c r="N987" s="4"/>
      <c r="O987" s="4"/>
      <c r="P987" s="4"/>
      <c r="Q987" s="4"/>
      <c r="R987" s="4"/>
      <c r="S987" s="4"/>
      <c r="T987" s="4"/>
      <c r="U987" s="4"/>
      <c r="V987" s="4"/>
      <c r="W987" s="4"/>
      <c r="X987" s="4"/>
      <c r="Y987" s="4"/>
      <c r="Z987" s="4"/>
    </row>
    <row r="988">
      <c r="A988" s="4"/>
      <c r="B988" s="4"/>
      <c r="C988" s="307"/>
      <c r="D988" s="305"/>
      <c r="E988" s="305"/>
      <c r="F988" s="306"/>
      <c r="G988" s="306"/>
      <c r="H988" s="306"/>
      <c r="I988" s="306"/>
      <c r="J988" s="306"/>
      <c r="K988" s="306"/>
      <c r="L988" s="307"/>
      <c r="M988" s="4"/>
      <c r="N988" s="4"/>
      <c r="O988" s="4"/>
      <c r="P988" s="4"/>
      <c r="Q988" s="4"/>
      <c r="R988" s="4"/>
      <c r="S988" s="4"/>
      <c r="T988" s="4"/>
      <c r="U988" s="4"/>
      <c r="V988" s="4"/>
      <c r="W988" s="4"/>
      <c r="X988" s="4"/>
      <c r="Y988" s="4"/>
      <c r="Z988" s="4"/>
    </row>
    <row r="989">
      <c r="A989" s="4"/>
      <c r="B989" s="4"/>
      <c r="C989" s="307"/>
      <c r="D989" s="305"/>
      <c r="E989" s="305"/>
      <c r="F989" s="306"/>
      <c r="G989" s="306"/>
      <c r="H989" s="306"/>
      <c r="I989" s="306"/>
      <c r="J989" s="306"/>
      <c r="K989" s="306"/>
      <c r="L989" s="307"/>
      <c r="M989" s="4"/>
      <c r="N989" s="4"/>
      <c r="O989" s="4"/>
      <c r="P989" s="4"/>
      <c r="Q989" s="4"/>
      <c r="R989" s="4"/>
      <c r="S989" s="4"/>
      <c r="T989" s="4"/>
      <c r="U989" s="4"/>
      <c r="V989" s="4"/>
      <c r="W989" s="4"/>
      <c r="X989" s="4"/>
      <c r="Y989" s="4"/>
      <c r="Z989" s="4"/>
    </row>
    <row r="990">
      <c r="A990" s="4"/>
      <c r="B990" s="4"/>
      <c r="C990" s="307"/>
      <c r="D990" s="305"/>
      <c r="E990" s="305"/>
      <c r="F990" s="306"/>
      <c r="G990" s="306"/>
      <c r="H990" s="306"/>
      <c r="I990" s="306"/>
      <c r="J990" s="306"/>
      <c r="K990" s="306"/>
      <c r="L990" s="307"/>
      <c r="M990" s="4"/>
      <c r="N990" s="4"/>
      <c r="O990" s="4"/>
      <c r="P990" s="4"/>
      <c r="Q990" s="4"/>
      <c r="R990" s="4"/>
      <c r="S990" s="4"/>
      <c r="T990" s="4"/>
      <c r="U990" s="4"/>
      <c r="V990" s="4"/>
      <c r="W990" s="4"/>
      <c r="X990" s="4"/>
      <c r="Y990" s="4"/>
      <c r="Z990" s="4"/>
    </row>
    <row r="991">
      <c r="A991" s="4"/>
      <c r="B991" s="4"/>
      <c r="C991" s="307"/>
      <c r="D991" s="305"/>
      <c r="E991" s="305"/>
      <c r="F991" s="306"/>
      <c r="G991" s="306"/>
      <c r="H991" s="306"/>
      <c r="I991" s="306"/>
      <c r="J991" s="306"/>
      <c r="K991" s="306"/>
      <c r="L991" s="307"/>
      <c r="M991" s="4"/>
      <c r="N991" s="4"/>
      <c r="O991" s="4"/>
      <c r="P991" s="4"/>
      <c r="Q991" s="4"/>
      <c r="R991" s="4"/>
      <c r="S991" s="4"/>
      <c r="T991" s="4"/>
      <c r="U991" s="4"/>
      <c r="V991" s="4"/>
      <c r="W991" s="4"/>
      <c r="X991" s="4"/>
      <c r="Y991" s="4"/>
      <c r="Z991" s="4"/>
    </row>
    <row r="992">
      <c r="A992" s="4"/>
      <c r="B992" s="4"/>
      <c r="C992" s="307"/>
      <c r="D992" s="305"/>
      <c r="E992" s="305"/>
      <c r="F992" s="306"/>
      <c r="G992" s="306"/>
      <c r="H992" s="306"/>
      <c r="I992" s="306"/>
      <c r="J992" s="306"/>
      <c r="K992" s="306"/>
      <c r="L992" s="307"/>
      <c r="M992" s="4"/>
      <c r="N992" s="4"/>
      <c r="O992" s="4"/>
      <c r="P992" s="4"/>
      <c r="Q992" s="4"/>
      <c r="R992" s="4"/>
      <c r="S992" s="4"/>
      <c r="T992" s="4"/>
      <c r="U992" s="4"/>
      <c r="V992" s="4"/>
      <c r="W992" s="4"/>
      <c r="X992" s="4"/>
      <c r="Y992" s="4"/>
      <c r="Z992" s="4"/>
    </row>
    <row r="993">
      <c r="A993" s="4"/>
      <c r="B993" s="4"/>
      <c r="C993" s="307"/>
      <c r="D993" s="305"/>
      <c r="E993" s="305"/>
      <c r="F993" s="306"/>
      <c r="G993" s="306"/>
      <c r="H993" s="306"/>
      <c r="I993" s="306"/>
      <c r="J993" s="306"/>
      <c r="K993" s="306"/>
      <c r="L993" s="307"/>
      <c r="M993" s="4"/>
      <c r="N993" s="4"/>
      <c r="O993" s="4"/>
      <c r="P993" s="4"/>
      <c r="Q993" s="4"/>
      <c r="R993" s="4"/>
      <c r="S993" s="4"/>
      <c r="T993" s="4"/>
      <c r="U993" s="4"/>
      <c r="V993" s="4"/>
      <c r="W993" s="4"/>
      <c r="X993" s="4"/>
      <c r="Y993" s="4"/>
      <c r="Z993" s="4"/>
    </row>
    <row r="994">
      <c r="A994" s="4"/>
      <c r="B994" s="4"/>
      <c r="C994" s="307"/>
      <c r="D994" s="305"/>
      <c r="E994" s="305"/>
      <c r="F994" s="306"/>
      <c r="G994" s="306"/>
      <c r="H994" s="306"/>
      <c r="I994" s="306"/>
      <c r="J994" s="306"/>
      <c r="K994" s="306"/>
      <c r="L994" s="307"/>
      <c r="M994" s="4"/>
      <c r="N994" s="4"/>
      <c r="O994" s="4"/>
      <c r="P994" s="4"/>
      <c r="Q994" s="4"/>
      <c r="R994" s="4"/>
      <c r="S994" s="4"/>
      <c r="T994" s="4"/>
      <c r="U994" s="4"/>
      <c r="V994" s="4"/>
      <c r="W994" s="4"/>
      <c r="X994" s="4"/>
      <c r="Y994" s="4"/>
      <c r="Z994" s="4"/>
    </row>
    <row r="995">
      <c r="A995" s="4"/>
      <c r="B995" s="4"/>
      <c r="C995" s="307"/>
      <c r="D995" s="305"/>
      <c r="E995" s="305"/>
      <c r="F995" s="306"/>
      <c r="G995" s="306"/>
      <c r="H995" s="306"/>
      <c r="I995" s="306"/>
      <c r="J995" s="306"/>
      <c r="K995" s="306"/>
      <c r="L995" s="307"/>
      <c r="M995" s="4"/>
      <c r="N995" s="4"/>
      <c r="O995" s="4"/>
      <c r="P995" s="4"/>
      <c r="Q995" s="4"/>
      <c r="R995" s="4"/>
      <c r="S995" s="4"/>
      <c r="T995" s="4"/>
      <c r="U995" s="4"/>
      <c r="V995" s="4"/>
      <c r="W995" s="4"/>
      <c r="X995" s="4"/>
      <c r="Y995" s="4"/>
      <c r="Z995" s="4"/>
    </row>
    <row r="996">
      <c r="A996" s="4"/>
      <c r="B996" s="4"/>
      <c r="C996" s="307"/>
      <c r="D996" s="305"/>
      <c r="E996" s="305"/>
      <c r="F996" s="306"/>
      <c r="G996" s="306"/>
      <c r="H996" s="306"/>
      <c r="I996" s="306"/>
      <c r="J996" s="306"/>
      <c r="K996" s="306"/>
      <c r="L996" s="307"/>
      <c r="M996" s="4"/>
      <c r="N996" s="4"/>
      <c r="O996" s="4"/>
      <c r="P996" s="4"/>
      <c r="Q996" s="4"/>
      <c r="R996" s="4"/>
      <c r="S996" s="4"/>
      <c r="T996" s="4"/>
      <c r="U996" s="4"/>
      <c r="V996" s="4"/>
      <c r="W996" s="4"/>
      <c r="X996" s="4"/>
      <c r="Y996" s="4"/>
      <c r="Z996" s="4"/>
    </row>
    <row r="997">
      <c r="A997" s="4"/>
      <c r="B997" s="4"/>
      <c r="C997" s="307"/>
      <c r="D997" s="305"/>
      <c r="E997" s="305"/>
      <c r="F997" s="306"/>
      <c r="G997" s="306"/>
      <c r="H997" s="306"/>
      <c r="I997" s="306"/>
      <c r="J997" s="306"/>
      <c r="K997" s="306"/>
      <c r="L997" s="307"/>
      <c r="M997" s="4"/>
      <c r="N997" s="4"/>
      <c r="O997" s="4"/>
      <c r="P997" s="4"/>
      <c r="Q997" s="4"/>
      <c r="R997" s="4"/>
      <c r="S997" s="4"/>
      <c r="T997" s="4"/>
      <c r="U997" s="4"/>
      <c r="V997" s="4"/>
      <c r="W997" s="4"/>
      <c r="X997" s="4"/>
      <c r="Y997" s="4"/>
      <c r="Z997" s="4"/>
    </row>
    <row r="998">
      <c r="A998" s="4"/>
      <c r="B998" s="4"/>
      <c r="C998" s="307"/>
      <c r="D998" s="305"/>
      <c r="E998" s="305"/>
      <c r="F998" s="306"/>
      <c r="G998" s="306"/>
      <c r="H998" s="306"/>
      <c r="I998" s="306"/>
      <c r="J998" s="306"/>
      <c r="K998" s="306"/>
      <c r="L998" s="307"/>
      <c r="M998" s="4"/>
      <c r="N998" s="4"/>
      <c r="O998" s="4"/>
      <c r="P998" s="4"/>
      <c r="Q998" s="4"/>
      <c r="R998" s="4"/>
      <c r="S998" s="4"/>
      <c r="T998" s="4"/>
      <c r="U998" s="4"/>
      <c r="V998" s="4"/>
      <c r="W998" s="4"/>
      <c r="X998" s="4"/>
      <c r="Y998" s="4"/>
      <c r="Z998" s="4"/>
    </row>
  </sheetData>
  <autoFilter ref="$A$5:$Z$794"/>
  <mergeCells count="18">
    <mergeCell ref="F3:G3"/>
    <mergeCell ref="I3:J3"/>
    <mergeCell ref="B26:D26"/>
    <mergeCell ref="B28:E28"/>
    <mergeCell ref="B34:C34"/>
    <mergeCell ref="B73:C73"/>
    <mergeCell ref="B81:D81"/>
    <mergeCell ref="B89:D89"/>
    <mergeCell ref="K3:K4"/>
    <mergeCell ref="L3:L4"/>
    <mergeCell ref="C1:L1"/>
    <mergeCell ref="A3:A4"/>
    <mergeCell ref="B3:B4"/>
    <mergeCell ref="C3:C4"/>
    <mergeCell ref="D3:D4"/>
    <mergeCell ref="E3:E4"/>
    <mergeCell ref="H3:H4"/>
    <mergeCell ref="C5:E5"/>
  </mergeCells>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75" outlineLevelRow="1"/>
  <cols>
    <col customWidth="1" min="1" max="1" width="7.13"/>
    <col customWidth="1" min="2" max="2" width="7.38"/>
    <col customWidth="1" min="3" max="3" width="50.0"/>
    <col customWidth="1" min="4" max="4" width="9.13"/>
    <col customWidth="1" min="5" max="5" width="9.5"/>
    <col customWidth="1" min="6" max="8" width="11.0"/>
    <col customWidth="1" min="9" max="9" width="13.88"/>
    <col customWidth="1" min="10" max="10" width="51.25"/>
    <col customWidth="1" min="11" max="11" width="32.0"/>
    <col customWidth="1" min="12" max="26" width="11.0"/>
  </cols>
  <sheetData>
    <row r="1">
      <c r="A1" s="322" t="s">
        <v>1</v>
      </c>
      <c r="B1" s="322" t="s">
        <v>2</v>
      </c>
      <c r="C1" s="322" t="s">
        <v>3</v>
      </c>
      <c r="D1" s="322" t="s">
        <v>4</v>
      </c>
      <c r="E1" s="322" t="s">
        <v>5</v>
      </c>
      <c r="F1" s="323" t="s">
        <v>957</v>
      </c>
      <c r="G1" s="324" t="s">
        <v>958</v>
      </c>
      <c r="H1" s="325" t="s">
        <v>959</v>
      </c>
      <c r="I1" s="324" t="s">
        <v>960</v>
      </c>
      <c r="J1" s="322" t="s">
        <v>10</v>
      </c>
      <c r="K1" s="326"/>
      <c r="L1" s="326"/>
      <c r="M1" s="326"/>
      <c r="N1" s="326"/>
      <c r="O1" s="326"/>
      <c r="P1" s="326"/>
      <c r="Q1" s="327"/>
      <c r="R1" s="327"/>
      <c r="S1" s="327"/>
    </row>
    <row r="2">
      <c r="A2" s="328"/>
      <c r="B2" s="329"/>
      <c r="C2" s="328"/>
      <c r="D2" s="329"/>
      <c r="E2" s="329"/>
      <c r="F2" s="330"/>
      <c r="G2" s="331"/>
      <c r="H2" s="325"/>
      <c r="I2" s="324"/>
      <c r="J2" s="329"/>
      <c r="K2" s="326"/>
      <c r="L2" s="326"/>
      <c r="M2" s="326"/>
      <c r="N2" s="326"/>
      <c r="O2" s="326"/>
      <c r="P2" s="326"/>
      <c r="Q2" s="327"/>
      <c r="R2" s="327"/>
      <c r="S2" s="327"/>
    </row>
    <row r="3">
      <c r="A3" s="332"/>
      <c r="B3" s="332"/>
      <c r="C3" s="333" t="s">
        <v>316</v>
      </c>
      <c r="D3" s="334"/>
      <c r="E3" s="334"/>
      <c r="F3" s="335"/>
      <c r="G3" s="336"/>
      <c r="H3" s="337"/>
      <c r="I3" s="336"/>
      <c r="J3" s="338"/>
      <c r="K3" s="326"/>
      <c r="L3" s="326"/>
      <c r="M3" s="326"/>
      <c r="N3" s="326"/>
      <c r="O3" s="326"/>
      <c r="P3" s="326"/>
      <c r="Q3" s="327"/>
      <c r="R3" s="327"/>
      <c r="S3" s="327"/>
    </row>
    <row r="4" outlineLevel="1">
      <c r="A4" s="332"/>
      <c r="B4" s="339"/>
      <c r="C4" s="340" t="s">
        <v>961</v>
      </c>
      <c r="D4" s="341"/>
      <c r="E4" s="342"/>
      <c r="F4" s="335"/>
      <c r="G4" s="336"/>
      <c r="H4" s="337"/>
      <c r="I4" s="336"/>
      <c r="J4" s="343"/>
      <c r="K4" s="326"/>
      <c r="L4" s="326"/>
      <c r="M4" s="326"/>
      <c r="N4" s="326"/>
      <c r="O4" s="326"/>
      <c r="P4" s="326"/>
      <c r="Q4" s="327"/>
      <c r="R4" s="327"/>
      <c r="S4" s="327"/>
    </row>
    <row r="5" outlineLevel="1">
      <c r="A5" s="332">
        <v>158.0</v>
      </c>
      <c r="B5" s="332">
        <v>77.0</v>
      </c>
      <c r="C5" s="344" t="s">
        <v>342</v>
      </c>
      <c r="D5" s="332" t="s">
        <v>47</v>
      </c>
      <c r="E5" s="332">
        <v>18670.6</v>
      </c>
      <c r="F5" s="335">
        <v>1.0</v>
      </c>
      <c r="G5" s="336">
        <f t="shared" ref="G5:G11" si="1">E5*F5</f>
        <v>18670.6</v>
      </c>
      <c r="H5" s="337">
        <v>103.33</v>
      </c>
      <c r="I5" s="336">
        <f t="shared" ref="I5:I11" si="2">G5*H5</f>
        <v>1929233.098</v>
      </c>
      <c r="J5" s="344" t="s">
        <v>343</v>
      </c>
      <c r="K5" s="326"/>
      <c r="L5" s="326"/>
      <c r="M5" s="326"/>
      <c r="N5" s="326"/>
      <c r="O5" s="326"/>
      <c r="P5" s="326"/>
      <c r="Q5" s="327"/>
      <c r="R5" s="327"/>
      <c r="S5" s="327"/>
    </row>
    <row r="6" outlineLevel="1">
      <c r="A6" s="332">
        <v>159.0</v>
      </c>
      <c r="B6" s="332">
        <v>78.0</v>
      </c>
      <c r="C6" s="344" t="s">
        <v>344</v>
      </c>
      <c r="D6" s="332" t="s">
        <v>47</v>
      </c>
      <c r="E6" s="332">
        <v>20657.75</v>
      </c>
      <c r="F6" s="335">
        <v>1.0</v>
      </c>
      <c r="G6" s="336">
        <f t="shared" si="1"/>
        <v>20657.75</v>
      </c>
      <c r="H6" s="337">
        <f>188.51*0.2</f>
        <v>37.702</v>
      </c>
      <c r="I6" s="336">
        <f t="shared" si="2"/>
        <v>778838.4905</v>
      </c>
      <c r="J6" s="344" t="s">
        <v>345</v>
      </c>
      <c r="K6" s="326" t="s">
        <v>962</v>
      </c>
      <c r="L6" s="326"/>
      <c r="M6" s="326"/>
      <c r="N6" s="326"/>
      <c r="O6" s="326"/>
      <c r="P6" s="326"/>
      <c r="Q6" s="327"/>
      <c r="R6" s="327"/>
      <c r="S6" s="327"/>
    </row>
    <row r="7" ht="30.0" customHeight="1" outlineLevel="1">
      <c r="A7" s="332">
        <v>160.0</v>
      </c>
      <c r="B7" s="332">
        <v>79.0</v>
      </c>
      <c r="C7" s="344" t="s">
        <v>346</v>
      </c>
      <c r="D7" s="332" t="s">
        <v>47</v>
      </c>
      <c r="E7" s="332">
        <v>20657.75</v>
      </c>
      <c r="F7" s="335">
        <v>1.15</v>
      </c>
      <c r="G7" s="336">
        <f t="shared" si="1"/>
        <v>23756.4125</v>
      </c>
      <c r="H7" s="337">
        <v>254.7</v>
      </c>
      <c r="I7" s="336">
        <f t="shared" si="2"/>
        <v>6050758.264</v>
      </c>
      <c r="J7" s="344" t="s">
        <v>347</v>
      </c>
      <c r="K7" s="326"/>
      <c r="L7" s="326"/>
      <c r="M7" s="326"/>
      <c r="N7" s="326"/>
      <c r="O7" s="326"/>
      <c r="P7" s="326"/>
      <c r="Q7" s="327"/>
      <c r="R7" s="327"/>
      <c r="S7" s="327"/>
    </row>
    <row r="8" outlineLevel="1">
      <c r="A8" s="332">
        <v>161.0</v>
      </c>
      <c r="B8" s="332">
        <v>80.0</v>
      </c>
      <c r="C8" s="344" t="s">
        <v>348</v>
      </c>
      <c r="D8" s="332" t="s">
        <v>47</v>
      </c>
      <c r="E8" s="332">
        <v>19619.9</v>
      </c>
      <c r="F8" s="335">
        <v>1.03</v>
      </c>
      <c r="G8" s="336">
        <f t="shared" si="1"/>
        <v>20208.497</v>
      </c>
      <c r="H8" s="337">
        <v>813.33</v>
      </c>
      <c r="I8" s="336">
        <f t="shared" si="2"/>
        <v>16436176.87</v>
      </c>
      <c r="J8" s="344" t="s">
        <v>349</v>
      </c>
      <c r="K8" s="326" t="s">
        <v>963</v>
      </c>
      <c r="L8" s="326"/>
      <c r="M8" s="326"/>
      <c r="N8" s="326"/>
      <c r="O8" s="326"/>
      <c r="P8" s="326"/>
      <c r="Q8" s="327"/>
      <c r="R8" s="327"/>
      <c r="S8" s="327"/>
    </row>
    <row r="9" outlineLevel="1">
      <c r="A9" s="332">
        <v>162.0</v>
      </c>
      <c r="B9" s="332">
        <v>81.0</v>
      </c>
      <c r="C9" s="344" t="s">
        <v>350</v>
      </c>
      <c r="D9" s="332" t="s">
        <v>47</v>
      </c>
      <c r="E9" s="332">
        <v>19479.6</v>
      </c>
      <c r="F9" s="335">
        <v>1.03</v>
      </c>
      <c r="G9" s="336">
        <f t="shared" si="1"/>
        <v>20063.988</v>
      </c>
      <c r="H9" s="337">
        <v>533.43</v>
      </c>
      <c r="I9" s="336">
        <f t="shared" si="2"/>
        <v>10702733.12</v>
      </c>
      <c r="J9" s="344" t="s">
        <v>351</v>
      </c>
      <c r="K9" s="326" t="s">
        <v>963</v>
      </c>
      <c r="L9" s="326"/>
      <c r="M9" s="326"/>
      <c r="N9" s="326"/>
      <c r="O9" s="326"/>
      <c r="P9" s="326"/>
      <c r="Q9" s="327"/>
      <c r="R9" s="327"/>
      <c r="S9" s="327"/>
    </row>
    <row r="10" outlineLevel="1">
      <c r="A10" s="332">
        <v>163.0</v>
      </c>
      <c r="B10" s="332">
        <v>82.0</v>
      </c>
      <c r="C10" s="344" t="s">
        <v>352</v>
      </c>
      <c r="D10" s="332" t="s">
        <v>47</v>
      </c>
      <c r="E10" s="332">
        <v>19787.33</v>
      </c>
      <c r="F10" s="335">
        <v>1.15</v>
      </c>
      <c r="G10" s="336">
        <f t="shared" si="1"/>
        <v>22755.4295</v>
      </c>
      <c r="H10" s="337">
        <v>228.81</v>
      </c>
      <c r="I10" s="336">
        <f t="shared" si="2"/>
        <v>5206669.824</v>
      </c>
      <c r="J10" s="344" t="s">
        <v>353</v>
      </c>
      <c r="K10" s="326"/>
      <c r="L10" s="326"/>
      <c r="M10" s="326"/>
      <c r="N10" s="326"/>
      <c r="O10" s="326"/>
      <c r="P10" s="326"/>
      <c r="Q10" s="327"/>
      <c r="R10" s="327"/>
      <c r="S10" s="327"/>
    </row>
    <row r="11" outlineLevel="1">
      <c r="A11" s="332">
        <v>164.0</v>
      </c>
      <c r="B11" s="332">
        <v>83.0</v>
      </c>
      <c r="C11" s="344" t="s">
        <v>354</v>
      </c>
      <c r="D11" s="332" t="s">
        <v>47</v>
      </c>
      <c r="E11" s="332">
        <v>19093.97</v>
      </c>
      <c r="F11" s="335">
        <v>1.15</v>
      </c>
      <c r="G11" s="336">
        <f t="shared" si="1"/>
        <v>21958.0655</v>
      </c>
      <c r="H11" s="337">
        <v>376.31</v>
      </c>
      <c r="I11" s="336">
        <f t="shared" si="2"/>
        <v>8263039.628</v>
      </c>
      <c r="J11" s="344" t="s">
        <v>355</v>
      </c>
      <c r="K11" s="326"/>
      <c r="L11" s="326"/>
      <c r="M11" s="326"/>
      <c r="N11" s="326"/>
      <c r="O11" s="326"/>
      <c r="P11" s="326"/>
      <c r="Q11" s="327"/>
      <c r="R11" s="327"/>
      <c r="S11" s="327"/>
    </row>
    <row r="12" outlineLevel="1">
      <c r="A12" s="345"/>
      <c r="B12" s="346"/>
      <c r="C12" s="347" t="s">
        <v>356</v>
      </c>
      <c r="D12" s="348"/>
      <c r="E12" s="349"/>
      <c r="F12" s="350"/>
      <c r="G12" s="350"/>
      <c r="H12" s="351"/>
      <c r="I12" s="350"/>
      <c r="J12" s="352"/>
      <c r="K12" s="326"/>
      <c r="L12" s="326"/>
      <c r="M12" s="326"/>
      <c r="N12" s="326"/>
      <c r="O12" s="326"/>
      <c r="P12" s="326"/>
      <c r="Q12" s="327"/>
      <c r="R12" s="327"/>
      <c r="S12" s="327"/>
    </row>
    <row r="13" ht="19.5" customHeight="1" outlineLevel="1">
      <c r="A13" s="332">
        <v>165.0</v>
      </c>
      <c r="B13" s="332">
        <v>84.0</v>
      </c>
      <c r="C13" s="344" t="s">
        <v>357</v>
      </c>
      <c r="D13" s="332" t="s">
        <v>136</v>
      </c>
      <c r="E13" s="332">
        <v>137.0</v>
      </c>
      <c r="F13" s="335">
        <v>1.0</v>
      </c>
      <c r="G13" s="336">
        <f t="shared" ref="G13:G14" si="3">E13*F13</f>
        <v>137</v>
      </c>
      <c r="H13" s="337">
        <v>3475.0</v>
      </c>
      <c r="I13" s="336">
        <f t="shared" ref="I13:I14" si="4">G13*H13</f>
        <v>476075</v>
      </c>
      <c r="J13" s="344" t="s">
        <v>358</v>
      </c>
      <c r="K13" s="326"/>
      <c r="L13" s="326"/>
      <c r="M13" s="326"/>
      <c r="N13" s="326"/>
      <c r="O13" s="326"/>
      <c r="P13" s="326"/>
      <c r="Q13" s="327"/>
      <c r="R13" s="327"/>
      <c r="S13" s="327"/>
    </row>
    <row r="14" outlineLevel="1">
      <c r="A14" s="332">
        <v>166.0</v>
      </c>
      <c r="B14" s="332">
        <v>85.0</v>
      </c>
      <c r="C14" s="344" t="s">
        <v>359</v>
      </c>
      <c r="D14" s="332" t="s">
        <v>148</v>
      </c>
      <c r="E14" s="332">
        <v>2.835</v>
      </c>
      <c r="F14" s="335">
        <v>1.0</v>
      </c>
      <c r="G14" s="353">
        <f t="shared" si="3"/>
        <v>2.835</v>
      </c>
      <c r="H14" s="337">
        <v>35474.3</v>
      </c>
      <c r="I14" s="336">
        <f t="shared" si="4"/>
        <v>100569.6405</v>
      </c>
      <c r="J14" s="344" t="s">
        <v>360</v>
      </c>
      <c r="K14" s="326" t="s">
        <v>964</v>
      </c>
      <c r="L14" s="326"/>
      <c r="M14" s="326"/>
      <c r="N14" s="326"/>
      <c r="O14" s="326"/>
      <c r="P14" s="326"/>
      <c r="Q14" s="327"/>
      <c r="R14" s="327"/>
      <c r="S14" s="327"/>
    </row>
    <row r="15" outlineLevel="1">
      <c r="A15" s="332">
        <v>167.0</v>
      </c>
      <c r="B15" s="332">
        <v>86.0</v>
      </c>
      <c r="C15" s="344" t="s">
        <v>361</v>
      </c>
      <c r="D15" s="332" t="s">
        <v>47</v>
      </c>
      <c r="E15" s="332">
        <v>836.96</v>
      </c>
      <c r="F15" s="335"/>
      <c r="G15" s="336"/>
      <c r="H15" s="337">
        <f>(I16+I17+I18)/E15</f>
        <v>900.3606579</v>
      </c>
      <c r="I15" s="336">
        <f>E15*H15</f>
        <v>753565.8562</v>
      </c>
      <c r="J15" s="344" t="s">
        <v>362</v>
      </c>
      <c r="K15" s="326"/>
      <c r="L15" s="326"/>
      <c r="M15" s="326"/>
      <c r="N15" s="326"/>
      <c r="O15" s="326"/>
      <c r="P15" s="326"/>
      <c r="Q15" s="327"/>
      <c r="R15" s="327"/>
      <c r="S15" s="327"/>
    </row>
    <row r="16" outlineLevel="1">
      <c r="A16" s="354"/>
      <c r="B16" s="354"/>
      <c r="C16" s="355" t="s">
        <v>965</v>
      </c>
      <c r="D16" s="356" t="s">
        <v>136</v>
      </c>
      <c r="E16" s="357">
        <v>22.06</v>
      </c>
      <c r="F16" s="358">
        <v>1.05</v>
      </c>
      <c r="G16" s="359">
        <f t="shared" ref="G16:G19" si="5">E16*F16</f>
        <v>23.163</v>
      </c>
      <c r="H16" s="360">
        <v>15376.858333333334</v>
      </c>
      <c r="I16" s="359">
        <f t="shared" ref="I16:I19" si="6">G16*H16</f>
        <v>356174.1696</v>
      </c>
      <c r="J16" s="361"/>
      <c r="K16" s="362" t="s">
        <v>966</v>
      </c>
      <c r="L16" s="363"/>
      <c r="M16" s="362"/>
      <c r="N16" s="362"/>
      <c r="O16" s="362"/>
      <c r="P16" s="362"/>
      <c r="Q16" s="364"/>
      <c r="R16" s="364"/>
      <c r="S16" s="364"/>
      <c r="T16" s="363"/>
      <c r="U16" s="363"/>
      <c r="V16" s="363"/>
      <c r="W16" s="363"/>
      <c r="X16" s="363"/>
      <c r="Y16" s="363"/>
      <c r="Z16" s="363"/>
    </row>
    <row r="17" outlineLevel="1">
      <c r="A17" s="354"/>
      <c r="B17" s="354"/>
      <c r="C17" s="355" t="s">
        <v>967</v>
      </c>
      <c r="D17" s="356" t="s">
        <v>136</v>
      </c>
      <c r="E17" s="357">
        <v>21.21</v>
      </c>
      <c r="F17" s="358">
        <v>1.05</v>
      </c>
      <c r="G17" s="359">
        <f t="shared" si="5"/>
        <v>22.2705</v>
      </c>
      <c r="H17" s="360">
        <v>14337.966666666669</v>
      </c>
      <c r="I17" s="359">
        <f t="shared" si="6"/>
        <v>319313.6867</v>
      </c>
      <c r="J17" s="361"/>
      <c r="K17" s="362" t="s">
        <v>968</v>
      </c>
      <c r="L17" s="363"/>
      <c r="M17" s="362"/>
      <c r="N17" s="362"/>
      <c r="O17" s="362"/>
      <c r="P17" s="362"/>
      <c r="Q17" s="364"/>
      <c r="R17" s="364"/>
      <c r="S17" s="364"/>
      <c r="T17" s="363"/>
      <c r="U17" s="363"/>
      <c r="V17" s="363"/>
      <c r="W17" s="363"/>
      <c r="X17" s="363"/>
      <c r="Y17" s="363"/>
      <c r="Z17" s="363"/>
    </row>
    <row r="18" outlineLevel="1">
      <c r="A18" s="354"/>
      <c r="B18" s="354"/>
      <c r="C18" s="355" t="s">
        <v>969</v>
      </c>
      <c r="D18" s="356" t="s">
        <v>136</v>
      </c>
      <c r="E18" s="357">
        <v>5.72</v>
      </c>
      <c r="F18" s="358">
        <v>1.05</v>
      </c>
      <c r="G18" s="359">
        <f t="shared" si="5"/>
        <v>6.006</v>
      </c>
      <c r="H18" s="360">
        <v>13000.0</v>
      </c>
      <c r="I18" s="359">
        <f t="shared" si="6"/>
        <v>78078</v>
      </c>
      <c r="J18" s="361"/>
      <c r="K18" s="365"/>
      <c r="L18" s="362"/>
      <c r="M18" s="362"/>
      <c r="N18" s="362"/>
      <c r="O18" s="362"/>
      <c r="P18" s="362"/>
      <c r="Q18" s="364"/>
      <c r="R18" s="364"/>
      <c r="S18" s="364"/>
      <c r="T18" s="363"/>
      <c r="U18" s="363"/>
      <c r="V18" s="363"/>
      <c r="W18" s="363"/>
      <c r="X18" s="363"/>
      <c r="Y18" s="363"/>
      <c r="Z18" s="363"/>
    </row>
    <row r="19" outlineLevel="1">
      <c r="A19" s="332">
        <v>168.0</v>
      </c>
      <c r="B19" s="332">
        <v>87.0</v>
      </c>
      <c r="C19" s="344" t="s">
        <v>363</v>
      </c>
      <c r="D19" s="332" t="s">
        <v>47</v>
      </c>
      <c r="E19" s="332">
        <v>506.0</v>
      </c>
      <c r="F19" s="335">
        <v>1.15</v>
      </c>
      <c r="G19" s="336">
        <f t="shared" si="5"/>
        <v>581.9</v>
      </c>
      <c r="H19" s="167">
        <v>274.0</v>
      </c>
      <c r="I19" s="336">
        <f t="shared" si="6"/>
        <v>159440.6</v>
      </c>
      <c r="J19" s="344" t="s">
        <v>364</v>
      </c>
      <c r="K19" s="366" t="s">
        <v>970</v>
      </c>
      <c r="L19" s="326"/>
      <c r="M19" s="326"/>
      <c r="N19" s="326"/>
      <c r="O19" s="326"/>
      <c r="P19" s="326"/>
      <c r="Q19" s="327"/>
      <c r="R19" s="327"/>
      <c r="S19" s="327"/>
    </row>
    <row r="20" outlineLevel="1">
      <c r="A20" s="345"/>
      <c r="B20" s="346"/>
      <c r="C20" s="347" t="s">
        <v>365</v>
      </c>
      <c r="D20" s="348"/>
      <c r="E20" s="349"/>
      <c r="F20" s="350"/>
      <c r="G20" s="350"/>
      <c r="H20" s="351"/>
      <c r="I20" s="350"/>
      <c r="J20" s="352"/>
      <c r="K20" s="326"/>
      <c r="L20" s="326"/>
      <c r="M20" s="326"/>
      <c r="N20" s="326"/>
      <c r="O20" s="326"/>
      <c r="P20" s="326"/>
      <c r="Q20" s="327"/>
      <c r="R20" s="327"/>
      <c r="S20" s="327"/>
    </row>
    <row r="21" outlineLevel="1">
      <c r="A21" s="332">
        <v>169.0</v>
      </c>
      <c r="B21" s="332">
        <v>88.0</v>
      </c>
      <c r="C21" s="344" t="s">
        <v>366</v>
      </c>
      <c r="D21" s="332" t="s">
        <v>23</v>
      </c>
      <c r="E21" s="332">
        <v>936.87</v>
      </c>
      <c r="F21" s="335">
        <v>1.0</v>
      </c>
      <c r="G21" s="336">
        <f>E21*F21</f>
        <v>936.87</v>
      </c>
      <c r="H21" s="337">
        <v>2270.61</v>
      </c>
      <c r="I21" s="336">
        <f>G21*H21</f>
        <v>2127266.391</v>
      </c>
      <c r="J21" s="367" t="s">
        <v>367</v>
      </c>
      <c r="K21" s="326"/>
      <c r="L21" s="326"/>
      <c r="M21" s="326"/>
      <c r="N21" s="326"/>
      <c r="O21" s="326"/>
      <c r="P21" s="326"/>
      <c r="Q21" s="327"/>
      <c r="R21" s="327"/>
      <c r="S21" s="327"/>
    </row>
    <row r="22" outlineLevel="1">
      <c r="A22" s="354"/>
      <c r="B22" s="354"/>
      <c r="C22" s="368" t="s">
        <v>971</v>
      </c>
      <c r="D22" s="369" t="s">
        <v>23</v>
      </c>
      <c r="E22" s="369">
        <f>E21</f>
        <v>936.87</v>
      </c>
      <c r="F22" s="370"/>
      <c r="G22" s="371"/>
      <c r="H22" s="372"/>
      <c r="I22" s="371"/>
      <c r="J22" s="373" t="s">
        <v>972</v>
      </c>
      <c r="K22" s="374"/>
      <c r="L22" s="374"/>
      <c r="M22" s="374"/>
      <c r="N22" s="374"/>
      <c r="O22" s="374"/>
      <c r="P22" s="374"/>
      <c r="Q22" s="375"/>
      <c r="R22" s="375"/>
      <c r="S22" s="375"/>
      <c r="T22" s="376"/>
      <c r="U22" s="376"/>
      <c r="V22" s="376"/>
      <c r="W22" s="376"/>
      <c r="X22" s="376"/>
      <c r="Y22" s="376"/>
      <c r="Z22" s="376"/>
    </row>
    <row r="23" outlineLevel="1">
      <c r="A23" s="354"/>
      <c r="B23" s="354"/>
      <c r="C23" s="368" t="s">
        <v>973</v>
      </c>
      <c r="D23" s="369" t="s">
        <v>19</v>
      </c>
      <c r="E23" s="369">
        <v>2498.0</v>
      </c>
      <c r="F23" s="370"/>
      <c r="G23" s="371"/>
      <c r="H23" s="372"/>
      <c r="I23" s="371"/>
      <c r="J23" s="377"/>
      <c r="K23" s="374"/>
      <c r="L23" s="374"/>
      <c r="M23" s="374"/>
      <c r="N23" s="374"/>
      <c r="O23" s="374"/>
      <c r="P23" s="374"/>
      <c r="Q23" s="375"/>
      <c r="R23" s="375"/>
      <c r="S23" s="375"/>
      <c r="T23" s="376"/>
      <c r="U23" s="376"/>
      <c r="V23" s="376"/>
      <c r="W23" s="376"/>
      <c r="X23" s="376"/>
      <c r="Y23" s="376"/>
      <c r="Z23" s="376"/>
    </row>
    <row r="24" ht="21.75" customHeight="1" outlineLevel="1">
      <c r="A24" s="354"/>
      <c r="B24" s="354"/>
      <c r="C24" s="368" t="s">
        <v>974</v>
      </c>
      <c r="D24" s="369" t="s">
        <v>19</v>
      </c>
      <c r="E24" s="369">
        <v>2498.0</v>
      </c>
      <c r="F24" s="370"/>
      <c r="G24" s="371"/>
      <c r="H24" s="372"/>
      <c r="I24" s="371"/>
      <c r="J24" s="13"/>
      <c r="K24" s="374"/>
      <c r="L24" s="374"/>
      <c r="M24" s="374"/>
      <c r="N24" s="374"/>
      <c r="O24" s="374"/>
      <c r="P24" s="374"/>
      <c r="Q24" s="375"/>
      <c r="R24" s="375"/>
      <c r="S24" s="375"/>
      <c r="T24" s="376"/>
      <c r="U24" s="376"/>
      <c r="V24" s="376"/>
      <c r="W24" s="376"/>
      <c r="X24" s="376"/>
      <c r="Y24" s="376"/>
      <c r="Z24" s="376"/>
    </row>
    <row r="25" outlineLevel="1">
      <c r="A25" s="332">
        <v>170.0</v>
      </c>
      <c r="B25" s="332">
        <v>89.0</v>
      </c>
      <c r="C25" s="344" t="s">
        <v>368</v>
      </c>
      <c r="D25" s="332" t="s">
        <v>23</v>
      </c>
      <c r="E25" s="332">
        <v>1150.0</v>
      </c>
      <c r="F25" s="335">
        <v>1.0</v>
      </c>
      <c r="G25" s="336">
        <f>E25*F25</f>
        <v>1150</v>
      </c>
      <c r="H25" s="337">
        <v>72.33</v>
      </c>
      <c r="I25" s="336">
        <f>G25*H25</f>
        <v>83179.5</v>
      </c>
      <c r="J25" s="344" t="s">
        <v>369</v>
      </c>
      <c r="K25" s="326" t="s">
        <v>975</v>
      </c>
      <c r="L25" s="326"/>
      <c r="M25" s="326"/>
      <c r="N25" s="326"/>
      <c r="O25" s="326"/>
      <c r="P25" s="326"/>
      <c r="Q25" s="327"/>
      <c r="R25" s="327"/>
      <c r="S25" s="327"/>
    </row>
    <row r="26" outlineLevel="1">
      <c r="A26" s="345"/>
      <c r="B26" s="346"/>
      <c r="C26" s="347" t="s">
        <v>370</v>
      </c>
      <c r="D26" s="348"/>
      <c r="E26" s="349"/>
      <c r="F26" s="350"/>
      <c r="G26" s="350"/>
      <c r="H26" s="351"/>
      <c r="I26" s="350"/>
      <c r="J26" s="352"/>
      <c r="K26" s="326"/>
      <c r="L26" s="326"/>
      <c r="M26" s="326"/>
      <c r="N26" s="326"/>
      <c r="O26" s="326"/>
      <c r="P26" s="326"/>
      <c r="Q26" s="327"/>
      <c r="R26" s="327"/>
      <c r="S26" s="327"/>
    </row>
    <row r="27" outlineLevel="1">
      <c r="A27" s="332">
        <v>171.0</v>
      </c>
      <c r="B27" s="332">
        <v>90.0</v>
      </c>
      <c r="C27" s="367" t="s">
        <v>342</v>
      </c>
      <c r="D27" s="332" t="s">
        <v>47</v>
      </c>
      <c r="E27" s="332">
        <v>580.0</v>
      </c>
      <c r="F27" s="335">
        <f>F5</f>
        <v>1</v>
      </c>
      <c r="G27" s="336">
        <f>E27*F27</f>
        <v>580</v>
      </c>
      <c r="H27" s="337">
        <f>H5</f>
        <v>103.33</v>
      </c>
      <c r="I27" s="336">
        <f>G27*H27</f>
        <v>59931.4</v>
      </c>
      <c r="J27" s="344" t="s">
        <v>371</v>
      </c>
      <c r="K27" s="378"/>
      <c r="L27" s="379"/>
      <c r="M27" s="326"/>
      <c r="N27" s="326"/>
      <c r="O27" s="326"/>
      <c r="P27" s="326"/>
      <c r="Q27" s="327"/>
      <c r="R27" s="327"/>
      <c r="S27" s="327"/>
    </row>
    <row r="28" outlineLevel="1">
      <c r="A28" s="332">
        <v>172.0</v>
      </c>
      <c r="B28" s="332">
        <v>91.0</v>
      </c>
      <c r="C28" s="344" t="s">
        <v>372</v>
      </c>
      <c r="D28" s="332" t="s">
        <v>23</v>
      </c>
      <c r="E28" s="332">
        <v>1139.37</v>
      </c>
      <c r="F28" s="335"/>
      <c r="G28" s="336"/>
      <c r="H28" s="337">
        <f>SUM(I29:I31)/E28</f>
        <v>1138.160948</v>
      </c>
      <c r="I28" s="336">
        <f>E28*H28</f>
        <v>1296786.44</v>
      </c>
      <c r="J28" s="367" t="s">
        <v>373</v>
      </c>
      <c r="K28" s="378"/>
      <c r="L28" s="379"/>
      <c r="M28" s="379"/>
      <c r="N28" s="378"/>
      <c r="O28" s="326"/>
      <c r="P28" s="326"/>
      <c r="Q28" s="327"/>
      <c r="R28" s="327"/>
      <c r="S28" s="327"/>
    </row>
    <row r="29" outlineLevel="1">
      <c r="A29" s="332"/>
      <c r="B29" s="332"/>
      <c r="C29" s="368" t="s">
        <v>976</v>
      </c>
      <c r="D29" s="332" t="s">
        <v>23</v>
      </c>
      <c r="E29" s="332">
        <v>1139.37</v>
      </c>
      <c r="F29" s="380">
        <v>1.05</v>
      </c>
      <c r="G29" s="336">
        <f t="shared" ref="G29:G31" si="7">E29*F29</f>
        <v>1196.3385</v>
      </c>
      <c r="H29" s="337">
        <v>100.0</v>
      </c>
      <c r="I29" s="336">
        <f t="shared" ref="I29:I31" si="8">G29*H29</f>
        <v>119633.85</v>
      </c>
      <c r="J29" s="381"/>
      <c r="K29" s="378" t="s">
        <v>977</v>
      </c>
      <c r="L29" s="379"/>
      <c r="M29" s="379"/>
      <c r="N29" s="378"/>
      <c r="O29" s="382" t="s">
        <v>978</v>
      </c>
      <c r="P29" s="326"/>
      <c r="Q29" s="327"/>
      <c r="R29" s="327"/>
      <c r="S29" s="327"/>
    </row>
    <row r="30" outlineLevel="1">
      <c r="A30" s="332"/>
      <c r="B30" s="332"/>
      <c r="C30" s="368" t="s">
        <v>979</v>
      </c>
      <c r="D30" s="332" t="s">
        <v>47</v>
      </c>
      <c r="E30" s="332">
        <v>1335.9</v>
      </c>
      <c r="F30" s="335">
        <v>1.15</v>
      </c>
      <c r="G30" s="336">
        <f t="shared" si="7"/>
        <v>1536.285</v>
      </c>
      <c r="H30" s="337">
        <v>432.75</v>
      </c>
      <c r="I30" s="336">
        <f t="shared" si="8"/>
        <v>664827.3338</v>
      </c>
      <c r="J30" s="381"/>
      <c r="K30" s="378"/>
      <c r="L30" s="379"/>
      <c r="M30" s="379"/>
      <c r="N30" s="378"/>
      <c r="O30" s="326"/>
      <c r="P30" s="326"/>
      <c r="Q30" s="327"/>
      <c r="R30" s="327"/>
      <c r="S30" s="327"/>
    </row>
    <row r="31" outlineLevel="1">
      <c r="A31" s="332"/>
      <c r="B31" s="332"/>
      <c r="C31" s="368" t="s">
        <v>980</v>
      </c>
      <c r="D31" s="332" t="s">
        <v>47</v>
      </c>
      <c r="E31" s="332">
        <v>1408.83</v>
      </c>
      <c r="F31" s="335">
        <v>1.15</v>
      </c>
      <c r="G31" s="336">
        <f t="shared" si="7"/>
        <v>1620.1545</v>
      </c>
      <c r="H31" s="337">
        <v>316.22</v>
      </c>
      <c r="I31" s="336">
        <f t="shared" si="8"/>
        <v>512325.256</v>
      </c>
      <c r="J31" s="381"/>
      <c r="K31" s="378"/>
      <c r="L31" s="379"/>
      <c r="M31" s="379"/>
      <c r="N31" s="378"/>
      <c r="O31" s="326"/>
      <c r="P31" s="326"/>
      <c r="Q31" s="327"/>
      <c r="R31" s="327"/>
      <c r="S31" s="327"/>
    </row>
    <row r="32" outlineLevel="1">
      <c r="A32" s="332">
        <v>173.0</v>
      </c>
      <c r="B32" s="332">
        <v>92.0</v>
      </c>
      <c r="C32" s="344" t="s">
        <v>374</v>
      </c>
      <c r="D32" s="332" t="s">
        <v>23</v>
      </c>
      <c r="E32" s="332">
        <v>1155.21</v>
      </c>
      <c r="F32" s="335"/>
      <c r="G32" s="336"/>
      <c r="H32" s="337">
        <f>SUM(I33:I36)/E32</f>
        <v>844.4223388</v>
      </c>
      <c r="I32" s="336">
        <f>E32*H32</f>
        <v>975485.13</v>
      </c>
      <c r="J32" s="367" t="s">
        <v>375</v>
      </c>
      <c r="K32" s="378"/>
      <c r="L32" s="379"/>
      <c r="M32" s="326"/>
      <c r="N32" s="326"/>
      <c r="O32" s="326"/>
      <c r="P32" s="326"/>
      <c r="Q32" s="327"/>
      <c r="R32" s="327"/>
      <c r="S32" s="327"/>
    </row>
    <row r="33" outlineLevel="1">
      <c r="A33" s="332"/>
      <c r="B33" s="332"/>
      <c r="C33" s="368" t="s">
        <v>981</v>
      </c>
      <c r="D33" s="332" t="s">
        <v>23</v>
      </c>
      <c r="E33" s="332">
        <f>795.21+360</f>
        <v>1155.21</v>
      </c>
      <c r="F33" s="335">
        <v>1.0</v>
      </c>
      <c r="G33" s="336">
        <f t="shared" ref="G33:G36" si="9">E33*F33</f>
        <v>1155.21</v>
      </c>
      <c r="H33" s="337">
        <v>625.0</v>
      </c>
      <c r="I33" s="336">
        <f t="shared" ref="I33:I36" si="10">G33*H33</f>
        <v>722006.25</v>
      </c>
      <c r="J33" s="383"/>
      <c r="K33" s="378"/>
      <c r="L33" s="379"/>
      <c r="M33" s="326"/>
      <c r="N33" s="326"/>
      <c r="O33" s="326"/>
      <c r="P33" s="326"/>
      <c r="Q33" s="327"/>
      <c r="R33" s="327"/>
      <c r="S33" s="327"/>
    </row>
    <row r="34" outlineLevel="1">
      <c r="A34" s="332"/>
      <c r="B34" s="332"/>
      <c r="C34" s="368" t="s">
        <v>982</v>
      </c>
      <c r="D34" s="332" t="s">
        <v>19</v>
      </c>
      <c r="E34" s="332">
        <v>1652.0</v>
      </c>
      <c r="F34" s="335">
        <v>1.0</v>
      </c>
      <c r="G34" s="336">
        <f t="shared" si="9"/>
        <v>1652</v>
      </c>
      <c r="H34" s="337">
        <v>125.0</v>
      </c>
      <c r="I34" s="336">
        <f t="shared" si="10"/>
        <v>206500</v>
      </c>
      <c r="J34" s="383"/>
      <c r="K34" s="378"/>
      <c r="L34" s="379"/>
      <c r="M34" s="326"/>
      <c r="N34" s="326"/>
      <c r="O34" s="326"/>
      <c r="P34" s="326"/>
      <c r="Q34" s="327"/>
      <c r="R34" s="327"/>
      <c r="S34" s="327"/>
    </row>
    <row r="35" outlineLevel="1">
      <c r="A35" s="332"/>
      <c r="B35" s="332"/>
      <c r="C35" s="368" t="s">
        <v>983</v>
      </c>
      <c r="D35" s="332" t="s">
        <v>19</v>
      </c>
      <c r="E35" s="332">
        <v>7856.0</v>
      </c>
      <c r="F35" s="335">
        <v>1.0</v>
      </c>
      <c r="G35" s="336">
        <f t="shared" si="9"/>
        <v>7856</v>
      </c>
      <c r="H35" s="337">
        <v>3.83</v>
      </c>
      <c r="I35" s="336">
        <f t="shared" si="10"/>
        <v>30088.48</v>
      </c>
      <c r="J35" s="383"/>
      <c r="K35" s="378"/>
      <c r="L35" s="379"/>
      <c r="M35" s="326"/>
      <c r="N35" s="326"/>
      <c r="O35" s="326"/>
      <c r="P35" s="326"/>
      <c r="Q35" s="327"/>
      <c r="R35" s="327"/>
      <c r="S35" s="327"/>
    </row>
    <row r="36" outlineLevel="1">
      <c r="A36" s="332"/>
      <c r="B36" s="332"/>
      <c r="C36" s="368" t="s">
        <v>984</v>
      </c>
      <c r="D36" s="332" t="s">
        <v>19</v>
      </c>
      <c r="E36" s="332">
        <v>7856.0</v>
      </c>
      <c r="F36" s="335">
        <v>1.0</v>
      </c>
      <c r="G36" s="336">
        <f t="shared" si="9"/>
        <v>7856</v>
      </c>
      <c r="H36" s="337">
        <v>2.15</v>
      </c>
      <c r="I36" s="336">
        <f t="shared" si="10"/>
        <v>16890.4</v>
      </c>
      <c r="J36" s="383"/>
      <c r="K36" s="378"/>
      <c r="L36" s="379"/>
      <c r="M36" s="326"/>
      <c r="N36" s="326"/>
      <c r="O36" s="326"/>
      <c r="P36" s="326"/>
      <c r="Q36" s="327"/>
      <c r="R36" s="327"/>
      <c r="S36" s="327"/>
    </row>
    <row r="37" outlineLevel="1">
      <c r="A37" s="345"/>
      <c r="B37" s="346"/>
      <c r="C37" s="347" t="s">
        <v>376</v>
      </c>
      <c r="D37" s="348"/>
      <c r="E37" s="349"/>
      <c r="F37" s="350"/>
      <c r="G37" s="350"/>
      <c r="H37" s="351"/>
      <c r="I37" s="350"/>
      <c r="J37" s="352"/>
      <c r="K37" s="326"/>
      <c r="L37" s="326"/>
      <c r="M37" s="326"/>
      <c r="N37" s="326"/>
      <c r="O37" s="326"/>
      <c r="P37" s="326"/>
      <c r="Q37" s="327"/>
      <c r="R37" s="327"/>
      <c r="S37" s="327"/>
    </row>
    <row r="38" ht="19.5" customHeight="1" outlineLevel="1">
      <c r="A38" s="332">
        <v>174.0</v>
      </c>
      <c r="B38" s="332">
        <v>93.0</v>
      </c>
      <c r="C38" s="344" t="s">
        <v>378</v>
      </c>
      <c r="D38" s="332" t="s">
        <v>47</v>
      </c>
      <c r="E38" s="332">
        <v>1.27</v>
      </c>
      <c r="F38" s="335">
        <v>1.0</v>
      </c>
      <c r="G38" s="336">
        <f t="shared" ref="G38:G41" si="11">E38*F38</f>
        <v>1.27</v>
      </c>
      <c r="H38" s="337">
        <v>16.67</v>
      </c>
      <c r="I38" s="336">
        <f t="shared" ref="I38:I41" si="12">G38*H38</f>
        <v>21.1709</v>
      </c>
      <c r="J38" s="344" t="s">
        <v>379</v>
      </c>
      <c r="K38" s="326"/>
      <c r="L38" s="326"/>
      <c r="M38" s="326"/>
      <c r="N38" s="326"/>
      <c r="O38" s="326"/>
      <c r="P38" s="326"/>
      <c r="Q38" s="327"/>
      <c r="R38" s="327"/>
      <c r="S38" s="327"/>
    </row>
    <row r="39" outlineLevel="1">
      <c r="A39" s="332">
        <v>175.0</v>
      </c>
      <c r="B39" s="332">
        <v>94.0</v>
      </c>
      <c r="C39" s="344" t="s">
        <v>344</v>
      </c>
      <c r="D39" s="332" t="s">
        <v>47</v>
      </c>
      <c r="E39" s="332">
        <v>103.55</v>
      </c>
      <c r="F39" s="335">
        <f>F6</f>
        <v>1</v>
      </c>
      <c r="G39" s="336">
        <f t="shared" si="11"/>
        <v>103.55</v>
      </c>
      <c r="H39" s="337">
        <f>H6</f>
        <v>37.702</v>
      </c>
      <c r="I39" s="336">
        <f t="shared" si="12"/>
        <v>3904.0421</v>
      </c>
      <c r="J39" s="344" t="s">
        <v>380</v>
      </c>
      <c r="K39" s="326"/>
      <c r="L39" s="326"/>
      <c r="M39" s="326"/>
      <c r="N39" s="326"/>
      <c r="O39" s="326"/>
      <c r="P39" s="326"/>
      <c r="Q39" s="327"/>
      <c r="R39" s="327"/>
      <c r="S39" s="327"/>
    </row>
    <row r="40" outlineLevel="1">
      <c r="A40" s="332">
        <v>175.0</v>
      </c>
      <c r="B40" s="332">
        <v>95.0</v>
      </c>
      <c r="C40" s="344" t="s">
        <v>381</v>
      </c>
      <c r="D40" s="332" t="s">
        <v>136</v>
      </c>
      <c r="E40" s="332">
        <v>2.48</v>
      </c>
      <c r="F40" s="335">
        <v>1.03</v>
      </c>
      <c r="G40" s="336">
        <f t="shared" si="11"/>
        <v>2.5544</v>
      </c>
      <c r="H40" s="337">
        <v>3166.67</v>
      </c>
      <c r="I40" s="336">
        <f t="shared" si="12"/>
        <v>8088.941848</v>
      </c>
      <c r="J40" s="344" t="s">
        <v>382</v>
      </c>
      <c r="K40" s="326" t="s">
        <v>963</v>
      </c>
      <c r="L40" s="326"/>
      <c r="M40" s="326"/>
      <c r="N40" s="326"/>
      <c r="O40" s="326"/>
      <c r="P40" s="326"/>
      <c r="Q40" s="327"/>
      <c r="R40" s="327"/>
      <c r="S40" s="327"/>
    </row>
    <row r="41" ht="20.25" customHeight="1" outlineLevel="1">
      <c r="A41" s="332">
        <v>176.0</v>
      </c>
      <c r="B41" s="332">
        <v>96.0</v>
      </c>
      <c r="C41" s="344" t="s">
        <v>346</v>
      </c>
      <c r="D41" s="332" t="s">
        <v>47</v>
      </c>
      <c r="E41" s="332">
        <v>205.54</v>
      </c>
      <c r="F41" s="335">
        <v>1.15</v>
      </c>
      <c r="G41" s="336">
        <f t="shared" si="11"/>
        <v>236.371</v>
      </c>
      <c r="H41" s="337">
        <f>H7</f>
        <v>254.7</v>
      </c>
      <c r="I41" s="336">
        <f t="shared" si="12"/>
        <v>60203.6937</v>
      </c>
      <c r="J41" s="344" t="s">
        <v>347</v>
      </c>
      <c r="K41" s="326"/>
      <c r="L41" s="326"/>
      <c r="M41" s="326"/>
      <c r="N41" s="326"/>
      <c r="O41" s="326"/>
      <c r="P41" s="326"/>
      <c r="Q41" s="327"/>
      <c r="R41" s="327"/>
      <c r="S41" s="327"/>
    </row>
    <row r="42" ht="64.5" customHeight="1" outlineLevel="1">
      <c r="A42" s="332">
        <v>176.0</v>
      </c>
      <c r="B42" s="332">
        <v>97.0</v>
      </c>
      <c r="C42" s="367" t="s">
        <v>383</v>
      </c>
      <c r="D42" s="384" t="s">
        <v>23</v>
      </c>
      <c r="E42" s="384">
        <v>960.168</v>
      </c>
      <c r="F42" s="335"/>
      <c r="G42" s="336"/>
      <c r="H42" s="337">
        <f>SUM(I43:I46)/E42</f>
        <v>453.8726487</v>
      </c>
      <c r="I42" s="336">
        <f>E42*H42</f>
        <v>435793.9933</v>
      </c>
      <c r="J42" s="367" t="s">
        <v>384</v>
      </c>
      <c r="K42" s="326"/>
      <c r="L42" s="326"/>
      <c r="M42" s="326"/>
      <c r="N42" s="326"/>
      <c r="O42" s="326"/>
      <c r="P42" s="326"/>
      <c r="Q42" s="327"/>
      <c r="R42" s="327"/>
      <c r="S42" s="327"/>
    </row>
    <row r="43" outlineLevel="1">
      <c r="A43" s="332"/>
      <c r="B43" s="332"/>
      <c r="C43" s="368" t="s">
        <v>985</v>
      </c>
      <c r="D43" s="332" t="s">
        <v>23</v>
      </c>
      <c r="E43" s="332">
        <v>960.168</v>
      </c>
      <c r="F43" s="380">
        <v>1.05</v>
      </c>
      <c r="G43" s="336">
        <f t="shared" ref="G43:G46" si="13">E43*F43</f>
        <v>1008.1764</v>
      </c>
      <c r="H43" s="337">
        <v>100.0</v>
      </c>
      <c r="I43" s="336">
        <f t="shared" ref="I43:I46" si="14">G43*H43</f>
        <v>100817.64</v>
      </c>
      <c r="J43" s="383"/>
      <c r="K43" s="378" t="str">
        <f>K29</f>
        <v>коэффициент запаса, применяемый в практике ТЕХНОНИКОЛЬ, см. мет.указания</v>
      </c>
      <c r="L43" s="379"/>
      <c r="M43" s="326"/>
      <c r="N43" s="326"/>
      <c r="O43" s="382" t="s">
        <v>978</v>
      </c>
      <c r="P43" s="326"/>
      <c r="Q43" s="327"/>
      <c r="R43" s="327"/>
      <c r="S43" s="327"/>
    </row>
    <row r="44" outlineLevel="1">
      <c r="A44" s="332"/>
      <c r="B44" s="332"/>
      <c r="C44" s="368" t="s">
        <v>986</v>
      </c>
      <c r="D44" s="332" t="s">
        <v>47</v>
      </c>
      <c r="E44" s="332">
        <v>188.05</v>
      </c>
      <c r="F44" s="335">
        <v>1.15</v>
      </c>
      <c r="G44" s="336">
        <f t="shared" si="13"/>
        <v>216.2575</v>
      </c>
      <c r="H44" s="337">
        <v>376.31</v>
      </c>
      <c r="I44" s="336">
        <f t="shared" si="14"/>
        <v>81379.85983</v>
      </c>
      <c r="J44" s="383"/>
      <c r="K44" s="378"/>
      <c r="L44" s="379"/>
      <c r="M44" s="326"/>
      <c r="N44" s="326"/>
      <c r="O44" s="326"/>
      <c r="P44" s="326"/>
      <c r="Q44" s="327"/>
      <c r="R44" s="327"/>
      <c r="S44" s="327"/>
    </row>
    <row r="45" outlineLevel="1">
      <c r="A45" s="332"/>
      <c r="B45" s="332"/>
      <c r="C45" s="368" t="s">
        <v>987</v>
      </c>
      <c r="D45" s="332" t="s">
        <v>47</v>
      </c>
      <c r="E45" s="332">
        <v>340.5</v>
      </c>
      <c r="F45" s="335">
        <v>1.15</v>
      </c>
      <c r="G45" s="336">
        <f t="shared" si="13"/>
        <v>391.575</v>
      </c>
      <c r="H45" s="337">
        <v>274.98</v>
      </c>
      <c r="I45" s="336">
        <f t="shared" si="14"/>
        <v>107675.2935</v>
      </c>
      <c r="J45" s="383"/>
      <c r="K45" s="378"/>
      <c r="L45" s="379"/>
      <c r="M45" s="326"/>
      <c r="N45" s="326"/>
      <c r="O45" s="326"/>
      <c r="P45" s="326"/>
      <c r="Q45" s="327"/>
      <c r="R45" s="327"/>
      <c r="S45" s="327"/>
    </row>
    <row r="46" outlineLevel="1">
      <c r="A46" s="332"/>
      <c r="B46" s="332"/>
      <c r="C46" s="368" t="s">
        <v>988</v>
      </c>
      <c r="D46" s="332" t="s">
        <v>47</v>
      </c>
      <c r="E46" s="332">
        <v>52.87</v>
      </c>
      <c r="F46" s="335">
        <v>1.15</v>
      </c>
      <c r="G46" s="336">
        <f t="shared" si="13"/>
        <v>60.8005</v>
      </c>
      <c r="H46" s="337">
        <v>2400.0</v>
      </c>
      <c r="I46" s="336">
        <f t="shared" si="14"/>
        <v>145921.2</v>
      </c>
      <c r="J46" s="383"/>
      <c r="K46" s="378" t="s">
        <v>989</v>
      </c>
      <c r="L46" s="379"/>
      <c r="M46" s="326"/>
      <c r="N46" s="326"/>
      <c r="O46" s="326"/>
      <c r="P46" s="326"/>
      <c r="Q46" s="327"/>
      <c r="R46" s="327"/>
      <c r="S46" s="327"/>
    </row>
    <row r="47" outlineLevel="1">
      <c r="A47" s="332">
        <v>177.0</v>
      </c>
      <c r="B47" s="332">
        <v>98.0</v>
      </c>
      <c r="C47" s="367" t="s">
        <v>385</v>
      </c>
      <c r="D47" s="332" t="s">
        <v>23</v>
      </c>
      <c r="E47" s="332">
        <v>160.03</v>
      </c>
      <c r="F47" s="335"/>
      <c r="G47" s="336"/>
      <c r="H47" s="337">
        <f>SUM(I48:I50)/E47</f>
        <v>530.8625264</v>
      </c>
      <c r="I47" s="336">
        <f>E47*H47</f>
        <v>84953.9301</v>
      </c>
      <c r="J47" s="344" t="s">
        <v>386</v>
      </c>
      <c r="K47" s="385"/>
      <c r="L47" s="385"/>
      <c r="M47" s="385"/>
      <c r="N47" s="385"/>
      <c r="O47" s="385"/>
      <c r="P47" s="326"/>
      <c r="Q47" s="327"/>
      <c r="R47" s="327"/>
      <c r="S47" s="327"/>
    </row>
    <row r="48" outlineLevel="1">
      <c r="A48" s="332"/>
      <c r="B48" s="332"/>
      <c r="C48" s="368" t="s">
        <v>981</v>
      </c>
      <c r="D48" s="332" t="s">
        <v>23</v>
      </c>
      <c r="E48" s="332">
        <v>160.03</v>
      </c>
      <c r="F48" s="335">
        <v>1.0</v>
      </c>
      <c r="G48" s="336">
        <f t="shared" ref="G48:G50" si="15">E48*F48</f>
        <v>160.03</v>
      </c>
      <c r="H48" s="337">
        <v>291.67</v>
      </c>
      <c r="I48" s="336">
        <f t="shared" ref="I48:I50" si="16">G48*H48</f>
        <v>46675.9501</v>
      </c>
      <c r="J48" s="383"/>
      <c r="K48" s="378"/>
      <c r="L48" s="379"/>
      <c r="M48" s="326"/>
      <c r="N48" s="326"/>
      <c r="O48" s="326"/>
      <c r="P48" s="326"/>
      <c r="Q48" s="327"/>
      <c r="R48" s="327"/>
      <c r="S48" s="327"/>
    </row>
    <row r="49" outlineLevel="1">
      <c r="A49" s="332"/>
      <c r="B49" s="332"/>
      <c r="C49" s="368" t="s">
        <v>990</v>
      </c>
      <c r="D49" s="332" t="s">
        <v>19</v>
      </c>
      <c r="E49" s="332">
        <v>6401.0</v>
      </c>
      <c r="F49" s="335">
        <v>1.0</v>
      </c>
      <c r="G49" s="336">
        <f t="shared" si="15"/>
        <v>6401</v>
      </c>
      <c r="H49" s="337">
        <v>3.83</v>
      </c>
      <c r="I49" s="336">
        <f t="shared" si="16"/>
        <v>24515.83</v>
      </c>
      <c r="J49" s="383"/>
      <c r="K49" s="378"/>
      <c r="L49" s="379"/>
      <c r="M49" s="326"/>
      <c r="N49" s="326"/>
      <c r="O49" s="326"/>
      <c r="P49" s="326"/>
      <c r="Q49" s="327"/>
      <c r="R49" s="327"/>
      <c r="S49" s="327"/>
    </row>
    <row r="50" outlineLevel="1">
      <c r="A50" s="332"/>
      <c r="B50" s="332"/>
      <c r="C50" s="368" t="s">
        <v>991</v>
      </c>
      <c r="D50" s="332" t="s">
        <v>19</v>
      </c>
      <c r="E50" s="332">
        <v>6401.0</v>
      </c>
      <c r="F50" s="335">
        <v>1.0</v>
      </c>
      <c r="G50" s="336">
        <f t="shared" si="15"/>
        <v>6401</v>
      </c>
      <c r="H50" s="337">
        <v>2.15</v>
      </c>
      <c r="I50" s="336">
        <f t="shared" si="16"/>
        <v>13762.15</v>
      </c>
      <c r="J50" s="383"/>
      <c r="K50" s="378"/>
      <c r="L50" s="379"/>
      <c r="M50" s="326"/>
      <c r="N50" s="326"/>
      <c r="O50" s="326"/>
      <c r="P50" s="326"/>
      <c r="Q50" s="327"/>
      <c r="R50" s="327"/>
      <c r="S50" s="327"/>
    </row>
    <row r="51" outlineLevel="1">
      <c r="A51" s="345">
        <v>177.0</v>
      </c>
      <c r="B51" s="346"/>
      <c r="C51" s="347" t="s">
        <v>387</v>
      </c>
      <c r="D51" s="348"/>
      <c r="E51" s="349"/>
      <c r="F51" s="350"/>
      <c r="G51" s="350"/>
      <c r="H51" s="351"/>
      <c r="I51" s="350"/>
      <c r="J51" s="352"/>
      <c r="K51" s="326"/>
      <c r="L51" s="326"/>
      <c r="M51" s="326"/>
      <c r="N51" s="326"/>
      <c r="O51" s="326"/>
      <c r="P51" s="326"/>
      <c r="Q51" s="327"/>
      <c r="R51" s="327"/>
      <c r="S51" s="327"/>
    </row>
    <row r="52" outlineLevel="1">
      <c r="A52" s="332">
        <v>178.0</v>
      </c>
      <c r="B52" s="332">
        <v>99.0</v>
      </c>
      <c r="C52" s="344" t="s">
        <v>388</v>
      </c>
      <c r="D52" s="332" t="s">
        <v>47</v>
      </c>
      <c r="E52" s="332">
        <v>593.24</v>
      </c>
      <c r="F52" s="335">
        <f>F38</f>
        <v>1</v>
      </c>
      <c r="G52" s="336">
        <f t="shared" ref="G52:G60" si="17">E52*F52</f>
        <v>593.24</v>
      </c>
      <c r="H52" s="337">
        <f>H38</f>
        <v>16.67</v>
      </c>
      <c r="I52" s="336">
        <f t="shared" ref="I52:I54" si="18">G52*H52</f>
        <v>9889.3108</v>
      </c>
      <c r="J52" s="344" t="s">
        <v>379</v>
      </c>
      <c r="K52" s="326"/>
      <c r="L52" s="326"/>
      <c r="M52" s="326"/>
      <c r="N52" s="326"/>
      <c r="O52" s="326"/>
      <c r="P52" s="326"/>
      <c r="Q52" s="327"/>
      <c r="R52" s="327"/>
      <c r="S52" s="327"/>
    </row>
    <row r="53" outlineLevel="1">
      <c r="A53" s="332">
        <v>178.0</v>
      </c>
      <c r="B53" s="332">
        <v>100.0</v>
      </c>
      <c r="C53" s="344" t="s">
        <v>389</v>
      </c>
      <c r="D53" s="332" t="s">
        <v>47</v>
      </c>
      <c r="E53" s="332">
        <v>78.04</v>
      </c>
      <c r="F53" s="386"/>
      <c r="G53" s="336">
        <f t="shared" si="17"/>
        <v>0</v>
      </c>
      <c r="H53" s="387">
        <v>825.0</v>
      </c>
      <c r="I53" s="336">
        <f t="shared" si="18"/>
        <v>0</v>
      </c>
      <c r="J53" s="344" t="s">
        <v>390</v>
      </c>
      <c r="K53" s="378" t="s">
        <v>992</v>
      </c>
      <c r="L53" s="326"/>
      <c r="M53" s="326"/>
      <c r="N53" s="326"/>
      <c r="O53" s="326"/>
      <c r="P53" s="326"/>
      <c r="Q53" s="327"/>
      <c r="R53" s="327"/>
      <c r="S53" s="327"/>
    </row>
    <row r="54" outlineLevel="1">
      <c r="A54" s="332">
        <v>179.0</v>
      </c>
      <c r="B54" s="332">
        <v>101.0</v>
      </c>
      <c r="C54" s="344" t="s">
        <v>392</v>
      </c>
      <c r="D54" s="332" t="s">
        <v>47</v>
      </c>
      <c r="E54" s="332">
        <v>78.04</v>
      </c>
      <c r="F54" s="380">
        <v>1.05</v>
      </c>
      <c r="G54" s="336">
        <f t="shared" si="17"/>
        <v>81.942</v>
      </c>
      <c r="H54" s="337">
        <v>600.0</v>
      </c>
      <c r="I54" s="336">
        <f t="shared" si="18"/>
        <v>49165.2</v>
      </c>
      <c r="J54" s="344" t="s">
        <v>393</v>
      </c>
      <c r="K54" s="326" t="s">
        <v>993</v>
      </c>
      <c r="L54" s="326"/>
      <c r="M54" s="326"/>
      <c r="N54" s="388" t="s">
        <v>994</v>
      </c>
      <c r="O54" s="326"/>
      <c r="P54" s="326"/>
      <c r="Q54" s="327"/>
      <c r="R54" s="327"/>
      <c r="S54" s="327"/>
    </row>
    <row r="55" outlineLevel="1">
      <c r="A55" s="332">
        <v>179.0</v>
      </c>
      <c r="B55" s="332">
        <v>102.0</v>
      </c>
      <c r="C55" s="344" t="s">
        <v>394</v>
      </c>
      <c r="D55" s="332" t="s">
        <v>23</v>
      </c>
      <c r="E55" s="332">
        <v>167.82</v>
      </c>
      <c r="F55" s="389"/>
      <c r="G55" s="336">
        <f t="shared" si="17"/>
        <v>0</v>
      </c>
      <c r="H55" s="337">
        <f>(I56+I57+I58)/E55</f>
        <v>1395.084253</v>
      </c>
      <c r="I55" s="336">
        <f>E55*H55</f>
        <v>234123.0394</v>
      </c>
      <c r="J55" s="367" t="s">
        <v>395</v>
      </c>
      <c r="K55" s="326"/>
      <c r="L55" s="326"/>
      <c r="M55" s="326"/>
      <c r="N55" s="326"/>
      <c r="O55" s="326"/>
      <c r="P55" s="326"/>
      <c r="Q55" s="327"/>
      <c r="R55" s="327"/>
      <c r="S55" s="327"/>
    </row>
    <row r="56" outlineLevel="1">
      <c r="A56" s="332"/>
      <c r="B56" s="332"/>
      <c r="C56" s="368" t="s">
        <v>995</v>
      </c>
      <c r="D56" s="332" t="s">
        <v>23</v>
      </c>
      <c r="E56" s="332">
        <f>E55</f>
        <v>167.82</v>
      </c>
      <c r="F56" s="389">
        <v>1.0</v>
      </c>
      <c r="G56" s="336">
        <f t="shared" si="17"/>
        <v>167.82</v>
      </c>
      <c r="H56" s="337">
        <v>916.67</v>
      </c>
      <c r="I56" s="336">
        <f t="shared" ref="I56:I60" si="19">G56*H56</f>
        <v>153835.5594</v>
      </c>
      <c r="J56" s="383"/>
      <c r="K56" s="378" t="s">
        <v>996</v>
      </c>
      <c r="L56" s="379"/>
      <c r="M56" s="326"/>
      <c r="N56" s="326"/>
      <c r="O56" s="326"/>
      <c r="P56" s="326"/>
      <c r="Q56" s="327"/>
      <c r="R56" s="327"/>
      <c r="S56" s="327"/>
    </row>
    <row r="57" outlineLevel="1">
      <c r="A57" s="332"/>
      <c r="B57" s="332"/>
      <c r="C57" s="368" t="s">
        <v>997</v>
      </c>
      <c r="D57" s="332" t="s">
        <v>19</v>
      </c>
      <c r="E57" s="332">
        <v>13426.0</v>
      </c>
      <c r="F57" s="335">
        <v>1.0</v>
      </c>
      <c r="G57" s="336">
        <f t="shared" si="17"/>
        <v>13426</v>
      </c>
      <c r="H57" s="337">
        <v>3.83</v>
      </c>
      <c r="I57" s="336">
        <f t="shared" si="19"/>
        <v>51421.58</v>
      </c>
      <c r="J57" s="383"/>
      <c r="K57" s="378"/>
      <c r="L57" s="379"/>
      <c r="M57" s="326"/>
      <c r="N57" s="326"/>
      <c r="O57" s="326"/>
      <c r="P57" s="326"/>
      <c r="Q57" s="327"/>
      <c r="R57" s="327"/>
      <c r="S57" s="327"/>
    </row>
    <row r="58" outlineLevel="1">
      <c r="A58" s="332"/>
      <c r="B58" s="332"/>
      <c r="C58" s="368" t="s">
        <v>998</v>
      </c>
      <c r="D58" s="332" t="s">
        <v>19</v>
      </c>
      <c r="E58" s="332">
        <f>E57</f>
        <v>13426</v>
      </c>
      <c r="F58" s="335">
        <v>1.0</v>
      </c>
      <c r="G58" s="336">
        <f t="shared" si="17"/>
        <v>13426</v>
      </c>
      <c r="H58" s="337">
        <v>2.15</v>
      </c>
      <c r="I58" s="336">
        <f t="shared" si="19"/>
        <v>28865.9</v>
      </c>
      <c r="J58" s="383"/>
      <c r="K58" s="378"/>
      <c r="L58" s="379"/>
      <c r="M58" s="326"/>
      <c r="N58" s="326"/>
      <c r="O58" s="326"/>
      <c r="P58" s="326"/>
      <c r="Q58" s="327"/>
      <c r="R58" s="327"/>
      <c r="S58" s="327"/>
    </row>
    <row r="59" outlineLevel="1">
      <c r="A59" s="332">
        <v>180.0</v>
      </c>
      <c r="B59" s="332">
        <v>103.0</v>
      </c>
      <c r="C59" s="344" t="s">
        <v>396</v>
      </c>
      <c r="D59" s="332" t="s">
        <v>136</v>
      </c>
      <c r="E59" s="332">
        <v>16.18</v>
      </c>
      <c r="F59" s="335">
        <f>F40</f>
        <v>1.03</v>
      </c>
      <c r="G59" s="336">
        <f t="shared" si="17"/>
        <v>16.6654</v>
      </c>
      <c r="H59" s="337">
        <f>H40</f>
        <v>3166.67</v>
      </c>
      <c r="I59" s="336">
        <f t="shared" si="19"/>
        <v>52773.82222</v>
      </c>
      <c r="J59" s="344" t="s">
        <v>382</v>
      </c>
      <c r="K59" s="326" t="s">
        <v>963</v>
      </c>
      <c r="L59" s="326"/>
      <c r="M59" s="326"/>
      <c r="N59" s="326"/>
      <c r="O59" s="326"/>
      <c r="P59" s="326"/>
      <c r="Q59" s="327"/>
      <c r="R59" s="327"/>
      <c r="S59" s="327"/>
    </row>
    <row r="60" outlineLevel="1">
      <c r="A60" s="332">
        <v>180.0</v>
      </c>
      <c r="B60" s="332">
        <v>104.0</v>
      </c>
      <c r="C60" s="344" t="s">
        <v>346</v>
      </c>
      <c r="D60" s="332" t="s">
        <v>47</v>
      </c>
      <c r="E60" s="332">
        <v>377.6</v>
      </c>
      <c r="F60" s="335">
        <f>F7</f>
        <v>1.15</v>
      </c>
      <c r="G60" s="336">
        <f t="shared" si="17"/>
        <v>434.24</v>
      </c>
      <c r="H60" s="337">
        <f>H7</f>
        <v>254.7</v>
      </c>
      <c r="I60" s="336">
        <f t="shared" si="19"/>
        <v>110600.928</v>
      </c>
      <c r="J60" s="344" t="s">
        <v>347</v>
      </c>
      <c r="K60" s="326"/>
      <c r="L60" s="326"/>
      <c r="M60" s="326"/>
      <c r="N60" s="326"/>
      <c r="O60" s="326"/>
      <c r="P60" s="326"/>
      <c r="Q60" s="327"/>
      <c r="R60" s="327"/>
      <c r="S60" s="327"/>
    </row>
    <row r="61" outlineLevel="1">
      <c r="A61" s="332">
        <v>181.0</v>
      </c>
      <c r="B61" s="332">
        <v>105.0</v>
      </c>
      <c r="C61" s="344" t="s">
        <v>397</v>
      </c>
      <c r="D61" s="332" t="s">
        <v>23</v>
      </c>
      <c r="E61" s="332">
        <v>167.82</v>
      </c>
      <c r="F61" s="335"/>
      <c r="G61" s="336"/>
      <c r="H61" s="337">
        <f>SUM(I62:I65)/E61</f>
        <v>1862.426291</v>
      </c>
      <c r="I61" s="336">
        <f>E61*H61</f>
        <v>312552.3802</v>
      </c>
      <c r="J61" s="367" t="s">
        <v>398</v>
      </c>
      <c r="K61" s="326"/>
      <c r="L61" s="326"/>
      <c r="M61" s="326"/>
      <c r="N61" s="326"/>
      <c r="O61" s="326"/>
      <c r="P61" s="326"/>
      <c r="Q61" s="327"/>
      <c r="R61" s="327"/>
      <c r="S61" s="327"/>
    </row>
    <row r="62" outlineLevel="1">
      <c r="A62" s="332"/>
      <c r="B62" s="332"/>
      <c r="C62" s="368" t="s">
        <v>999</v>
      </c>
      <c r="D62" s="332" t="s">
        <v>23</v>
      </c>
      <c r="E62" s="332">
        <f>E61</f>
        <v>167.82</v>
      </c>
      <c r="F62" s="380">
        <v>1.05</v>
      </c>
      <c r="G62" s="336">
        <f t="shared" ref="G62:G67" si="20">E62*F62</f>
        <v>176.211</v>
      </c>
      <c r="H62" s="337">
        <v>100.0</v>
      </c>
      <c r="I62" s="336">
        <f t="shared" ref="I62:I67" si="21">G62*H62</f>
        <v>17621.1</v>
      </c>
      <c r="J62" s="383"/>
      <c r="K62" s="378" t="str">
        <f>K43</f>
        <v>коэффициент запаса, применяемый в практике ТЕХНОНИКОЛЬ, см. мет.указания</v>
      </c>
      <c r="L62" s="379"/>
      <c r="M62" s="326"/>
      <c r="N62" s="326"/>
      <c r="O62" s="382" t="s">
        <v>978</v>
      </c>
      <c r="P62" s="326"/>
      <c r="Q62" s="327"/>
      <c r="R62" s="327"/>
      <c r="S62" s="327"/>
    </row>
    <row r="63" outlineLevel="1">
      <c r="A63" s="332"/>
      <c r="B63" s="332"/>
      <c r="C63" s="368" t="s">
        <v>1000</v>
      </c>
      <c r="D63" s="332" t="s">
        <v>47</v>
      </c>
      <c r="E63" s="332">
        <v>114.96</v>
      </c>
      <c r="F63" s="335">
        <v>1.15</v>
      </c>
      <c r="G63" s="336">
        <f t="shared" si="20"/>
        <v>132.204</v>
      </c>
      <c r="H63" s="337">
        <v>376.31</v>
      </c>
      <c r="I63" s="336">
        <f t="shared" si="21"/>
        <v>49749.68724</v>
      </c>
      <c r="J63" s="383"/>
      <c r="K63" s="378"/>
      <c r="L63" s="379"/>
      <c r="M63" s="326"/>
      <c r="N63" s="326"/>
      <c r="O63" s="326"/>
      <c r="P63" s="326"/>
      <c r="Q63" s="327"/>
      <c r="R63" s="327"/>
      <c r="S63" s="327"/>
    </row>
    <row r="64" outlineLevel="1">
      <c r="A64" s="332"/>
      <c r="B64" s="332"/>
      <c r="C64" s="368" t="s">
        <v>1001</v>
      </c>
      <c r="D64" s="332" t="s">
        <v>47</v>
      </c>
      <c r="E64" s="332">
        <v>155.74</v>
      </c>
      <c r="F64" s="335">
        <v>1.15</v>
      </c>
      <c r="G64" s="336">
        <f t="shared" si="20"/>
        <v>179.101</v>
      </c>
      <c r="H64" s="337">
        <v>274.98</v>
      </c>
      <c r="I64" s="336">
        <f t="shared" si="21"/>
        <v>49249.19298</v>
      </c>
      <c r="J64" s="383"/>
      <c r="K64" s="378"/>
      <c r="L64" s="379"/>
      <c r="M64" s="326"/>
      <c r="N64" s="326"/>
      <c r="O64" s="326"/>
      <c r="P64" s="326"/>
      <c r="Q64" s="327"/>
      <c r="R64" s="327"/>
      <c r="S64" s="327"/>
    </row>
    <row r="65" outlineLevel="1">
      <c r="A65" s="332"/>
      <c r="B65" s="332"/>
      <c r="C65" s="368" t="s">
        <v>1002</v>
      </c>
      <c r="D65" s="332" t="s">
        <v>47</v>
      </c>
      <c r="E65" s="332">
        <v>70.99</v>
      </c>
      <c r="F65" s="335">
        <v>1.15</v>
      </c>
      <c r="G65" s="336">
        <f t="shared" si="20"/>
        <v>81.6385</v>
      </c>
      <c r="H65" s="337">
        <v>2400.0</v>
      </c>
      <c r="I65" s="336">
        <f t="shared" si="21"/>
        <v>195932.4</v>
      </c>
      <c r="J65" s="383"/>
      <c r="K65" s="378" t="s">
        <v>989</v>
      </c>
      <c r="L65" s="379"/>
      <c r="M65" s="326"/>
      <c r="N65" s="326"/>
      <c r="O65" s="326"/>
      <c r="P65" s="326"/>
      <c r="Q65" s="327"/>
      <c r="R65" s="327"/>
      <c r="S65" s="327"/>
    </row>
    <row r="66" outlineLevel="1">
      <c r="A66" s="332">
        <v>181.0</v>
      </c>
      <c r="B66" s="332">
        <v>106.0</v>
      </c>
      <c r="C66" s="344" t="s">
        <v>368</v>
      </c>
      <c r="D66" s="332" t="s">
        <v>23</v>
      </c>
      <c r="E66" s="332">
        <v>167.8</v>
      </c>
      <c r="F66" s="335">
        <f>F39</f>
        <v>1</v>
      </c>
      <c r="G66" s="336">
        <f t="shared" si="20"/>
        <v>167.8</v>
      </c>
      <c r="H66" s="337">
        <f>H25</f>
        <v>72.33</v>
      </c>
      <c r="I66" s="336">
        <f t="shared" si="21"/>
        <v>12136.974</v>
      </c>
      <c r="J66" s="344" t="s">
        <v>399</v>
      </c>
      <c r="K66" s="326"/>
      <c r="L66" s="326"/>
      <c r="M66" s="326"/>
      <c r="N66" s="326"/>
      <c r="O66" s="326"/>
      <c r="P66" s="326"/>
      <c r="Q66" s="327"/>
      <c r="R66" s="327"/>
      <c r="S66" s="327"/>
    </row>
    <row r="67" outlineLevel="1">
      <c r="A67" s="332">
        <v>182.0</v>
      </c>
      <c r="B67" s="332">
        <v>107.0</v>
      </c>
      <c r="C67" s="344" t="s">
        <v>400</v>
      </c>
      <c r="D67" s="332" t="s">
        <v>23</v>
      </c>
      <c r="E67" s="332">
        <v>167.82</v>
      </c>
      <c r="F67" s="335">
        <v>1.0</v>
      </c>
      <c r="G67" s="336">
        <f t="shared" si="20"/>
        <v>167.82</v>
      </c>
      <c r="H67" s="337">
        <v>291.61</v>
      </c>
      <c r="I67" s="336">
        <f t="shared" si="21"/>
        <v>48937.9902</v>
      </c>
      <c r="J67" s="344" t="s">
        <v>401</v>
      </c>
      <c r="K67" s="378"/>
      <c r="L67" s="326"/>
      <c r="M67" s="326"/>
      <c r="N67" s="326"/>
      <c r="O67" s="326"/>
      <c r="P67" s="326"/>
      <c r="Q67" s="327"/>
      <c r="R67" s="327"/>
      <c r="S67" s="327"/>
    </row>
    <row r="68" outlineLevel="1">
      <c r="A68" s="345">
        <v>183.0</v>
      </c>
      <c r="B68" s="346"/>
      <c r="C68" s="347" t="s">
        <v>403</v>
      </c>
      <c r="D68" s="348"/>
      <c r="E68" s="349"/>
      <c r="F68" s="350"/>
      <c r="G68" s="350"/>
      <c r="H68" s="351"/>
      <c r="I68" s="350"/>
      <c r="J68" s="352"/>
      <c r="K68" s="326"/>
      <c r="L68" s="326"/>
      <c r="M68" s="326"/>
      <c r="N68" s="326"/>
      <c r="O68" s="326"/>
      <c r="P68" s="326"/>
      <c r="Q68" s="327"/>
      <c r="R68" s="327"/>
      <c r="S68" s="327"/>
    </row>
    <row r="69" outlineLevel="1">
      <c r="A69" s="332">
        <v>183.0</v>
      </c>
      <c r="B69" s="332">
        <v>108.0</v>
      </c>
      <c r="C69" s="344" t="s">
        <v>404</v>
      </c>
      <c r="D69" s="390" t="s">
        <v>19</v>
      </c>
      <c r="E69" s="390">
        <v>110.0</v>
      </c>
      <c r="F69" s="335">
        <v>1.0</v>
      </c>
      <c r="G69" s="336">
        <f t="shared" ref="G69:G71" si="22">E69*F69</f>
        <v>110</v>
      </c>
      <c r="H69" s="391">
        <v>8130.0</v>
      </c>
      <c r="I69" s="336">
        <f t="shared" ref="I69:I71" si="23">G69*H69</f>
        <v>894300</v>
      </c>
      <c r="J69" s="344" t="s">
        <v>405</v>
      </c>
      <c r="K69" s="378" t="s">
        <v>1003</v>
      </c>
      <c r="L69" s="326"/>
      <c r="M69" s="326"/>
      <c r="N69" s="326"/>
      <c r="O69" s="326"/>
      <c r="P69" s="326"/>
      <c r="Q69" s="327"/>
      <c r="R69" s="327"/>
      <c r="S69" s="327"/>
    </row>
    <row r="70" ht="51.0" customHeight="1" outlineLevel="1">
      <c r="A70" s="332">
        <v>184.0</v>
      </c>
      <c r="B70" s="332">
        <v>109.0</v>
      </c>
      <c r="C70" s="344" t="s">
        <v>396</v>
      </c>
      <c r="D70" s="332" t="s">
        <v>47</v>
      </c>
      <c r="E70" s="332">
        <v>79.2</v>
      </c>
      <c r="F70" s="380">
        <v>1.03</v>
      </c>
      <c r="G70" s="392">
        <f t="shared" si="22"/>
        <v>81.576</v>
      </c>
      <c r="H70" s="337">
        <f>18185*0.05</f>
        <v>909.25</v>
      </c>
      <c r="I70" s="336">
        <f t="shared" si="23"/>
        <v>74172.978</v>
      </c>
      <c r="J70" s="344" t="s">
        <v>406</v>
      </c>
      <c r="K70" s="393" t="s">
        <v>1004</v>
      </c>
      <c r="M70" s="382" t="s">
        <v>978</v>
      </c>
      <c r="N70" s="326"/>
      <c r="O70" s="326"/>
      <c r="P70" s="326"/>
      <c r="Q70" s="327"/>
      <c r="R70" s="327"/>
      <c r="S70" s="327"/>
    </row>
    <row r="71" outlineLevel="1">
      <c r="A71" s="332">
        <v>185.0</v>
      </c>
      <c r="B71" s="332">
        <v>110.0</v>
      </c>
      <c r="C71" s="367" t="s">
        <v>407</v>
      </c>
      <c r="D71" s="394" t="s">
        <v>408</v>
      </c>
      <c r="E71" s="332">
        <v>1.4586</v>
      </c>
      <c r="F71" s="335">
        <v>1.15</v>
      </c>
      <c r="G71" s="395">
        <f t="shared" si="22"/>
        <v>1.67739</v>
      </c>
      <c r="H71" s="167">
        <v>27441.95</v>
      </c>
      <c r="I71" s="336">
        <f t="shared" si="23"/>
        <v>46030.85251</v>
      </c>
      <c r="J71" s="344" t="s">
        <v>409</v>
      </c>
      <c r="K71" s="396" t="s">
        <v>1005</v>
      </c>
      <c r="L71" s="326"/>
      <c r="M71" s="326"/>
      <c r="N71" s="326"/>
      <c r="O71" s="326"/>
      <c r="P71" s="326"/>
      <c r="Q71" s="327"/>
      <c r="R71" s="327"/>
      <c r="S71" s="327"/>
    </row>
    <row r="72" outlineLevel="1">
      <c r="A72" s="345">
        <v>186.0</v>
      </c>
      <c r="B72" s="346"/>
      <c r="C72" s="347" t="s">
        <v>410</v>
      </c>
      <c r="D72" s="348"/>
      <c r="E72" s="349"/>
      <c r="F72" s="350"/>
      <c r="G72" s="350"/>
      <c r="H72" s="351"/>
      <c r="I72" s="350"/>
      <c r="J72" s="352"/>
      <c r="K72" s="326"/>
      <c r="L72" s="326"/>
      <c r="M72" s="326"/>
      <c r="N72" s="326"/>
      <c r="O72" s="326"/>
      <c r="P72" s="326"/>
      <c r="Q72" s="327"/>
      <c r="R72" s="327"/>
      <c r="S72" s="327"/>
    </row>
    <row r="73" outlineLevel="1">
      <c r="A73" s="332">
        <v>187.0</v>
      </c>
      <c r="B73" s="332">
        <v>111.0</v>
      </c>
      <c r="C73" s="344" t="s">
        <v>404</v>
      </c>
      <c r="D73" s="390" t="s">
        <v>19</v>
      </c>
      <c r="E73" s="332">
        <v>38.0</v>
      </c>
      <c r="F73" s="335">
        <v>1.0</v>
      </c>
      <c r="G73" s="336">
        <f t="shared" ref="G73:G75" si="24">E73*F73</f>
        <v>38</v>
      </c>
      <c r="H73" s="391">
        <f t="shared" ref="H73:H74" si="25">H69</f>
        <v>8130</v>
      </c>
      <c r="I73" s="336">
        <f t="shared" ref="I73:I75" si="26">G73*H73</f>
        <v>308940</v>
      </c>
      <c r="J73" s="344" t="s">
        <v>411</v>
      </c>
      <c r="K73" s="326" t="s">
        <v>1003</v>
      </c>
      <c r="L73" s="326"/>
      <c r="M73" s="326"/>
      <c r="N73" s="326"/>
      <c r="O73" s="326"/>
      <c r="P73" s="326"/>
      <c r="Q73" s="327"/>
      <c r="R73" s="327"/>
      <c r="S73" s="327"/>
    </row>
    <row r="74" ht="45.0" customHeight="1" outlineLevel="1">
      <c r="A74" s="332">
        <v>188.0</v>
      </c>
      <c r="B74" s="332">
        <v>112.0</v>
      </c>
      <c r="C74" s="344" t="s">
        <v>396</v>
      </c>
      <c r="D74" s="390" t="s">
        <v>47</v>
      </c>
      <c r="E74" s="332">
        <v>38.0</v>
      </c>
      <c r="F74" s="380">
        <v>1.03</v>
      </c>
      <c r="G74" s="336">
        <f t="shared" si="24"/>
        <v>39.14</v>
      </c>
      <c r="H74" s="337">
        <f t="shared" si="25"/>
        <v>909.25</v>
      </c>
      <c r="I74" s="336">
        <f t="shared" si="26"/>
        <v>35588.045</v>
      </c>
      <c r="J74" s="344" t="s">
        <v>412</v>
      </c>
      <c r="K74" s="393" t="s">
        <v>1004</v>
      </c>
      <c r="M74" s="382" t="s">
        <v>978</v>
      </c>
      <c r="N74" s="326"/>
      <c r="O74" s="326"/>
      <c r="P74" s="326"/>
      <c r="Q74" s="327"/>
      <c r="R74" s="327"/>
      <c r="S74" s="327"/>
    </row>
    <row r="75" outlineLevel="1">
      <c r="A75" s="332">
        <v>189.0</v>
      </c>
      <c r="B75" s="332">
        <v>113.0</v>
      </c>
      <c r="C75" s="344" t="s">
        <v>407</v>
      </c>
      <c r="D75" s="397" t="s">
        <v>23</v>
      </c>
      <c r="E75" s="332">
        <v>38.49</v>
      </c>
      <c r="F75" s="335">
        <v>1.15</v>
      </c>
      <c r="G75" s="336">
        <f t="shared" si="24"/>
        <v>44.2635</v>
      </c>
      <c r="H75" s="167">
        <v>228.4</v>
      </c>
      <c r="I75" s="336">
        <f t="shared" si="26"/>
        <v>10109.7834</v>
      </c>
      <c r="J75" s="344" t="s">
        <v>413</v>
      </c>
      <c r="K75" s="326" t="str">
        <f>K71</f>
        <v>нет цены за 1 м</v>
      </c>
      <c r="L75" s="326"/>
      <c r="M75" s="326"/>
      <c r="N75" s="326"/>
      <c r="O75" s="326"/>
      <c r="P75" s="326"/>
      <c r="Q75" s="327"/>
      <c r="R75" s="327"/>
      <c r="S75" s="327"/>
    </row>
    <row r="76" outlineLevel="1">
      <c r="A76" s="345">
        <v>190.0</v>
      </c>
      <c r="B76" s="346"/>
      <c r="C76" s="347" t="s">
        <v>414</v>
      </c>
      <c r="D76" s="348"/>
      <c r="E76" s="349"/>
      <c r="F76" s="350"/>
      <c r="G76" s="350"/>
      <c r="H76" s="351"/>
      <c r="I76" s="350"/>
      <c r="J76" s="352"/>
      <c r="K76" s="326"/>
      <c r="L76" s="326"/>
      <c r="M76" s="326"/>
      <c r="N76" s="326"/>
      <c r="O76" s="326"/>
      <c r="P76" s="326"/>
      <c r="Q76" s="327"/>
      <c r="R76" s="327"/>
      <c r="S76" s="327"/>
    </row>
    <row r="77" outlineLevel="1">
      <c r="A77" s="332">
        <v>191.0</v>
      </c>
      <c r="B77" s="332">
        <v>114.0</v>
      </c>
      <c r="C77" s="344" t="s">
        <v>404</v>
      </c>
      <c r="D77" s="390" t="s">
        <v>19</v>
      </c>
      <c r="E77" s="332">
        <v>6.0</v>
      </c>
      <c r="F77" s="335">
        <v>1.0</v>
      </c>
      <c r="G77" s="336">
        <f t="shared" ref="G77:G79" si="27">E77*F77</f>
        <v>6</v>
      </c>
      <c r="H77" s="391">
        <f>H69</f>
        <v>8130</v>
      </c>
      <c r="I77" s="336">
        <f t="shared" ref="I77:I79" si="28">G77*H77</f>
        <v>48780</v>
      </c>
      <c r="J77" s="344" t="s">
        <v>415</v>
      </c>
      <c r="K77" s="326"/>
      <c r="L77" s="326"/>
      <c r="M77" s="326"/>
      <c r="N77" s="326"/>
      <c r="O77" s="326"/>
      <c r="P77" s="326"/>
      <c r="Q77" s="327"/>
      <c r="R77" s="327"/>
      <c r="S77" s="327"/>
    </row>
    <row r="78" outlineLevel="1">
      <c r="A78" s="332">
        <v>192.0</v>
      </c>
      <c r="B78" s="332">
        <v>115.0</v>
      </c>
      <c r="C78" s="344" t="s">
        <v>396</v>
      </c>
      <c r="D78" s="332" t="s">
        <v>47</v>
      </c>
      <c r="E78" s="332">
        <v>8.6</v>
      </c>
      <c r="F78" s="380">
        <v>1.03</v>
      </c>
      <c r="G78" s="336">
        <f t="shared" si="27"/>
        <v>8.858</v>
      </c>
      <c r="H78" s="337">
        <f>H74</f>
        <v>909.25</v>
      </c>
      <c r="I78" s="336">
        <f t="shared" si="28"/>
        <v>8054.1365</v>
      </c>
      <c r="J78" s="344" t="s">
        <v>416</v>
      </c>
      <c r="K78" s="393" t="s">
        <v>1004</v>
      </c>
      <c r="M78" s="382" t="s">
        <v>978</v>
      </c>
      <c r="N78" s="326"/>
      <c r="O78" s="326"/>
      <c r="P78" s="326"/>
      <c r="Q78" s="327"/>
      <c r="R78" s="327"/>
      <c r="S78" s="327"/>
    </row>
    <row r="79" outlineLevel="1">
      <c r="A79" s="332">
        <v>193.0</v>
      </c>
      <c r="B79" s="332">
        <v>116.0</v>
      </c>
      <c r="C79" s="344" t="s">
        <v>407</v>
      </c>
      <c r="D79" s="398" t="s">
        <v>23</v>
      </c>
      <c r="E79" s="332">
        <v>7.275</v>
      </c>
      <c r="F79" s="335">
        <v>1.15</v>
      </c>
      <c r="G79" s="336">
        <f t="shared" si="27"/>
        <v>8.36625</v>
      </c>
      <c r="H79" s="167">
        <v>274.42</v>
      </c>
      <c r="I79" s="336">
        <f t="shared" si="28"/>
        <v>2295.866325</v>
      </c>
      <c r="J79" s="344" t="s">
        <v>417</v>
      </c>
      <c r="K79" s="326" t="str">
        <f>K71</f>
        <v>нет цены за 1 м</v>
      </c>
      <c r="L79" s="378"/>
      <c r="M79" s="378"/>
      <c r="N79" s="326"/>
      <c r="O79" s="326"/>
      <c r="P79" s="326"/>
      <c r="Q79" s="327"/>
      <c r="R79" s="327"/>
      <c r="S79" s="327"/>
    </row>
    <row r="80" outlineLevel="1">
      <c r="A80" s="345">
        <v>194.0</v>
      </c>
      <c r="B80" s="346"/>
      <c r="C80" s="347" t="s">
        <v>418</v>
      </c>
      <c r="D80" s="348"/>
      <c r="E80" s="349"/>
      <c r="F80" s="350"/>
      <c r="G80" s="350"/>
      <c r="H80" s="351"/>
      <c r="I80" s="350"/>
      <c r="J80" s="352"/>
      <c r="K80" s="326"/>
      <c r="L80" s="326"/>
      <c r="M80" s="326"/>
      <c r="N80" s="326"/>
      <c r="O80" s="326"/>
      <c r="P80" s="326"/>
      <c r="Q80" s="327"/>
      <c r="R80" s="327"/>
      <c r="S80" s="327"/>
    </row>
    <row r="81" outlineLevel="1">
      <c r="A81" s="332">
        <v>194.0</v>
      </c>
      <c r="B81" s="332">
        <v>117.0</v>
      </c>
      <c r="C81" s="344" t="s">
        <v>388</v>
      </c>
      <c r="D81" s="332" t="s">
        <v>47</v>
      </c>
      <c r="E81" s="332">
        <v>689.52</v>
      </c>
      <c r="F81" s="335">
        <f>F38</f>
        <v>1</v>
      </c>
      <c r="G81" s="336">
        <f t="shared" ref="G81:G82" si="29">E81*F81</f>
        <v>689.52</v>
      </c>
      <c r="H81" s="337">
        <f>H38</f>
        <v>16.67</v>
      </c>
      <c r="I81" s="336">
        <f t="shared" ref="I81:I82" si="30">G81*H81</f>
        <v>11494.2984</v>
      </c>
      <c r="J81" s="344" t="s">
        <v>379</v>
      </c>
      <c r="K81" s="326"/>
      <c r="L81" s="326"/>
      <c r="M81" s="326"/>
      <c r="N81" s="326"/>
      <c r="O81" s="326"/>
      <c r="P81" s="326"/>
      <c r="Q81" s="327"/>
      <c r="R81" s="327"/>
      <c r="S81" s="327"/>
    </row>
    <row r="82" outlineLevel="1">
      <c r="A82" s="332">
        <v>195.0</v>
      </c>
      <c r="B82" s="332">
        <v>118.0</v>
      </c>
      <c r="C82" s="344" t="s">
        <v>419</v>
      </c>
      <c r="D82" s="332" t="s">
        <v>47</v>
      </c>
      <c r="E82" s="332">
        <v>48.75</v>
      </c>
      <c r="F82" s="335">
        <f>F6</f>
        <v>1</v>
      </c>
      <c r="G82" s="336">
        <f t="shared" si="29"/>
        <v>48.75</v>
      </c>
      <c r="H82" s="337">
        <f>H6</f>
        <v>37.702</v>
      </c>
      <c r="I82" s="336">
        <f t="shared" si="30"/>
        <v>1837.9725</v>
      </c>
      <c r="J82" s="344" t="s">
        <v>420</v>
      </c>
      <c r="K82" s="378"/>
      <c r="L82" s="379"/>
      <c r="M82" s="326"/>
      <c r="N82" s="326"/>
      <c r="O82" s="326"/>
      <c r="P82" s="326"/>
      <c r="Q82" s="327"/>
      <c r="R82" s="327"/>
      <c r="S82" s="327"/>
    </row>
    <row r="83" outlineLevel="1">
      <c r="A83" s="332">
        <v>196.0</v>
      </c>
      <c r="B83" s="332">
        <v>119.0</v>
      </c>
      <c r="C83" s="344" t="s">
        <v>421</v>
      </c>
      <c r="D83" s="332" t="s">
        <v>23</v>
      </c>
      <c r="E83" s="332">
        <v>259.52</v>
      </c>
      <c r="F83" s="335"/>
      <c r="G83" s="336"/>
      <c r="H83" s="337">
        <f>SUM(I84:I86)/E83</f>
        <v>593.291153</v>
      </c>
      <c r="I83" s="336">
        <f>E83*H83</f>
        <v>153970.92</v>
      </c>
      <c r="J83" s="367" t="s">
        <v>422</v>
      </c>
      <c r="K83" s="378"/>
      <c r="L83" s="379"/>
      <c r="M83" s="379"/>
      <c r="N83" s="378"/>
      <c r="O83" s="326"/>
      <c r="P83" s="326"/>
      <c r="Q83" s="327"/>
      <c r="R83" s="327"/>
      <c r="S83" s="327"/>
    </row>
    <row r="84" outlineLevel="1">
      <c r="A84" s="332"/>
      <c r="B84" s="332"/>
      <c r="C84" s="368" t="s">
        <v>1006</v>
      </c>
      <c r="D84" s="332" t="s">
        <v>23</v>
      </c>
      <c r="E84" s="332">
        <f>E83</f>
        <v>259.52</v>
      </c>
      <c r="F84" s="380">
        <v>1.05</v>
      </c>
      <c r="G84" s="336">
        <f t="shared" ref="G84:G88" si="31">E84*F84</f>
        <v>272.496</v>
      </c>
      <c r="H84" s="337">
        <v>100.0</v>
      </c>
      <c r="I84" s="336">
        <f t="shared" ref="I84:I88" si="32">G84*H84</f>
        <v>27249.6</v>
      </c>
      <c r="J84" s="383"/>
      <c r="K84" s="378" t="s">
        <v>977</v>
      </c>
      <c r="L84" s="379"/>
      <c r="M84" s="326"/>
      <c r="N84" s="326"/>
      <c r="O84" s="382" t="s">
        <v>978</v>
      </c>
      <c r="P84" s="326"/>
      <c r="Q84" s="327"/>
      <c r="R84" s="327"/>
      <c r="S84" s="327"/>
    </row>
    <row r="85" outlineLevel="1">
      <c r="A85" s="332"/>
      <c r="B85" s="332"/>
      <c r="C85" s="368" t="s">
        <v>1007</v>
      </c>
      <c r="D85" s="332" t="s">
        <v>47</v>
      </c>
      <c r="E85" s="332">
        <v>147.84</v>
      </c>
      <c r="F85" s="335">
        <v>1.15</v>
      </c>
      <c r="G85" s="336">
        <f t="shared" si="31"/>
        <v>170.016</v>
      </c>
      <c r="H85" s="337">
        <v>376.31</v>
      </c>
      <c r="I85" s="336">
        <f t="shared" si="32"/>
        <v>63978.72096</v>
      </c>
      <c r="J85" s="383"/>
      <c r="K85" s="378"/>
      <c r="L85" s="379"/>
      <c r="M85" s="326"/>
      <c r="N85" s="326"/>
      <c r="O85" s="326"/>
      <c r="P85" s="326"/>
      <c r="Q85" s="327"/>
      <c r="R85" s="327"/>
      <c r="S85" s="327"/>
    </row>
    <row r="86" outlineLevel="1">
      <c r="A86" s="332"/>
      <c r="B86" s="332"/>
      <c r="C86" s="368" t="s">
        <v>1008</v>
      </c>
      <c r="D86" s="332" t="s">
        <v>47</v>
      </c>
      <c r="E86" s="332">
        <v>198.41</v>
      </c>
      <c r="F86" s="335">
        <v>1.15</v>
      </c>
      <c r="G86" s="336">
        <f t="shared" si="31"/>
        <v>228.1715</v>
      </c>
      <c r="H86" s="337">
        <v>274.98</v>
      </c>
      <c r="I86" s="336">
        <f t="shared" si="32"/>
        <v>62742.59907</v>
      </c>
      <c r="J86" s="383"/>
      <c r="K86" s="378"/>
      <c r="L86" s="379"/>
      <c r="M86" s="326"/>
      <c r="N86" s="326"/>
      <c r="O86" s="326"/>
      <c r="P86" s="326"/>
      <c r="Q86" s="327"/>
      <c r="R86" s="327"/>
      <c r="S86" s="327"/>
    </row>
    <row r="87" outlineLevel="1">
      <c r="A87" s="332">
        <v>197.0</v>
      </c>
      <c r="B87" s="332">
        <v>120.0</v>
      </c>
      <c r="C87" s="344" t="s">
        <v>423</v>
      </c>
      <c r="D87" s="332" t="s">
        <v>23</v>
      </c>
      <c r="E87" s="332">
        <v>256.67</v>
      </c>
      <c r="F87" s="335">
        <v>1.0</v>
      </c>
      <c r="G87" s="336">
        <f t="shared" si="31"/>
        <v>256.67</v>
      </c>
      <c r="H87" s="337">
        <v>72.1</v>
      </c>
      <c r="I87" s="336">
        <f t="shared" si="32"/>
        <v>18505.907</v>
      </c>
      <c r="J87" s="344" t="s">
        <v>424</v>
      </c>
      <c r="K87" s="378"/>
      <c r="L87" s="379"/>
      <c r="M87" s="326"/>
      <c r="N87" s="326"/>
      <c r="O87" s="326"/>
      <c r="P87" s="326"/>
      <c r="Q87" s="327"/>
      <c r="R87" s="327"/>
      <c r="S87" s="327"/>
    </row>
    <row r="88" outlineLevel="1">
      <c r="A88" s="332">
        <v>198.0</v>
      </c>
      <c r="B88" s="332">
        <v>121.0</v>
      </c>
      <c r="C88" s="344" t="s">
        <v>368</v>
      </c>
      <c r="D88" s="398" t="s">
        <v>408</v>
      </c>
      <c r="E88" s="332">
        <v>2.5665</v>
      </c>
      <c r="F88" s="335">
        <f>F39</f>
        <v>1</v>
      </c>
      <c r="G88" s="336">
        <f t="shared" si="31"/>
        <v>2.5665</v>
      </c>
      <c r="H88" s="337">
        <f>H25*100</f>
        <v>7233</v>
      </c>
      <c r="I88" s="336">
        <f t="shared" si="32"/>
        <v>18563.4945</v>
      </c>
      <c r="J88" s="344" t="s">
        <v>425</v>
      </c>
      <c r="K88" s="326"/>
      <c r="L88" s="326"/>
      <c r="M88" s="326"/>
      <c r="N88" s="326"/>
      <c r="O88" s="326"/>
      <c r="P88" s="326"/>
      <c r="Q88" s="327"/>
      <c r="R88" s="327"/>
      <c r="S88" s="327"/>
    </row>
    <row r="89" outlineLevel="1">
      <c r="A89" s="345">
        <v>199.0</v>
      </c>
      <c r="B89" s="346"/>
      <c r="C89" s="347" t="s">
        <v>426</v>
      </c>
      <c r="D89" s="348"/>
      <c r="E89" s="349"/>
      <c r="F89" s="350"/>
      <c r="G89" s="350"/>
      <c r="H89" s="351"/>
      <c r="I89" s="350"/>
      <c r="J89" s="352"/>
      <c r="K89" s="326"/>
      <c r="L89" s="326"/>
      <c r="M89" s="326"/>
      <c r="N89" s="326"/>
      <c r="O89" s="326"/>
      <c r="P89" s="326"/>
      <c r="Q89" s="327"/>
      <c r="R89" s="327"/>
      <c r="S89" s="327"/>
    </row>
    <row r="90" outlineLevel="1">
      <c r="A90" s="332">
        <v>199.0</v>
      </c>
      <c r="B90" s="332">
        <v>122.0</v>
      </c>
      <c r="C90" s="344" t="s">
        <v>427</v>
      </c>
      <c r="D90" s="332" t="s">
        <v>47</v>
      </c>
      <c r="E90" s="332">
        <v>451.75</v>
      </c>
      <c r="F90" s="335">
        <f>F6</f>
        <v>1</v>
      </c>
      <c r="G90" s="336">
        <f t="shared" ref="G90:G91" si="33">E90*F90</f>
        <v>451.75</v>
      </c>
      <c r="H90" s="337">
        <f>H6</f>
        <v>37.702</v>
      </c>
      <c r="I90" s="336">
        <f t="shared" ref="I90:I91" si="34">G90*H90</f>
        <v>17031.8785</v>
      </c>
      <c r="J90" s="344" t="s">
        <v>428</v>
      </c>
      <c r="K90" s="326"/>
      <c r="L90" s="378"/>
      <c r="M90" s="378"/>
      <c r="N90" s="326"/>
      <c r="O90" s="326"/>
      <c r="P90" s="326"/>
      <c r="Q90" s="327"/>
      <c r="R90" s="327"/>
      <c r="S90" s="327"/>
    </row>
    <row r="91" outlineLevel="1">
      <c r="A91" s="332">
        <v>200.0</v>
      </c>
      <c r="B91" s="332">
        <v>123.0</v>
      </c>
      <c r="C91" s="344" t="s">
        <v>429</v>
      </c>
      <c r="D91" s="332" t="s">
        <v>136</v>
      </c>
      <c r="E91" s="332">
        <v>50.43</v>
      </c>
      <c r="F91" s="335">
        <v>1.03</v>
      </c>
      <c r="G91" s="336">
        <f t="shared" si="33"/>
        <v>51.9429</v>
      </c>
      <c r="H91" s="337">
        <v>15376.858333333334</v>
      </c>
      <c r="I91" s="336">
        <f t="shared" si="34"/>
        <v>798718.6147</v>
      </c>
      <c r="J91" s="344" t="s">
        <v>430</v>
      </c>
      <c r="K91" s="378" t="s">
        <v>963</v>
      </c>
      <c r="L91" s="379"/>
      <c r="M91" s="326"/>
      <c r="N91" s="326"/>
      <c r="O91" s="326"/>
      <c r="P91" s="326"/>
      <c r="Q91" s="327"/>
      <c r="R91" s="327"/>
      <c r="S91" s="327"/>
    </row>
    <row r="92" outlineLevel="1">
      <c r="A92" s="332">
        <v>201.0</v>
      </c>
      <c r="B92" s="332">
        <v>124.0</v>
      </c>
      <c r="C92" s="344" t="s">
        <v>431</v>
      </c>
      <c r="D92" s="332" t="s">
        <v>23</v>
      </c>
      <c r="E92" s="332">
        <v>947.04</v>
      </c>
      <c r="F92" s="335"/>
      <c r="G92" s="336"/>
      <c r="H92" s="337">
        <f>SUM(I93:I95)/E92</f>
        <v>888.6539093</v>
      </c>
      <c r="I92" s="336">
        <f>E92*H92</f>
        <v>841590.7983</v>
      </c>
      <c r="J92" s="367" t="s">
        <v>432</v>
      </c>
      <c r="K92" s="378"/>
      <c r="L92" s="379"/>
      <c r="M92" s="379"/>
      <c r="N92" s="378"/>
      <c r="O92" s="326"/>
      <c r="P92" s="326"/>
      <c r="Q92" s="327"/>
      <c r="R92" s="327"/>
      <c r="S92" s="327"/>
    </row>
    <row r="93" outlineLevel="1">
      <c r="A93" s="332"/>
      <c r="B93" s="332"/>
      <c r="C93" s="368" t="s">
        <v>1009</v>
      </c>
      <c r="D93" s="332" t="s">
        <v>23</v>
      </c>
      <c r="E93" s="332">
        <f>E92</f>
        <v>947.04</v>
      </c>
      <c r="F93" s="380">
        <v>1.05</v>
      </c>
      <c r="G93" s="336">
        <f t="shared" ref="G93:G96" si="35">E93*F93</f>
        <v>994.392</v>
      </c>
      <c r="H93" s="337">
        <v>100.0</v>
      </c>
      <c r="I93" s="336">
        <f t="shared" ref="I93:I96" si="36">G93*H93</f>
        <v>99439.2</v>
      </c>
      <c r="J93" s="383"/>
      <c r="K93" s="378" t="s">
        <v>977</v>
      </c>
      <c r="L93" s="379"/>
      <c r="M93" s="326"/>
      <c r="N93" s="326"/>
      <c r="O93" s="382" t="s">
        <v>978</v>
      </c>
      <c r="P93" s="326"/>
      <c r="Q93" s="327"/>
      <c r="R93" s="327"/>
      <c r="S93" s="327"/>
    </row>
    <row r="94" outlineLevel="1">
      <c r="A94" s="332"/>
      <c r="B94" s="332"/>
      <c r="C94" s="368" t="s">
        <v>1010</v>
      </c>
      <c r="D94" s="332" t="s">
        <v>47</v>
      </c>
      <c r="E94" s="332">
        <v>910.11</v>
      </c>
      <c r="F94" s="335">
        <v>1.15</v>
      </c>
      <c r="G94" s="336">
        <f t="shared" si="35"/>
        <v>1046.6265</v>
      </c>
      <c r="H94" s="337">
        <v>376.31</v>
      </c>
      <c r="I94" s="336">
        <f t="shared" si="36"/>
        <v>393856.0182</v>
      </c>
      <c r="J94" s="383"/>
      <c r="K94" s="378"/>
      <c r="L94" s="379"/>
      <c r="M94" s="326"/>
      <c r="N94" s="326"/>
      <c r="O94" s="326"/>
      <c r="P94" s="326"/>
      <c r="Q94" s="327"/>
      <c r="R94" s="327"/>
      <c r="S94" s="327"/>
    </row>
    <row r="95" outlineLevel="1">
      <c r="A95" s="332"/>
      <c r="B95" s="332"/>
      <c r="C95" s="368" t="s">
        <v>1011</v>
      </c>
      <c r="D95" s="332" t="s">
        <v>47</v>
      </c>
      <c r="E95" s="332">
        <v>1101.41</v>
      </c>
      <c r="F95" s="335">
        <v>1.15</v>
      </c>
      <c r="G95" s="336">
        <f t="shared" si="35"/>
        <v>1266.6215</v>
      </c>
      <c r="H95" s="337">
        <v>274.98</v>
      </c>
      <c r="I95" s="336">
        <f t="shared" si="36"/>
        <v>348295.5801</v>
      </c>
      <c r="J95" s="383"/>
      <c r="K95" s="378"/>
      <c r="L95" s="379"/>
      <c r="M95" s="326"/>
      <c r="N95" s="326"/>
      <c r="O95" s="326"/>
      <c r="P95" s="326"/>
      <c r="Q95" s="327"/>
      <c r="R95" s="327"/>
      <c r="S95" s="327"/>
    </row>
    <row r="96" ht="24.0" customHeight="1" outlineLevel="1">
      <c r="A96" s="332">
        <v>202.0</v>
      </c>
      <c r="B96" s="332">
        <v>125.0</v>
      </c>
      <c r="C96" s="344" t="s">
        <v>374</v>
      </c>
      <c r="D96" s="332" t="s">
        <v>23</v>
      </c>
      <c r="E96" s="332">
        <v>947.04</v>
      </c>
      <c r="F96" s="335">
        <v>1.0</v>
      </c>
      <c r="G96" s="336">
        <f t="shared" si="35"/>
        <v>947.04</v>
      </c>
      <c r="H96" s="337">
        <v>291.67</v>
      </c>
      <c r="I96" s="336">
        <f t="shared" si="36"/>
        <v>276223.1568</v>
      </c>
      <c r="J96" s="344" t="s">
        <v>401</v>
      </c>
      <c r="K96" s="378"/>
      <c r="L96" s="379"/>
      <c r="M96" s="326"/>
      <c r="N96" s="326"/>
      <c r="O96" s="326"/>
      <c r="P96" s="326"/>
      <c r="Q96" s="327"/>
      <c r="R96" s="327"/>
      <c r="S96" s="327"/>
    </row>
    <row r="97" outlineLevel="1">
      <c r="A97" s="345">
        <v>203.0</v>
      </c>
      <c r="B97" s="346"/>
      <c r="C97" s="347" t="s">
        <v>433</v>
      </c>
      <c r="D97" s="348"/>
      <c r="E97" s="349"/>
      <c r="F97" s="350"/>
      <c r="G97" s="350"/>
      <c r="H97" s="351"/>
      <c r="I97" s="350"/>
      <c r="J97" s="352"/>
      <c r="K97" s="326"/>
      <c r="L97" s="326"/>
      <c r="M97" s="326"/>
      <c r="N97" s="326"/>
      <c r="O97" s="326"/>
      <c r="P97" s="326"/>
      <c r="Q97" s="327"/>
      <c r="R97" s="327"/>
      <c r="S97" s="327"/>
    </row>
    <row r="98" outlineLevel="1">
      <c r="A98" s="332">
        <v>203.0</v>
      </c>
      <c r="B98" s="332">
        <v>126.0</v>
      </c>
      <c r="C98" s="344" t="s">
        <v>427</v>
      </c>
      <c r="D98" s="332" t="s">
        <v>47</v>
      </c>
      <c r="E98" s="332">
        <v>121.95</v>
      </c>
      <c r="F98" s="335">
        <f>F6</f>
        <v>1</v>
      </c>
      <c r="G98" s="336">
        <f t="shared" ref="G98:G99" si="37">E98*F98</f>
        <v>121.95</v>
      </c>
      <c r="H98" s="337">
        <f>H6</f>
        <v>37.702</v>
      </c>
      <c r="I98" s="336">
        <f t="shared" ref="I98:I99" si="38">G98*H98</f>
        <v>4597.7589</v>
      </c>
      <c r="J98" s="344" t="s">
        <v>434</v>
      </c>
      <c r="K98" s="326"/>
      <c r="L98" s="378"/>
      <c r="M98" s="378"/>
      <c r="N98" s="326"/>
      <c r="O98" s="326"/>
      <c r="P98" s="326"/>
      <c r="Q98" s="327"/>
      <c r="R98" s="327"/>
      <c r="S98" s="327"/>
    </row>
    <row r="99" outlineLevel="1">
      <c r="A99" s="332">
        <v>204.0</v>
      </c>
      <c r="B99" s="332">
        <v>127.0</v>
      </c>
      <c r="C99" s="344" t="s">
        <v>429</v>
      </c>
      <c r="D99" s="332" t="s">
        <v>136</v>
      </c>
      <c r="E99" s="332">
        <v>9.05</v>
      </c>
      <c r="F99" s="335">
        <f>F91</f>
        <v>1.03</v>
      </c>
      <c r="G99" s="336">
        <f t="shared" si="37"/>
        <v>9.3215</v>
      </c>
      <c r="H99" s="337">
        <f>H91</f>
        <v>15376.85833</v>
      </c>
      <c r="I99" s="336">
        <f t="shared" si="38"/>
        <v>143335.385</v>
      </c>
      <c r="J99" s="344" t="s">
        <v>430</v>
      </c>
      <c r="K99" s="378" t="s">
        <v>963</v>
      </c>
      <c r="L99" s="379"/>
      <c r="M99" s="326"/>
      <c r="N99" s="326"/>
      <c r="O99" s="326"/>
      <c r="P99" s="326"/>
      <c r="Q99" s="327"/>
      <c r="R99" s="327"/>
      <c r="S99" s="327"/>
    </row>
    <row r="100" outlineLevel="1">
      <c r="A100" s="332">
        <v>205.0</v>
      </c>
      <c r="B100" s="332">
        <v>128.0</v>
      </c>
      <c r="C100" s="344" t="s">
        <v>431</v>
      </c>
      <c r="D100" s="332" t="s">
        <v>23</v>
      </c>
      <c r="E100" s="332">
        <v>229.24</v>
      </c>
      <c r="F100" s="335"/>
      <c r="G100" s="336"/>
      <c r="H100" s="337">
        <f>SUM(I101:I103)/E100</f>
        <v>876.0316854</v>
      </c>
      <c r="I100" s="336">
        <f>E100*H100</f>
        <v>200821.5036</v>
      </c>
      <c r="J100" s="367" t="s">
        <v>435</v>
      </c>
      <c r="K100" s="378"/>
      <c r="L100" s="379"/>
      <c r="M100" s="379"/>
      <c r="N100" s="378"/>
      <c r="O100" s="326"/>
      <c r="P100" s="326"/>
      <c r="Q100" s="327"/>
      <c r="R100" s="327"/>
      <c r="S100" s="327"/>
    </row>
    <row r="101" outlineLevel="1">
      <c r="A101" s="332"/>
      <c r="B101" s="332"/>
      <c r="C101" s="368" t="s">
        <v>1012</v>
      </c>
      <c r="D101" s="332" t="s">
        <v>23</v>
      </c>
      <c r="E101" s="332">
        <v>229.24</v>
      </c>
      <c r="F101" s="380">
        <v>1.05</v>
      </c>
      <c r="G101" s="336">
        <f t="shared" ref="G101:G104" si="39">E101*F101</f>
        <v>240.702</v>
      </c>
      <c r="H101" s="337">
        <v>100.0</v>
      </c>
      <c r="I101" s="336">
        <f t="shared" ref="I101:I104" si="40">G101*H101</f>
        <v>24070.2</v>
      </c>
      <c r="J101" s="383"/>
      <c r="K101" s="378" t="s">
        <v>977</v>
      </c>
      <c r="L101" s="379"/>
      <c r="M101" s="326"/>
      <c r="N101" s="326"/>
      <c r="O101" s="382" t="s">
        <v>978</v>
      </c>
      <c r="P101" s="326"/>
      <c r="Q101" s="327"/>
      <c r="R101" s="327"/>
      <c r="S101" s="327"/>
    </row>
    <row r="102" outlineLevel="1">
      <c r="A102" s="332"/>
      <c r="B102" s="332"/>
      <c r="C102" s="368" t="s">
        <v>1013</v>
      </c>
      <c r="D102" s="332" t="s">
        <v>47</v>
      </c>
      <c r="E102" s="332">
        <v>216.63</v>
      </c>
      <c r="F102" s="335">
        <v>1.15</v>
      </c>
      <c r="G102" s="336">
        <f t="shared" si="39"/>
        <v>249.1245</v>
      </c>
      <c r="H102" s="337">
        <v>376.31</v>
      </c>
      <c r="I102" s="336">
        <f t="shared" si="40"/>
        <v>93748.0406</v>
      </c>
      <c r="J102" s="383"/>
      <c r="K102" s="378"/>
      <c r="L102" s="379"/>
      <c r="M102" s="326"/>
      <c r="N102" s="326"/>
      <c r="O102" s="326"/>
      <c r="P102" s="326"/>
      <c r="Q102" s="327"/>
      <c r="R102" s="327"/>
      <c r="S102" s="327"/>
    </row>
    <row r="103" outlineLevel="1">
      <c r="A103" s="332"/>
      <c r="B103" s="332"/>
      <c r="C103" s="368" t="s">
        <v>1014</v>
      </c>
      <c r="D103" s="332" t="s">
        <v>47</v>
      </c>
      <c r="E103" s="332">
        <v>262.48</v>
      </c>
      <c r="F103" s="335">
        <v>1.15</v>
      </c>
      <c r="G103" s="336">
        <f t="shared" si="39"/>
        <v>301.852</v>
      </c>
      <c r="H103" s="337">
        <v>274.98</v>
      </c>
      <c r="I103" s="336">
        <f t="shared" si="40"/>
        <v>83003.26296</v>
      </c>
      <c r="J103" s="383"/>
      <c r="K103" s="378"/>
      <c r="L103" s="379"/>
      <c r="M103" s="326"/>
      <c r="N103" s="326"/>
      <c r="O103" s="326"/>
      <c r="P103" s="326"/>
      <c r="Q103" s="327"/>
      <c r="R103" s="327"/>
      <c r="S103" s="327"/>
    </row>
    <row r="104" outlineLevel="1">
      <c r="A104" s="332">
        <v>206.0</v>
      </c>
      <c r="B104" s="332">
        <v>129.0</v>
      </c>
      <c r="C104" s="344" t="s">
        <v>374</v>
      </c>
      <c r="D104" s="332" t="s">
        <v>23</v>
      </c>
      <c r="E104" s="332">
        <v>229.24</v>
      </c>
      <c r="F104" s="335">
        <f>F96</f>
        <v>1</v>
      </c>
      <c r="G104" s="336">
        <f t="shared" si="39"/>
        <v>229.24</v>
      </c>
      <c r="H104" s="337">
        <f>H96</f>
        <v>291.67</v>
      </c>
      <c r="I104" s="336">
        <f t="shared" si="40"/>
        <v>66862.4308</v>
      </c>
      <c r="J104" s="344" t="s">
        <v>401</v>
      </c>
      <c r="K104" s="378"/>
      <c r="L104" s="379"/>
      <c r="M104" s="326"/>
      <c r="N104" s="326"/>
      <c r="O104" s="326"/>
      <c r="P104" s="326"/>
      <c r="Q104" s="327"/>
      <c r="R104" s="327"/>
      <c r="S104" s="327"/>
    </row>
    <row r="105" outlineLevel="1">
      <c r="A105" s="345">
        <v>207.0</v>
      </c>
      <c r="B105" s="346"/>
      <c r="C105" s="347" t="s">
        <v>436</v>
      </c>
      <c r="D105" s="348"/>
      <c r="E105" s="349"/>
      <c r="F105" s="350"/>
      <c r="G105" s="350"/>
      <c r="H105" s="351"/>
      <c r="I105" s="350"/>
      <c r="J105" s="352"/>
      <c r="K105" s="326"/>
      <c r="L105" s="326"/>
      <c r="M105" s="326"/>
      <c r="N105" s="326"/>
      <c r="O105" s="326"/>
      <c r="P105" s="326"/>
      <c r="Q105" s="327"/>
      <c r="R105" s="327"/>
      <c r="S105" s="327"/>
    </row>
    <row r="106" ht="51.0" customHeight="1" outlineLevel="1">
      <c r="A106" s="332">
        <v>207.0</v>
      </c>
      <c r="B106" s="332">
        <v>130.0</v>
      </c>
      <c r="C106" s="344" t="s">
        <v>431</v>
      </c>
      <c r="D106" s="332" t="s">
        <v>23</v>
      </c>
      <c r="E106" s="332">
        <v>148.92</v>
      </c>
      <c r="F106" s="335"/>
      <c r="G106" s="336"/>
      <c r="H106" s="337">
        <f>SUM(I107:I108)/E106</f>
        <v>493.727537</v>
      </c>
      <c r="I106" s="336">
        <f>E106*H106</f>
        <v>73525.90481</v>
      </c>
      <c r="J106" s="367" t="s">
        <v>437</v>
      </c>
      <c r="K106" s="326"/>
      <c r="L106" s="326"/>
      <c r="M106" s="326"/>
      <c r="N106" s="326"/>
      <c r="O106" s="326"/>
      <c r="P106" s="326"/>
      <c r="Q106" s="327"/>
      <c r="R106" s="327"/>
      <c r="S106" s="327"/>
    </row>
    <row r="107" outlineLevel="1">
      <c r="A107" s="332"/>
      <c r="B107" s="332"/>
      <c r="C107" s="368" t="s">
        <v>1015</v>
      </c>
      <c r="D107" s="332" t="s">
        <v>47</v>
      </c>
      <c r="E107" s="332">
        <v>85.78</v>
      </c>
      <c r="F107" s="335">
        <v>1.15</v>
      </c>
      <c r="G107" s="336">
        <f t="shared" ref="G107:G109" si="41">E107*F107</f>
        <v>98.647</v>
      </c>
      <c r="H107" s="337">
        <v>376.31</v>
      </c>
      <c r="I107" s="336">
        <f t="shared" ref="I107:I109" si="42">G107*H107</f>
        <v>37121.85257</v>
      </c>
      <c r="J107" s="383"/>
      <c r="K107" s="378"/>
      <c r="L107" s="379"/>
      <c r="M107" s="326"/>
      <c r="N107" s="326"/>
      <c r="O107" s="326"/>
      <c r="P107" s="326"/>
      <c r="Q107" s="327"/>
      <c r="R107" s="327"/>
      <c r="S107" s="327"/>
    </row>
    <row r="108" outlineLevel="1">
      <c r="A108" s="332"/>
      <c r="B108" s="332"/>
      <c r="C108" s="368" t="s">
        <v>1016</v>
      </c>
      <c r="D108" s="332" t="s">
        <v>47</v>
      </c>
      <c r="E108" s="332">
        <v>115.12</v>
      </c>
      <c r="F108" s="335">
        <v>1.15</v>
      </c>
      <c r="G108" s="336">
        <f t="shared" si="41"/>
        <v>132.388</v>
      </c>
      <c r="H108" s="337">
        <v>274.98</v>
      </c>
      <c r="I108" s="336">
        <f t="shared" si="42"/>
        <v>36404.05224</v>
      </c>
      <c r="J108" s="383"/>
      <c r="K108" s="378"/>
      <c r="L108" s="379"/>
      <c r="M108" s="326"/>
      <c r="N108" s="326"/>
      <c r="O108" s="326"/>
      <c r="P108" s="326"/>
      <c r="Q108" s="327"/>
      <c r="R108" s="327"/>
      <c r="S108" s="327"/>
    </row>
    <row r="109" outlineLevel="1">
      <c r="A109" s="332">
        <v>208.0</v>
      </c>
      <c r="B109" s="332">
        <v>131.0</v>
      </c>
      <c r="C109" s="367" t="s">
        <v>423</v>
      </c>
      <c r="D109" s="332" t="s">
        <v>23</v>
      </c>
      <c r="E109" s="332">
        <v>148.92</v>
      </c>
      <c r="F109" s="335">
        <f>F87</f>
        <v>1</v>
      </c>
      <c r="G109" s="336">
        <f t="shared" si="41"/>
        <v>148.92</v>
      </c>
      <c r="H109" s="337">
        <f>H87</f>
        <v>72.1</v>
      </c>
      <c r="I109" s="336">
        <f t="shared" si="42"/>
        <v>10737.132</v>
      </c>
      <c r="J109" s="344" t="s">
        <v>424</v>
      </c>
      <c r="K109" s="326"/>
      <c r="L109" s="326"/>
      <c r="M109" s="326"/>
      <c r="N109" s="326"/>
      <c r="O109" s="326"/>
      <c r="P109" s="326"/>
      <c r="Q109" s="327"/>
      <c r="R109" s="327"/>
      <c r="S109" s="327"/>
    </row>
    <row r="110" outlineLevel="1">
      <c r="A110" s="345">
        <v>209.0</v>
      </c>
      <c r="B110" s="346"/>
      <c r="C110" s="347" t="s">
        <v>438</v>
      </c>
      <c r="D110" s="348"/>
      <c r="E110" s="349"/>
      <c r="F110" s="350"/>
      <c r="G110" s="350"/>
      <c r="H110" s="351"/>
      <c r="I110" s="350"/>
      <c r="J110" s="352"/>
      <c r="K110" s="326"/>
      <c r="L110" s="326"/>
      <c r="M110" s="326"/>
      <c r="N110" s="326"/>
      <c r="O110" s="326"/>
      <c r="P110" s="326"/>
      <c r="Q110" s="327"/>
      <c r="R110" s="327"/>
      <c r="S110" s="327"/>
    </row>
    <row r="111" ht="18.0" customHeight="1" outlineLevel="1">
      <c r="A111" s="332">
        <v>209.0</v>
      </c>
      <c r="B111" s="332">
        <v>132.0</v>
      </c>
      <c r="C111" s="344" t="s">
        <v>346</v>
      </c>
      <c r="D111" s="332" t="s">
        <v>47</v>
      </c>
      <c r="E111" s="332">
        <v>1.72</v>
      </c>
      <c r="F111" s="335">
        <f>F7</f>
        <v>1.15</v>
      </c>
      <c r="G111" s="336">
        <f>E111*F111</f>
        <v>1.978</v>
      </c>
      <c r="H111" s="337">
        <f>H7</f>
        <v>254.7</v>
      </c>
      <c r="I111" s="336">
        <f>G111*H111</f>
        <v>503.7966</v>
      </c>
      <c r="J111" s="344" t="s">
        <v>347</v>
      </c>
      <c r="K111" s="326"/>
      <c r="L111" s="326"/>
      <c r="M111" s="326"/>
      <c r="N111" s="326"/>
      <c r="O111" s="326"/>
      <c r="P111" s="326"/>
      <c r="Q111" s="327"/>
      <c r="R111" s="327"/>
      <c r="S111" s="327"/>
    </row>
    <row r="112" ht="68.25" customHeight="1" outlineLevel="1">
      <c r="A112" s="332">
        <v>210.0</v>
      </c>
      <c r="B112" s="332">
        <v>133.0</v>
      </c>
      <c r="C112" s="344" t="s">
        <v>439</v>
      </c>
      <c r="D112" s="332" t="s">
        <v>23</v>
      </c>
      <c r="E112" s="332">
        <v>5.2</v>
      </c>
      <c r="F112" s="335"/>
      <c r="G112" s="336"/>
      <c r="H112" s="337">
        <f>SUM(I113:I116)/E112</f>
        <v>1090.34903</v>
      </c>
      <c r="I112" s="336">
        <f>E112*H112</f>
        <v>5669.814955</v>
      </c>
      <c r="J112" s="367" t="s">
        <v>440</v>
      </c>
      <c r="K112" s="326"/>
      <c r="L112" s="326"/>
      <c r="M112" s="326"/>
      <c r="N112" s="326"/>
      <c r="O112" s="326"/>
      <c r="P112" s="326"/>
      <c r="Q112" s="327"/>
      <c r="R112" s="327"/>
      <c r="S112" s="327"/>
    </row>
    <row r="113" outlineLevel="1">
      <c r="A113" s="332"/>
      <c r="B113" s="332"/>
      <c r="C113" s="368" t="s">
        <v>1017</v>
      </c>
      <c r="D113" s="332" t="s">
        <v>23</v>
      </c>
      <c r="E113" s="332">
        <v>5.2</v>
      </c>
      <c r="F113" s="380">
        <v>1.05</v>
      </c>
      <c r="G113" s="336">
        <f t="shared" ref="G113:G116" si="43">E113*F113</f>
        <v>5.46</v>
      </c>
      <c r="H113" s="337">
        <v>100.0</v>
      </c>
      <c r="I113" s="336">
        <f t="shared" ref="I113:I116" si="44">G113*H113</f>
        <v>546</v>
      </c>
      <c r="J113" s="383"/>
      <c r="K113" s="378" t="s">
        <v>977</v>
      </c>
      <c r="L113" s="379"/>
      <c r="M113" s="326"/>
      <c r="N113" s="326"/>
      <c r="O113" s="382" t="s">
        <v>978</v>
      </c>
      <c r="P113" s="326"/>
      <c r="Q113" s="327"/>
      <c r="R113" s="327"/>
      <c r="S113" s="327"/>
    </row>
    <row r="114" outlineLevel="1">
      <c r="A114" s="332"/>
      <c r="B114" s="332"/>
      <c r="C114" s="368" t="s">
        <v>1018</v>
      </c>
      <c r="D114" s="332" t="s">
        <v>47</v>
      </c>
      <c r="E114" s="332">
        <v>2.94</v>
      </c>
      <c r="F114" s="335">
        <v>1.15</v>
      </c>
      <c r="G114" s="336">
        <f t="shared" si="43"/>
        <v>3.381</v>
      </c>
      <c r="H114" s="337">
        <v>376.31</v>
      </c>
      <c r="I114" s="336">
        <f t="shared" si="44"/>
        <v>1272.30411</v>
      </c>
      <c r="J114" s="383"/>
      <c r="K114" s="378"/>
      <c r="L114" s="379"/>
      <c r="M114" s="326"/>
      <c r="N114" s="326"/>
      <c r="O114" s="326"/>
      <c r="P114" s="326"/>
      <c r="Q114" s="327"/>
      <c r="R114" s="327"/>
      <c r="S114" s="327"/>
    </row>
    <row r="115" outlineLevel="1">
      <c r="A115" s="332"/>
      <c r="B115" s="332"/>
      <c r="C115" s="368" t="s">
        <v>1019</v>
      </c>
      <c r="D115" s="332" t="s">
        <v>47</v>
      </c>
      <c r="E115" s="332">
        <v>3.91</v>
      </c>
      <c r="F115" s="335">
        <v>1.15</v>
      </c>
      <c r="G115" s="336">
        <f t="shared" si="43"/>
        <v>4.4965</v>
      </c>
      <c r="H115" s="337">
        <v>278.33</v>
      </c>
      <c r="I115" s="336">
        <f t="shared" si="44"/>
        <v>1251.510845</v>
      </c>
      <c r="J115" s="383"/>
      <c r="K115" s="378"/>
      <c r="L115" s="379"/>
      <c r="M115" s="326"/>
      <c r="N115" s="326"/>
      <c r="O115" s="326"/>
      <c r="P115" s="326"/>
      <c r="Q115" s="327"/>
      <c r="R115" s="327"/>
      <c r="S115" s="327"/>
    </row>
    <row r="116" outlineLevel="1">
      <c r="A116" s="332"/>
      <c r="B116" s="332"/>
      <c r="C116" s="368" t="s">
        <v>981</v>
      </c>
      <c r="D116" s="332" t="s">
        <v>23</v>
      </c>
      <c r="E116" s="332">
        <v>5.2</v>
      </c>
      <c r="F116" s="335">
        <v>1.0</v>
      </c>
      <c r="G116" s="336">
        <f t="shared" si="43"/>
        <v>5.2</v>
      </c>
      <c r="H116" s="337">
        <v>500.0</v>
      </c>
      <c r="I116" s="336">
        <f t="shared" si="44"/>
        <v>2600</v>
      </c>
      <c r="J116" s="383"/>
      <c r="K116" s="378"/>
      <c r="L116" s="379"/>
      <c r="M116" s="326"/>
      <c r="N116" s="326"/>
      <c r="O116" s="326"/>
      <c r="P116" s="326"/>
      <c r="Q116" s="327"/>
      <c r="R116" s="327"/>
      <c r="S116" s="327"/>
    </row>
    <row r="117" outlineLevel="1">
      <c r="A117" s="345">
        <v>211.0</v>
      </c>
      <c r="B117" s="346"/>
      <c r="C117" s="347" t="s">
        <v>441</v>
      </c>
      <c r="D117" s="348"/>
      <c r="E117" s="349"/>
      <c r="F117" s="350"/>
      <c r="G117" s="350"/>
      <c r="H117" s="351"/>
      <c r="I117" s="350"/>
      <c r="J117" s="352"/>
      <c r="K117" s="326"/>
      <c r="L117" s="326"/>
      <c r="M117" s="326"/>
      <c r="N117" s="326"/>
      <c r="O117" s="326"/>
      <c r="P117" s="326"/>
      <c r="Q117" s="327"/>
      <c r="R117" s="327"/>
      <c r="S117" s="327"/>
    </row>
    <row r="118" outlineLevel="1">
      <c r="A118" s="332">
        <v>211.0</v>
      </c>
      <c r="B118" s="332">
        <v>134.0</v>
      </c>
      <c r="C118" s="344" t="s">
        <v>442</v>
      </c>
      <c r="D118" s="332" t="s">
        <v>148</v>
      </c>
      <c r="E118" s="332">
        <f>E119+E120+E121+E122</f>
        <v>1.6301</v>
      </c>
      <c r="F118" s="335"/>
      <c r="G118" s="336">
        <f t="shared" ref="G118:G134" si="45">E118*F118</f>
        <v>0</v>
      </c>
      <c r="H118" s="337">
        <f>SUM(I119:I124)/E118</f>
        <v>402760.2662</v>
      </c>
      <c r="I118" s="336">
        <f>E118*H118</f>
        <v>656539.51</v>
      </c>
      <c r="J118" s="367" t="s">
        <v>443</v>
      </c>
      <c r="K118" s="326"/>
      <c r="L118" s="326"/>
      <c r="M118" s="326"/>
      <c r="N118" s="326"/>
      <c r="O118" s="326"/>
      <c r="P118" s="326"/>
      <c r="Q118" s="327"/>
      <c r="R118" s="327"/>
      <c r="S118" s="327"/>
    </row>
    <row r="119" outlineLevel="1">
      <c r="A119" s="332"/>
      <c r="B119" s="332"/>
      <c r="C119" s="368" t="s">
        <v>1020</v>
      </c>
      <c r="D119" s="332" t="s">
        <v>148</v>
      </c>
      <c r="E119" s="399">
        <v>0.0901</v>
      </c>
      <c r="F119" s="335">
        <v>1.0</v>
      </c>
      <c r="G119" s="395">
        <f t="shared" si="45"/>
        <v>0.0901</v>
      </c>
      <c r="H119" s="400">
        <v>359750.0</v>
      </c>
      <c r="I119" s="401">
        <f t="shared" ref="I119:I134" si="46">G119*H119</f>
        <v>32413.475</v>
      </c>
      <c r="J119" s="402" t="s">
        <v>1021</v>
      </c>
      <c r="K119" s="326"/>
      <c r="L119" s="326"/>
      <c r="M119" s="326"/>
      <c r="N119" s="326"/>
      <c r="O119" s="326"/>
      <c r="P119" s="326"/>
      <c r="Q119" s="327"/>
      <c r="R119" s="327"/>
      <c r="S119" s="327"/>
    </row>
    <row r="120" outlineLevel="1">
      <c r="A120" s="332"/>
      <c r="B120" s="332"/>
      <c r="C120" s="368" t="s">
        <v>1022</v>
      </c>
      <c r="D120" s="332" t="s">
        <v>148</v>
      </c>
      <c r="E120" s="403">
        <v>1.3</v>
      </c>
      <c r="F120" s="335">
        <v>1.0</v>
      </c>
      <c r="G120" s="395">
        <f t="shared" si="45"/>
        <v>1.3</v>
      </c>
      <c r="H120" s="404">
        <v>366916.6666666667</v>
      </c>
      <c r="I120" s="401">
        <f t="shared" si="46"/>
        <v>476991.6667</v>
      </c>
      <c r="J120" s="402" t="s">
        <v>1023</v>
      </c>
      <c r="K120" s="326"/>
      <c r="L120" s="326"/>
      <c r="M120" s="326"/>
      <c r="N120" s="326"/>
      <c r="O120" s="326"/>
      <c r="P120" s="326"/>
      <c r="Q120" s="327"/>
      <c r="R120" s="327"/>
      <c r="S120" s="327"/>
    </row>
    <row r="121" outlineLevel="1">
      <c r="A121" s="332"/>
      <c r="B121" s="332"/>
      <c r="C121" s="368" t="s">
        <v>1024</v>
      </c>
      <c r="D121" s="332" t="s">
        <v>148</v>
      </c>
      <c r="E121" s="403">
        <v>0.07</v>
      </c>
      <c r="F121" s="335">
        <v>1.0</v>
      </c>
      <c r="G121" s="395">
        <f t="shared" si="45"/>
        <v>0.07</v>
      </c>
      <c r="H121" s="404">
        <v>373333.3333333334</v>
      </c>
      <c r="I121" s="401">
        <f t="shared" si="46"/>
        <v>26133.33333</v>
      </c>
      <c r="J121" s="402" t="s">
        <v>1025</v>
      </c>
      <c r="K121" s="326"/>
      <c r="L121" s="326"/>
      <c r="M121" s="326"/>
      <c r="N121" s="326"/>
      <c r="O121" s="326"/>
      <c r="P121" s="326"/>
      <c r="Q121" s="327"/>
      <c r="R121" s="327"/>
      <c r="S121" s="327"/>
    </row>
    <row r="122" outlineLevel="1">
      <c r="A122" s="332"/>
      <c r="B122" s="332"/>
      <c r="C122" s="368" t="s">
        <v>1026</v>
      </c>
      <c r="D122" s="332" t="s">
        <v>148</v>
      </c>
      <c r="E122" s="403">
        <v>0.17</v>
      </c>
      <c r="F122" s="335">
        <v>1.0</v>
      </c>
      <c r="G122" s="395">
        <f t="shared" si="45"/>
        <v>0.17</v>
      </c>
      <c r="H122" s="404">
        <v>370587.5</v>
      </c>
      <c r="I122" s="401">
        <f t="shared" si="46"/>
        <v>62999.875</v>
      </c>
      <c r="J122" s="402" t="s">
        <v>1027</v>
      </c>
      <c r="K122" s="326"/>
      <c r="L122" s="326"/>
      <c r="M122" s="326"/>
      <c r="N122" s="326"/>
      <c r="O122" s="326"/>
      <c r="P122" s="326"/>
      <c r="Q122" s="327"/>
      <c r="R122" s="327"/>
      <c r="S122" s="327"/>
    </row>
    <row r="123" ht="20.25" customHeight="1" outlineLevel="1">
      <c r="A123" s="332"/>
      <c r="B123" s="332"/>
      <c r="C123" s="368" t="s">
        <v>1028</v>
      </c>
      <c r="D123" s="332" t="s">
        <v>19</v>
      </c>
      <c r="E123" s="405">
        <v>116.0</v>
      </c>
      <c r="F123" s="406">
        <v>1.0</v>
      </c>
      <c r="G123" s="407">
        <f t="shared" si="45"/>
        <v>116</v>
      </c>
      <c r="H123" s="404">
        <v>333.33</v>
      </c>
      <c r="I123" s="336">
        <f t="shared" si="46"/>
        <v>38666.28</v>
      </c>
      <c r="J123" s="408"/>
      <c r="K123" s="326"/>
      <c r="L123" s="326"/>
      <c r="M123" s="326"/>
      <c r="N123" s="326"/>
      <c r="O123" s="326"/>
      <c r="P123" s="326"/>
      <c r="Q123" s="327"/>
      <c r="R123" s="327"/>
      <c r="S123" s="327"/>
    </row>
    <row r="124" outlineLevel="1">
      <c r="A124" s="332"/>
      <c r="B124" s="332"/>
      <c r="C124" s="368" t="s">
        <v>1029</v>
      </c>
      <c r="D124" s="332" t="s">
        <v>19</v>
      </c>
      <c r="E124" s="332">
        <v>464.0</v>
      </c>
      <c r="F124" s="335">
        <v>1.0</v>
      </c>
      <c r="G124" s="336">
        <f t="shared" si="45"/>
        <v>464</v>
      </c>
      <c r="H124" s="404">
        <v>41.67</v>
      </c>
      <c r="I124" s="336">
        <f t="shared" si="46"/>
        <v>19334.88</v>
      </c>
      <c r="J124" s="408"/>
      <c r="K124" s="326"/>
      <c r="L124" s="326"/>
      <c r="M124" s="326"/>
      <c r="N124" s="326"/>
      <c r="O124" s="326"/>
      <c r="P124" s="326"/>
      <c r="Q124" s="327"/>
      <c r="R124" s="327"/>
      <c r="S124" s="327"/>
    </row>
    <row r="125" outlineLevel="1">
      <c r="A125" s="332">
        <v>212.0</v>
      </c>
      <c r="B125" s="332">
        <v>135.0</v>
      </c>
      <c r="C125" s="344" t="s">
        <v>445</v>
      </c>
      <c r="D125" s="332" t="s">
        <v>148</v>
      </c>
      <c r="E125" s="332">
        <v>0.74593</v>
      </c>
      <c r="F125" s="335"/>
      <c r="G125" s="336">
        <f t="shared" si="45"/>
        <v>0</v>
      </c>
      <c r="H125" s="337">
        <f>SUM(I126:I131)/E125</f>
        <v>416200.9781</v>
      </c>
      <c r="I125" s="336">
        <f t="shared" si="46"/>
        <v>0</v>
      </c>
      <c r="J125" s="367" t="s">
        <v>446</v>
      </c>
      <c r="K125" s="326"/>
      <c r="L125" s="326"/>
      <c r="M125" s="326"/>
      <c r="N125" s="326"/>
      <c r="O125" s="326"/>
      <c r="P125" s="326"/>
      <c r="Q125" s="327"/>
      <c r="R125" s="327"/>
      <c r="S125" s="327"/>
    </row>
    <row r="126" outlineLevel="1">
      <c r="A126" s="332"/>
      <c r="B126" s="332"/>
      <c r="C126" s="368" t="s">
        <v>1030</v>
      </c>
      <c r="D126" s="332" t="s">
        <v>148</v>
      </c>
      <c r="E126" s="409">
        <f>5*60.47/1000</f>
        <v>0.30235</v>
      </c>
      <c r="F126" s="335">
        <v>1.0</v>
      </c>
      <c r="G126" s="395">
        <f t="shared" si="45"/>
        <v>0.30235</v>
      </c>
      <c r="H126" s="400">
        <v>398611.6666666667</v>
      </c>
      <c r="I126" s="401">
        <f t="shared" si="46"/>
        <v>120520.2374</v>
      </c>
      <c r="J126" s="402" t="s">
        <v>1031</v>
      </c>
      <c r="K126" s="326"/>
      <c r="L126" s="326"/>
      <c r="M126" s="326"/>
      <c r="N126" s="326"/>
      <c r="O126" s="326"/>
      <c r="P126" s="326"/>
      <c r="Q126" s="327"/>
      <c r="R126" s="327"/>
      <c r="S126" s="327"/>
    </row>
    <row r="127" outlineLevel="1">
      <c r="A127" s="332"/>
      <c r="B127" s="332"/>
      <c r="C127" s="368" t="s">
        <v>1032</v>
      </c>
      <c r="D127" s="332" t="s">
        <v>148</v>
      </c>
      <c r="E127" s="410">
        <f>6*73.93/1000</f>
        <v>0.44358</v>
      </c>
      <c r="F127" s="335">
        <v>1.0</v>
      </c>
      <c r="G127" s="395">
        <f t="shared" si="45"/>
        <v>0.44358</v>
      </c>
      <c r="H127" s="404">
        <v>77000.0</v>
      </c>
      <c r="I127" s="401">
        <f t="shared" si="46"/>
        <v>34155.66</v>
      </c>
      <c r="J127" s="402" t="s">
        <v>1033</v>
      </c>
      <c r="K127" s="326"/>
      <c r="L127" s="326"/>
      <c r="M127" s="326"/>
      <c r="N127" s="326"/>
      <c r="O127" s="326"/>
      <c r="P127" s="326"/>
      <c r="Q127" s="327"/>
      <c r="R127" s="327"/>
      <c r="S127" s="327"/>
    </row>
    <row r="128" outlineLevel="1">
      <c r="A128" s="332"/>
      <c r="B128" s="332"/>
      <c r="C128" s="368" t="s">
        <v>1034</v>
      </c>
      <c r="D128" s="332" t="s">
        <v>148</v>
      </c>
      <c r="E128" s="411">
        <v>0.03</v>
      </c>
      <c r="F128" s="335">
        <v>1.0</v>
      </c>
      <c r="G128" s="395">
        <f t="shared" si="45"/>
        <v>0.03</v>
      </c>
      <c r="H128" s="404">
        <v>614444.1666666667</v>
      </c>
      <c r="I128" s="401">
        <f t="shared" si="46"/>
        <v>18433.325</v>
      </c>
      <c r="J128" s="402" t="s">
        <v>1035</v>
      </c>
      <c r="K128" s="326"/>
      <c r="L128" s="326"/>
      <c r="M128" s="326"/>
      <c r="N128" s="326"/>
      <c r="O128" s="326"/>
      <c r="P128" s="326"/>
      <c r="Q128" s="327"/>
      <c r="R128" s="327"/>
      <c r="S128" s="327"/>
    </row>
    <row r="129" outlineLevel="1">
      <c r="A129" s="332"/>
      <c r="B129" s="332"/>
      <c r="C129" s="368" t="s">
        <v>1036</v>
      </c>
      <c r="D129" s="332" t="s">
        <v>148</v>
      </c>
      <c r="E129" s="411">
        <v>0.11</v>
      </c>
      <c r="F129" s="335">
        <v>1.0</v>
      </c>
      <c r="G129" s="395">
        <f t="shared" si="45"/>
        <v>0.11</v>
      </c>
      <c r="H129" s="404">
        <v>386060.8333333334</v>
      </c>
      <c r="I129" s="401">
        <f t="shared" si="46"/>
        <v>42466.69167</v>
      </c>
      <c r="J129" s="402" t="s">
        <v>1037</v>
      </c>
      <c r="K129" s="326"/>
      <c r="L129" s="326"/>
      <c r="M129" s="326"/>
      <c r="N129" s="326"/>
      <c r="O129" s="326"/>
      <c r="P129" s="326"/>
      <c r="Q129" s="327"/>
      <c r="R129" s="327"/>
      <c r="S129" s="327"/>
    </row>
    <row r="130" ht="30.75" customHeight="1" outlineLevel="1">
      <c r="A130" s="332"/>
      <c r="B130" s="332"/>
      <c r="C130" s="368" t="s">
        <v>1038</v>
      </c>
      <c r="D130" s="332" t="s">
        <v>19</v>
      </c>
      <c r="E130" s="405">
        <v>656.0</v>
      </c>
      <c r="F130" s="406">
        <v>1.0</v>
      </c>
      <c r="G130" s="407">
        <f t="shared" si="45"/>
        <v>656</v>
      </c>
      <c r="H130" s="404">
        <v>41.66666666666667</v>
      </c>
      <c r="I130" s="336">
        <f t="shared" si="46"/>
        <v>27333.33333</v>
      </c>
      <c r="J130" s="408"/>
      <c r="K130" s="326"/>
      <c r="L130" s="326"/>
      <c r="M130" s="326"/>
      <c r="N130" s="326"/>
      <c r="O130" s="326"/>
      <c r="P130" s="326"/>
      <c r="Q130" s="327"/>
      <c r="R130" s="327"/>
      <c r="S130" s="327"/>
    </row>
    <row r="131" outlineLevel="1">
      <c r="A131" s="332"/>
      <c r="B131" s="332"/>
      <c r="C131" s="368" t="s">
        <v>1039</v>
      </c>
      <c r="D131" s="332" t="s">
        <v>1040</v>
      </c>
      <c r="E131" s="332">
        <v>210.54</v>
      </c>
      <c r="F131" s="335">
        <v>1.0</v>
      </c>
      <c r="G131" s="336">
        <f t="shared" si="45"/>
        <v>210.54</v>
      </c>
      <c r="H131" s="404">
        <v>320.83</v>
      </c>
      <c r="I131" s="336">
        <f t="shared" si="46"/>
        <v>67547.5482</v>
      </c>
      <c r="J131" s="408"/>
      <c r="K131" s="326"/>
      <c r="L131" s="326"/>
      <c r="M131" s="326"/>
      <c r="N131" s="326"/>
      <c r="O131" s="326"/>
      <c r="P131" s="326"/>
      <c r="Q131" s="327"/>
      <c r="R131" s="327"/>
      <c r="S131" s="327"/>
    </row>
    <row r="132" outlineLevel="1">
      <c r="A132" s="332">
        <v>213.0</v>
      </c>
      <c r="B132" s="332">
        <v>136.0</v>
      </c>
      <c r="C132" s="344" t="s">
        <v>346</v>
      </c>
      <c r="D132" s="332" t="s">
        <v>47</v>
      </c>
      <c r="E132" s="332">
        <v>8.96</v>
      </c>
      <c r="F132" s="335">
        <f>F7</f>
        <v>1.15</v>
      </c>
      <c r="G132" s="336">
        <f t="shared" si="45"/>
        <v>10.304</v>
      </c>
      <c r="H132" s="337">
        <f>H7</f>
        <v>254.7</v>
      </c>
      <c r="I132" s="336">
        <f t="shared" si="46"/>
        <v>2624.4288</v>
      </c>
      <c r="J132" s="344" t="s">
        <v>347</v>
      </c>
      <c r="K132" s="326"/>
      <c r="L132" s="326"/>
      <c r="M132" s="326"/>
      <c r="N132" s="326"/>
      <c r="O132" s="326"/>
      <c r="P132" s="326"/>
      <c r="Q132" s="327"/>
      <c r="R132" s="327"/>
      <c r="S132" s="327"/>
    </row>
    <row r="133" outlineLevel="1">
      <c r="A133" s="332">
        <v>214.0</v>
      </c>
      <c r="B133" s="332">
        <v>137.0</v>
      </c>
      <c r="C133" s="344" t="s">
        <v>363</v>
      </c>
      <c r="D133" s="332" t="s">
        <v>47</v>
      </c>
      <c r="E133" s="332">
        <v>12.46</v>
      </c>
      <c r="F133" s="335">
        <f>F75</f>
        <v>1.15</v>
      </c>
      <c r="G133" s="336">
        <f t="shared" si="45"/>
        <v>14.329</v>
      </c>
      <c r="H133" s="167">
        <f>H19</f>
        <v>274</v>
      </c>
      <c r="I133" s="336">
        <f t="shared" si="46"/>
        <v>3926.146</v>
      </c>
      <c r="J133" s="367" t="s">
        <v>447</v>
      </c>
      <c r="K133" s="326"/>
      <c r="L133" s="326"/>
      <c r="M133" s="326"/>
      <c r="N133" s="326"/>
      <c r="O133" s="326"/>
      <c r="P133" s="326"/>
      <c r="Q133" s="327"/>
      <c r="R133" s="327"/>
      <c r="S133" s="327"/>
    </row>
    <row r="134" outlineLevel="1">
      <c r="A134" s="332">
        <v>215.0</v>
      </c>
      <c r="B134" s="332">
        <v>138.0</v>
      </c>
      <c r="C134" s="344" t="s">
        <v>363</v>
      </c>
      <c r="D134" s="332" t="s">
        <v>47</v>
      </c>
      <c r="E134" s="332">
        <v>16.94</v>
      </c>
      <c r="F134" s="335">
        <v>1.15</v>
      </c>
      <c r="G134" s="336">
        <f t="shared" si="45"/>
        <v>19.481</v>
      </c>
      <c r="H134" s="337">
        <f>H11</f>
        <v>376.31</v>
      </c>
      <c r="I134" s="336">
        <f t="shared" si="46"/>
        <v>7330.89511</v>
      </c>
      <c r="J134" s="344" t="s">
        <v>448</v>
      </c>
      <c r="K134" s="326"/>
      <c r="L134" s="326"/>
      <c r="M134" s="326"/>
      <c r="N134" s="326"/>
      <c r="O134" s="326"/>
      <c r="P134" s="326"/>
      <c r="Q134" s="327"/>
      <c r="R134" s="327"/>
      <c r="S134" s="327"/>
    </row>
    <row r="135" outlineLevel="1">
      <c r="A135" s="345">
        <v>216.0</v>
      </c>
      <c r="B135" s="346"/>
      <c r="C135" s="347" t="s">
        <v>449</v>
      </c>
      <c r="D135" s="348"/>
      <c r="E135" s="349"/>
      <c r="F135" s="350"/>
      <c r="G135" s="350"/>
      <c r="H135" s="351"/>
      <c r="I135" s="350"/>
      <c r="J135" s="352"/>
      <c r="K135" s="378"/>
      <c r="L135" s="326"/>
      <c r="M135" s="326"/>
      <c r="N135" s="326"/>
      <c r="O135" s="326"/>
      <c r="P135" s="326"/>
      <c r="Q135" s="327"/>
      <c r="R135" s="327"/>
      <c r="S135" s="327"/>
    </row>
    <row r="136" outlineLevel="1">
      <c r="A136" s="332">
        <v>216.0</v>
      </c>
      <c r="B136" s="332">
        <v>139.0</v>
      </c>
      <c r="C136" s="344" t="s">
        <v>451</v>
      </c>
      <c r="D136" s="332" t="s">
        <v>47</v>
      </c>
      <c r="E136" s="332">
        <v>133.725</v>
      </c>
      <c r="F136" s="335">
        <v>1.0</v>
      </c>
      <c r="G136" s="336">
        <f>E136*F136</f>
        <v>133.725</v>
      </c>
      <c r="H136" s="337">
        <f>883.33*4</f>
        <v>3533.32</v>
      </c>
      <c r="I136" s="336">
        <f t="shared" ref="I136:I142" si="47">G136*H136</f>
        <v>472493.217</v>
      </c>
      <c r="J136" s="344" t="s">
        <v>452</v>
      </c>
      <c r="K136" s="412" t="s">
        <v>1041</v>
      </c>
      <c r="L136" s="326"/>
      <c r="M136" s="326"/>
      <c r="N136" s="326"/>
      <c r="O136" s="326"/>
      <c r="P136" s="326"/>
      <c r="Q136" s="327"/>
      <c r="R136" s="327"/>
      <c r="S136" s="327"/>
    </row>
    <row r="137" outlineLevel="1">
      <c r="A137" s="332">
        <v>217.0</v>
      </c>
      <c r="B137" s="332">
        <v>140.0</v>
      </c>
      <c r="C137" s="344" t="s">
        <v>453</v>
      </c>
      <c r="D137" s="332" t="s">
        <v>23</v>
      </c>
      <c r="E137" s="384">
        <v>145.2</v>
      </c>
      <c r="F137" s="335"/>
      <c r="G137" s="336"/>
      <c r="H137" s="337">
        <f>SUM(I138:I140)/E137</f>
        <v>631.326711</v>
      </c>
      <c r="I137" s="336">
        <f t="shared" si="47"/>
        <v>0</v>
      </c>
      <c r="J137" s="367" t="s">
        <v>454</v>
      </c>
      <c r="K137" s="326"/>
      <c r="L137" s="326"/>
      <c r="M137" s="326"/>
      <c r="N137" s="326"/>
      <c r="O137" s="326"/>
      <c r="P137" s="326"/>
      <c r="Q137" s="327"/>
      <c r="R137" s="327"/>
      <c r="S137" s="327"/>
    </row>
    <row r="138" outlineLevel="1">
      <c r="A138" s="332"/>
      <c r="B138" s="332"/>
      <c r="C138" s="368" t="s">
        <v>1042</v>
      </c>
      <c r="D138" s="332" t="s">
        <v>23</v>
      </c>
      <c r="E138" s="332">
        <v>145.2</v>
      </c>
      <c r="F138" s="380">
        <v>1.05</v>
      </c>
      <c r="G138" s="336">
        <f t="shared" ref="G138:G142" si="48">E138*F138</f>
        <v>152.46</v>
      </c>
      <c r="H138" s="337">
        <v>100.0</v>
      </c>
      <c r="I138" s="336">
        <f t="shared" si="47"/>
        <v>15246</v>
      </c>
      <c r="J138" s="383"/>
      <c r="K138" s="378" t="s">
        <v>977</v>
      </c>
      <c r="L138" s="379"/>
      <c r="M138" s="326"/>
      <c r="N138" s="326"/>
      <c r="O138" s="382" t="s">
        <v>978</v>
      </c>
      <c r="P138" s="326"/>
      <c r="Q138" s="327"/>
      <c r="R138" s="327"/>
      <c r="S138" s="327"/>
    </row>
    <row r="139" outlineLevel="1">
      <c r="A139" s="332"/>
      <c r="B139" s="332"/>
      <c r="C139" s="368" t="s">
        <v>1043</v>
      </c>
      <c r="D139" s="332" t="s">
        <v>47</v>
      </c>
      <c r="E139" s="332">
        <v>89.58</v>
      </c>
      <c r="F139" s="335">
        <v>1.15</v>
      </c>
      <c r="G139" s="336">
        <f t="shared" si="48"/>
        <v>103.017</v>
      </c>
      <c r="H139" s="337">
        <v>376.31</v>
      </c>
      <c r="I139" s="336">
        <f t="shared" si="47"/>
        <v>38766.32727</v>
      </c>
      <c r="J139" s="383"/>
      <c r="K139" s="378"/>
      <c r="L139" s="379"/>
      <c r="M139" s="326"/>
      <c r="N139" s="326"/>
      <c r="O139" s="326"/>
      <c r="P139" s="326"/>
      <c r="Q139" s="327"/>
      <c r="R139" s="327"/>
      <c r="S139" s="327"/>
    </row>
    <row r="140" outlineLevel="1">
      <c r="A140" s="332"/>
      <c r="B140" s="332"/>
      <c r="C140" s="368" t="s">
        <v>1044</v>
      </c>
      <c r="D140" s="332" t="s">
        <v>47</v>
      </c>
      <c r="E140" s="332">
        <v>119.08</v>
      </c>
      <c r="F140" s="335">
        <v>1.15</v>
      </c>
      <c r="G140" s="336">
        <f t="shared" si="48"/>
        <v>136.942</v>
      </c>
      <c r="H140" s="337">
        <v>274.98</v>
      </c>
      <c r="I140" s="336">
        <f t="shared" si="47"/>
        <v>37656.31116</v>
      </c>
      <c r="J140" s="383"/>
      <c r="K140" s="378"/>
      <c r="L140" s="379"/>
      <c r="M140" s="326"/>
      <c r="N140" s="326"/>
      <c r="O140" s="326"/>
      <c r="P140" s="326"/>
      <c r="Q140" s="327"/>
      <c r="R140" s="327"/>
      <c r="S140" s="327"/>
    </row>
    <row r="141" outlineLevel="1">
      <c r="A141" s="332">
        <v>218.0</v>
      </c>
      <c r="B141" s="332">
        <v>141.0</v>
      </c>
      <c r="C141" s="367" t="s">
        <v>423</v>
      </c>
      <c r="D141" s="332" t="s">
        <v>23</v>
      </c>
      <c r="E141" s="332">
        <v>146.08</v>
      </c>
      <c r="F141" s="335">
        <f>F87</f>
        <v>1</v>
      </c>
      <c r="G141" s="336">
        <f t="shared" si="48"/>
        <v>146.08</v>
      </c>
      <c r="H141" s="337">
        <f>H87</f>
        <v>72.1</v>
      </c>
      <c r="I141" s="336">
        <f t="shared" si="47"/>
        <v>10532.368</v>
      </c>
      <c r="J141" s="344" t="s">
        <v>424</v>
      </c>
      <c r="K141" s="326"/>
      <c r="L141" s="326"/>
      <c r="M141" s="326"/>
      <c r="N141" s="326"/>
      <c r="O141" s="326"/>
      <c r="P141" s="326"/>
      <c r="Q141" s="327"/>
      <c r="R141" s="327"/>
      <c r="S141" s="327"/>
    </row>
    <row r="142" outlineLevel="1">
      <c r="A142" s="332">
        <v>219.0</v>
      </c>
      <c r="B142" s="332">
        <v>142.0</v>
      </c>
      <c r="C142" s="344" t="s">
        <v>455</v>
      </c>
      <c r="D142" s="332" t="s">
        <v>23</v>
      </c>
      <c r="E142" s="332">
        <v>146.1</v>
      </c>
      <c r="F142" s="335">
        <f>F39</f>
        <v>1</v>
      </c>
      <c r="G142" s="336">
        <f t="shared" si="48"/>
        <v>146.1</v>
      </c>
      <c r="H142" s="337">
        <f>H25</f>
        <v>72.33</v>
      </c>
      <c r="I142" s="336">
        <f t="shared" si="47"/>
        <v>10567.413</v>
      </c>
      <c r="J142" s="344" t="s">
        <v>456</v>
      </c>
      <c r="K142" s="326"/>
      <c r="L142" s="326"/>
      <c r="M142" s="326"/>
      <c r="N142" s="326"/>
      <c r="O142" s="326"/>
      <c r="P142" s="326"/>
      <c r="Q142" s="327"/>
      <c r="R142" s="327"/>
      <c r="S142" s="327"/>
    </row>
    <row r="143" outlineLevel="1">
      <c r="A143" s="398">
        <v>220.0</v>
      </c>
      <c r="B143" s="413"/>
      <c r="C143" s="340" t="s">
        <v>457</v>
      </c>
      <c r="D143" s="414"/>
      <c r="E143" s="415"/>
      <c r="F143" s="416"/>
      <c r="G143" s="417"/>
      <c r="H143" s="418"/>
      <c r="I143" s="417"/>
      <c r="J143" s="340"/>
      <c r="K143" s="326"/>
      <c r="L143" s="326"/>
      <c r="M143" s="326"/>
      <c r="N143" s="326"/>
      <c r="O143" s="326"/>
      <c r="P143" s="326"/>
      <c r="Q143" s="327"/>
      <c r="R143" s="327"/>
      <c r="S143" s="327"/>
    </row>
    <row r="144" outlineLevel="1">
      <c r="A144" s="345">
        <v>221.0</v>
      </c>
      <c r="B144" s="346"/>
      <c r="C144" s="347" t="s">
        <v>53</v>
      </c>
      <c r="D144" s="348"/>
      <c r="E144" s="349"/>
      <c r="F144" s="350"/>
      <c r="G144" s="350"/>
      <c r="H144" s="351"/>
      <c r="I144" s="350"/>
      <c r="J144" s="352"/>
      <c r="K144" s="326"/>
      <c r="L144" s="326"/>
      <c r="M144" s="326"/>
      <c r="N144" s="326"/>
      <c r="O144" s="326"/>
      <c r="P144" s="326"/>
      <c r="Q144" s="327"/>
      <c r="R144" s="327"/>
      <c r="S144" s="327"/>
    </row>
    <row r="145" outlineLevel="1">
      <c r="A145" s="332">
        <v>220.0</v>
      </c>
      <c r="B145" s="332">
        <v>143.0</v>
      </c>
      <c r="C145" s="367" t="s">
        <v>458</v>
      </c>
      <c r="D145" s="332" t="s">
        <v>47</v>
      </c>
      <c r="E145" s="390">
        <v>57.6</v>
      </c>
      <c r="F145" s="335"/>
      <c r="G145" s="336">
        <f t="shared" ref="G145:G151" si="49">E145*F145</f>
        <v>0</v>
      </c>
      <c r="H145" s="337"/>
      <c r="I145" s="336">
        <f t="shared" ref="I145:I148" si="50">G145*H145</f>
        <v>0</v>
      </c>
      <c r="J145" s="344"/>
      <c r="K145" s="326"/>
      <c r="L145" s="326"/>
      <c r="M145" s="326"/>
      <c r="N145" s="326"/>
      <c r="O145" s="326"/>
      <c r="P145" s="326"/>
      <c r="Q145" s="327"/>
      <c r="R145" s="327"/>
      <c r="S145" s="327"/>
    </row>
    <row r="146" outlineLevel="1">
      <c r="A146" s="332">
        <v>221.0</v>
      </c>
      <c r="B146" s="332">
        <v>144.0</v>
      </c>
      <c r="C146" s="344" t="s">
        <v>459</v>
      </c>
      <c r="D146" s="332" t="s">
        <v>148</v>
      </c>
      <c r="E146" s="390">
        <v>0.56305</v>
      </c>
      <c r="F146" s="335"/>
      <c r="G146" s="336">
        <f t="shared" si="49"/>
        <v>0</v>
      </c>
      <c r="H146" s="337"/>
      <c r="I146" s="336">
        <f t="shared" si="50"/>
        <v>0</v>
      </c>
      <c r="J146" s="344" t="s">
        <v>460</v>
      </c>
      <c r="K146" s="326"/>
      <c r="L146" s="326"/>
      <c r="M146" s="326"/>
      <c r="N146" s="326"/>
      <c r="O146" s="326"/>
      <c r="P146" s="326"/>
      <c r="Q146" s="327"/>
      <c r="R146" s="327"/>
      <c r="S146" s="327"/>
    </row>
    <row r="147" outlineLevel="1">
      <c r="A147" s="332">
        <v>222.0</v>
      </c>
      <c r="B147" s="339"/>
      <c r="C147" s="343" t="s">
        <v>64</v>
      </c>
      <c r="D147" s="341"/>
      <c r="E147" s="419"/>
      <c r="F147" s="335"/>
      <c r="G147" s="336">
        <f t="shared" si="49"/>
        <v>0</v>
      </c>
      <c r="H147" s="337"/>
      <c r="I147" s="336">
        <f t="shared" si="50"/>
        <v>0</v>
      </c>
      <c r="J147" s="343"/>
      <c r="K147" s="326"/>
      <c r="L147" s="326"/>
      <c r="M147" s="326"/>
      <c r="N147" s="326"/>
      <c r="O147" s="326"/>
      <c r="P147" s="326"/>
      <c r="Q147" s="327"/>
      <c r="R147" s="327"/>
      <c r="S147" s="327"/>
    </row>
    <row r="148" outlineLevel="1">
      <c r="A148" s="332">
        <v>222.0</v>
      </c>
      <c r="B148" s="332">
        <v>145.0</v>
      </c>
      <c r="C148" s="344" t="s">
        <v>461</v>
      </c>
      <c r="D148" s="332" t="s">
        <v>148</v>
      </c>
      <c r="E148" s="390">
        <v>3.07704</v>
      </c>
      <c r="F148" s="335">
        <v>1.0</v>
      </c>
      <c r="G148" s="336">
        <f t="shared" si="49"/>
        <v>3.07704</v>
      </c>
      <c r="H148" s="337">
        <v>51666.67</v>
      </c>
      <c r="I148" s="336">
        <f t="shared" si="50"/>
        <v>158980.4103</v>
      </c>
      <c r="J148" s="344" t="s">
        <v>293</v>
      </c>
      <c r="K148" s="326"/>
      <c r="L148" s="326"/>
      <c r="M148" s="326"/>
      <c r="N148" s="326"/>
      <c r="O148" s="326"/>
      <c r="P148" s="326"/>
      <c r="Q148" s="327"/>
      <c r="R148" s="327"/>
      <c r="S148" s="327"/>
    </row>
    <row r="149" outlineLevel="1">
      <c r="A149" s="332">
        <v>223.0</v>
      </c>
      <c r="B149" s="332">
        <v>146.0</v>
      </c>
      <c r="C149" s="408" t="s">
        <v>462</v>
      </c>
      <c r="D149" s="332" t="s">
        <v>19</v>
      </c>
      <c r="E149" s="390">
        <v>48.0</v>
      </c>
      <c r="F149" s="335"/>
      <c r="G149" s="336">
        <f t="shared" si="49"/>
        <v>0</v>
      </c>
      <c r="H149" s="337">
        <f>SUM(I150:I151)/E149</f>
        <v>3556.67</v>
      </c>
      <c r="I149" s="336">
        <f>E149*H149</f>
        <v>170720.16</v>
      </c>
      <c r="J149" s="344" t="s">
        <v>463</v>
      </c>
      <c r="K149" s="378"/>
      <c r="L149" s="326"/>
      <c r="M149" s="326"/>
      <c r="N149" s="326"/>
      <c r="O149" s="326"/>
      <c r="P149" s="326"/>
      <c r="Q149" s="327"/>
      <c r="R149" s="327"/>
      <c r="S149" s="327"/>
    </row>
    <row r="150" outlineLevel="1">
      <c r="A150" s="332"/>
      <c r="B150" s="332"/>
      <c r="C150" s="368" t="s">
        <v>1045</v>
      </c>
      <c r="D150" s="332" t="s">
        <v>19</v>
      </c>
      <c r="E150" s="390">
        <v>48.0</v>
      </c>
      <c r="F150" s="335">
        <v>1.0</v>
      </c>
      <c r="G150" s="336">
        <f t="shared" si="49"/>
        <v>48</v>
      </c>
      <c r="H150" s="420">
        <v>256.67</v>
      </c>
      <c r="I150" s="336">
        <f t="shared" ref="I150:I151" si="51">G150*H150</f>
        <v>12320.16</v>
      </c>
      <c r="J150" s="344"/>
      <c r="K150" s="378" t="s">
        <v>1046</v>
      </c>
      <c r="L150" s="326"/>
      <c r="M150" s="326"/>
      <c r="N150" s="326"/>
      <c r="O150" s="326"/>
      <c r="P150" s="326"/>
      <c r="Q150" s="327"/>
      <c r="R150" s="327"/>
      <c r="S150" s="327"/>
    </row>
    <row r="151" outlineLevel="1">
      <c r="A151" s="332"/>
      <c r="B151" s="332"/>
      <c r="C151" s="368" t="s">
        <v>1047</v>
      </c>
      <c r="D151" s="332" t="s">
        <v>19</v>
      </c>
      <c r="E151" s="390">
        <v>48.0</v>
      </c>
      <c r="F151" s="335">
        <v>1.0</v>
      </c>
      <c r="G151" s="336">
        <f t="shared" si="49"/>
        <v>48</v>
      </c>
      <c r="H151" s="421">
        <v>3300.0</v>
      </c>
      <c r="I151" s="336">
        <f t="shared" si="51"/>
        <v>158400</v>
      </c>
      <c r="J151" s="344"/>
      <c r="K151" s="378" t="s">
        <v>1048</v>
      </c>
      <c r="L151" s="326"/>
      <c r="M151" s="326"/>
      <c r="N151" s="326"/>
      <c r="O151" s="326"/>
      <c r="P151" s="326"/>
      <c r="Q151" s="327"/>
      <c r="R151" s="327"/>
      <c r="S151" s="327"/>
    </row>
    <row r="152" outlineLevel="1">
      <c r="A152" s="345">
        <v>224.0</v>
      </c>
      <c r="B152" s="346"/>
      <c r="C152" s="347" t="s">
        <v>464</v>
      </c>
      <c r="D152" s="348"/>
      <c r="E152" s="349"/>
      <c r="F152" s="350"/>
      <c r="G152" s="350"/>
      <c r="H152" s="351"/>
      <c r="I152" s="350"/>
      <c r="J152" s="352"/>
      <c r="K152" s="326"/>
      <c r="L152" s="326"/>
      <c r="M152" s="326"/>
      <c r="N152" s="326"/>
      <c r="O152" s="326"/>
      <c r="P152" s="326"/>
      <c r="Q152" s="327"/>
      <c r="R152" s="327"/>
      <c r="S152" s="327"/>
    </row>
    <row r="153" ht="89.25" customHeight="1" outlineLevel="1">
      <c r="A153" s="332">
        <v>224.0</v>
      </c>
      <c r="B153" s="332">
        <v>147.0</v>
      </c>
      <c r="C153" s="344" t="s">
        <v>465</v>
      </c>
      <c r="D153" s="332" t="s">
        <v>47</v>
      </c>
      <c r="E153" s="390">
        <v>135.28</v>
      </c>
      <c r="F153" s="380">
        <v>1.0</v>
      </c>
      <c r="G153" s="336">
        <f t="shared" ref="G153:G154" si="52">E153*F153</f>
        <v>135.28</v>
      </c>
      <c r="H153" s="337">
        <v>2471.77</v>
      </c>
      <c r="I153" s="336">
        <f t="shared" ref="I153:I154" si="53">G153*H153</f>
        <v>334381.0456</v>
      </c>
      <c r="J153" s="344" t="s">
        <v>466</v>
      </c>
      <c r="K153" s="422" t="s">
        <v>1049</v>
      </c>
      <c r="O153" s="326"/>
      <c r="P153" s="326"/>
      <c r="Q153" s="327"/>
      <c r="R153" s="327"/>
      <c r="S153" s="327"/>
    </row>
    <row r="154" outlineLevel="1">
      <c r="A154" s="332">
        <v>225.0</v>
      </c>
      <c r="B154" s="332">
        <v>148.0</v>
      </c>
      <c r="C154" s="344" t="s">
        <v>467</v>
      </c>
      <c r="D154" s="332" t="s">
        <v>298</v>
      </c>
      <c r="E154" s="390">
        <v>54.32</v>
      </c>
      <c r="F154" s="335"/>
      <c r="G154" s="336">
        <f t="shared" si="52"/>
        <v>0</v>
      </c>
      <c r="H154" s="337">
        <v>0.0</v>
      </c>
      <c r="I154" s="336">
        <f t="shared" si="53"/>
        <v>0</v>
      </c>
      <c r="J154" s="344" t="s">
        <v>468</v>
      </c>
      <c r="K154" s="326"/>
      <c r="L154" s="326"/>
      <c r="M154" s="326"/>
      <c r="N154" s="326"/>
      <c r="O154" s="326"/>
      <c r="P154" s="326"/>
      <c r="Q154" s="327"/>
      <c r="R154" s="327"/>
      <c r="S154" s="327"/>
    </row>
    <row r="155" outlineLevel="1">
      <c r="A155" s="345">
        <v>226.0</v>
      </c>
      <c r="B155" s="346"/>
      <c r="C155" s="347" t="s">
        <v>469</v>
      </c>
      <c r="D155" s="348"/>
      <c r="E155" s="349"/>
      <c r="F155" s="350"/>
      <c r="G155" s="350"/>
      <c r="H155" s="351"/>
      <c r="I155" s="350"/>
      <c r="J155" s="352"/>
      <c r="K155" s="326"/>
      <c r="L155" s="326"/>
      <c r="M155" s="326"/>
      <c r="N155" s="326"/>
      <c r="O155" s="326"/>
      <c r="P155" s="326"/>
      <c r="Q155" s="327"/>
      <c r="R155" s="327"/>
      <c r="S155" s="327"/>
    </row>
    <row r="156" outlineLevel="1">
      <c r="A156" s="332">
        <v>226.0</v>
      </c>
      <c r="B156" s="332">
        <v>149.0</v>
      </c>
      <c r="C156" s="367" t="s">
        <v>342</v>
      </c>
      <c r="D156" s="332" t="s">
        <v>47</v>
      </c>
      <c r="E156" s="332">
        <v>218.0</v>
      </c>
      <c r="F156" s="335">
        <f t="shared" ref="F156:F158" si="54">F5</f>
        <v>1</v>
      </c>
      <c r="G156" s="336">
        <f t="shared" ref="G156:G164" si="55">E156*F156</f>
        <v>218</v>
      </c>
      <c r="H156" s="337">
        <f t="shared" ref="H156:H158" si="56">H5</f>
        <v>103.33</v>
      </c>
      <c r="I156" s="336">
        <f t="shared" ref="I156:I164" si="57">G156*H156</f>
        <v>22525.94</v>
      </c>
      <c r="J156" s="344" t="s">
        <v>470</v>
      </c>
      <c r="K156" s="326"/>
      <c r="L156" s="326"/>
      <c r="M156" s="326"/>
      <c r="N156" s="326"/>
      <c r="O156" s="326"/>
      <c r="P156" s="326"/>
      <c r="Q156" s="327"/>
      <c r="R156" s="327"/>
      <c r="S156" s="327"/>
    </row>
    <row r="157" outlineLevel="1">
      <c r="A157" s="332">
        <v>227.0</v>
      </c>
      <c r="B157" s="332">
        <v>150.0</v>
      </c>
      <c r="C157" s="344" t="s">
        <v>344</v>
      </c>
      <c r="D157" s="332" t="s">
        <v>47</v>
      </c>
      <c r="E157" s="332">
        <v>221.55</v>
      </c>
      <c r="F157" s="335">
        <f t="shared" si="54"/>
        <v>1</v>
      </c>
      <c r="G157" s="336">
        <f t="shared" si="55"/>
        <v>221.55</v>
      </c>
      <c r="H157" s="337">
        <f t="shared" si="56"/>
        <v>37.702</v>
      </c>
      <c r="I157" s="336">
        <f t="shared" si="57"/>
        <v>8352.8781</v>
      </c>
      <c r="J157" s="344" t="s">
        <v>345</v>
      </c>
      <c r="K157" s="326"/>
      <c r="L157" s="326"/>
      <c r="M157" s="326"/>
      <c r="N157" s="326"/>
      <c r="O157" s="326"/>
      <c r="P157" s="326"/>
      <c r="Q157" s="327"/>
      <c r="R157" s="327"/>
      <c r="S157" s="327"/>
    </row>
    <row r="158" outlineLevel="1">
      <c r="A158" s="332">
        <v>228.0</v>
      </c>
      <c r="B158" s="332">
        <v>151.0</v>
      </c>
      <c r="C158" s="344" t="s">
        <v>346</v>
      </c>
      <c r="D158" s="332" t="s">
        <v>47</v>
      </c>
      <c r="E158" s="332">
        <v>238.77</v>
      </c>
      <c r="F158" s="335">
        <f t="shared" si="54"/>
        <v>1.15</v>
      </c>
      <c r="G158" s="336">
        <f t="shared" si="55"/>
        <v>274.5855</v>
      </c>
      <c r="H158" s="337">
        <f t="shared" si="56"/>
        <v>254.7</v>
      </c>
      <c r="I158" s="336">
        <f t="shared" si="57"/>
        <v>69936.92685</v>
      </c>
      <c r="J158" s="344" t="s">
        <v>347</v>
      </c>
      <c r="K158" s="326"/>
      <c r="L158" s="326"/>
      <c r="M158" s="326"/>
      <c r="N158" s="326"/>
      <c r="O158" s="326"/>
      <c r="P158" s="326"/>
      <c r="Q158" s="327"/>
      <c r="R158" s="327"/>
      <c r="S158" s="327"/>
    </row>
    <row r="159" outlineLevel="1">
      <c r="A159" s="332">
        <v>229.0</v>
      </c>
      <c r="B159" s="332">
        <v>152.0</v>
      </c>
      <c r="C159" s="344" t="s">
        <v>471</v>
      </c>
      <c r="D159" s="332" t="s">
        <v>47</v>
      </c>
      <c r="E159" s="332">
        <v>221.58</v>
      </c>
      <c r="F159" s="335">
        <v>1.03</v>
      </c>
      <c r="G159" s="336">
        <f t="shared" si="55"/>
        <v>228.2274</v>
      </c>
      <c r="H159" s="337">
        <v>813.33</v>
      </c>
      <c r="I159" s="336">
        <f t="shared" si="57"/>
        <v>185624.1912</v>
      </c>
      <c r="J159" s="344" t="s">
        <v>472</v>
      </c>
      <c r="K159" s="326" t="s">
        <v>1050</v>
      </c>
      <c r="L159" s="326"/>
      <c r="M159" s="326"/>
      <c r="N159" s="326"/>
      <c r="O159" s="326"/>
      <c r="P159" s="326"/>
      <c r="Q159" s="327"/>
      <c r="R159" s="327"/>
      <c r="S159" s="327"/>
    </row>
    <row r="160" outlineLevel="1">
      <c r="A160" s="332">
        <v>230.0</v>
      </c>
      <c r="B160" s="332">
        <v>153.0</v>
      </c>
      <c r="C160" s="344" t="s">
        <v>350</v>
      </c>
      <c r="D160" s="332" t="s">
        <v>47</v>
      </c>
      <c r="E160" s="332">
        <v>246.6</v>
      </c>
      <c r="F160" s="335">
        <f>F9</f>
        <v>1.03</v>
      </c>
      <c r="G160" s="336">
        <f t="shared" si="55"/>
        <v>253.998</v>
      </c>
      <c r="H160" s="337">
        <f>H9</f>
        <v>533.43</v>
      </c>
      <c r="I160" s="336">
        <f t="shared" si="57"/>
        <v>135490.1531</v>
      </c>
      <c r="J160" s="344" t="s">
        <v>473</v>
      </c>
      <c r="K160" s="326" t="s">
        <v>963</v>
      </c>
      <c r="L160" s="326"/>
      <c r="M160" s="326"/>
      <c r="N160" s="326"/>
      <c r="O160" s="326"/>
      <c r="P160" s="326"/>
      <c r="Q160" s="327"/>
      <c r="R160" s="327"/>
      <c r="S160" s="327"/>
    </row>
    <row r="161" outlineLevel="1">
      <c r="A161" s="332">
        <v>231.0</v>
      </c>
      <c r="B161" s="332">
        <v>154.0</v>
      </c>
      <c r="C161" s="344" t="s">
        <v>352</v>
      </c>
      <c r="D161" s="332" t="s">
        <v>47</v>
      </c>
      <c r="E161" s="332">
        <v>228.88</v>
      </c>
      <c r="F161" s="335">
        <v>1.15</v>
      </c>
      <c r="G161" s="336">
        <f t="shared" si="55"/>
        <v>263.212</v>
      </c>
      <c r="H161" s="337">
        <f>H134</f>
        <v>376.31</v>
      </c>
      <c r="I161" s="336">
        <f t="shared" si="57"/>
        <v>99049.30772</v>
      </c>
      <c r="J161" s="344" t="s">
        <v>448</v>
      </c>
      <c r="K161" s="326"/>
      <c r="L161" s="326"/>
      <c r="M161" s="326"/>
      <c r="N161" s="326"/>
      <c r="O161" s="326"/>
      <c r="P161" s="326"/>
      <c r="Q161" s="327"/>
      <c r="R161" s="327"/>
      <c r="S161" s="327"/>
    </row>
    <row r="162" outlineLevel="1">
      <c r="A162" s="332">
        <v>232.0</v>
      </c>
      <c r="B162" s="332">
        <v>155.0</v>
      </c>
      <c r="C162" s="367" t="s">
        <v>354</v>
      </c>
      <c r="D162" s="384" t="s">
        <v>47</v>
      </c>
      <c r="E162" s="332">
        <v>246.36</v>
      </c>
      <c r="F162" s="335">
        <v>1.15</v>
      </c>
      <c r="G162" s="336">
        <f t="shared" si="55"/>
        <v>283.314</v>
      </c>
      <c r="H162" s="337">
        <v>228.81</v>
      </c>
      <c r="I162" s="336">
        <f t="shared" si="57"/>
        <v>64825.07634</v>
      </c>
      <c r="J162" s="344" t="s">
        <v>474</v>
      </c>
      <c r="K162" s="326"/>
      <c r="L162" s="326"/>
      <c r="M162" s="326"/>
      <c r="N162" s="326"/>
      <c r="O162" s="326"/>
      <c r="P162" s="326"/>
      <c r="Q162" s="327"/>
      <c r="R162" s="327"/>
      <c r="S162" s="327"/>
    </row>
    <row r="163" outlineLevel="1">
      <c r="A163" s="332">
        <v>233.0</v>
      </c>
      <c r="B163" s="332">
        <v>156.0</v>
      </c>
      <c r="C163" s="344" t="s">
        <v>475</v>
      </c>
      <c r="D163" s="332" t="s">
        <v>47</v>
      </c>
      <c r="E163" s="332">
        <v>34.48</v>
      </c>
      <c r="F163" s="386">
        <v>1.05</v>
      </c>
      <c r="G163" s="336">
        <f t="shared" si="55"/>
        <v>36.204</v>
      </c>
      <c r="H163" s="337">
        <v>1140.0</v>
      </c>
      <c r="I163" s="336">
        <f t="shared" si="57"/>
        <v>41272.56</v>
      </c>
      <c r="J163" s="344" t="s">
        <v>476</v>
      </c>
      <c r="K163" s="326" t="s">
        <v>993</v>
      </c>
      <c r="L163" s="326"/>
      <c r="M163" s="326"/>
      <c r="N163" s="388" t="s">
        <v>994</v>
      </c>
      <c r="O163" s="326"/>
      <c r="P163" s="326"/>
      <c r="Q163" s="327"/>
      <c r="R163" s="327"/>
      <c r="S163" s="327"/>
    </row>
    <row r="164" ht="22.5" customHeight="1" outlineLevel="1">
      <c r="A164" s="332">
        <v>234.0</v>
      </c>
      <c r="B164" s="332">
        <v>157.0</v>
      </c>
      <c r="C164" s="344" t="s">
        <v>397</v>
      </c>
      <c r="D164" s="332" t="s">
        <v>47</v>
      </c>
      <c r="E164" s="332">
        <v>58.26</v>
      </c>
      <c r="F164" s="380">
        <v>1.15</v>
      </c>
      <c r="G164" s="336">
        <f t="shared" si="55"/>
        <v>66.999</v>
      </c>
      <c r="H164" s="391">
        <v>655.0</v>
      </c>
      <c r="I164" s="336">
        <f t="shared" si="57"/>
        <v>43884.345</v>
      </c>
      <c r="J164" s="344" t="s">
        <v>477</v>
      </c>
      <c r="K164" s="378" t="s">
        <v>1051</v>
      </c>
      <c r="L164" s="388" t="s">
        <v>978</v>
      </c>
      <c r="M164" s="326"/>
      <c r="N164" s="326"/>
      <c r="O164" s="326"/>
      <c r="P164" s="326"/>
      <c r="Q164" s="327"/>
      <c r="R164" s="327"/>
      <c r="S164" s="327"/>
    </row>
    <row r="165" outlineLevel="1">
      <c r="A165" s="423">
        <v>235.0</v>
      </c>
      <c r="B165" s="423">
        <v>158.0</v>
      </c>
      <c r="C165" s="424" t="s">
        <v>478</v>
      </c>
      <c r="D165" s="423" t="s">
        <v>19</v>
      </c>
      <c r="E165" s="423">
        <v>701.0</v>
      </c>
      <c r="F165" s="425"/>
      <c r="G165" s="426"/>
      <c r="H165" s="427">
        <f>SUM(I166:I167)/E165</f>
        <v>7.390627675</v>
      </c>
      <c r="I165" s="426">
        <f>E165*H165</f>
        <v>5180.83</v>
      </c>
      <c r="J165" s="428" t="s">
        <v>1052</v>
      </c>
      <c r="K165" s="326"/>
      <c r="L165" s="326"/>
      <c r="M165" s="326"/>
      <c r="N165" s="326"/>
      <c r="O165" s="326"/>
      <c r="P165" s="326"/>
      <c r="Q165" s="327"/>
      <c r="R165" s="327"/>
      <c r="S165" s="327"/>
    </row>
    <row r="166" outlineLevel="1">
      <c r="A166" s="332"/>
      <c r="B166" s="332"/>
      <c r="C166" s="368" t="s">
        <v>1053</v>
      </c>
      <c r="D166" s="332" t="s">
        <v>19</v>
      </c>
      <c r="E166" s="332">
        <v>701.0</v>
      </c>
      <c r="F166" s="335">
        <v>1.0</v>
      </c>
      <c r="G166" s="336">
        <f t="shared" ref="G166:G167" si="58">E166*F166</f>
        <v>701</v>
      </c>
      <c r="H166" s="337">
        <f>H57</f>
        <v>3.83</v>
      </c>
      <c r="I166" s="336">
        <f t="shared" ref="I166:I167" si="59">G166*H166</f>
        <v>2684.83</v>
      </c>
      <c r="J166" s="344"/>
      <c r="K166" s="326"/>
      <c r="L166" s="326"/>
      <c r="M166" s="326"/>
      <c r="N166" s="326"/>
      <c r="O166" s="326"/>
      <c r="P166" s="326"/>
      <c r="Q166" s="327"/>
      <c r="R166" s="327"/>
      <c r="S166" s="327"/>
    </row>
    <row r="167" outlineLevel="1">
      <c r="A167" s="332"/>
      <c r="B167" s="332"/>
      <c r="C167" s="368" t="s">
        <v>1054</v>
      </c>
      <c r="D167" s="429" t="s">
        <v>19</v>
      </c>
      <c r="E167" s="429">
        <v>20.8</v>
      </c>
      <c r="F167" s="386">
        <v>1.0</v>
      </c>
      <c r="G167" s="336">
        <f t="shared" si="58"/>
        <v>20.8</v>
      </c>
      <c r="H167" s="337">
        <v>120.0</v>
      </c>
      <c r="I167" s="336">
        <f t="shared" si="59"/>
        <v>2496</v>
      </c>
      <c r="J167" s="344"/>
      <c r="K167" s="378" t="s">
        <v>1055</v>
      </c>
      <c r="L167" s="326"/>
      <c r="M167" s="326"/>
      <c r="N167" s="326"/>
      <c r="O167" s="382"/>
      <c r="P167" s="326"/>
      <c r="Q167" s="327"/>
      <c r="R167" s="327"/>
      <c r="S167" s="327"/>
    </row>
    <row r="168" outlineLevel="1">
      <c r="A168" s="345">
        <v>236.0</v>
      </c>
      <c r="B168" s="346"/>
      <c r="C168" s="347" t="s">
        <v>480</v>
      </c>
      <c r="D168" s="348"/>
      <c r="E168" s="349"/>
      <c r="F168" s="350"/>
      <c r="G168" s="350"/>
      <c r="H168" s="351"/>
      <c r="I168" s="350"/>
      <c r="J168" s="352"/>
      <c r="K168" s="326"/>
      <c r="L168" s="326"/>
      <c r="M168" s="326"/>
      <c r="N168" s="326"/>
      <c r="O168" s="326"/>
      <c r="P168" s="326"/>
      <c r="Q168" s="327"/>
      <c r="R168" s="327"/>
      <c r="S168" s="327"/>
    </row>
    <row r="169" outlineLevel="1">
      <c r="A169" s="332">
        <v>236.0</v>
      </c>
      <c r="B169" s="332">
        <v>159.0</v>
      </c>
      <c r="C169" s="344" t="s">
        <v>481</v>
      </c>
      <c r="D169" s="332" t="s">
        <v>19</v>
      </c>
      <c r="E169" s="332">
        <v>2.0</v>
      </c>
      <c r="F169" s="335">
        <v>1.0</v>
      </c>
      <c r="G169" s="336">
        <f>E169*F169</f>
        <v>2</v>
      </c>
      <c r="H169" s="337">
        <v>86423.86</v>
      </c>
      <c r="I169" s="336">
        <f>G169*H169</f>
        <v>172847.72</v>
      </c>
      <c r="J169" s="344" t="s">
        <v>482</v>
      </c>
      <c r="K169" s="326" t="s">
        <v>1056</v>
      </c>
      <c r="L169" s="326"/>
      <c r="M169" s="326"/>
      <c r="N169" s="326"/>
      <c r="O169" s="326"/>
      <c r="P169" s="326"/>
      <c r="Q169" s="327"/>
      <c r="R169" s="327"/>
      <c r="S169" s="327"/>
    </row>
    <row r="170" outlineLevel="1">
      <c r="A170" s="345">
        <v>237.0</v>
      </c>
      <c r="B170" s="346"/>
      <c r="C170" s="347" t="s">
        <v>483</v>
      </c>
      <c r="D170" s="348"/>
      <c r="E170" s="349"/>
      <c r="F170" s="350"/>
      <c r="G170" s="350"/>
      <c r="H170" s="351"/>
      <c r="I170" s="350"/>
      <c r="J170" s="352"/>
      <c r="K170" s="326"/>
      <c r="L170" s="326"/>
      <c r="M170" s="326"/>
      <c r="N170" s="326"/>
      <c r="O170" s="326"/>
      <c r="P170" s="326"/>
      <c r="Q170" s="327"/>
      <c r="R170" s="327"/>
      <c r="S170" s="327"/>
    </row>
    <row r="171" outlineLevel="1">
      <c r="A171" s="332">
        <v>237.0</v>
      </c>
      <c r="B171" s="332">
        <v>160.0</v>
      </c>
      <c r="C171" s="344" t="s">
        <v>484</v>
      </c>
      <c r="D171" s="332" t="s">
        <v>47</v>
      </c>
      <c r="E171" s="332">
        <v>75.93</v>
      </c>
      <c r="F171" s="335">
        <v>1.0</v>
      </c>
      <c r="G171" s="336">
        <f t="shared" ref="G171:G172" si="60">E171*F171</f>
        <v>75.93</v>
      </c>
      <c r="H171" s="430">
        <v>15600.0</v>
      </c>
      <c r="I171" s="336">
        <f t="shared" ref="I171:I172" si="61">G171*H171</f>
        <v>1184508</v>
      </c>
      <c r="J171" s="367" t="s">
        <v>485</v>
      </c>
      <c r="K171" s="326"/>
      <c r="L171" s="326"/>
      <c r="M171" s="326"/>
      <c r="N171" s="326"/>
      <c r="O171" s="326"/>
      <c r="P171" s="326"/>
      <c r="Q171" s="327"/>
      <c r="R171" s="327"/>
      <c r="S171" s="327"/>
    </row>
    <row r="172" outlineLevel="1">
      <c r="A172" s="332">
        <v>238.0</v>
      </c>
      <c r="B172" s="332">
        <v>161.0</v>
      </c>
      <c r="C172" s="344" t="s">
        <v>486</v>
      </c>
      <c r="D172" s="332" t="s">
        <v>487</v>
      </c>
      <c r="E172" s="332">
        <v>24.0</v>
      </c>
      <c r="F172" s="335">
        <v>1.0</v>
      </c>
      <c r="G172" s="336">
        <f t="shared" si="60"/>
        <v>24</v>
      </c>
      <c r="H172" s="431">
        <v>12300.0</v>
      </c>
      <c r="I172" s="336">
        <f t="shared" si="61"/>
        <v>295200</v>
      </c>
      <c r="J172" s="344" t="s">
        <v>488</v>
      </c>
      <c r="K172" s="378"/>
      <c r="L172" s="326"/>
      <c r="M172" s="326"/>
      <c r="N172" s="326"/>
      <c r="O172" s="326"/>
      <c r="P172" s="326"/>
      <c r="Q172" s="327"/>
      <c r="R172" s="327"/>
      <c r="S172" s="327"/>
    </row>
    <row r="173" outlineLevel="1">
      <c r="A173" s="345">
        <v>239.0</v>
      </c>
      <c r="B173" s="346"/>
      <c r="C173" s="347" t="s">
        <v>489</v>
      </c>
      <c r="D173" s="348"/>
      <c r="E173" s="349"/>
      <c r="F173" s="350"/>
      <c r="G173" s="350"/>
      <c r="H173" s="351"/>
      <c r="I173" s="350"/>
      <c r="J173" s="352"/>
      <c r="K173" s="326"/>
      <c r="L173" s="326"/>
      <c r="M173" s="326"/>
      <c r="N173" s="326"/>
      <c r="O173" s="326"/>
      <c r="P173" s="326"/>
      <c r="Q173" s="327"/>
      <c r="R173" s="327"/>
      <c r="S173" s="327"/>
    </row>
    <row r="174" ht="22.5" customHeight="1" outlineLevel="1">
      <c r="A174" s="332">
        <v>239.0</v>
      </c>
      <c r="B174" s="332">
        <v>162.0</v>
      </c>
      <c r="C174" s="344" t="s">
        <v>490</v>
      </c>
      <c r="D174" s="332" t="s">
        <v>23</v>
      </c>
      <c r="E174" s="332">
        <v>652.04</v>
      </c>
      <c r="F174" s="335">
        <v>1.0</v>
      </c>
      <c r="G174" s="336">
        <f>E174*F174</f>
        <v>652.04</v>
      </c>
      <c r="H174" s="391">
        <v>274.29</v>
      </c>
      <c r="I174" s="336">
        <f>G174*H174</f>
        <v>178848.0516</v>
      </c>
      <c r="J174" s="344" t="s">
        <v>491</v>
      </c>
      <c r="K174" s="326" t="s">
        <v>1057</v>
      </c>
      <c r="L174" s="326"/>
      <c r="M174" s="326"/>
      <c r="N174" s="326"/>
      <c r="O174" s="326"/>
      <c r="P174" s="326"/>
      <c r="Q174" s="327"/>
      <c r="R174" s="327"/>
      <c r="S174" s="327"/>
    </row>
    <row r="175" outlineLevel="1">
      <c r="A175" s="345">
        <v>240.0</v>
      </c>
      <c r="B175" s="346"/>
      <c r="C175" s="347" t="s">
        <v>492</v>
      </c>
      <c r="D175" s="348"/>
      <c r="E175" s="349"/>
      <c r="F175" s="350"/>
      <c r="G175" s="350"/>
      <c r="H175" s="351"/>
      <c r="I175" s="350"/>
      <c r="J175" s="352"/>
      <c r="K175" s="326"/>
      <c r="L175" s="326"/>
      <c r="M175" s="326"/>
      <c r="N175" s="326"/>
      <c r="O175" s="326"/>
      <c r="P175" s="326"/>
      <c r="Q175" s="327"/>
      <c r="R175" s="327"/>
      <c r="S175" s="327"/>
    </row>
    <row r="176" outlineLevel="1">
      <c r="A176" s="332">
        <v>240.0</v>
      </c>
      <c r="B176" s="332">
        <v>163.0</v>
      </c>
      <c r="C176" s="344" t="s">
        <v>493</v>
      </c>
      <c r="D176" s="332" t="s">
        <v>148</v>
      </c>
      <c r="E176" s="332">
        <v>0.6371</v>
      </c>
      <c r="F176" s="335">
        <v>1.0</v>
      </c>
      <c r="G176" s="336">
        <f>E176*F176</f>
        <v>0.6371</v>
      </c>
      <c r="H176" s="337">
        <v>146666.67</v>
      </c>
      <c r="I176" s="336">
        <f>G176*H176</f>
        <v>93441.33546</v>
      </c>
      <c r="J176" s="367" t="s">
        <v>494</v>
      </c>
      <c r="K176" s="326"/>
      <c r="L176" s="326"/>
      <c r="M176" s="326"/>
      <c r="N176" s="326"/>
      <c r="O176" s="326"/>
      <c r="P176" s="326"/>
      <c r="Q176" s="327"/>
      <c r="R176" s="327"/>
      <c r="S176" s="327"/>
    </row>
    <row r="177" outlineLevel="1">
      <c r="A177" s="345">
        <v>241.0</v>
      </c>
      <c r="B177" s="346"/>
      <c r="C177" s="347" t="s">
        <v>495</v>
      </c>
      <c r="D177" s="348"/>
      <c r="E177" s="349"/>
      <c r="F177" s="350"/>
      <c r="G177" s="350"/>
      <c r="H177" s="351"/>
      <c r="I177" s="350"/>
      <c r="J177" s="352"/>
      <c r="K177" s="326"/>
      <c r="L177" s="326"/>
      <c r="M177" s="326"/>
      <c r="N177" s="326"/>
      <c r="O177" s="326"/>
      <c r="P177" s="326"/>
      <c r="Q177" s="327"/>
      <c r="R177" s="327"/>
      <c r="S177" s="327"/>
    </row>
    <row r="178" outlineLevel="1">
      <c r="A178" s="332">
        <v>241.0</v>
      </c>
      <c r="B178" s="332">
        <v>164.0</v>
      </c>
      <c r="C178" s="344" t="s">
        <v>496</v>
      </c>
      <c r="D178" s="332" t="s">
        <v>47</v>
      </c>
      <c r="E178" s="332">
        <v>129.02</v>
      </c>
      <c r="F178" s="335">
        <v>1.0</v>
      </c>
      <c r="G178" s="336">
        <f>E178*F178</f>
        <v>129.02</v>
      </c>
      <c r="H178" s="337">
        <f>10.83+21.75*2</f>
        <v>54.33</v>
      </c>
      <c r="I178" s="336">
        <f>G178*H178</f>
        <v>7009.6566</v>
      </c>
      <c r="J178" s="344" t="s">
        <v>497</v>
      </c>
      <c r="K178" s="378" t="s">
        <v>1058</v>
      </c>
      <c r="L178" s="326"/>
      <c r="M178" s="326"/>
      <c r="N178" s="326"/>
      <c r="O178" s="326"/>
      <c r="P178" s="326"/>
      <c r="Q178" s="327"/>
      <c r="R178" s="327"/>
      <c r="S178" s="327"/>
    </row>
    <row r="179" outlineLevel="1">
      <c r="A179" s="345">
        <v>242.0</v>
      </c>
      <c r="B179" s="346"/>
      <c r="C179" s="347" t="s">
        <v>498</v>
      </c>
      <c r="D179" s="348"/>
      <c r="E179" s="349"/>
      <c r="F179" s="350"/>
      <c r="G179" s="350"/>
      <c r="H179" s="351"/>
      <c r="I179" s="350"/>
      <c r="J179" s="352"/>
      <c r="K179" s="326"/>
      <c r="L179" s="326"/>
      <c r="M179" s="326"/>
      <c r="N179" s="326"/>
      <c r="O179" s="326"/>
      <c r="P179" s="326"/>
      <c r="Q179" s="327"/>
      <c r="R179" s="327"/>
      <c r="S179" s="327"/>
    </row>
    <row r="180" outlineLevel="1">
      <c r="A180" s="332">
        <v>242.0</v>
      </c>
      <c r="B180" s="332">
        <v>165.0</v>
      </c>
      <c r="C180" s="344" t="s">
        <v>499</v>
      </c>
      <c r="D180" s="332" t="s">
        <v>23</v>
      </c>
      <c r="E180" s="332">
        <v>84.0</v>
      </c>
      <c r="F180" s="335">
        <v>1.0</v>
      </c>
      <c r="G180" s="336">
        <f>E180*F180</f>
        <v>84</v>
      </c>
      <c r="H180" s="337">
        <v>1174.9</v>
      </c>
      <c r="I180" s="336">
        <f>G180*H180</f>
        <v>98691.6</v>
      </c>
      <c r="J180" s="367" t="s">
        <v>500</v>
      </c>
      <c r="K180" s="326" t="s">
        <v>1059</v>
      </c>
      <c r="L180" s="326"/>
      <c r="M180" s="326"/>
      <c r="N180" s="326"/>
      <c r="O180" s="326"/>
      <c r="P180" s="326"/>
      <c r="Q180" s="327"/>
      <c r="R180" s="327"/>
      <c r="S180" s="327"/>
    </row>
    <row r="181" outlineLevel="1">
      <c r="A181" s="332"/>
      <c r="B181" s="332"/>
      <c r="C181" s="368" t="s">
        <v>1060</v>
      </c>
      <c r="D181" s="332" t="s">
        <v>19</v>
      </c>
      <c r="E181" s="332">
        <v>28.0</v>
      </c>
      <c r="F181" s="335"/>
      <c r="G181" s="336"/>
      <c r="H181" s="337"/>
      <c r="I181" s="336"/>
      <c r="J181" s="367"/>
      <c r="K181" s="326"/>
      <c r="L181" s="326"/>
      <c r="M181" s="326"/>
      <c r="N181" s="326"/>
      <c r="O181" s="326"/>
      <c r="P181" s="326"/>
      <c r="Q181" s="327"/>
      <c r="R181" s="327"/>
      <c r="S181" s="327"/>
    </row>
    <row r="182" outlineLevel="1">
      <c r="A182" s="332"/>
      <c r="B182" s="332"/>
      <c r="C182" s="368" t="s">
        <v>1061</v>
      </c>
      <c r="D182" s="332" t="s">
        <v>19</v>
      </c>
      <c r="E182" s="332">
        <v>24.0</v>
      </c>
      <c r="F182" s="335"/>
      <c r="G182" s="336"/>
      <c r="H182" s="337"/>
      <c r="I182" s="336"/>
      <c r="J182" s="367"/>
      <c r="K182" s="326"/>
      <c r="L182" s="326"/>
      <c r="M182" s="326"/>
      <c r="N182" s="326"/>
      <c r="O182" s="326"/>
      <c r="P182" s="326"/>
      <c r="Q182" s="327"/>
      <c r="R182" s="327"/>
      <c r="S182" s="327"/>
    </row>
    <row r="183" outlineLevel="1">
      <c r="A183" s="332"/>
      <c r="B183" s="332"/>
      <c r="C183" s="368" t="s">
        <v>1062</v>
      </c>
      <c r="D183" s="332" t="s">
        <v>19</v>
      </c>
      <c r="E183" s="332">
        <v>172.0</v>
      </c>
      <c r="F183" s="335"/>
      <c r="G183" s="336"/>
      <c r="H183" s="337"/>
      <c r="I183" s="336"/>
      <c r="J183" s="367"/>
      <c r="K183" s="326"/>
      <c r="L183" s="326"/>
      <c r="M183" s="326"/>
      <c r="N183" s="326"/>
      <c r="O183" s="326"/>
      <c r="P183" s="326"/>
      <c r="Q183" s="327"/>
      <c r="R183" s="327"/>
      <c r="S183" s="327"/>
    </row>
    <row r="184" outlineLevel="1">
      <c r="A184" s="332"/>
      <c r="B184" s="332"/>
      <c r="C184" s="368" t="s">
        <v>1063</v>
      </c>
      <c r="D184" s="332" t="s">
        <v>19</v>
      </c>
      <c r="E184" s="332">
        <v>8.0</v>
      </c>
      <c r="F184" s="335"/>
      <c r="G184" s="336"/>
      <c r="H184" s="337"/>
      <c r="I184" s="336"/>
      <c r="J184" s="367"/>
      <c r="K184" s="326"/>
      <c r="L184" s="326"/>
      <c r="M184" s="326"/>
      <c r="N184" s="326"/>
      <c r="O184" s="326"/>
      <c r="P184" s="326"/>
      <c r="Q184" s="327"/>
      <c r="R184" s="327"/>
      <c r="S184" s="327"/>
    </row>
    <row r="185" ht="27.0" customHeight="1" outlineLevel="1">
      <c r="A185" s="332">
        <v>243.0</v>
      </c>
      <c r="B185" s="332">
        <v>166.0</v>
      </c>
      <c r="C185" s="344" t="s">
        <v>501</v>
      </c>
      <c r="D185" s="332" t="s">
        <v>19</v>
      </c>
      <c r="E185" s="332">
        <v>4.0</v>
      </c>
      <c r="F185" s="335">
        <v>1.0</v>
      </c>
      <c r="G185" s="336">
        <f t="shared" ref="G185:G186" si="62">E185*F185</f>
        <v>4</v>
      </c>
      <c r="H185" s="337">
        <f>H69</f>
        <v>8130</v>
      </c>
      <c r="I185" s="336">
        <f t="shared" ref="I185:I186" si="63">G185*H185</f>
        <v>32520</v>
      </c>
      <c r="J185" s="344" t="s">
        <v>502</v>
      </c>
      <c r="K185" s="326"/>
      <c r="L185" s="326"/>
      <c r="M185" s="326"/>
      <c r="N185" s="326"/>
      <c r="O185" s="326"/>
      <c r="P185" s="326"/>
      <c r="Q185" s="327"/>
      <c r="R185" s="327"/>
      <c r="S185" s="327"/>
    </row>
    <row r="186" outlineLevel="1">
      <c r="A186" s="332">
        <v>244.0</v>
      </c>
      <c r="B186" s="332">
        <v>167.0</v>
      </c>
      <c r="C186" s="344" t="s">
        <v>503</v>
      </c>
      <c r="D186" s="332" t="s">
        <v>23</v>
      </c>
      <c r="E186" s="332">
        <v>12.0</v>
      </c>
      <c r="F186" s="335">
        <v>1.0</v>
      </c>
      <c r="G186" s="336">
        <f t="shared" si="62"/>
        <v>12</v>
      </c>
      <c r="H186" s="337">
        <v>898.02</v>
      </c>
      <c r="I186" s="336">
        <f t="shared" si="63"/>
        <v>10776.24</v>
      </c>
      <c r="J186" s="408" t="s">
        <v>504</v>
      </c>
      <c r="K186" s="326"/>
      <c r="L186" s="326"/>
      <c r="M186" s="326"/>
      <c r="N186" s="326"/>
      <c r="O186" s="326"/>
      <c r="P186" s="326"/>
      <c r="Q186" s="327"/>
      <c r="R186" s="327"/>
      <c r="S186" s="327"/>
    </row>
    <row r="187" outlineLevel="1">
      <c r="A187" s="332"/>
      <c r="B187" s="332"/>
      <c r="C187" s="368" t="s">
        <v>1064</v>
      </c>
      <c r="D187" s="332" t="s">
        <v>19</v>
      </c>
      <c r="E187" s="332">
        <v>4.0</v>
      </c>
      <c r="F187" s="335"/>
      <c r="G187" s="336"/>
      <c r="H187" s="337"/>
      <c r="I187" s="336"/>
      <c r="J187" s="432" t="s">
        <v>972</v>
      </c>
      <c r="K187" s="326"/>
      <c r="L187" s="326"/>
      <c r="M187" s="326"/>
      <c r="N187" s="326"/>
      <c r="O187" s="326"/>
      <c r="P187" s="326"/>
      <c r="Q187" s="327"/>
      <c r="R187" s="327"/>
      <c r="S187" s="327"/>
    </row>
    <row r="188" outlineLevel="1">
      <c r="A188" s="332"/>
      <c r="B188" s="332"/>
      <c r="C188" s="368" t="s">
        <v>1065</v>
      </c>
      <c r="D188" s="332" t="s">
        <v>19</v>
      </c>
      <c r="E188" s="332">
        <v>24.0</v>
      </c>
      <c r="F188" s="335"/>
      <c r="G188" s="336"/>
      <c r="H188" s="337"/>
      <c r="I188" s="336"/>
      <c r="J188" s="13"/>
      <c r="K188" s="326"/>
      <c r="L188" s="326"/>
      <c r="M188" s="326"/>
      <c r="N188" s="326"/>
      <c r="O188" s="326"/>
      <c r="P188" s="326"/>
      <c r="Q188" s="327"/>
      <c r="R188" s="327"/>
      <c r="S188" s="327"/>
    </row>
    <row r="189" outlineLevel="1">
      <c r="A189" s="332">
        <v>245.0</v>
      </c>
      <c r="B189" s="332">
        <v>168.0</v>
      </c>
      <c r="C189" s="344" t="s">
        <v>505</v>
      </c>
      <c r="D189" s="332" t="s">
        <v>19</v>
      </c>
      <c r="E189" s="332">
        <v>4.0</v>
      </c>
      <c r="F189" s="335">
        <v>1.0</v>
      </c>
      <c r="G189" s="336">
        <f>E189*F189</f>
        <v>4</v>
      </c>
      <c r="H189" s="337">
        <v>540.0</v>
      </c>
      <c r="I189" s="336">
        <f>G189*H189</f>
        <v>2160</v>
      </c>
      <c r="J189" s="344" t="s">
        <v>506</v>
      </c>
      <c r="K189" s="378"/>
      <c r="L189" s="326"/>
      <c r="M189" s="326"/>
      <c r="N189" s="326"/>
      <c r="O189" s="326"/>
      <c r="P189" s="326"/>
      <c r="Q189" s="327"/>
      <c r="R189" s="327"/>
      <c r="S189" s="327"/>
    </row>
    <row r="190" outlineLevel="1">
      <c r="A190" s="398">
        <v>246.0</v>
      </c>
      <c r="B190" s="413"/>
      <c r="C190" s="340" t="s">
        <v>507</v>
      </c>
      <c r="D190" s="414"/>
      <c r="E190" s="415"/>
      <c r="F190" s="416"/>
      <c r="G190" s="417"/>
      <c r="H190" s="418"/>
      <c r="I190" s="417"/>
      <c r="J190" s="340"/>
      <c r="K190" s="326"/>
      <c r="L190" s="326"/>
      <c r="M190" s="326"/>
      <c r="N190" s="326"/>
      <c r="O190" s="326"/>
      <c r="P190" s="326"/>
      <c r="Q190" s="327"/>
      <c r="R190" s="327"/>
      <c r="S190" s="327"/>
    </row>
    <row r="191" outlineLevel="1">
      <c r="A191" s="345">
        <v>247.0</v>
      </c>
      <c r="B191" s="346"/>
      <c r="C191" s="347" t="s">
        <v>53</v>
      </c>
      <c r="D191" s="348"/>
      <c r="E191" s="349"/>
      <c r="F191" s="350"/>
      <c r="G191" s="350"/>
      <c r="H191" s="351"/>
      <c r="I191" s="350"/>
      <c r="J191" s="352"/>
      <c r="K191" s="326"/>
      <c r="L191" s="326"/>
      <c r="M191" s="326"/>
      <c r="N191" s="326"/>
      <c r="O191" s="326"/>
      <c r="P191" s="326"/>
      <c r="Q191" s="327"/>
      <c r="R191" s="327"/>
      <c r="S191" s="327"/>
    </row>
    <row r="192" outlineLevel="1">
      <c r="A192" s="332">
        <v>246.0</v>
      </c>
      <c r="B192" s="332">
        <v>169.0</v>
      </c>
      <c r="C192" s="344" t="s">
        <v>458</v>
      </c>
      <c r="D192" s="332" t="s">
        <v>47</v>
      </c>
      <c r="E192" s="332">
        <v>633.22</v>
      </c>
      <c r="F192" s="335"/>
      <c r="G192" s="336">
        <f t="shared" ref="G192:G194" si="64">E192*F192</f>
        <v>0</v>
      </c>
      <c r="H192" s="337"/>
      <c r="I192" s="336">
        <f t="shared" ref="I192:I194" si="65">G192*H192</f>
        <v>0</v>
      </c>
      <c r="J192" s="344"/>
      <c r="K192" s="326"/>
      <c r="L192" s="326"/>
      <c r="M192" s="326"/>
      <c r="N192" s="326"/>
      <c r="O192" s="326"/>
      <c r="P192" s="326"/>
      <c r="Q192" s="327"/>
      <c r="R192" s="327"/>
      <c r="S192" s="327"/>
    </row>
    <row r="193" outlineLevel="1">
      <c r="A193" s="332">
        <v>247.0</v>
      </c>
      <c r="B193" s="332">
        <v>170.0</v>
      </c>
      <c r="C193" s="344" t="s">
        <v>459</v>
      </c>
      <c r="D193" s="332" t="s">
        <v>148</v>
      </c>
      <c r="E193" s="332">
        <v>2.90856</v>
      </c>
      <c r="F193" s="335"/>
      <c r="G193" s="336">
        <f t="shared" si="64"/>
        <v>0</v>
      </c>
      <c r="H193" s="337"/>
      <c r="I193" s="336">
        <f t="shared" si="65"/>
        <v>0</v>
      </c>
      <c r="J193" s="344" t="s">
        <v>508</v>
      </c>
      <c r="K193" s="326"/>
      <c r="L193" s="326"/>
      <c r="M193" s="326"/>
      <c r="N193" s="326"/>
      <c r="O193" s="326"/>
      <c r="P193" s="326"/>
      <c r="Q193" s="327"/>
      <c r="R193" s="327"/>
      <c r="S193" s="327"/>
    </row>
    <row r="194" outlineLevel="1">
      <c r="A194" s="332">
        <v>248.0</v>
      </c>
      <c r="B194" s="332">
        <v>171.0</v>
      </c>
      <c r="C194" s="344" t="s">
        <v>338</v>
      </c>
      <c r="D194" s="332" t="s">
        <v>148</v>
      </c>
      <c r="E194" s="332">
        <v>0.22582</v>
      </c>
      <c r="F194" s="335"/>
      <c r="G194" s="336">
        <f t="shared" si="64"/>
        <v>0</v>
      </c>
      <c r="H194" s="337"/>
      <c r="I194" s="336">
        <f t="shared" si="65"/>
        <v>0</v>
      </c>
      <c r="J194" s="344" t="s">
        <v>509</v>
      </c>
      <c r="K194" s="326"/>
      <c r="L194" s="326"/>
      <c r="M194" s="326"/>
      <c r="N194" s="326"/>
      <c r="O194" s="326"/>
      <c r="P194" s="326"/>
      <c r="Q194" s="327"/>
      <c r="R194" s="327"/>
      <c r="S194" s="327"/>
    </row>
    <row r="195" outlineLevel="1">
      <c r="A195" s="345">
        <v>249.0</v>
      </c>
      <c r="B195" s="346"/>
      <c r="C195" s="347" t="s">
        <v>64</v>
      </c>
      <c r="D195" s="348"/>
      <c r="E195" s="349"/>
      <c r="F195" s="350"/>
      <c r="G195" s="350"/>
      <c r="H195" s="351"/>
      <c r="I195" s="350"/>
      <c r="J195" s="352"/>
      <c r="K195" s="326"/>
      <c r="L195" s="326"/>
      <c r="M195" s="326"/>
      <c r="N195" s="326"/>
      <c r="O195" s="326"/>
      <c r="P195" s="326"/>
      <c r="Q195" s="327"/>
      <c r="R195" s="327"/>
      <c r="S195" s="327"/>
    </row>
    <row r="196" outlineLevel="1">
      <c r="A196" s="332">
        <v>249.0</v>
      </c>
      <c r="B196" s="332">
        <v>172.0</v>
      </c>
      <c r="C196" s="344" t="s">
        <v>461</v>
      </c>
      <c r="D196" s="332" t="s">
        <v>148</v>
      </c>
      <c r="E196" s="332">
        <v>12.35543</v>
      </c>
      <c r="F196" s="335">
        <v>1.0</v>
      </c>
      <c r="G196" s="336">
        <f t="shared" ref="G196:G200" si="66">E196*F196</f>
        <v>12.35543</v>
      </c>
      <c r="H196" s="337">
        <v>51666.67</v>
      </c>
      <c r="I196" s="336">
        <f>G196*H196</f>
        <v>638363.9245</v>
      </c>
      <c r="J196" s="344" t="s">
        <v>293</v>
      </c>
      <c r="K196" s="326"/>
      <c r="L196" s="326"/>
      <c r="M196" s="326"/>
      <c r="N196" s="326"/>
      <c r="O196" s="326"/>
      <c r="P196" s="326"/>
      <c r="Q196" s="327"/>
      <c r="R196" s="327"/>
      <c r="S196" s="327"/>
    </row>
    <row r="197" outlineLevel="1">
      <c r="A197" s="332">
        <v>250.0</v>
      </c>
      <c r="B197" s="332">
        <v>173.0</v>
      </c>
      <c r="C197" s="408" t="s">
        <v>462</v>
      </c>
      <c r="D197" s="332" t="s">
        <v>19</v>
      </c>
      <c r="E197" s="332">
        <v>152.0</v>
      </c>
      <c r="F197" s="335"/>
      <c r="G197" s="336">
        <f t="shared" si="66"/>
        <v>0</v>
      </c>
      <c r="H197" s="337">
        <f>SUM(I198:I199)/E197</f>
        <v>3556.67</v>
      </c>
      <c r="I197" s="336">
        <f>E197*H197</f>
        <v>540613.84</v>
      </c>
      <c r="J197" s="344" t="s">
        <v>510</v>
      </c>
      <c r="K197" s="378"/>
      <c r="L197" s="326"/>
      <c r="M197" s="326"/>
      <c r="N197" s="326"/>
      <c r="O197" s="326"/>
      <c r="P197" s="326"/>
      <c r="Q197" s="327"/>
      <c r="R197" s="327"/>
      <c r="S197" s="327"/>
    </row>
    <row r="198" outlineLevel="1">
      <c r="A198" s="332"/>
      <c r="B198" s="332"/>
      <c r="C198" s="368" t="s">
        <v>1045</v>
      </c>
      <c r="D198" s="332" t="s">
        <v>19</v>
      </c>
      <c r="E198" s="390">
        <v>152.0</v>
      </c>
      <c r="F198" s="335">
        <v>1.0</v>
      </c>
      <c r="G198" s="336">
        <f t="shared" si="66"/>
        <v>152</v>
      </c>
      <c r="H198" s="391">
        <v>256.67</v>
      </c>
      <c r="I198" s="336">
        <f t="shared" ref="I198:I200" si="67">G198*H198</f>
        <v>39013.84</v>
      </c>
      <c r="J198" s="344"/>
      <c r="K198" s="378" t="s">
        <v>1046</v>
      </c>
      <c r="L198" s="326"/>
      <c r="M198" s="326"/>
      <c r="N198" s="326"/>
      <c r="O198" s="326"/>
      <c r="P198" s="326"/>
      <c r="Q198" s="327"/>
      <c r="R198" s="327"/>
      <c r="S198" s="327"/>
    </row>
    <row r="199" outlineLevel="1">
      <c r="A199" s="332"/>
      <c r="B199" s="332"/>
      <c r="C199" s="368" t="s">
        <v>1066</v>
      </c>
      <c r="D199" s="332" t="s">
        <v>19</v>
      </c>
      <c r="E199" s="390">
        <v>152.0</v>
      </c>
      <c r="F199" s="335">
        <v>1.0</v>
      </c>
      <c r="G199" s="336">
        <f t="shared" si="66"/>
        <v>152</v>
      </c>
      <c r="H199" s="431">
        <v>3300.0</v>
      </c>
      <c r="I199" s="336">
        <f t="shared" si="67"/>
        <v>501600</v>
      </c>
      <c r="J199" s="344"/>
      <c r="K199" s="378" t="s">
        <v>1048</v>
      </c>
      <c r="L199" s="326"/>
      <c r="M199" s="326"/>
      <c r="N199" s="326"/>
      <c r="O199" s="326"/>
      <c r="P199" s="326"/>
      <c r="Q199" s="327"/>
      <c r="R199" s="327"/>
      <c r="S199" s="327"/>
    </row>
    <row r="200" outlineLevel="1">
      <c r="A200" s="332">
        <v>251.0</v>
      </c>
      <c r="B200" s="332">
        <v>174.0</v>
      </c>
      <c r="C200" s="344" t="s">
        <v>511</v>
      </c>
      <c r="D200" s="332" t="s">
        <v>47</v>
      </c>
      <c r="E200" s="332">
        <v>17.3</v>
      </c>
      <c r="F200" s="335">
        <v>1.03</v>
      </c>
      <c r="G200" s="336">
        <f t="shared" si="66"/>
        <v>17.819</v>
      </c>
      <c r="H200" s="337">
        <v>7315.0</v>
      </c>
      <c r="I200" s="336">
        <f t="shared" si="67"/>
        <v>130345.985</v>
      </c>
      <c r="J200" s="344" t="s">
        <v>512</v>
      </c>
      <c r="K200" s="326"/>
      <c r="L200" s="326"/>
      <c r="M200" s="326"/>
      <c r="N200" s="326"/>
      <c r="O200" s="326"/>
      <c r="P200" s="326"/>
      <c r="Q200" s="327"/>
      <c r="R200" s="327"/>
      <c r="S200" s="327"/>
    </row>
    <row r="201" outlineLevel="1">
      <c r="A201" s="345">
        <v>252.0</v>
      </c>
      <c r="B201" s="346"/>
      <c r="C201" s="347" t="s">
        <v>464</v>
      </c>
      <c r="D201" s="348"/>
      <c r="E201" s="349"/>
      <c r="F201" s="350"/>
      <c r="G201" s="350"/>
      <c r="H201" s="351"/>
      <c r="I201" s="350"/>
      <c r="J201" s="352"/>
      <c r="K201" s="326"/>
      <c r="L201" s="326"/>
      <c r="M201" s="326"/>
      <c r="N201" s="326"/>
      <c r="O201" s="326"/>
      <c r="P201" s="326"/>
      <c r="Q201" s="327"/>
      <c r="R201" s="327"/>
      <c r="S201" s="327"/>
    </row>
    <row r="202" outlineLevel="1">
      <c r="A202" s="332">
        <v>252.0</v>
      </c>
      <c r="B202" s="332">
        <v>175.0</v>
      </c>
      <c r="C202" s="344" t="s">
        <v>465</v>
      </c>
      <c r="D202" s="332" t="s">
        <v>47</v>
      </c>
      <c r="E202" s="332">
        <v>440.236</v>
      </c>
      <c r="F202" s="335">
        <f>F153</f>
        <v>1</v>
      </c>
      <c r="G202" s="336">
        <f t="shared" ref="G202:G203" si="68">E202*F202</f>
        <v>440.236</v>
      </c>
      <c r="H202" s="337">
        <f>H153</f>
        <v>2471.77</v>
      </c>
      <c r="I202" s="336">
        <f t="shared" ref="I202:I203" si="69">G202*H202</f>
        <v>1088162.138</v>
      </c>
      <c r="J202" s="344" t="s">
        <v>466</v>
      </c>
      <c r="K202" s="326" t="str">
        <f>K153</f>
        <v>??? По проекту идут уже готовыми изделиями, поэтому Красх=1
</v>
      </c>
      <c r="L202" s="326"/>
      <c r="M202" s="326"/>
      <c r="N202" s="326"/>
      <c r="O202" s="326"/>
      <c r="P202" s="326"/>
      <c r="Q202" s="327"/>
      <c r="R202" s="327"/>
      <c r="S202" s="327"/>
    </row>
    <row r="203" outlineLevel="1">
      <c r="A203" s="332">
        <v>253.0</v>
      </c>
      <c r="B203" s="332">
        <v>176.0</v>
      </c>
      <c r="C203" s="344" t="s">
        <v>467</v>
      </c>
      <c r="D203" s="332" t="s">
        <v>298</v>
      </c>
      <c r="E203" s="332">
        <v>138.0</v>
      </c>
      <c r="F203" s="335"/>
      <c r="G203" s="336">
        <f t="shared" si="68"/>
        <v>0</v>
      </c>
      <c r="H203" s="337"/>
      <c r="I203" s="336">
        <f t="shared" si="69"/>
        <v>0</v>
      </c>
      <c r="J203" s="344" t="s">
        <v>513</v>
      </c>
      <c r="K203" s="326" t="s">
        <v>1067</v>
      </c>
      <c r="L203" s="326"/>
      <c r="M203" s="326"/>
      <c r="N203" s="326"/>
      <c r="O203" s="326"/>
      <c r="P203" s="326"/>
      <c r="Q203" s="327"/>
      <c r="R203" s="327"/>
      <c r="S203" s="327"/>
    </row>
    <row r="204" outlineLevel="1">
      <c r="A204" s="345">
        <v>254.0</v>
      </c>
      <c r="B204" s="346"/>
      <c r="C204" s="347" t="s">
        <v>469</v>
      </c>
      <c r="D204" s="348"/>
      <c r="E204" s="349"/>
      <c r="F204" s="350"/>
      <c r="G204" s="350"/>
      <c r="H204" s="351"/>
      <c r="I204" s="350"/>
      <c r="J204" s="352"/>
      <c r="K204" s="326"/>
      <c r="L204" s="326"/>
      <c r="M204" s="326"/>
      <c r="N204" s="326"/>
      <c r="O204" s="326"/>
      <c r="P204" s="326"/>
      <c r="Q204" s="327"/>
      <c r="R204" s="327"/>
      <c r="S204" s="327"/>
    </row>
    <row r="205" outlineLevel="1">
      <c r="A205" s="332">
        <v>254.0</v>
      </c>
      <c r="B205" s="332">
        <v>177.0</v>
      </c>
      <c r="C205" s="367" t="s">
        <v>342</v>
      </c>
      <c r="D205" s="332" t="s">
        <v>47</v>
      </c>
      <c r="E205" s="332">
        <v>1367.0</v>
      </c>
      <c r="F205" s="335">
        <f t="shared" ref="F205:F207" si="70">F5</f>
        <v>1</v>
      </c>
      <c r="G205" s="336">
        <f t="shared" ref="G205:G213" si="71">E205*F205</f>
        <v>1367</v>
      </c>
      <c r="H205" s="337">
        <f t="shared" ref="H205:H207" si="72">H5</f>
        <v>103.33</v>
      </c>
      <c r="I205" s="336">
        <f t="shared" ref="I205:I213" si="73">G205*H205</f>
        <v>141252.11</v>
      </c>
      <c r="J205" s="344" t="s">
        <v>514</v>
      </c>
      <c r="K205" s="326"/>
      <c r="L205" s="326"/>
      <c r="M205" s="326"/>
      <c r="N205" s="326"/>
      <c r="O205" s="326"/>
      <c r="P205" s="326"/>
      <c r="Q205" s="327"/>
      <c r="R205" s="327"/>
      <c r="S205" s="327"/>
    </row>
    <row r="206" outlineLevel="1">
      <c r="A206" s="332">
        <v>255.0</v>
      </c>
      <c r="B206" s="332">
        <v>178.0</v>
      </c>
      <c r="C206" s="344" t="s">
        <v>344</v>
      </c>
      <c r="D206" s="332" t="s">
        <v>47</v>
      </c>
      <c r="E206" s="332">
        <v>1370.75</v>
      </c>
      <c r="F206" s="335">
        <f t="shared" si="70"/>
        <v>1</v>
      </c>
      <c r="G206" s="336">
        <f t="shared" si="71"/>
        <v>1370.75</v>
      </c>
      <c r="H206" s="337">
        <f t="shared" si="72"/>
        <v>37.702</v>
      </c>
      <c r="I206" s="336">
        <f t="shared" si="73"/>
        <v>51680.0165</v>
      </c>
      <c r="J206" s="344" t="s">
        <v>345</v>
      </c>
      <c r="K206" s="326"/>
      <c r="L206" s="326"/>
      <c r="M206" s="326"/>
      <c r="N206" s="326"/>
      <c r="O206" s="326"/>
      <c r="P206" s="326"/>
      <c r="Q206" s="327"/>
      <c r="R206" s="327"/>
      <c r="S206" s="327"/>
    </row>
    <row r="207" outlineLevel="1">
      <c r="A207" s="332">
        <v>256.0</v>
      </c>
      <c r="B207" s="332">
        <v>179.0</v>
      </c>
      <c r="C207" s="344" t="s">
        <v>346</v>
      </c>
      <c r="D207" s="332" t="s">
        <v>47</v>
      </c>
      <c r="E207" s="332">
        <v>1387.56</v>
      </c>
      <c r="F207" s="335">
        <f t="shared" si="70"/>
        <v>1.15</v>
      </c>
      <c r="G207" s="336">
        <f t="shared" si="71"/>
        <v>1595.694</v>
      </c>
      <c r="H207" s="337">
        <f t="shared" si="72"/>
        <v>254.7</v>
      </c>
      <c r="I207" s="336">
        <f t="shared" si="73"/>
        <v>406423.2618</v>
      </c>
      <c r="J207" s="344" t="s">
        <v>347</v>
      </c>
      <c r="K207" s="326"/>
      <c r="L207" s="326"/>
      <c r="M207" s="326"/>
      <c r="N207" s="326"/>
      <c r="O207" s="326"/>
      <c r="P207" s="326"/>
      <c r="Q207" s="327"/>
      <c r="R207" s="327"/>
      <c r="S207" s="327"/>
    </row>
    <row r="208" outlineLevel="1">
      <c r="A208" s="332">
        <v>257.0</v>
      </c>
      <c r="B208" s="332">
        <v>180.0</v>
      </c>
      <c r="C208" s="344" t="s">
        <v>471</v>
      </c>
      <c r="D208" s="332" t="s">
        <v>47</v>
      </c>
      <c r="E208" s="332">
        <v>1370.75</v>
      </c>
      <c r="F208" s="335">
        <f>F159</f>
        <v>1.03</v>
      </c>
      <c r="G208" s="336">
        <f t="shared" si="71"/>
        <v>1411.8725</v>
      </c>
      <c r="H208" s="337">
        <f>H159</f>
        <v>813.33</v>
      </c>
      <c r="I208" s="336">
        <f t="shared" si="73"/>
        <v>1148318.26</v>
      </c>
      <c r="J208" s="344" t="s">
        <v>515</v>
      </c>
      <c r="K208" s="326" t="str">
        <f>K159</f>
        <v>цены на 120 мм нет, взято как 110мм</v>
      </c>
      <c r="L208" s="326"/>
      <c r="M208" s="326"/>
      <c r="N208" s="326"/>
      <c r="O208" s="326"/>
      <c r="P208" s="326"/>
      <c r="Q208" s="327"/>
      <c r="R208" s="327"/>
      <c r="S208" s="327"/>
    </row>
    <row r="209" outlineLevel="1">
      <c r="A209" s="332">
        <v>258.0</v>
      </c>
      <c r="B209" s="332">
        <v>181.0</v>
      </c>
      <c r="C209" s="344" t="s">
        <v>350</v>
      </c>
      <c r="D209" s="332" t="s">
        <v>47</v>
      </c>
      <c r="E209" s="332">
        <v>1395.2</v>
      </c>
      <c r="F209" s="335">
        <f t="shared" ref="F209:F210" si="74">F9</f>
        <v>1.03</v>
      </c>
      <c r="G209" s="336">
        <f t="shared" si="71"/>
        <v>1437.056</v>
      </c>
      <c r="H209" s="337">
        <f t="shared" ref="H209:H210" si="75">H9</f>
        <v>533.43</v>
      </c>
      <c r="I209" s="336">
        <f t="shared" si="73"/>
        <v>766568.7821</v>
      </c>
      <c r="J209" s="344" t="s">
        <v>516</v>
      </c>
      <c r="K209" s="326" t="s">
        <v>963</v>
      </c>
      <c r="L209" s="326"/>
      <c r="M209" s="326"/>
      <c r="N209" s="326"/>
      <c r="O209" s="326"/>
      <c r="P209" s="326"/>
      <c r="Q209" s="327"/>
      <c r="R209" s="327"/>
      <c r="S209" s="327"/>
    </row>
    <row r="210" outlineLevel="1">
      <c r="A210" s="332">
        <v>259.0</v>
      </c>
      <c r="B210" s="332">
        <v>182.0</v>
      </c>
      <c r="C210" s="344" t="s">
        <v>352</v>
      </c>
      <c r="D210" s="332" t="s">
        <v>47</v>
      </c>
      <c r="E210" s="332">
        <v>1393.64</v>
      </c>
      <c r="F210" s="335">
        <f t="shared" si="74"/>
        <v>1.15</v>
      </c>
      <c r="G210" s="336">
        <f t="shared" si="71"/>
        <v>1602.686</v>
      </c>
      <c r="H210" s="337">
        <f t="shared" si="75"/>
        <v>228.81</v>
      </c>
      <c r="I210" s="336">
        <f t="shared" si="73"/>
        <v>366710.5837</v>
      </c>
      <c r="J210" s="367" t="s">
        <v>474</v>
      </c>
      <c r="K210" s="326"/>
      <c r="L210" s="326"/>
      <c r="M210" s="326"/>
      <c r="N210" s="326"/>
      <c r="O210" s="326"/>
      <c r="P210" s="326"/>
      <c r="Q210" s="327"/>
      <c r="R210" s="327"/>
      <c r="S210" s="327"/>
    </row>
    <row r="211" outlineLevel="1">
      <c r="A211" s="332">
        <v>260.0</v>
      </c>
      <c r="B211" s="332">
        <v>183.0</v>
      </c>
      <c r="C211" s="344" t="s">
        <v>354</v>
      </c>
      <c r="D211" s="332" t="s">
        <v>47</v>
      </c>
      <c r="E211" s="332">
        <v>1411.11</v>
      </c>
      <c r="F211" s="335">
        <f>F161</f>
        <v>1.15</v>
      </c>
      <c r="G211" s="336">
        <f t="shared" si="71"/>
        <v>1622.7765</v>
      </c>
      <c r="H211" s="337">
        <f>H161</f>
        <v>376.31</v>
      </c>
      <c r="I211" s="336">
        <f t="shared" si="73"/>
        <v>610667.0247</v>
      </c>
      <c r="J211" s="367" t="s">
        <v>448</v>
      </c>
      <c r="K211" s="326"/>
      <c r="L211" s="326"/>
      <c r="M211" s="326"/>
      <c r="N211" s="326"/>
      <c r="O211" s="326"/>
      <c r="P211" s="326"/>
      <c r="Q211" s="327"/>
      <c r="R211" s="327"/>
      <c r="S211" s="327"/>
    </row>
    <row r="212" outlineLevel="1">
      <c r="A212" s="332">
        <v>261.0</v>
      </c>
      <c r="B212" s="332">
        <v>184.0</v>
      </c>
      <c r="C212" s="344" t="s">
        <v>475</v>
      </c>
      <c r="D212" s="332" t="s">
        <v>47</v>
      </c>
      <c r="E212" s="332">
        <v>107.555</v>
      </c>
      <c r="F212" s="335">
        <f t="shared" ref="F212:F213" si="76">F163</f>
        <v>1.05</v>
      </c>
      <c r="G212" s="336">
        <f t="shared" si="71"/>
        <v>112.93275</v>
      </c>
      <c r="H212" s="337">
        <f t="shared" ref="H212:H213" si="77">H163</f>
        <v>1140</v>
      </c>
      <c r="I212" s="336">
        <f t="shared" si="73"/>
        <v>128743.335</v>
      </c>
      <c r="J212" s="344" t="s">
        <v>476</v>
      </c>
      <c r="K212" s="326" t="str">
        <f t="shared" ref="K212:K213" si="78">K163</f>
        <v>Расход цсп,ацл,осб-3 на плоскую кровлю на 1 слой - 1.05 (+5%) </v>
      </c>
      <c r="L212" s="326"/>
      <c r="M212" s="326"/>
      <c r="N212" s="326"/>
      <c r="O212" s="326"/>
      <c r="P212" s="326"/>
      <c r="Q212" s="327"/>
      <c r="R212" s="327"/>
      <c r="S212" s="327"/>
    </row>
    <row r="213" outlineLevel="1">
      <c r="A213" s="332">
        <v>262.0</v>
      </c>
      <c r="B213" s="332">
        <v>185.0</v>
      </c>
      <c r="C213" s="344" t="s">
        <v>517</v>
      </c>
      <c r="D213" s="332" t="s">
        <v>47</v>
      </c>
      <c r="E213" s="332">
        <v>126.41</v>
      </c>
      <c r="F213" s="380">
        <f t="shared" si="76"/>
        <v>1.15</v>
      </c>
      <c r="G213" s="336">
        <f t="shared" si="71"/>
        <v>145.3715</v>
      </c>
      <c r="H213" s="337">
        <f t="shared" si="77"/>
        <v>655</v>
      </c>
      <c r="I213" s="336">
        <f t="shared" si="73"/>
        <v>95218.3325</v>
      </c>
      <c r="J213" s="344" t="s">
        <v>477</v>
      </c>
      <c r="K213" s="326" t="str">
        <f t="shared" si="78"/>
        <v>исходя из мет.указаний</v>
      </c>
      <c r="L213" s="326" t="s">
        <v>978</v>
      </c>
      <c r="M213" s="326"/>
      <c r="N213" s="326"/>
      <c r="O213" s="326"/>
      <c r="P213" s="326"/>
      <c r="Q213" s="327"/>
      <c r="R213" s="327"/>
      <c r="S213" s="327"/>
    </row>
    <row r="214" outlineLevel="1">
      <c r="A214" s="423">
        <v>263.0</v>
      </c>
      <c r="B214" s="423">
        <v>186.0</v>
      </c>
      <c r="C214" s="424" t="s">
        <v>478</v>
      </c>
      <c r="D214" s="423" t="s">
        <v>19</v>
      </c>
      <c r="E214" s="423">
        <v>2005.0</v>
      </c>
      <c r="F214" s="425"/>
      <c r="G214" s="426"/>
      <c r="H214" s="427">
        <f>SUM(I215:I216)/E214</f>
        <v>5.044962594</v>
      </c>
      <c r="I214" s="426">
        <f>E214*H214</f>
        <v>10115.15</v>
      </c>
      <c r="J214" s="424" t="s">
        <v>1068</v>
      </c>
      <c r="K214" s="326"/>
      <c r="L214" s="326"/>
      <c r="M214" s="326"/>
      <c r="N214" s="326"/>
      <c r="O214" s="326"/>
      <c r="P214" s="326"/>
      <c r="Q214" s="327"/>
      <c r="R214" s="327"/>
      <c r="S214" s="327"/>
    </row>
    <row r="215" outlineLevel="1">
      <c r="A215" s="332"/>
      <c r="B215" s="332"/>
      <c r="C215" s="368" t="s">
        <v>1069</v>
      </c>
      <c r="D215" s="332" t="s">
        <v>19</v>
      </c>
      <c r="E215" s="332">
        <v>2005.0</v>
      </c>
      <c r="F215" s="335">
        <v>1.0</v>
      </c>
      <c r="G215" s="336">
        <f t="shared" ref="G215:G216" si="79">E215*F215</f>
        <v>2005</v>
      </c>
      <c r="H215" s="337">
        <f t="shared" ref="H215:H216" si="80">H166</f>
        <v>3.83</v>
      </c>
      <c r="I215" s="336">
        <f t="shared" ref="I215:I216" si="81">G215*H215</f>
        <v>7679.15</v>
      </c>
      <c r="J215" s="344"/>
      <c r="K215" s="326"/>
      <c r="L215" s="326"/>
      <c r="M215" s="326"/>
      <c r="N215" s="326"/>
      <c r="O215" s="326"/>
      <c r="P215" s="326"/>
      <c r="Q215" s="327"/>
      <c r="R215" s="327"/>
      <c r="S215" s="327"/>
    </row>
    <row r="216" outlineLevel="1">
      <c r="A216" s="332"/>
      <c r="B216" s="332"/>
      <c r="C216" s="368" t="s">
        <v>1070</v>
      </c>
      <c r="D216" s="429" t="s">
        <v>19</v>
      </c>
      <c r="E216" s="429">
        <v>20.3</v>
      </c>
      <c r="F216" s="335">
        <v>1.0</v>
      </c>
      <c r="G216" s="336">
        <f t="shared" si="79"/>
        <v>20.3</v>
      </c>
      <c r="H216" s="337">
        <f t="shared" si="80"/>
        <v>120</v>
      </c>
      <c r="I216" s="336">
        <f t="shared" si="81"/>
        <v>2436</v>
      </c>
      <c r="J216" s="344"/>
      <c r="K216" s="326" t="str">
        <f>K167</f>
        <v>1,2м*100р/м=120р/шт. ЕД. ИЗМ-ТОЧНО ШТ???</v>
      </c>
      <c r="L216" s="326"/>
      <c r="M216" s="326"/>
      <c r="N216" s="326"/>
      <c r="O216" s="326"/>
      <c r="P216" s="326"/>
      <c r="Q216" s="327"/>
      <c r="R216" s="327"/>
      <c r="S216" s="327"/>
    </row>
    <row r="217" outlineLevel="1">
      <c r="A217" s="345">
        <v>264.0</v>
      </c>
      <c r="B217" s="346"/>
      <c r="C217" s="347" t="s">
        <v>480</v>
      </c>
      <c r="D217" s="348"/>
      <c r="E217" s="349"/>
      <c r="F217" s="350"/>
      <c r="G217" s="350"/>
      <c r="H217" s="351"/>
      <c r="I217" s="350"/>
      <c r="J217" s="352"/>
      <c r="K217" s="326"/>
      <c r="L217" s="326"/>
      <c r="M217" s="326"/>
      <c r="N217" s="326"/>
      <c r="O217" s="326"/>
      <c r="P217" s="326"/>
      <c r="Q217" s="327"/>
      <c r="R217" s="327"/>
      <c r="S217" s="327"/>
    </row>
    <row r="218" outlineLevel="1">
      <c r="A218" s="332">
        <v>264.0</v>
      </c>
      <c r="B218" s="332">
        <v>187.0</v>
      </c>
      <c r="C218" s="344" t="s">
        <v>481</v>
      </c>
      <c r="D218" s="332" t="s">
        <v>19</v>
      </c>
      <c r="E218" s="332">
        <v>3.0</v>
      </c>
      <c r="F218" s="335">
        <v>1.0</v>
      </c>
      <c r="G218" s="336">
        <f>E218*F218</f>
        <v>3</v>
      </c>
      <c r="H218" s="337">
        <v>92384.0</v>
      </c>
      <c r="I218" s="336">
        <f>G218*H218</f>
        <v>277152</v>
      </c>
      <c r="J218" s="367" t="s">
        <v>519</v>
      </c>
      <c r="K218" s="412" t="s">
        <v>1071</v>
      </c>
      <c r="L218" s="326"/>
      <c r="M218" s="326"/>
      <c r="N218" s="326"/>
      <c r="O218" s="326"/>
      <c r="P218" s="326"/>
      <c r="Q218" s="327"/>
      <c r="R218" s="327"/>
      <c r="S218" s="327"/>
    </row>
    <row r="219" outlineLevel="1">
      <c r="A219" s="345">
        <v>265.0</v>
      </c>
      <c r="B219" s="346"/>
      <c r="C219" s="347" t="s">
        <v>483</v>
      </c>
      <c r="D219" s="348"/>
      <c r="E219" s="349"/>
      <c r="F219" s="350"/>
      <c r="G219" s="350"/>
      <c r="H219" s="351"/>
      <c r="I219" s="350"/>
      <c r="J219" s="352"/>
      <c r="K219" s="326"/>
      <c r="L219" s="326"/>
      <c r="M219" s="326"/>
      <c r="N219" s="326"/>
      <c r="O219" s="326"/>
      <c r="P219" s="326"/>
      <c r="Q219" s="327"/>
      <c r="R219" s="327"/>
      <c r="S219" s="327"/>
    </row>
    <row r="220" outlineLevel="1">
      <c r="A220" s="332">
        <v>265.0</v>
      </c>
      <c r="B220" s="332">
        <v>188.0</v>
      </c>
      <c r="C220" s="367" t="s">
        <v>484</v>
      </c>
      <c r="D220" s="332" t="s">
        <v>47</v>
      </c>
      <c r="E220" s="332">
        <v>495.0</v>
      </c>
      <c r="F220" s="335">
        <v>1.0</v>
      </c>
      <c r="G220" s="336">
        <f t="shared" ref="G220:G221" si="82">E220*F220</f>
        <v>495</v>
      </c>
      <c r="H220" s="430">
        <v>15600.0</v>
      </c>
      <c r="I220" s="336">
        <f t="shared" ref="I220:I221" si="83">G220*H220</f>
        <v>7722000</v>
      </c>
      <c r="J220" s="367" t="s">
        <v>520</v>
      </c>
      <c r="K220" s="326"/>
      <c r="L220" s="326"/>
      <c r="M220" s="326"/>
      <c r="N220" s="326"/>
      <c r="O220" s="326"/>
      <c r="P220" s="326"/>
      <c r="Q220" s="327"/>
      <c r="R220" s="327"/>
      <c r="S220" s="327"/>
    </row>
    <row r="221" outlineLevel="1">
      <c r="A221" s="332">
        <v>266.0</v>
      </c>
      <c r="B221" s="332">
        <v>189.0</v>
      </c>
      <c r="C221" s="344" t="s">
        <v>486</v>
      </c>
      <c r="D221" s="332" t="s">
        <v>487</v>
      </c>
      <c r="E221" s="332">
        <v>120.0</v>
      </c>
      <c r="F221" s="389">
        <v>1.0</v>
      </c>
      <c r="G221" s="336">
        <f t="shared" si="82"/>
        <v>120</v>
      </c>
      <c r="H221" s="431">
        <v>12300.0</v>
      </c>
      <c r="I221" s="336">
        <f t="shared" si="83"/>
        <v>1476000</v>
      </c>
      <c r="J221" s="344" t="s">
        <v>488</v>
      </c>
      <c r="K221" s="326"/>
      <c r="L221" s="326"/>
      <c r="M221" s="326"/>
      <c r="N221" s="326"/>
      <c r="O221" s="326"/>
      <c r="P221" s="326"/>
      <c r="Q221" s="327"/>
      <c r="R221" s="327"/>
      <c r="S221" s="327"/>
    </row>
    <row r="222" outlineLevel="1">
      <c r="A222" s="345">
        <v>267.0</v>
      </c>
      <c r="B222" s="346"/>
      <c r="C222" s="347" t="s">
        <v>489</v>
      </c>
      <c r="D222" s="348"/>
      <c r="E222" s="349"/>
      <c r="F222" s="350"/>
      <c r="G222" s="350"/>
      <c r="H222" s="351"/>
      <c r="I222" s="350"/>
      <c r="J222" s="352"/>
      <c r="K222" s="326"/>
      <c r="L222" s="326"/>
      <c r="M222" s="326"/>
      <c r="N222" s="326"/>
      <c r="O222" s="326"/>
      <c r="P222" s="326"/>
      <c r="Q222" s="327"/>
      <c r="R222" s="327"/>
      <c r="S222" s="327"/>
    </row>
    <row r="223" outlineLevel="1">
      <c r="A223" s="332">
        <v>267.0</v>
      </c>
      <c r="B223" s="332">
        <v>190.0</v>
      </c>
      <c r="C223" s="344" t="s">
        <v>490</v>
      </c>
      <c r="D223" s="332" t="s">
        <v>23</v>
      </c>
      <c r="E223" s="332">
        <v>1943.6</v>
      </c>
      <c r="F223" s="335">
        <f>F174</f>
        <v>1</v>
      </c>
      <c r="G223" s="336">
        <f>E223*F223</f>
        <v>1943.6</v>
      </c>
      <c r="H223" s="391">
        <f>H174</f>
        <v>274.29</v>
      </c>
      <c r="I223" s="336">
        <f>G223*H223</f>
        <v>533110.044</v>
      </c>
      <c r="J223" s="367" t="s">
        <v>491</v>
      </c>
      <c r="K223" s="326"/>
      <c r="L223" s="326"/>
      <c r="M223" s="326"/>
      <c r="N223" s="326"/>
      <c r="O223" s="326"/>
      <c r="P223" s="326"/>
      <c r="Q223" s="327"/>
      <c r="R223" s="327"/>
      <c r="S223" s="327"/>
    </row>
    <row r="224" outlineLevel="1">
      <c r="A224" s="345">
        <v>268.0</v>
      </c>
      <c r="B224" s="346"/>
      <c r="C224" s="347" t="s">
        <v>521</v>
      </c>
      <c r="D224" s="348"/>
      <c r="E224" s="349"/>
      <c r="F224" s="350"/>
      <c r="G224" s="350"/>
      <c r="H224" s="351"/>
      <c r="I224" s="350"/>
      <c r="J224" s="352"/>
      <c r="K224" s="326"/>
      <c r="L224" s="326"/>
      <c r="M224" s="326"/>
      <c r="N224" s="326"/>
      <c r="O224" s="326"/>
      <c r="P224" s="326"/>
      <c r="Q224" s="327"/>
      <c r="R224" s="327"/>
      <c r="S224" s="327"/>
    </row>
    <row r="225" outlineLevel="1">
      <c r="A225" s="332">
        <v>268.0</v>
      </c>
      <c r="B225" s="332">
        <v>191.0</v>
      </c>
      <c r="C225" s="344" t="s">
        <v>493</v>
      </c>
      <c r="D225" s="332" t="s">
        <v>148</v>
      </c>
      <c r="E225" s="332">
        <v>4.4604</v>
      </c>
      <c r="F225" s="335">
        <v>1.0</v>
      </c>
      <c r="G225" s="336">
        <f>E225*F225</f>
        <v>4.4604</v>
      </c>
      <c r="H225" s="337">
        <f>H176</f>
        <v>146666.67</v>
      </c>
      <c r="I225" s="336">
        <f>G225*H225</f>
        <v>654192.0149</v>
      </c>
      <c r="J225" s="367" t="s">
        <v>522</v>
      </c>
      <c r="K225" s="326"/>
      <c r="L225" s="326"/>
      <c r="M225" s="326"/>
      <c r="N225" s="326"/>
      <c r="O225" s="326"/>
      <c r="P225" s="326"/>
      <c r="Q225" s="327"/>
      <c r="R225" s="327"/>
      <c r="S225" s="327"/>
    </row>
    <row r="226" outlineLevel="1">
      <c r="A226" s="345">
        <v>269.0</v>
      </c>
      <c r="B226" s="346"/>
      <c r="C226" s="347" t="s">
        <v>495</v>
      </c>
      <c r="D226" s="348"/>
      <c r="E226" s="349"/>
      <c r="F226" s="350"/>
      <c r="G226" s="350"/>
      <c r="H226" s="351"/>
      <c r="I226" s="350"/>
      <c r="J226" s="352"/>
      <c r="K226" s="326"/>
      <c r="L226" s="326"/>
      <c r="M226" s="326"/>
      <c r="N226" s="326"/>
      <c r="O226" s="326"/>
      <c r="P226" s="326"/>
      <c r="Q226" s="327"/>
      <c r="R226" s="327"/>
      <c r="S226" s="327"/>
    </row>
    <row r="227" outlineLevel="1">
      <c r="A227" s="332">
        <v>269.0</v>
      </c>
      <c r="B227" s="332">
        <v>192.0</v>
      </c>
      <c r="C227" s="344" t="s">
        <v>496</v>
      </c>
      <c r="D227" s="332" t="s">
        <v>47</v>
      </c>
      <c r="E227" s="332">
        <v>506.64</v>
      </c>
      <c r="F227" s="335">
        <v>1.0</v>
      </c>
      <c r="G227" s="336">
        <f>E227*F227</f>
        <v>506.64</v>
      </c>
      <c r="H227" s="337">
        <f>H178</f>
        <v>54.33</v>
      </c>
      <c r="I227" s="336">
        <f>G227*H227</f>
        <v>27525.7512</v>
      </c>
      <c r="J227" s="344" t="s">
        <v>497</v>
      </c>
      <c r="K227" s="326"/>
      <c r="L227" s="326"/>
      <c r="M227" s="326"/>
      <c r="N227" s="326"/>
      <c r="O227" s="326"/>
      <c r="P227" s="326"/>
      <c r="Q227" s="327"/>
      <c r="R227" s="327"/>
      <c r="S227" s="327"/>
    </row>
    <row r="228" outlineLevel="1">
      <c r="A228" s="345">
        <v>270.0</v>
      </c>
      <c r="B228" s="346"/>
      <c r="C228" s="347" t="s">
        <v>498</v>
      </c>
      <c r="D228" s="348"/>
      <c r="E228" s="349"/>
      <c r="F228" s="350"/>
      <c r="G228" s="350"/>
      <c r="H228" s="351"/>
      <c r="I228" s="350"/>
      <c r="J228" s="352"/>
      <c r="K228" s="326"/>
      <c r="L228" s="326"/>
      <c r="M228" s="326"/>
      <c r="N228" s="326"/>
      <c r="O228" s="326"/>
      <c r="P228" s="326"/>
      <c r="Q228" s="327"/>
      <c r="R228" s="327"/>
      <c r="S228" s="327"/>
    </row>
    <row r="229" outlineLevel="1">
      <c r="A229" s="332">
        <v>270.0</v>
      </c>
      <c r="B229" s="332">
        <v>193.0</v>
      </c>
      <c r="C229" s="344" t="s">
        <v>499</v>
      </c>
      <c r="D229" s="332" t="s">
        <v>23</v>
      </c>
      <c r="E229" s="332">
        <v>228.0</v>
      </c>
      <c r="F229" s="335">
        <v>1.0</v>
      </c>
      <c r="G229" s="336">
        <f t="shared" ref="G229:G232" si="84">E229*F229</f>
        <v>228</v>
      </c>
      <c r="H229" s="337">
        <f>H180</f>
        <v>1174.9</v>
      </c>
      <c r="I229" s="336">
        <f t="shared" ref="I229:I232" si="85">G229*H229</f>
        <v>267877.2</v>
      </c>
      <c r="J229" s="367" t="s">
        <v>523</v>
      </c>
      <c r="K229" s="326" t="str">
        <f>K180</f>
        <v>наша расценка за комплект</v>
      </c>
      <c r="L229" s="326"/>
      <c r="M229" s="326"/>
      <c r="N229" s="326"/>
      <c r="O229" s="326"/>
      <c r="P229" s="326"/>
      <c r="Q229" s="327"/>
      <c r="R229" s="327"/>
      <c r="S229" s="327"/>
    </row>
    <row r="230" outlineLevel="1">
      <c r="A230" s="332">
        <v>271.0</v>
      </c>
      <c r="B230" s="332">
        <v>194.0</v>
      </c>
      <c r="C230" s="344" t="s">
        <v>501</v>
      </c>
      <c r="D230" s="332" t="s">
        <v>19</v>
      </c>
      <c r="E230" s="332">
        <v>18.0</v>
      </c>
      <c r="F230" s="335">
        <v>1.0</v>
      </c>
      <c r="G230" s="336">
        <f t="shared" si="84"/>
        <v>18</v>
      </c>
      <c r="H230" s="337">
        <f>H69</f>
        <v>8130</v>
      </c>
      <c r="I230" s="336">
        <f t="shared" si="85"/>
        <v>146340</v>
      </c>
      <c r="J230" s="344" t="s">
        <v>502</v>
      </c>
      <c r="K230" s="326"/>
      <c r="L230" s="326"/>
      <c r="M230" s="326"/>
      <c r="N230" s="326"/>
      <c r="O230" s="326"/>
      <c r="P230" s="326"/>
      <c r="Q230" s="327"/>
      <c r="R230" s="327"/>
      <c r="S230" s="327"/>
    </row>
    <row r="231" outlineLevel="1">
      <c r="A231" s="332">
        <v>272.0</v>
      </c>
      <c r="B231" s="332">
        <v>195.0</v>
      </c>
      <c r="C231" s="344" t="s">
        <v>503</v>
      </c>
      <c r="D231" s="332" t="s">
        <v>23</v>
      </c>
      <c r="E231" s="332">
        <v>72.0</v>
      </c>
      <c r="F231" s="335">
        <v>1.0</v>
      </c>
      <c r="G231" s="336">
        <f t="shared" si="84"/>
        <v>72</v>
      </c>
      <c r="H231" s="337">
        <f>H186</f>
        <v>898.02</v>
      </c>
      <c r="I231" s="336">
        <f t="shared" si="85"/>
        <v>64657.44</v>
      </c>
      <c r="J231" s="408" t="s">
        <v>524</v>
      </c>
      <c r="K231" s="326" t="str">
        <f>K186</f>
        <v/>
      </c>
      <c r="L231" s="326"/>
      <c r="M231" s="326"/>
      <c r="N231" s="326"/>
      <c r="O231" s="326"/>
      <c r="P231" s="326"/>
      <c r="Q231" s="327"/>
      <c r="R231" s="327"/>
      <c r="S231" s="327"/>
    </row>
    <row r="232" outlineLevel="1">
      <c r="A232" s="332">
        <v>273.0</v>
      </c>
      <c r="B232" s="332">
        <v>196.0</v>
      </c>
      <c r="C232" s="344" t="s">
        <v>505</v>
      </c>
      <c r="D232" s="332" t="s">
        <v>19</v>
      </c>
      <c r="E232" s="332">
        <v>18.0</v>
      </c>
      <c r="F232" s="335">
        <v>1.0</v>
      </c>
      <c r="G232" s="336">
        <f t="shared" si="84"/>
        <v>18</v>
      </c>
      <c r="H232" s="337">
        <f>H189</f>
        <v>540</v>
      </c>
      <c r="I232" s="336">
        <f t="shared" si="85"/>
        <v>9720</v>
      </c>
      <c r="J232" s="344" t="s">
        <v>506</v>
      </c>
      <c r="K232" s="378"/>
      <c r="L232" s="326"/>
      <c r="M232" s="326"/>
      <c r="N232" s="326"/>
      <c r="O232" s="326"/>
      <c r="P232" s="326"/>
      <c r="Q232" s="327"/>
      <c r="R232" s="327"/>
      <c r="S232" s="327"/>
    </row>
    <row r="233" outlineLevel="1">
      <c r="A233" s="398"/>
      <c r="B233" s="413"/>
      <c r="C233" s="340" t="s">
        <v>525</v>
      </c>
      <c r="D233" s="414"/>
      <c r="E233" s="415"/>
      <c r="F233" s="416"/>
      <c r="G233" s="417"/>
      <c r="H233" s="418"/>
      <c r="I233" s="417"/>
      <c r="J233" s="340"/>
      <c r="K233" s="326"/>
      <c r="L233" s="326"/>
      <c r="M233" s="326"/>
      <c r="N233" s="326"/>
      <c r="O233" s="326"/>
      <c r="P233" s="326"/>
      <c r="Q233" s="327"/>
      <c r="R233" s="327"/>
      <c r="S233" s="327"/>
    </row>
    <row r="234" outlineLevel="1">
      <c r="A234" s="345"/>
      <c r="B234" s="346"/>
      <c r="C234" s="347" t="s">
        <v>53</v>
      </c>
      <c r="D234" s="348"/>
      <c r="E234" s="349"/>
      <c r="F234" s="350"/>
      <c r="G234" s="350"/>
      <c r="H234" s="351"/>
      <c r="I234" s="350"/>
      <c r="J234" s="352"/>
      <c r="K234" s="326"/>
      <c r="L234" s="326"/>
      <c r="M234" s="326"/>
      <c r="N234" s="326"/>
      <c r="O234" s="326"/>
      <c r="P234" s="326"/>
      <c r="Q234" s="327"/>
      <c r="R234" s="327"/>
      <c r="S234" s="327"/>
    </row>
    <row r="235" outlineLevel="1">
      <c r="A235" s="332">
        <v>273.0</v>
      </c>
      <c r="B235" s="332">
        <v>197.0</v>
      </c>
      <c r="C235" s="344" t="s">
        <v>458</v>
      </c>
      <c r="D235" s="332" t="s">
        <v>47</v>
      </c>
      <c r="E235" s="332">
        <v>809.96</v>
      </c>
      <c r="F235" s="335"/>
      <c r="G235" s="336">
        <f t="shared" ref="G235:G237" si="86">E235*F235</f>
        <v>0</v>
      </c>
      <c r="H235" s="337"/>
      <c r="I235" s="336">
        <f t="shared" ref="I235:I237" si="87">G235*H235</f>
        <v>0</v>
      </c>
      <c r="J235" s="344"/>
      <c r="K235" s="326"/>
      <c r="L235" s="326"/>
      <c r="M235" s="326"/>
      <c r="N235" s="326"/>
      <c r="O235" s="326"/>
      <c r="P235" s="326"/>
      <c r="Q235" s="327"/>
      <c r="R235" s="327"/>
      <c r="S235" s="327"/>
    </row>
    <row r="236" outlineLevel="1">
      <c r="A236" s="332">
        <v>274.0</v>
      </c>
      <c r="B236" s="332">
        <v>198.0</v>
      </c>
      <c r="C236" s="344" t="s">
        <v>459</v>
      </c>
      <c r="D236" s="332" t="s">
        <v>148</v>
      </c>
      <c r="E236" s="332">
        <v>3.05224</v>
      </c>
      <c r="F236" s="335"/>
      <c r="G236" s="336">
        <f t="shared" si="86"/>
        <v>0</v>
      </c>
      <c r="H236" s="337"/>
      <c r="I236" s="336">
        <f t="shared" si="87"/>
        <v>0</v>
      </c>
      <c r="J236" s="344" t="s">
        <v>526</v>
      </c>
      <c r="K236" s="326"/>
      <c r="L236" s="326"/>
      <c r="M236" s="326"/>
      <c r="N236" s="326"/>
      <c r="O236" s="326"/>
      <c r="P236" s="326"/>
      <c r="Q236" s="327"/>
      <c r="R236" s="327"/>
      <c r="S236" s="327"/>
    </row>
    <row r="237" outlineLevel="1">
      <c r="A237" s="332">
        <v>275.0</v>
      </c>
      <c r="B237" s="332">
        <v>199.0</v>
      </c>
      <c r="C237" s="344" t="s">
        <v>338</v>
      </c>
      <c r="D237" s="332" t="s">
        <v>148</v>
      </c>
      <c r="E237" s="332">
        <v>0.30415</v>
      </c>
      <c r="F237" s="335"/>
      <c r="G237" s="336">
        <f t="shared" si="86"/>
        <v>0</v>
      </c>
      <c r="H237" s="337"/>
      <c r="I237" s="336">
        <f t="shared" si="87"/>
        <v>0</v>
      </c>
      <c r="J237" s="344" t="s">
        <v>527</v>
      </c>
      <c r="K237" s="326"/>
      <c r="L237" s="326"/>
      <c r="M237" s="326"/>
      <c r="N237" s="326"/>
      <c r="O237" s="326"/>
      <c r="P237" s="326"/>
      <c r="Q237" s="327"/>
      <c r="R237" s="327"/>
      <c r="S237" s="327"/>
    </row>
    <row r="238" outlineLevel="1">
      <c r="A238" s="345">
        <v>276.0</v>
      </c>
      <c r="B238" s="346"/>
      <c r="C238" s="347" t="s">
        <v>64</v>
      </c>
      <c r="D238" s="348"/>
      <c r="E238" s="349"/>
      <c r="F238" s="350"/>
      <c r="G238" s="350"/>
      <c r="H238" s="351"/>
      <c r="I238" s="350"/>
      <c r="J238" s="352"/>
      <c r="K238" s="326"/>
      <c r="L238" s="326"/>
      <c r="M238" s="326"/>
      <c r="N238" s="326"/>
      <c r="O238" s="326"/>
      <c r="P238" s="326"/>
      <c r="Q238" s="327"/>
      <c r="R238" s="327"/>
      <c r="S238" s="327"/>
    </row>
    <row r="239" outlineLevel="1">
      <c r="A239" s="332">
        <v>276.0</v>
      </c>
      <c r="B239" s="332">
        <v>200.0</v>
      </c>
      <c r="C239" s="344" t="s">
        <v>461</v>
      </c>
      <c r="D239" s="332" t="s">
        <v>148</v>
      </c>
      <c r="E239" s="332">
        <v>18.36736</v>
      </c>
      <c r="F239" s="335">
        <v>1.0</v>
      </c>
      <c r="G239" s="336">
        <f t="shared" ref="G239:G243" si="88">E239*F239</f>
        <v>18.36736</v>
      </c>
      <c r="H239" s="337">
        <f>H196</f>
        <v>51666.67</v>
      </c>
      <c r="I239" s="336">
        <f>G239*H239</f>
        <v>948980.3279</v>
      </c>
      <c r="J239" s="344" t="s">
        <v>528</v>
      </c>
      <c r="K239" s="326"/>
      <c r="L239" s="326"/>
      <c r="M239" s="326"/>
      <c r="N239" s="326"/>
      <c r="O239" s="326"/>
      <c r="P239" s="326"/>
      <c r="Q239" s="327"/>
      <c r="R239" s="327"/>
      <c r="S239" s="327"/>
    </row>
    <row r="240" outlineLevel="1">
      <c r="A240" s="332">
        <v>277.0</v>
      </c>
      <c r="B240" s="332">
        <v>201.0</v>
      </c>
      <c r="C240" s="408" t="s">
        <v>462</v>
      </c>
      <c r="D240" s="332" t="s">
        <v>19</v>
      </c>
      <c r="E240" s="332">
        <v>296.0</v>
      </c>
      <c r="F240" s="335"/>
      <c r="G240" s="336">
        <f t="shared" si="88"/>
        <v>0</v>
      </c>
      <c r="H240" s="337">
        <f>SUM(I241:I242)/E240</f>
        <v>3556.67</v>
      </c>
      <c r="I240" s="336">
        <f>E240*H240</f>
        <v>1052774.32</v>
      </c>
      <c r="J240" s="344" t="s">
        <v>529</v>
      </c>
      <c r="K240" s="378"/>
      <c r="L240" s="326"/>
      <c r="M240" s="326"/>
      <c r="N240" s="326"/>
      <c r="O240" s="326"/>
      <c r="P240" s="326"/>
      <c r="Q240" s="327"/>
      <c r="R240" s="327"/>
      <c r="S240" s="327"/>
    </row>
    <row r="241" outlineLevel="1">
      <c r="A241" s="332"/>
      <c r="B241" s="332"/>
      <c r="C241" s="368" t="s">
        <v>1045</v>
      </c>
      <c r="D241" s="332" t="s">
        <v>19</v>
      </c>
      <c r="E241" s="390">
        <v>296.0</v>
      </c>
      <c r="F241" s="335">
        <v>1.0</v>
      </c>
      <c r="G241" s="336">
        <f t="shared" si="88"/>
        <v>296</v>
      </c>
      <c r="H241" s="391">
        <v>256.67</v>
      </c>
      <c r="I241" s="336">
        <f t="shared" ref="I241:I243" si="89">G241*H241</f>
        <v>75974.32</v>
      </c>
      <c r="J241" s="344"/>
      <c r="K241" s="378" t="s">
        <v>1046</v>
      </c>
      <c r="L241" s="326"/>
      <c r="M241" s="326"/>
      <c r="N241" s="326"/>
      <c r="O241" s="326"/>
      <c r="P241" s="326"/>
      <c r="Q241" s="327"/>
      <c r="R241" s="327"/>
      <c r="S241" s="327"/>
    </row>
    <row r="242" outlineLevel="1">
      <c r="A242" s="332"/>
      <c r="B242" s="332"/>
      <c r="C242" s="368" t="s">
        <v>1072</v>
      </c>
      <c r="D242" s="332" t="s">
        <v>19</v>
      </c>
      <c r="E242" s="390">
        <v>296.0</v>
      </c>
      <c r="F242" s="335">
        <v>1.0</v>
      </c>
      <c r="G242" s="336">
        <f t="shared" si="88"/>
        <v>296</v>
      </c>
      <c r="H242" s="431">
        <v>3300.0</v>
      </c>
      <c r="I242" s="336">
        <f t="shared" si="89"/>
        <v>976800</v>
      </c>
      <c r="J242" s="344"/>
      <c r="K242" s="378" t="s">
        <v>1048</v>
      </c>
      <c r="L242" s="326"/>
      <c r="M242" s="326"/>
      <c r="N242" s="326"/>
      <c r="O242" s="326"/>
      <c r="P242" s="326"/>
      <c r="Q242" s="327"/>
      <c r="R242" s="327"/>
      <c r="S242" s="327"/>
    </row>
    <row r="243" outlineLevel="1">
      <c r="A243" s="332">
        <v>278.0</v>
      </c>
      <c r="B243" s="332">
        <v>202.0</v>
      </c>
      <c r="C243" s="344" t="s">
        <v>511</v>
      </c>
      <c r="D243" s="332" t="s">
        <v>47</v>
      </c>
      <c r="E243" s="332">
        <v>25.4</v>
      </c>
      <c r="F243" s="335">
        <f>F200</f>
        <v>1.03</v>
      </c>
      <c r="G243" s="336">
        <f t="shared" si="88"/>
        <v>26.162</v>
      </c>
      <c r="H243" s="337">
        <f>H200</f>
        <v>7315</v>
      </c>
      <c r="I243" s="336">
        <f t="shared" si="89"/>
        <v>191375.03</v>
      </c>
      <c r="J243" s="344" t="s">
        <v>530</v>
      </c>
      <c r="K243" s="326"/>
      <c r="L243" s="326"/>
      <c r="M243" s="326"/>
      <c r="N243" s="326"/>
      <c r="O243" s="326"/>
      <c r="P243" s="326"/>
      <c r="Q243" s="327"/>
      <c r="R243" s="327"/>
      <c r="S243" s="327"/>
    </row>
    <row r="244" outlineLevel="1">
      <c r="A244" s="345">
        <v>279.0</v>
      </c>
      <c r="B244" s="346"/>
      <c r="C244" s="347" t="s">
        <v>464</v>
      </c>
      <c r="D244" s="348"/>
      <c r="E244" s="349"/>
      <c r="F244" s="350"/>
      <c r="G244" s="350"/>
      <c r="H244" s="351"/>
      <c r="I244" s="350"/>
      <c r="J244" s="352"/>
      <c r="K244" s="326"/>
      <c r="L244" s="326"/>
      <c r="M244" s="326"/>
      <c r="N244" s="326"/>
      <c r="O244" s="326"/>
      <c r="P244" s="326"/>
      <c r="Q244" s="327"/>
      <c r="R244" s="327"/>
      <c r="S244" s="327"/>
    </row>
    <row r="245" outlineLevel="1">
      <c r="A245" s="332">
        <v>279.0</v>
      </c>
      <c r="B245" s="332">
        <v>203.0</v>
      </c>
      <c r="C245" s="344" t="s">
        <v>465</v>
      </c>
      <c r="D245" s="332" t="s">
        <v>47</v>
      </c>
      <c r="E245" s="332">
        <v>592.688</v>
      </c>
      <c r="F245" s="335">
        <f>F153</f>
        <v>1</v>
      </c>
      <c r="G245" s="336">
        <f t="shared" ref="G245:G246" si="90">E245*F245</f>
        <v>592.688</v>
      </c>
      <c r="H245" s="337">
        <f>H153</f>
        <v>2471.77</v>
      </c>
      <c r="I245" s="336">
        <f t="shared" ref="I245:I246" si="91">G245*H245</f>
        <v>1464988.418</v>
      </c>
      <c r="J245" s="344" t="s">
        <v>466</v>
      </c>
      <c r="K245" s="326" t="str">
        <f>K153</f>
        <v>??? По проекту идут уже готовыми изделиями, поэтому Красх=1
</v>
      </c>
      <c r="L245" s="326"/>
      <c r="M245" s="326"/>
      <c r="N245" s="326"/>
      <c r="O245" s="326"/>
      <c r="P245" s="326"/>
      <c r="Q245" s="327"/>
      <c r="R245" s="327"/>
      <c r="S245" s="327"/>
    </row>
    <row r="246" outlineLevel="1">
      <c r="A246" s="332">
        <v>280.0</v>
      </c>
      <c r="B246" s="332">
        <v>204.0</v>
      </c>
      <c r="C246" s="344" t="s">
        <v>467</v>
      </c>
      <c r="D246" s="332" t="s">
        <v>298</v>
      </c>
      <c r="E246" s="332">
        <v>164.8</v>
      </c>
      <c r="F246" s="335"/>
      <c r="G246" s="336">
        <f t="shared" si="90"/>
        <v>0</v>
      </c>
      <c r="H246" s="337"/>
      <c r="I246" s="336">
        <f t="shared" si="91"/>
        <v>0</v>
      </c>
      <c r="J246" s="344" t="s">
        <v>531</v>
      </c>
      <c r="K246" s="326"/>
      <c r="L246" s="326"/>
      <c r="M246" s="326"/>
      <c r="N246" s="326"/>
      <c r="O246" s="326"/>
      <c r="P246" s="326"/>
      <c r="Q246" s="327"/>
      <c r="R246" s="327"/>
      <c r="S246" s="327"/>
    </row>
    <row r="247" outlineLevel="1">
      <c r="A247" s="345">
        <v>281.0</v>
      </c>
      <c r="B247" s="346"/>
      <c r="C247" s="347" t="s">
        <v>469</v>
      </c>
      <c r="D247" s="348"/>
      <c r="E247" s="349"/>
      <c r="F247" s="350"/>
      <c r="G247" s="350"/>
      <c r="H247" s="351"/>
      <c r="I247" s="350"/>
      <c r="J247" s="352"/>
      <c r="K247" s="326"/>
      <c r="L247" s="326"/>
      <c r="M247" s="326"/>
      <c r="N247" s="326"/>
      <c r="O247" s="326"/>
      <c r="P247" s="326"/>
      <c r="Q247" s="327"/>
      <c r="R247" s="327"/>
      <c r="S247" s="327"/>
    </row>
    <row r="248" outlineLevel="1">
      <c r="A248" s="332">
        <v>281.0</v>
      </c>
      <c r="B248" s="332">
        <v>205.0</v>
      </c>
      <c r="C248" s="367" t="s">
        <v>342</v>
      </c>
      <c r="D248" s="332" t="s">
        <v>47</v>
      </c>
      <c r="E248" s="332">
        <v>1747.5</v>
      </c>
      <c r="F248" s="335">
        <f t="shared" ref="F248:F250" si="92">F5</f>
        <v>1</v>
      </c>
      <c r="G248" s="336">
        <f t="shared" ref="G248:G256" si="93">E248*F248</f>
        <v>1747.5</v>
      </c>
      <c r="H248" s="337">
        <f t="shared" ref="H248:H250" si="94">H5</f>
        <v>103.33</v>
      </c>
      <c r="I248" s="336">
        <f t="shared" ref="I248:I256" si="95">G248*H248</f>
        <v>180569.175</v>
      </c>
      <c r="J248" s="344" t="s">
        <v>532</v>
      </c>
      <c r="K248" s="326"/>
      <c r="L248" s="326"/>
      <c r="M248" s="326"/>
      <c r="N248" s="326"/>
      <c r="O248" s="326"/>
      <c r="P248" s="326"/>
      <c r="Q248" s="327"/>
      <c r="R248" s="327"/>
      <c r="S248" s="327"/>
    </row>
    <row r="249" outlineLevel="1">
      <c r="A249" s="332">
        <v>282.0</v>
      </c>
      <c r="B249" s="332">
        <v>206.0</v>
      </c>
      <c r="C249" s="344" t="s">
        <v>344</v>
      </c>
      <c r="D249" s="332" t="s">
        <v>47</v>
      </c>
      <c r="E249" s="332">
        <v>1747.5</v>
      </c>
      <c r="F249" s="335">
        <f t="shared" si="92"/>
        <v>1</v>
      </c>
      <c r="G249" s="336">
        <f t="shared" si="93"/>
        <v>1747.5</v>
      </c>
      <c r="H249" s="337">
        <f t="shared" si="94"/>
        <v>37.702</v>
      </c>
      <c r="I249" s="336">
        <f t="shared" si="95"/>
        <v>65884.245</v>
      </c>
      <c r="J249" s="344" t="s">
        <v>345</v>
      </c>
      <c r="K249" s="326"/>
      <c r="L249" s="326"/>
      <c r="M249" s="326"/>
      <c r="N249" s="326"/>
      <c r="O249" s="326"/>
      <c r="P249" s="326"/>
      <c r="Q249" s="327"/>
      <c r="R249" s="327"/>
      <c r="S249" s="327"/>
    </row>
    <row r="250" outlineLevel="1">
      <c r="A250" s="332">
        <v>283.0</v>
      </c>
      <c r="B250" s="332">
        <v>207.0</v>
      </c>
      <c r="C250" s="344" t="s">
        <v>346</v>
      </c>
      <c r="D250" s="332" t="s">
        <v>47</v>
      </c>
      <c r="E250" s="332">
        <v>1788.12</v>
      </c>
      <c r="F250" s="335">
        <f t="shared" si="92"/>
        <v>1.15</v>
      </c>
      <c r="G250" s="336">
        <f t="shared" si="93"/>
        <v>2056.338</v>
      </c>
      <c r="H250" s="337">
        <f t="shared" si="94"/>
        <v>254.7</v>
      </c>
      <c r="I250" s="336">
        <f t="shared" si="95"/>
        <v>523749.2886</v>
      </c>
      <c r="J250" s="344" t="s">
        <v>347</v>
      </c>
      <c r="K250" s="326"/>
      <c r="L250" s="326"/>
      <c r="M250" s="326"/>
      <c r="N250" s="326"/>
      <c r="O250" s="326"/>
      <c r="P250" s="326"/>
      <c r="Q250" s="327"/>
      <c r="R250" s="327"/>
      <c r="S250" s="327"/>
    </row>
    <row r="251" outlineLevel="1">
      <c r="A251" s="332">
        <v>284.0</v>
      </c>
      <c r="B251" s="332">
        <v>208.0</v>
      </c>
      <c r="C251" s="344" t="s">
        <v>471</v>
      </c>
      <c r="D251" s="332" t="s">
        <v>47</v>
      </c>
      <c r="E251" s="332">
        <v>1754.5</v>
      </c>
      <c r="F251" s="335">
        <f>F159</f>
        <v>1.03</v>
      </c>
      <c r="G251" s="336">
        <f t="shared" si="93"/>
        <v>1807.135</v>
      </c>
      <c r="H251" s="337">
        <f>H159</f>
        <v>813.33</v>
      </c>
      <c r="I251" s="336">
        <f t="shared" si="95"/>
        <v>1469797.11</v>
      </c>
      <c r="J251" s="344" t="s">
        <v>533</v>
      </c>
      <c r="K251" s="326" t="str">
        <f>K159</f>
        <v>цены на 120 мм нет, взято как 110мм</v>
      </c>
      <c r="L251" s="326"/>
      <c r="M251" s="326"/>
      <c r="N251" s="326"/>
      <c r="O251" s="326"/>
      <c r="P251" s="326"/>
      <c r="Q251" s="327"/>
      <c r="R251" s="327"/>
      <c r="S251" s="327"/>
    </row>
    <row r="252" outlineLevel="1">
      <c r="A252" s="332">
        <v>285.0</v>
      </c>
      <c r="B252" s="332">
        <v>209.0</v>
      </c>
      <c r="C252" s="344" t="s">
        <v>350</v>
      </c>
      <c r="D252" s="332" t="s">
        <v>47</v>
      </c>
      <c r="E252" s="332">
        <v>1803.6</v>
      </c>
      <c r="F252" s="335">
        <f t="shared" ref="F252:F253" si="96">F9</f>
        <v>1.03</v>
      </c>
      <c r="G252" s="336">
        <f t="shared" si="93"/>
        <v>1857.708</v>
      </c>
      <c r="H252" s="337">
        <f t="shared" ref="H252:H253" si="97">H9</f>
        <v>533.43</v>
      </c>
      <c r="I252" s="336">
        <f t="shared" si="95"/>
        <v>990957.1784</v>
      </c>
      <c r="J252" s="344" t="s">
        <v>534</v>
      </c>
      <c r="K252" s="326" t="s">
        <v>963</v>
      </c>
      <c r="L252" s="326"/>
      <c r="M252" s="326"/>
      <c r="N252" s="326"/>
      <c r="O252" s="326"/>
      <c r="P252" s="326"/>
      <c r="Q252" s="327"/>
      <c r="R252" s="327"/>
      <c r="S252" s="327"/>
    </row>
    <row r="253" outlineLevel="1">
      <c r="A253" s="332">
        <v>286.0</v>
      </c>
      <c r="B253" s="332">
        <v>210.0</v>
      </c>
      <c r="C253" s="344" t="s">
        <v>352</v>
      </c>
      <c r="D253" s="332" t="s">
        <v>47</v>
      </c>
      <c r="E253" s="332">
        <v>1783.55</v>
      </c>
      <c r="F253" s="335">
        <f t="shared" si="96"/>
        <v>1.15</v>
      </c>
      <c r="G253" s="336">
        <f t="shared" si="93"/>
        <v>2051.0825</v>
      </c>
      <c r="H253" s="337">
        <f t="shared" si="97"/>
        <v>228.81</v>
      </c>
      <c r="I253" s="336">
        <f t="shared" si="95"/>
        <v>469308.1868</v>
      </c>
      <c r="J253" s="344" t="s">
        <v>353</v>
      </c>
      <c r="K253" s="326"/>
      <c r="L253" s="326"/>
      <c r="M253" s="326"/>
      <c r="N253" s="326"/>
      <c r="O253" s="326"/>
      <c r="P253" s="326"/>
      <c r="Q253" s="327"/>
      <c r="R253" s="327"/>
      <c r="S253" s="327"/>
    </row>
    <row r="254" outlineLevel="1">
      <c r="A254" s="332">
        <v>287.0</v>
      </c>
      <c r="B254" s="332">
        <v>211.0</v>
      </c>
      <c r="C254" s="344" t="s">
        <v>354</v>
      </c>
      <c r="D254" s="384" t="s">
        <v>47</v>
      </c>
      <c r="E254" s="384">
        <v>1817.93</v>
      </c>
      <c r="F254" s="335">
        <f>F161</f>
        <v>1.15</v>
      </c>
      <c r="G254" s="336">
        <f t="shared" si="93"/>
        <v>2090.6195</v>
      </c>
      <c r="H254" s="337">
        <f>H161</f>
        <v>376.31</v>
      </c>
      <c r="I254" s="336">
        <f t="shared" si="95"/>
        <v>786721.024</v>
      </c>
      <c r="J254" s="367" t="s">
        <v>355</v>
      </c>
      <c r="K254" s="326"/>
      <c r="L254" s="326"/>
      <c r="M254" s="326"/>
      <c r="N254" s="326"/>
      <c r="O254" s="326"/>
      <c r="P254" s="326"/>
      <c r="Q254" s="327"/>
      <c r="R254" s="327"/>
      <c r="S254" s="327"/>
    </row>
    <row r="255" outlineLevel="1">
      <c r="A255" s="332">
        <v>288.0</v>
      </c>
      <c r="B255" s="332">
        <v>212.0</v>
      </c>
      <c r="C255" s="344" t="s">
        <v>475</v>
      </c>
      <c r="D255" s="332" t="s">
        <v>47</v>
      </c>
      <c r="E255" s="332">
        <v>136.53</v>
      </c>
      <c r="F255" s="335">
        <f t="shared" ref="F255:F256" si="98">F163</f>
        <v>1.05</v>
      </c>
      <c r="G255" s="336">
        <f t="shared" si="93"/>
        <v>143.3565</v>
      </c>
      <c r="H255" s="337">
        <f t="shared" ref="H255:H256" si="99">H163</f>
        <v>1140</v>
      </c>
      <c r="I255" s="336">
        <f t="shared" si="95"/>
        <v>163426.41</v>
      </c>
      <c r="J255" s="344" t="s">
        <v>535</v>
      </c>
      <c r="K255" s="326" t="str">
        <f t="shared" ref="K255:K256" si="100">K163</f>
        <v>Расход цсп,ацл,осб-3 на плоскую кровлю на 1 слой - 1.05 (+5%) </v>
      </c>
      <c r="L255" s="326"/>
      <c r="M255" s="326"/>
      <c r="N255" s="326"/>
      <c r="O255" s="326"/>
      <c r="P255" s="326"/>
      <c r="Q255" s="327"/>
      <c r="R255" s="327"/>
      <c r="S255" s="327"/>
    </row>
    <row r="256" outlineLevel="1">
      <c r="A256" s="332">
        <v>289.0</v>
      </c>
      <c r="B256" s="332">
        <v>213.0</v>
      </c>
      <c r="C256" s="344" t="s">
        <v>517</v>
      </c>
      <c r="D256" s="332" t="s">
        <v>47</v>
      </c>
      <c r="E256" s="332">
        <v>179.16</v>
      </c>
      <c r="F256" s="380">
        <f t="shared" si="98"/>
        <v>1.15</v>
      </c>
      <c r="G256" s="336">
        <f t="shared" si="93"/>
        <v>206.034</v>
      </c>
      <c r="H256" s="337">
        <f t="shared" si="99"/>
        <v>655</v>
      </c>
      <c r="I256" s="336">
        <f t="shared" si="95"/>
        <v>134952.27</v>
      </c>
      <c r="J256" s="344" t="s">
        <v>477</v>
      </c>
      <c r="K256" s="326" t="str">
        <f t="shared" si="100"/>
        <v>исходя из мет.указаний</v>
      </c>
      <c r="L256" s="433" t="str">
        <f>L213</f>
        <v>https://nav.tn.ru/knowledge-base/servisy-tekhnonikol/proektirovanie/raschetnye-koeffitsienty-materialov-tekhnonikol-dlya-ploskostnykh-elementov-/</v>
      </c>
      <c r="M256" s="326"/>
      <c r="N256" s="326"/>
      <c r="O256" s="326"/>
      <c r="P256" s="326"/>
      <c r="Q256" s="327"/>
      <c r="R256" s="327"/>
      <c r="S256" s="327"/>
    </row>
    <row r="257" outlineLevel="1">
      <c r="A257" s="423">
        <v>290.0</v>
      </c>
      <c r="B257" s="423">
        <v>214.0</v>
      </c>
      <c r="C257" s="424" t="s">
        <v>536</v>
      </c>
      <c r="D257" s="423" t="s">
        <v>19</v>
      </c>
      <c r="E257" s="423">
        <v>2607.0</v>
      </c>
      <c r="F257" s="425"/>
      <c r="G257" s="426"/>
      <c r="H257" s="427">
        <f>SUM(I258:I259)/E257</f>
        <v>5.714004603</v>
      </c>
      <c r="I257" s="426">
        <f>E257*H257</f>
        <v>14896.41</v>
      </c>
      <c r="J257" s="424" t="s">
        <v>1073</v>
      </c>
      <c r="K257" s="326"/>
      <c r="L257" s="326"/>
      <c r="M257" s="326"/>
      <c r="N257" s="326"/>
      <c r="O257" s="326"/>
      <c r="P257" s="326"/>
      <c r="Q257" s="327"/>
      <c r="R257" s="327"/>
      <c r="S257" s="327"/>
    </row>
    <row r="258" outlineLevel="1">
      <c r="A258" s="434"/>
      <c r="B258" s="434"/>
      <c r="C258" s="435" t="s">
        <v>1074</v>
      </c>
      <c r="D258" s="434" t="s">
        <v>19</v>
      </c>
      <c r="E258" s="434">
        <v>2607.0</v>
      </c>
      <c r="F258" s="386">
        <v>1.0</v>
      </c>
      <c r="G258" s="436">
        <f t="shared" ref="G258:G259" si="101">E258*F258</f>
        <v>2607</v>
      </c>
      <c r="H258" s="391">
        <v>3.83</v>
      </c>
      <c r="I258" s="436">
        <f t="shared" ref="I258:I259" si="102">G258*H258</f>
        <v>9984.81</v>
      </c>
      <c r="J258" s="408"/>
      <c r="K258" s="326"/>
      <c r="L258" s="326"/>
      <c r="M258" s="326"/>
      <c r="N258" s="326"/>
      <c r="O258" s="326"/>
      <c r="P258" s="326"/>
      <c r="Q258" s="327"/>
      <c r="R258" s="327"/>
      <c r="S258" s="327"/>
    </row>
    <row r="259" outlineLevel="1">
      <c r="A259" s="434"/>
      <c r="B259" s="434"/>
      <c r="C259" s="435" t="s">
        <v>1075</v>
      </c>
      <c r="D259" s="437" t="s">
        <v>19</v>
      </c>
      <c r="E259" s="437">
        <v>40.93</v>
      </c>
      <c r="F259" s="386">
        <v>1.0</v>
      </c>
      <c r="G259" s="436">
        <f t="shared" si="101"/>
        <v>40.93</v>
      </c>
      <c r="H259" s="391">
        <v>120.0</v>
      </c>
      <c r="I259" s="436">
        <f t="shared" si="102"/>
        <v>4911.6</v>
      </c>
      <c r="J259" s="408"/>
      <c r="K259" s="326"/>
      <c r="L259" s="326"/>
      <c r="M259" s="326"/>
      <c r="N259" s="326"/>
      <c r="O259" s="326"/>
      <c r="P259" s="326"/>
      <c r="Q259" s="327"/>
      <c r="R259" s="327"/>
      <c r="S259" s="327"/>
    </row>
    <row r="260" outlineLevel="1">
      <c r="A260" s="345">
        <v>291.0</v>
      </c>
      <c r="B260" s="346"/>
      <c r="C260" s="347" t="s">
        <v>480</v>
      </c>
      <c r="D260" s="348"/>
      <c r="E260" s="349"/>
      <c r="F260" s="350"/>
      <c r="G260" s="350"/>
      <c r="H260" s="351"/>
      <c r="I260" s="350"/>
      <c r="J260" s="352"/>
      <c r="K260" s="326"/>
      <c r="L260" s="326"/>
      <c r="M260" s="326"/>
      <c r="N260" s="326"/>
      <c r="O260" s="326"/>
      <c r="P260" s="326"/>
      <c r="Q260" s="327"/>
      <c r="R260" s="327"/>
      <c r="S260" s="327"/>
    </row>
    <row r="261" outlineLevel="1">
      <c r="A261" s="332">
        <v>291.0</v>
      </c>
      <c r="B261" s="332">
        <v>215.0</v>
      </c>
      <c r="C261" s="344" t="s">
        <v>481</v>
      </c>
      <c r="D261" s="332" t="s">
        <v>19</v>
      </c>
      <c r="E261" s="332">
        <v>4.0</v>
      </c>
      <c r="F261" s="335">
        <v>1.0</v>
      </c>
      <c r="G261" s="336">
        <f>E261*F261</f>
        <v>4</v>
      </c>
      <c r="H261" s="337">
        <v>92384.0</v>
      </c>
      <c r="I261" s="336">
        <f>G261*H261</f>
        <v>369536</v>
      </c>
      <c r="J261" s="344" t="s">
        <v>538</v>
      </c>
      <c r="K261" s="412" t="s">
        <v>1071</v>
      </c>
      <c r="L261" s="326"/>
      <c r="M261" s="326"/>
      <c r="N261" s="326"/>
      <c r="O261" s="326"/>
      <c r="P261" s="326"/>
      <c r="Q261" s="327"/>
      <c r="R261" s="327"/>
      <c r="S261" s="327"/>
    </row>
    <row r="262" outlineLevel="1">
      <c r="A262" s="345">
        <v>292.0</v>
      </c>
      <c r="B262" s="346"/>
      <c r="C262" s="347" t="s">
        <v>483</v>
      </c>
      <c r="D262" s="348"/>
      <c r="E262" s="349"/>
      <c r="F262" s="350"/>
      <c r="G262" s="350"/>
      <c r="H262" s="351"/>
      <c r="I262" s="350"/>
      <c r="J262" s="352"/>
      <c r="K262" s="326"/>
      <c r="L262" s="326"/>
      <c r="M262" s="326"/>
      <c r="N262" s="326"/>
      <c r="O262" s="326"/>
      <c r="P262" s="326"/>
      <c r="Q262" s="327"/>
      <c r="R262" s="327"/>
      <c r="S262" s="327"/>
    </row>
    <row r="263" outlineLevel="1">
      <c r="A263" s="332">
        <v>292.0</v>
      </c>
      <c r="B263" s="332">
        <v>216.0</v>
      </c>
      <c r="C263" s="344" t="s">
        <v>484</v>
      </c>
      <c r="D263" s="332" t="s">
        <v>47</v>
      </c>
      <c r="E263" s="332">
        <v>666.62</v>
      </c>
      <c r="F263" s="335">
        <v>1.0</v>
      </c>
      <c r="G263" s="336">
        <f t="shared" ref="G263:G264" si="103">E263*F263</f>
        <v>666.62</v>
      </c>
      <c r="H263" s="430">
        <v>15600.0</v>
      </c>
      <c r="I263" s="336">
        <f t="shared" ref="I263:I264" si="104">G263*H263</f>
        <v>10399272</v>
      </c>
      <c r="J263" s="367" t="s">
        <v>539</v>
      </c>
      <c r="K263" s="326"/>
      <c r="L263" s="326"/>
      <c r="M263" s="326"/>
      <c r="N263" s="326"/>
      <c r="O263" s="326"/>
      <c r="P263" s="326"/>
      <c r="Q263" s="327"/>
      <c r="R263" s="327"/>
      <c r="S263" s="327"/>
    </row>
    <row r="264" outlineLevel="1">
      <c r="A264" s="332">
        <v>293.0</v>
      </c>
      <c r="B264" s="332">
        <v>217.0</v>
      </c>
      <c r="C264" s="344" t="s">
        <v>486</v>
      </c>
      <c r="D264" s="332" t="s">
        <v>487</v>
      </c>
      <c r="E264" s="332">
        <v>160.0</v>
      </c>
      <c r="F264" s="389">
        <v>1.0</v>
      </c>
      <c r="G264" s="336">
        <f t="shared" si="103"/>
        <v>160</v>
      </c>
      <c r="H264" s="431">
        <v>12300.0</v>
      </c>
      <c r="I264" s="336">
        <f t="shared" si="104"/>
        <v>1968000</v>
      </c>
      <c r="J264" s="344" t="s">
        <v>488</v>
      </c>
      <c r="K264" s="326"/>
      <c r="L264" s="326"/>
      <c r="M264" s="326"/>
      <c r="N264" s="326"/>
      <c r="O264" s="326"/>
      <c r="P264" s="326"/>
      <c r="Q264" s="327"/>
      <c r="R264" s="327"/>
      <c r="S264" s="327"/>
    </row>
    <row r="265" outlineLevel="1">
      <c r="A265" s="345">
        <v>294.0</v>
      </c>
      <c r="B265" s="346"/>
      <c r="C265" s="347" t="s">
        <v>489</v>
      </c>
      <c r="D265" s="348"/>
      <c r="E265" s="349"/>
      <c r="F265" s="350"/>
      <c r="G265" s="350"/>
      <c r="H265" s="351"/>
      <c r="I265" s="350"/>
      <c r="J265" s="352"/>
      <c r="K265" s="326"/>
      <c r="L265" s="326"/>
      <c r="M265" s="326"/>
      <c r="N265" s="326"/>
      <c r="O265" s="326"/>
      <c r="P265" s="326"/>
      <c r="Q265" s="327"/>
      <c r="R265" s="327"/>
      <c r="S265" s="327"/>
    </row>
    <row r="266" outlineLevel="1">
      <c r="A266" s="332">
        <v>294.0</v>
      </c>
      <c r="B266" s="332">
        <v>218.0</v>
      </c>
      <c r="C266" s="344" t="s">
        <v>540</v>
      </c>
      <c r="D266" s="332" t="s">
        <v>23</v>
      </c>
      <c r="E266" s="332">
        <v>4907.24</v>
      </c>
      <c r="F266" s="335">
        <f>F174</f>
        <v>1</v>
      </c>
      <c r="G266" s="336">
        <f>E266*F266</f>
        <v>4907.24</v>
      </c>
      <c r="H266" s="391">
        <f>H174</f>
        <v>274.29</v>
      </c>
      <c r="I266" s="336">
        <f>G266*H266</f>
        <v>1346006.86</v>
      </c>
      <c r="J266" s="344" t="s">
        <v>491</v>
      </c>
      <c r="K266" s="326"/>
      <c r="L266" s="326"/>
      <c r="M266" s="326"/>
      <c r="N266" s="326"/>
      <c r="O266" s="326"/>
      <c r="P266" s="326"/>
      <c r="Q266" s="327"/>
      <c r="R266" s="327"/>
      <c r="S266" s="327"/>
    </row>
    <row r="267" outlineLevel="1">
      <c r="A267" s="345">
        <v>295.0</v>
      </c>
      <c r="B267" s="346"/>
      <c r="C267" s="347" t="s">
        <v>541</v>
      </c>
      <c r="D267" s="348"/>
      <c r="E267" s="349"/>
      <c r="F267" s="350"/>
      <c r="G267" s="350"/>
      <c r="H267" s="351"/>
      <c r="I267" s="350"/>
      <c r="J267" s="352"/>
      <c r="K267" s="326"/>
      <c r="L267" s="326"/>
      <c r="M267" s="326"/>
      <c r="N267" s="326"/>
      <c r="O267" s="326"/>
      <c r="P267" s="326"/>
      <c r="Q267" s="327"/>
      <c r="R267" s="327"/>
      <c r="S267" s="327"/>
    </row>
    <row r="268" outlineLevel="1">
      <c r="A268" s="332">
        <v>295.0</v>
      </c>
      <c r="B268" s="332">
        <v>219.0</v>
      </c>
      <c r="C268" s="344" t="s">
        <v>493</v>
      </c>
      <c r="D268" s="332" t="s">
        <v>148</v>
      </c>
      <c r="E268" s="332">
        <v>5.4118</v>
      </c>
      <c r="F268" s="335">
        <f>F39</f>
        <v>1</v>
      </c>
      <c r="G268" s="336">
        <f>E268*F268</f>
        <v>5.4118</v>
      </c>
      <c r="H268" s="337">
        <f>H176</f>
        <v>146666.67</v>
      </c>
      <c r="I268" s="336">
        <f>G268*H268</f>
        <v>793730.6847</v>
      </c>
      <c r="J268" s="344" t="s">
        <v>542</v>
      </c>
      <c r="K268" s="326"/>
      <c r="L268" s="326"/>
      <c r="M268" s="326"/>
      <c r="N268" s="326"/>
      <c r="O268" s="326"/>
      <c r="P268" s="326"/>
      <c r="Q268" s="327"/>
      <c r="R268" s="327"/>
      <c r="S268" s="327"/>
    </row>
    <row r="269" outlineLevel="1">
      <c r="A269" s="345">
        <v>296.0</v>
      </c>
      <c r="B269" s="346"/>
      <c r="C269" s="347" t="s">
        <v>495</v>
      </c>
      <c r="D269" s="348"/>
      <c r="E269" s="349"/>
      <c r="F269" s="350"/>
      <c r="G269" s="350"/>
      <c r="H269" s="351"/>
      <c r="I269" s="350"/>
      <c r="J269" s="352"/>
      <c r="K269" s="326"/>
      <c r="L269" s="326"/>
      <c r="M269" s="326"/>
      <c r="N269" s="326"/>
      <c r="O269" s="326"/>
      <c r="P269" s="326"/>
      <c r="Q269" s="327"/>
      <c r="R269" s="327"/>
      <c r="S269" s="327"/>
    </row>
    <row r="270" outlineLevel="1">
      <c r="A270" s="332">
        <v>296.0</v>
      </c>
      <c r="B270" s="332">
        <v>220.0</v>
      </c>
      <c r="C270" s="344" t="s">
        <v>496</v>
      </c>
      <c r="D270" s="332" t="s">
        <v>47</v>
      </c>
      <c r="E270" s="332">
        <v>741.71</v>
      </c>
      <c r="F270" s="335">
        <v>1.0</v>
      </c>
      <c r="G270" s="336">
        <f>E270*F270</f>
        <v>741.71</v>
      </c>
      <c r="H270" s="337">
        <f>H178</f>
        <v>54.33</v>
      </c>
      <c r="I270" s="336">
        <f>G270*H270</f>
        <v>40297.1043</v>
      </c>
      <c r="J270" s="344" t="s">
        <v>497</v>
      </c>
      <c r="K270" s="326"/>
      <c r="L270" s="326"/>
      <c r="M270" s="326"/>
      <c r="N270" s="326"/>
      <c r="O270" s="326"/>
      <c r="P270" s="326"/>
      <c r="Q270" s="327"/>
      <c r="R270" s="327"/>
      <c r="S270" s="327"/>
    </row>
    <row r="271" outlineLevel="1">
      <c r="A271" s="345">
        <v>297.0</v>
      </c>
      <c r="B271" s="346"/>
      <c r="C271" s="347" t="s">
        <v>498</v>
      </c>
      <c r="D271" s="348"/>
      <c r="E271" s="349"/>
      <c r="F271" s="350"/>
      <c r="G271" s="350"/>
      <c r="H271" s="351"/>
      <c r="I271" s="350"/>
      <c r="J271" s="352"/>
      <c r="K271" s="326"/>
      <c r="L271" s="326"/>
      <c r="M271" s="326"/>
      <c r="N271" s="326"/>
      <c r="O271" s="326"/>
      <c r="P271" s="326"/>
      <c r="Q271" s="327"/>
      <c r="R271" s="327"/>
      <c r="S271" s="327"/>
    </row>
    <row r="272" outlineLevel="1">
      <c r="A272" s="332">
        <v>297.0</v>
      </c>
      <c r="B272" s="332">
        <v>221.0</v>
      </c>
      <c r="C272" s="344" t="s">
        <v>499</v>
      </c>
      <c r="D272" s="332" t="s">
        <v>23</v>
      </c>
      <c r="E272" s="332">
        <v>288.0</v>
      </c>
      <c r="F272" s="335">
        <v>1.0</v>
      </c>
      <c r="G272" s="336">
        <f t="shared" ref="G272:G275" si="105">E272*F272</f>
        <v>288</v>
      </c>
      <c r="H272" s="337">
        <f>H180</f>
        <v>1174.9</v>
      </c>
      <c r="I272" s="336">
        <f t="shared" ref="I272:I275" si="106">G272*H272</f>
        <v>338371.2</v>
      </c>
      <c r="J272" s="367" t="s">
        <v>543</v>
      </c>
      <c r="K272" s="326" t="str">
        <f>K180</f>
        <v>наша расценка за комплект</v>
      </c>
      <c r="L272" s="326"/>
      <c r="M272" s="326"/>
      <c r="N272" s="326"/>
      <c r="O272" s="326"/>
      <c r="P272" s="326"/>
      <c r="Q272" s="327"/>
      <c r="R272" s="327"/>
      <c r="S272" s="327"/>
    </row>
    <row r="273" outlineLevel="1">
      <c r="A273" s="332">
        <v>298.0</v>
      </c>
      <c r="B273" s="332">
        <v>222.0</v>
      </c>
      <c r="C273" s="344" t="s">
        <v>501</v>
      </c>
      <c r="D273" s="332" t="s">
        <v>19</v>
      </c>
      <c r="E273" s="332">
        <v>24.0</v>
      </c>
      <c r="F273" s="335">
        <v>1.0</v>
      </c>
      <c r="G273" s="336">
        <f t="shared" si="105"/>
        <v>24</v>
      </c>
      <c r="H273" s="337">
        <f>H69</f>
        <v>8130</v>
      </c>
      <c r="I273" s="336">
        <f t="shared" si="106"/>
        <v>195120</v>
      </c>
      <c r="J273" s="344" t="s">
        <v>502</v>
      </c>
      <c r="K273" s="326"/>
      <c r="L273" s="326"/>
      <c r="M273" s="326"/>
      <c r="N273" s="326"/>
      <c r="O273" s="326"/>
      <c r="P273" s="326"/>
      <c r="Q273" s="327"/>
      <c r="R273" s="327"/>
      <c r="S273" s="327"/>
    </row>
    <row r="274" outlineLevel="1">
      <c r="A274" s="332">
        <v>299.0</v>
      </c>
      <c r="B274" s="332">
        <v>223.0</v>
      </c>
      <c r="C274" s="344" t="s">
        <v>503</v>
      </c>
      <c r="D274" s="332" t="s">
        <v>23</v>
      </c>
      <c r="E274" s="332">
        <v>96.0</v>
      </c>
      <c r="F274" s="335">
        <v>1.0</v>
      </c>
      <c r="G274" s="336">
        <f t="shared" si="105"/>
        <v>96</v>
      </c>
      <c r="H274" s="337">
        <f>H186</f>
        <v>898.02</v>
      </c>
      <c r="I274" s="336">
        <f t="shared" si="106"/>
        <v>86209.92</v>
      </c>
      <c r="J274" s="408" t="s">
        <v>544</v>
      </c>
      <c r="K274" s="326" t="str">
        <f>K186</f>
        <v/>
      </c>
      <c r="L274" s="326"/>
      <c r="M274" s="326"/>
      <c r="N274" s="326"/>
      <c r="O274" s="326"/>
      <c r="P274" s="326"/>
      <c r="Q274" s="327"/>
      <c r="R274" s="327"/>
      <c r="S274" s="327"/>
    </row>
    <row r="275" outlineLevel="1">
      <c r="A275" s="332">
        <v>300.0</v>
      </c>
      <c r="B275" s="332">
        <v>224.0</v>
      </c>
      <c r="C275" s="344" t="s">
        <v>505</v>
      </c>
      <c r="D275" s="332" t="s">
        <v>19</v>
      </c>
      <c r="E275" s="332">
        <v>24.0</v>
      </c>
      <c r="F275" s="335">
        <v>1.0</v>
      </c>
      <c r="G275" s="336">
        <f t="shared" si="105"/>
        <v>24</v>
      </c>
      <c r="H275" s="337">
        <f>H189</f>
        <v>540</v>
      </c>
      <c r="I275" s="336">
        <f t="shared" si="106"/>
        <v>12960</v>
      </c>
      <c r="J275" s="344" t="s">
        <v>506</v>
      </c>
      <c r="K275" s="378"/>
      <c r="L275" s="326"/>
      <c r="M275" s="326"/>
      <c r="N275" s="326"/>
      <c r="O275" s="326"/>
      <c r="P275" s="326"/>
      <c r="Q275" s="327"/>
      <c r="R275" s="327"/>
      <c r="S275" s="327"/>
    </row>
    <row r="276" outlineLevel="1">
      <c r="A276" s="398">
        <v>301.0</v>
      </c>
      <c r="B276" s="413"/>
      <c r="C276" s="340" t="s">
        <v>545</v>
      </c>
      <c r="D276" s="414"/>
      <c r="E276" s="415"/>
      <c r="F276" s="416"/>
      <c r="G276" s="417"/>
      <c r="H276" s="418"/>
      <c r="I276" s="417"/>
      <c r="J276" s="340"/>
      <c r="K276" s="326"/>
      <c r="L276" s="326"/>
      <c r="M276" s="326"/>
      <c r="N276" s="326"/>
      <c r="O276" s="326"/>
      <c r="P276" s="326"/>
      <c r="Q276" s="327"/>
      <c r="R276" s="327"/>
      <c r="S276" s="327"/>
    </row>
    <row r="277" outlineLevel="1">
      <c r="A277" s="345">
        <v>302.0</v>
      </c>
      <c r="B277" s="346"/>
      <c r="C277" s="347" t="s">
        <v>53</v>
      </c>
      <c r="D277" s="348"/>
      <c r="E277" s="349"/>
      <c r="F277" s="350"/>
      <c r="G277" s="350"/>
      <c r="H277" s="351"/>
      <c r="I277" s="350"/>
      <c r="J277" s="352"/>
      <c r="K277" s="326"/>
      <c r="L277" s="326"/>
      <c r="M277" s="326"/>
      <c r="N277" s="326"/>
      <c r="O277" s="326"/>
      <c r="P277" s="326"/>
      <c r="Q277" s="327"/>
      <c r="R277" s="327"/>
      <c r="S277" s="327"/>
    </row>
    <row r="278" outlineLevel="1">
      <c r="A278" s="332">
        <v>301.0</v>
      </c>
      <c r="B278" s="332">
        <v>225.0</v>
      </c>
      <c r="C278" s="344" t="s">
        <v>458</v>
      </c>
      <c r="D278" s="332" t="s">
        <v>47</v>
      </c>
      <c r="E278" s="332">
        <v>1329.44</v>
      </c>
      <c r="F278" s="335"/>
      <c r="G278" s="336">
        <f t="shared" ref="G278:G280" si="107">E278*F278</f>
        <v>0</v>
      </c>
      <c r="H278" s="337"/>
      <c r="I278" s="336">
        <f t="shared" ref="I278:I280" si="108">G278*H278</f>
        <v>0</v>
      </c>
      <c r="J278" s="344"/>
      <c r="K278" s="326"/>
      <c r="L278" s="326"/>
      <c r="M278" s="326"/>
      <c r="N278" s="326"/>
      <c r="O278" s="326"/>
      <c r="P278" s="326"/>
      <c r="Q278" s="327"/>
      <c r="R278" s="327"/>
      <c r="S278" s="327"/>
    </row>
    <row r="279" outlineLevel="1">
      <c r="A279" s="332">
        <v>302.0</v>
      </c>
      <c r="B279" s="332">
        <v>226.0</v>
      </c>
      <c r="C279" s="344" t="s">
        <v>459</v>
      </c>
      <c r="D279" s="332" t="s">
        <v>148</v>
      </c>
      <c r="E279" s="332">
        <v>5.92804</v>
      </c>
      <c r="F279" s="335"/>
      <c r="G279" s="336">
        <f t="shared" si="107"/>
        <v>0</v>
      </c>
      <c r="H279" s="337"/>
      <c r="I279" s="336">
        <f t="shared" si="108"/>
        <v>0</v>
      </c>
      <c r="J279" s="344" t="s">
        <v>546</v>
      </c>
      <c r="K279" s="326"/>
      <c r="L279" s="326"/>
      <c r="M279" s="326"/>
      <c r="N279" s="326"/>
      <c r="O279" s="326"/>
      <c r="P279" s="326"/>
      <c r="Q279" s="327"/>
      <c r="R279" s="327"/>
      <c r="S279" s="327"/>
    </row>
    <row r="280" outlineLevel="1">
      <c r="A280" s="332">
        <v>303.0</v>
      </c>
      <c r="B280" s="332">
        <v>227.0</v>
      </c>
      <c r="C280" s="344" t="s">
        <v>338</v>
      </c>
      <c r="D280" s="332" t="s">
        <v>148</v>
      </c>
      <c r="E280" s="332">
        <v>0.57201</v>
      </c>
      <c r="F280" s="335"/>
      <c r="G280" s="336">
        <f t="shared" si="107"/>
        <v>0</v>
      </c>
      <c r="H280" s="337"/>
      <c r="I280" s="336">
        <f t="shared" si="108"/>
        <v>0</v>
      </c>
      <c r="J280" s="344" t="s">
        <v>547</v>
      </c>
      <c r="K280" s="326"/>
      <c r="L280" s="326"/>
      <c r="M280" s="326"/>
      <c r="N280" s="326"/>
      <c r="O280" s="326"/>
      <c r="P280" s="326"/>
      <c r="Q280" s="327"/>
      <c r="R280" s="327"/>
      <c r="S280" s="327"/>
    </row>
    <row r="281" outlineLevel="1">
      <c r="A281" s="345">
        <v>304.0</v>
      </c>
      <c r="B281" s="346"/>
      <c r="C281" s="347" t="s">
        <v>64</v>
      </c>
      <c r="D281" s="348"/>
      <c r="E281" s="349"/>
      <c r="F281" s="350"/>
      <c r="G281" s="350"/>
      <c r="H281" s="351"/>
      <c r="I281" s="350"/>
      <c r="J281" s="352"/>
      <c r="K281" s="326"/>
      <c r="L281" s="326"/>
      <c r="M281" s="326"/>
      <c r="N281" s="326"/>
      <c r="O281" s="326"/>
      <c r="P281" s="326"/>
      <c r="Q281" s="327"/>
      <c r="R281" s="327"/>
      <c r="S281" s="327"/>
    </row>
    <row r="282" outlineLevel="1">
      <c r="A282" s="332">
        <v>304.0</v>
      </c>
      <c r="B282" s="332">
        <v>228.0</v>
      </c>
      <c r="C282" s="344" t="s">
        <v>461</v>
      </c>
      <c r="D282" s="332" t="s">
        <v>148</v>
      </c>
      <c r="E282" s="332">
        <v>34.65528</v>
      </c>
      <c r="F282" s="335">
        <v>1.0</v>
      </c>
      <c r="G282" s="336">
        <f t="shared" ref="G282:G286" si="109">E282*F282</f>
        <v>34.65528</v>
      </c>
      <c r="H282" s="337">
        <f>H148</f>
        <v>51666.67</v>
      </c>
      <c r="I282" s="336">
        <f>G282*H282</f>
        <v>1790522.916</v>
      </c>
      <c r="J282" s="344" t="s">
        <v>548</v>
      </c>
      <c r="K282" s="326"/>
      <c r="L282" s="326"/>
      <c r="M282" s="326"/>
      <c r="N282" s="326"/>
      <c r="O282" s="326"/>
      <c r="P282" s="326"/>
      <c r="Q282" s="327"/>
      <c r="R282" s="327"/>
      <c r="S282" s="327"/>
    </row>
    <row r="283" outlineLevel="1">
      <c r="A283" s="332">
        <v>305.0</v>
      </c>
      <c r="B283" s="332">
        <v>229.0</v>
      </c>
      <c r="C283" s="408" t="s">
        <v>462</v>
      </c>
      <c r="D283" s="332" t="s">
        <v>19</v>
      </c>
      <c r="E283" s="332">
        <v>592.0</v>
      </c>
      <c r="F283" s="335"/>
      <c r="G283" s="336">
        <f t="shared" si="109"/>
        <v>0</v>
      </c>
      <c r="H283" s="337">
        <f>SUM(I284:I285)/E283</f>
        <v>3556.67</v>
      </c>
      <c r="I283" s="336">
        <f>E283*H283</f>
        <v>2105548.64</v>
      </c>
      <c r="J283" s="344" t="s">
        <v>549</v>
      </c>
      <c r="K283" s="378"/>
      <c r="L283" s="326"/>
      <c r="M283" s="326"/>
      <c r="N283" s="326"/>
      <c r="O283" s="326"/>
      <c r="P283" s="326"/>
      <c r="Q283" s="327"/>
      <c r="R283" s="327"/>
      <c r="S283" s="327"/>
    </row>
    <row r="284" outlineLevel="1">
      <c r="A284" s="332"/>
      <c r="B284" s="332"/>
      <c r="C284" s="368" t="s">
        <v>1045</v>
      </c>
      <c r="D284" s="332" t="s">
        <v>19</v>
      </c>
      <c r="E284" s="390">
        <v>592.0</v>
      </c>
      <c r="F284" s="335">
        <v>1.0</v>
      </c>
      <c r="G284" s="336">
        <f t="shared" si="109"/>
        <v>592</v>
      </c>
      <c r="H284" s="391">
        <v>256.67</v>
      </c>
      <c r="I284" s="336">
        <f t="shared" ref="I284:I286" si="110">G284*H284</f>
        <v>151948.64</v>
      </c>
      <c r="J284" s="344"/>
      <c r="K284" s="378" t="s">
        <v>1046</v>
      </c>
      <c r="L284" s="326"/>
      <c r="M284" s="326"/>
      <c r="N284" s="326"/>
      <c r="O284" s="326"/>
      <c r="P284" s="326"/>
      <c r="Q284" s="327"/>
      <c r="R284" s="327"/>
      <c r="S284" s="327"/>
    </row>
    <row r="285" outlineLevel="1">
      <c r="A285" s="332"/>
      <c r="B285" s="332"/>
      <c r="C285" s="368" t="s">
        <v>1076</v>
      </c>
      <c r="D285" s="332" t="s">
        <v>19</v>
      </c>
      <c r="E285" s="390">
        <v>592.0</v>
      </c>
      <c r="F285" s="335">
        <v>1.0</v>
      </c>
      <c r="G285" s="336">
        <f t="shared" si="109"/>
        <v>592</v>
      </c>
      <c r="H285" s="431">
        <v>3300.0</v>
      </c>
      <c r="I285" s="336">
        <f t="shared" si="110"/>
        <v>1953600</v>
      </c>
      <c r="J285" s="344"/>
      <c r="K285" s="378" t="s">
        <v>1048</v>
      </c>
      <c r="L285" s="326"/>
      <c r="M285" s="326"/>
      <c r="N285" s="326"/>
      <c r="O285" s="326"/>
      <c r="P285" s="326"/>
      <c r="Q285" s="327"/>
      <c r="R285" s="327"/>
      <c r="S285" s="327"/>
    </row>
    <row r="286" outlineLevel="1">
      <c r="A286" s="332">
        <v>306.0</v>
      </c>
      <c r="B286" s="332">
        <v>230.0</v>
      </c>
      <c r="C286" s="344" t="s">
        <v>511</v>
      </c>
      <c r="D286" s="332" t="s">
        <v>47</v>
      </c>
      <c r="E286" s="332">
        <v>0.49</v>
      </c>
      <c r="F286" s="335">
        <f>F200</f>
        <v>1.03</v>
      </c>
      <c r="G286" s="336">
        <f t="shared" si="109"/>
        <v>0.5047</v>
      </c>
      <c r="H286" s="337">
        <f>H200</f>
        <v>7315</v>
      </c>
      <c r="I286" s="336">
        <f t="shared" si="110"/>
        <v>3691.8805</v>
      </c>
      <c r="J286" s="344" t="s">
        <v>550</v>
      </c>
      <c r="K286" s="326"/>
      <c r="L286" s="326"/>
      <c r="M286" s="326"/>
      <c r="N286" s="326"/>
      <c r="O286" s="326"/>
      <c r="P286" s="326"/>
      <c r="Q286" s="327"/>
      <c r="R286" s="327"/>
      <c r="S286" s="327"/>
    </row>
    <row r="287" outlineLevel="1">
      <c r="A287" s="345">
        <v>307.0</v>
      </c>
      <c r="B287" s="346"/>
      <c r="C287" s="347" t="s">
        <v>464</v>
      </c>
      <c r="D287" s="348"/>
      <c r="E287" s="349"/>
      <c r="F287" s="350"/>
      <c r="G287" s="350"/>
      <c r="H287" s="351"/>
      <c r="I287" s="350"/>
      <c r="J287" s="352"/>
      <c r="K287" s="326"/>
      <c r="L287" s="326"/>
      <c r="M287" s="326"/>
      <c r="N287" s="326"/>
      <c r="O287" s="326"/>
      <c r="P287" s="326"/>
      <c r="Q287" s="327"/>
      <c r="R287" s="327"/>
      <c r="S287" s="327"/>
    </row>
    <row r="288" outlineLevel="1">
      <c r="A288" s="332">
        <v>307.0</v>
      </c>
      <c r="B288" s="332">
        <v>231.0</v>
      </c>
      <c r="C288" s="344" t="s">
        <v>465</v>
      </c>
      <c r="D288" s="332" t="s">
        <v>47</v>
      </c>
      <c r="E288" s="332">
        <v>907.8</v>
      </c>
      <c r="F288" s="335">
        <f>F153</f>
        <v>1</v>
      </c>
      <c r="G288" s="336">
        <f t="shared" ref="G288:G289" si="111">E288*F288</f>
        <v>907.8</v>
      </c>
      <c r="H288" s="337">
        <f>H153</f>
        <v>2471.77</v>
      </c>
      <c r="I288" s="336">
        <f t="shared" ref="I288:I289" si="112">G288*H288</f>
        <v>2243872.806</v>
      </c>
      <c r="J288" s="344" t="s">
        <v>466</v>
      </c>
      <c r="K288" s="326" t="str">
        <f>K153</f>
        <v>??? По проекту идут уже готовыми изделиями, поэтому Красх=1
</v>
      </c>
      <c r="L288" s="326"/>
      <c r="M288" s="326"/>
      <c r="N288" s="326"/>
      <c r="O288" s="326"/>
      <c r="P288" s="326"/>
      <c r="Q288" s="327"/>
      <c r="R288" s="327"/>
      <c r="S288" s="327"/>
    </row>
    <row r="289" outlineLevel="1">
      <c r="A289" s="332">
        <v>308.0</v>
      </c>
      <c r="B289" s="332">
        <v>232.0</v>
      </c>
      <c r="C289" s="344" t="s">
        <v>467</v>
      </c>
      <c r="D289" s="332" t="s">
        <v>298</v>
      </c>
      <c r="E289" s="332">
        <v>253.6</v>
      </c>
      <c r="F289" s="335"/>
      <c r="G289" s="336">
        <f t="shared" si="111"/>
        <v>0</v>
      </c>
      <c r="H289" s="337"/>
      <c r="I289" s="336">
        <f t="shared" si="112"/>
        <v>0</v>
      </c>
      <c r="J289" s="344" t="s">
        <v>551</v>
      </c>
      <c r="K289" s="326"/>
      <c r="L289" s="326"/>
      <c r="M289" s="326"/>
      <c r="N289" s="326"/>
      <c r="O289" s="326"/>
      <c r="P289" s="326"/>
      <c r="Q289" s="327"/>
      <c r="R289" s="327"/>
      <c r="S289" s="327"/>
    </row>
    <row r="290" outlineLevel="1">
      <c r="A290" s="345">
        <v>309.0</v>
      </c>
      <c r="B290" s="346"/>
      <c r="C290" s="347" t="s">
        <v>469</v>
      </c>
      <c r="D290" s="348"/>
      <c r="E290" s="349"/>
      <c r="F290" s="350"/>
      <c r="G290" s="350"/>
      <c r="H290" s="351"/>
      <c r="I290" s="350"/>
      <c r="J290" s="352"/>
      <c r="K290" s="326"/>
      <c r="L290" s="326"/>
      <c r="M290" s="326"/>
      <c r="N290" s="326"/>
      <c r="O290" s="326"/>
      <c r="P290" s="326"/>
      <c r="Q290" s="327"/>
      <c r="R290" s="327"/>
      <c r="S290" s="327"/>
    </row>
    <row r="291" outlineLevel="1">
      <c r="A291" s="332">
        <v>309.0</v>
      </c>
      <c r="B291" s="332">
        <v>233.0</v>
      </c>
      <c r="C291" s="367" t="s">
        <v>342</v>
      </c>
      <c r="D291" s="332" t="s">
        <v>47</v>
      </c>
      <c r="E291" s="332">
        <v>1790.5</v>
      </c>
      <c r="F291" s="335">
        <f t="shared" ref="F291:F293" si="113">F5</f>
        <v>1</v>
      </c>
      <c r="G291" s="336">
        <f t="shared" ref="G291:G299" si="114">E291*F291</f>
        <v>1790.5</v>
      </c>
      <c r="H291" s="337">
        <f t="shared" ref="H291:H293" si="115">H5</f>
        <v>103.33</v>
      </c>
      <c r="I291" s="336">
        <f t="shared" ref="I291:I299" si="116">G291*H291</f>
        <v>185012.365</v>
      </c>
      <c r="J291" s="344" t="s">
        <v>552</v>
      </c>
      <c r="K291" s="326"/>
      <c r="L291" s="326"/>
      <c r="M291" s="326"/>
      <c r="N291" s="326"/>
      <c r="O291" s="326"/>
      <c r="P291" s="326"/>
      <c r="Q291" s="327"/>
      <c r="R291" s="327"/>
      <c r="S291" s="327"/>
    </row>
    <row r="292" outlineLevel="1">
      <c r="A292" s="332">
        <v>310.0</v>
      </c>
      <c r="B292" s="332">
        <v>234.0</v>
      </c>
      <c r="C292" s="344" t="s">
        <v>344</v>
      </c>
      <c r="D292" s="332" t="s">
        <v>47</v>
      </c>
      <c r="E292" s="332">
        <v>1798.0</v>
      </c>
      <c r="F292" s="335">
        <f t="shared" si="113"/>
        <v>1</v>
      </c>
      <c r="G292" s="336">
        <f t="shared" si="114"/>
        <v>1798</v>
      </c>
      <c r="H292" s="337">
        <f t="shared" si="115"/>
        <v>37.702</v>
      </c>
      <c r="I292" s="336">
        <f t="shared" si="116"/>
        <v>67788.196</v>
      </c>
      <c r="J292" s="344" t="s">
        <v>345</v>
      </c>
      <c r="K292" s="326"/>
      <c r="L292" s="326"/>
      <c r="M292" s="326"/>
      <c r="N292" s="326"/>
      <c r="O292" s="326"/>
      <c r="P292" s="326"/>
      <c r="Q292" s="327"/>
      <c r="R292" s="327"/>
      <c r="S292" s="327"/>
    </row>
    <row r="293" outlineLevel="1">
      <c r="A293" s="332">
        <v>311.0</v>
      </c>
      <c r="B293" s="332">
        <v>235.0</v>
      </c>
      <c r="C293" s="344" t="s">
        <v>346</v>
      </c>
      <c r="D293" s="332" t="s">
        <v>47</v>
      </c>
      <c r="E293" s="332">
        <v>1833.33</v>
      </c>
      <c r="F293" s="335">
        <f t="shared" si="113"/>
        <v>1.15</v>
      </c>
      <c r="G293" s="336">
        <f t="shared" si="114"/>
        <v>2108.3295</v>
      </c>
      <c r="H293" s="337">
        <f t="shared" si="115"/>
        <v>254.7</v>
      </c>
      <c r="I293" s="336">
        <f t="shared" si="116"/>
        <v>536991.5237</v>
      </c>
      <c r="J293" s="344" t="s">
        <v>347</v>
      </c>
      <c r="K293" s="326"/>
      <c r="L293" s="326"/>
      <c r="M293" s="326"/>
      <c r="N293" s="326"/>
      <c r="O293" s="326"/>
      <c r="P293" s="326"/>
      <c r="Q293" s="327"/>
      <c r="R293" s="327"/>
      <c r="S293" s="327"/>
    </row>
    <row r="294" outlineLevel="1">
      <c r="A294" s="332">
        <v>312.0</v>
      </c>
      <c r="B294" s="332">
        <v>236.0</v>
      </c>
      <c r="C294" s="344" t="s">
        <v>348</v>
      </c>
      <c r="D294" s="332" t="s">
        <v>47</v>
      </c>
      <c r="E294" s="332">
        <v>1798.0</v>
      </c>
      <c r="F294" s="335">
        <f>F159</f>
        <v>1.03</v>
      </c>
      <c r="G294" s="336">
        <f t="shared" si="114"/>
        <v>1851.94</v>
      </c>
      <c r="H294" s="337">
        <f>H159</f>
        <v>813.33</v>
      </c>
      <c r="I294" s="336">
        <f t="shared" si="116"/>
        <v>1506238.36</v>
      </c>
      <c r="J294" s="344" t="s">
        <v>553</v>
      </c>
      <c r="K294" s="326" t="str">
        <f>K159</f>
        <v>цены на 120 мм нет, взято как 110мм</v>
      </c>
      <c r="L294" s="326"/>
      <c r="M294" s="326"/>
      <c r="N294" s="326"/>
      <c r="O294" s="326"/>
      <c r="P294" s="326"/>
      <c r="Q294" s="327"/>
      <c r="R294" s="327"/>
      <c r="S294" s="327"/>
    </row>
    <row r="295" outlineLevel="1">
      <c r="A295" s="332">
        <v>313.0</v>
      </c>
      <c r="B295" s="332">
        <v>237.0</v>
      </c>
      <c r="C295" s="344" t="s">
        <v>350</v>
      </c>
      <c r="D295" s="332" t="s">
        <v>47</v>
      </c>
      <c r="E295" s="332">
        <v>1849.2</v>
      </c>
      <c r="F295" s="335">
        <f t="shared" ref="F295:F296" si="117">F9</f>
        <v>1.03</v>
      </c>
      <c r="G295" s="336">
        <f t="shared" si="114"/>
        <v>1904.676</v>
      </c>
      <c r="H295" s="337">
        <f t="shared" ref="H295:H296" si="118">H9</f>
        <v>533.43</v>
      </c>
      <c r="I295" s="336">
        <f t="shared" si="116"/>
        <v>1016011.319</v>
      </c>
      <c r="J295" s="344" t="s">
        <v>554</v>
      </c>
      <c r="K295" s="326" t="s">
        <v>963</v>
      </c>
      <c r="L295" s="326"/>
      <c r="M295" s="326"/>
      <c r="N295" s="326"/>
      <c r="O295" s="326"/>
      <c r="P295" s="326"/>
      <c r="Q295" s="327"/>
      <c r="R295" s="327"/>
      <c r="S295" s="327"/>
    </row>
    <row r="296" outlineLevel="1">
      <c r="A296" s="332">
        <v>314.0</v>
      </c>
      <c r="B296" s="332">
        <v>238.0</v>
      </c>
      <c r="C296" s="367" t="s">
        <v>352</v>
      </c>
      <c r="D296" s="384" t="s">
        <v>47</v>
      </c>
      <c r="E296" s="384">
        <v>1856.0</v>
      </c>
      <c r="F296" s="335">
        <f t="shared" si="117"/>
        <v>1.15</v>
      </c>
      <c r="G296" s="336">
        <f t="shared" si="114"/>
        <v>2134.4</v>
      </c>
      <c r="H296" s="337">
        <f t="shared" si="118"/>
        <v>228.81</v>
      </c>
      <c r="I296" s="336">
        <f t="shared" si="116"/>
        <v>488372.064</v>
      </c>
      <c r="J296" s="367" t="s">
        <v>353</v>
      </c>
      <c r="K296" s="326"/>
      <c r="L296" s="326"/>
      <c r="M296" s="326"/>
      <c r="N296" s="326"/>
      <c r="O296" s="326"/>
      <c r="P296" s="326"/>
      <c r="Q296" s="327"/>
      <c r="R296" s="327"/>
      <c r="S296" s="327"/>
    </row>
    <row r="297" outlineLevel="1">
      <c r="A297" s="332">
        <v>315.0</v>
      </c>
      <c r="B297" s="332">
        <v>239.0</v>
      </c>
      <c r="C297" s="367" t="s">
        <v>354</v>
      </c>
      <c r="D297" s="384" t="s">
        <v>47</v>
      </c>
      <c r="E297" s="384">
        <v>1891.84</v>
      </c>
      <c r="F297" s="335">
        <f>F161</f>
        <v>1.15</v>
      </c>
      <c r="G297" s="336">
        <f t="shared" si="114"/>
        <v>2175.616</v>
      </c>
      <c r="H297" s="337">
        <f>H161</f>
        <v>376.31</v>
      </c>
      <c r="I297" s="336">
        <f t="shared" si="116"/>
        <v>818706.057</v>
      </c>
      <c r="J297" s="367" t="s">
        <v>355</v>
      </c>
      <c r="K297" s="326"/>
      <c r="L297" s="326"/>
      <c r="M297" s="326"/>
      <c r="N297" s="326"/>
      <c r="O297" s="326"/>
      <c r="P297" s="326"/>
      <c r="Q297" s="327"/>
      <c r="R297" s="327"/>
      <c r="S297" s="327"/>
    </row>
    <row r="298" outlineLevel="1">
      <c r="A298" s="332">
        <v>316.0</v>
      </c>
      <c r="B298" s="332">
        <v>240.0</v>
      </c>
      <c r="C298" s="344" t="s">
        <v>555</v>
      </c>
      <c r="D298" s="332" t="s">
        <v>47</v>
      </c>
      <c r="E298" s="332">
        <v>272.6</v>
      </c>
      <c r="F298" s="335">
        <f t="shared" ref="F298:F299" si="119">F163</f>
        <v>1.05</v>
      </c>
      <c r="G298" s="336">
        <f t="shared" si="114"/>
        <v>286.23</v>
      </c>
      <c r="H298" s="337">
        <f t="shared" ref="H298:H299" si="120">H163</f>
        <v>1140</v>
      </c>
      <c r="I298" s="336">
        <f t="shared" si="116"/>
        <v>326302.2</v>
      </c>
      <c r="J298" s="344" t="s">
        <v>556</v>
      </c>
      <c r="K298" s="326" t="str">
        <f t="shared" ref="K298:K299" si="121">K163</f>
        <v>Расход цсп,ацл,осб-3 на плоскую кровлю на 1 слой - 1.05 (+5%) </v>
      </c>
      <c r="L298" s="326"/>
      <c r="M298" s="326"/>
      <c r="N298" s="326"/>
      <c r="O298" s="326"/>
      <c r="P298" s="326"/>
      <c r="Q298" s="327"/>
      <c r="R298" s="327"/>
      <c r="S298" s="327"/>
    </row>
    <row r="299" outlineLevel="1">
      <c r="A299" s="332">
        <v>317.0</v>
      </c>
      <c r="B299" s="332">
        <v>241.0</v>
      </c>
      <c r="C299" s="344" t="s">
        <v>517</v>
      </c>
      <c r="D299" s="332" t="s">
        <v>47</v>
      </c>
      <c r="E299" s="332">
        <v>308.5</v>
      </c>
      <c r="F299" s="380">
        <f t="shared" si="119"/>
        <v>1.15</v>
      </c>
      <c r="G299" s="336">
        <f t="shared" si="114"/>
        <v>354.775</v>
      </c>
      <c r="H299" s="337">
        <f t="shared" si="120"/>
        <v>655</v>
      </c>
      <c r="I299" s="336">
        <f t="shared" si="116"/>
        <v>232377.625</v>
      </c>
      <c r="J299" s="344" t="s">
        <v>477</v>
      </c>
      <c r="K299" s="326" t="str">
        <f t="shared" si="121"/>
        <v>исходя из мет.указаний</v>
      </c>
      <c r="L299" s="433" t="str">
        <f>L213</f>
        <v>https://nav.tn.ru/knowledge-base/servisy-tekhnonikol/proektirovanie/raschetnye-koeffitsienty-materialov-tekhnonikol-dlya-ploskostnykh-elementov-/</v>
      </c>
      <c r="M299" s="326"/>
      <c r="N299" s="326"/>
      <c r="O299" s="326"/>
      <c r="P299" s="326"/>
      <c r="Q299" s="327"/>
      <c r="R299" s="327"/>
      <c r="S299" s="327"/>
    </row>
    <row r="300" outlineLevel="1">
      <c r="A300" s="423">
        <v>318.0</v>
      </c>
      <c r="B300" s="423">
        <v>242.0</v>
      </c>
      <c r="C300" s="424" t="s">
        <v>536</v>
      </c>
      <c r="D300" s="423" t="s">
        <v>19</v>
      </c>
      <c r="E300" s="423">
        <v>5046.0</v>
      </c>
      <c r="F300" s="425"/>
      <c r="G300" s="426"/>
      <c r="H300" s="427">
        <f>SUM(I301:I302)/E300</f>
        <v>4.844744352</v>
      </c>
      <c r="I300" s="426">
        <f>E300*H300</f>
        <v>24446.58</v>
      </c>
      <c r="J300" s="424" t="s">
        <v>1077</v>
      </c>
      <c r="K300" s="326"/>
      <c r="L300" s="326"/>
      <c r="M300" s="326"/>
      <c r="N300" s="326"/>
      <c r="O300" s="326"/>
      <c r="P300" s="326"/>
      <c r="Q300" s="327"/>
      <c r="R300" s="327"/>
      <c r="S300" s="327"/>
    </row>
    <row r="301" outlineLevel="1">
      <c r="A301" s="434"/>
      <c r="B301" s="434"/>
      <c r="C301" s="435" t="s">
        <v>1078</v>
      </c>
      <c r="D301" s="434" t="s">
        <v>19</v>
      </c>
      <c r="E301" s="434">
        <v>5046.0</v>
      </c>
      <c r="F301" s="386">
        <v>1.0</v>
      </c>
      <c r="G301" s="436">
        <f t="shared" ref="G301:G302" si="122">E301*F301</f>
        <v>5046</v>
      </c>
      <c r="H301" s="391">
        <v>3.83</v>
      </c>
      <c r="I301" s="436">
        <f t="shared" ref="I301:I302" si="123">G301*H301</f>
        <v>19326.18</v>
      </c>
      <c r="J301" s="408"/>
      <c r="K301" s="326"/>
      <c r="L301" s="326"/>
      <c r="M301" s="326"/>
      <c r="N301" s="326"/>
      <c r="O301" s="326"/>
      <c r="P301" s="326"/>
      <c r="Q301" s="327"/>
      <c r="R301" s="327"/>
      <c r="S301" s="327"/>
    </row>
    <row r="302" outlineLevel="1">
      <c r="A302" s="434"/>
      <c r="B302" s="434"/>
      <c r="C302" s="435" t="s">
        <v>1079</v>
      </c>
      <c r="D302" s="437" t="s">
        <v>19</v>
      </c>
      <c r="E302" s="437">
        <v>42.67</v>
      </c>
      <c r="F302" s="386">
        <v>1.0</v>
      </c>
      <c r="G302" s="436">
        <f t="shared" si="122"/>
        <v>42.67</v>
      </c>
      <c r="H302" s="391">
        <v>120.0</v>
      </c>
      <c r="I302" s="436">
        <f t="shared" si="123"/>
        <v>5120.4</v>
      </c>
      <c r="J302" s="408"/>
      <c r="K302" s="326"/>
      <c r="L302" s="326"/>
      <c r="M302" s="326"/>
      <c r="N302" s="326"/>
      <c r="O302" s="326"/>
      <c r="P302" s="326"/>
      <c r="Q302" s="327"/>
      <c r="R302" s="327"/>
      <c r="S302" s="327"/>
    </row>
    <row r="303" outlineLevel="1">
      <c r="A303" s="345">
        <v>319.0</v>
      </c>
      <c r="B303" s="346"/>
      <c r="C303" s="347" t="s">
        <v>480</v>
      </c>
      <c r="D303" s="348"/>
      <c r="E303" s="349"/>
      <c r="F303" s="350"/>
      <c r="G303" s="350"/>
      <c r="H303" s="351"/>
      <c r="I303" s="350"/>
      <c r="J303" s="352"/>
      <c r="K303" s="326"/>
      <c r="L303" s="326"/>
      <c r="M303" s="326"/>
      <c r="N303" s="326"/>
      <c r="O303" s="326"/>
      <c r="P303" s="326"/>
      <c r="Q303" s="327"/>
      <c r="R303" s="327"/>
      <c r="S303" s="327"/>
    </row>
    <row r="304" outlineLevel="1">
      <c r="A304" s="332">
        <v>319.0</v>
      </c>
      <c r="B304" s="332">
        <v>243.0</v>
      </c>
      <c r="C304" s="344" t="s">
        <v>481</v>
      </c>
      <c r="D304" s="332" t="s">
        <v>19</v>
      </c>
      <c r="E304" s="332">
        <v>8.0</v>
      </c>
      <c r="F304" s="335">
        <v>1.0</v>
      </c>
      <c r="G304" s="336">
        <f>E304*F304</f>
        <v>8</v>
      </c>
      <c r="H304" s="337">
        <v>92384.0</v>
      </c>
      <c r="I304" s="336">
        <f>G304*H304</f>
        <v>739072</v>
      </c>
      <c r="J304" s="344" t="s">
        <v>558</v>
      </c>
      <c r="K304" s="412" t="s">
        <v>1071</v>
      </c>
      <c r="L304" s="326"/>
      <c r="M304" s="326"/>
      <c r="N304" s="326"/>
      <c r="O304" s="326"/>
      <c r="P304" s="326"/>
      <c r="Q304" s="327"/>
      <c r="R304" s="327"/>
      <c r="S304" s="327"/>
    </row>
    <row r="305" outlineLevel="1">
      <c r="A305" s="345">
        <v>320.0</v>
      </c>
      <c r="B305" s="346"/>
      <c r="C305" s="347" t="s">
        <v>483</v>
      </c>
      <c r="D305" s="348"/>
      <c r="E305" s="349"/>
      <c r="F305" s="350"/>
      <c r="G305" s="350"/>
      <c r="H305" s="351"/>
      <c r="I305" s="350"/>
      <c r="J305" s="352"/>
      <c r="K305" s="326"/>
      <c r="L305" s="326"/>
      <c r="M305" s="326"/>
      <c r="N305" s="326"/>
      <c r="O305" s="326"/>
      <c r="P305" s="326"/>
      <c r="Q305" s="327"/>
      <c r="R305" s="327"/>
      <c r="S305" s="327"/>
    </row>
    <row r="306" outlineLevel="1">
      <c r="A306" s="332">
        <v>320.0</v>
      </c>
      <c r="B306" s="332">
        <v>244.0</v>
      </c>
      <c r="C306" s="344" t="s">
        <v>484</v>
      </c>
      <c r="D306" s="332" t="s">
        <v>47</v>
      </c>
      <c r="E306" s="332">
        <v>1056.0</v>
      </c>
      <c r="F306" s="335">
        <v>1.0</v>
      </c>
      <c r="G306" s="336">
        <f t="shared" ref="G306:G307" si="124">E306*F306</f>
        <v>1056</v>
      </c>
      <c r="H306" s="430">
        <v>15600.0</v>
      </c>
      <c r="I306" s="336">
        <f t="shared" ref="I306:I307" si="125">G306*H306</f>
        <v>16473600</v>
      </c>
      <c r="J306" s="367" t="s">
        <v>559</v>
      </c>
      <c r="K306" s="366" t="s">
        <v>1080</v>
      </c>
      <c r="L306" s="326"/>
      <c r="M306" s="326"/>
      <c r="N306" s="326"/>
      <c r="O306" s="326"/>
      <c r="P306" s="326"/>
      <c r="Q306" s="327"/>
      <c r="R306" s="327"/>
      <c r="S306" s="327"/>
    </row>
    <row r="307" outlineLevel="1">
      <c r="A307" s="332">
        <v>321.0</v>
      </c>
      <c r="B307" s="332">
        <v>245.0</v>
      </c>
      <c r="C307" s="344" t="s">
        <v>486</v>
      </c>
      <c r="D307" s="332" t="s">
        <v>487</v>
      </c>
      <c r="E307" s="332">
        <v>320.0</v>
      </c>
      <c r="F307" s="389">
        <v>1.0</v>
      </c>
      <c r="G307" s="336">
        <f t="shared" si="124"/>
        <v>320</v>
      </c>
      <c r="H307" s="431">
        <v>12300.0</v>
      </c>
      <c r="I307" s="336">
        <f t="shared" si="125"/>
        <v>3936000</v>
      </c>
      <c r="J307" s="344" t="s">
        <v>488</v>
      </c>
      <c r="K307" s="326"/>
      <c r="L307" s="326"/>
      <c r="M307" s="326"/>
      <c r="N307" s="326"/>
      <c r="O307" s="326"/>
      <c r="P307" s="326"/>
      <c r="Q307" s="327"/>
      <c r="R307" s="327"/>
      <c r="S307" s="327"/>
    </row>
    <row r="308" outlineLevel="1">
      <c r="A308" s="345">
        <v>322.0</v>
      </c>
      <c r="B308" s="346"/>
      <c r="C308" s="347" t="s">
        <v>489</v>
      </c>
      <c r="D308" s="348"/>
      <c r="E308" s="349"/>
      <c r="F308" s="350"/>
      <c r="G308" s="350"/>
      <c r="H308" s="351"/>
      <c r="I308" s="350"/>
      <c r="J308" s="352"/>
      <c r="K308" s="326"/>
      <c r="L308" s="326"/>
      <c r="M308" s="326"/>
      <c r="N308" s="326"/>
      <c r="O308" s="326"/>
      <c r="P308" s="326"/>
      <c r="Q308" s="327"/>
      <c r="R308" s="327"/>
      <c r="S308" s="327"/>
    </row>
    <row r="309" outlineLevel="1">
      <c r="A309" s="332">
        <v>322.0</v>
      </c>
      <c r="B309" s="332">
        <v>246.0</v>
      </c>
      <c r="C309" s="344" t="s">
        <v>540</v>
      </c>
      <c r="D309" s="332" t="s">
        <v>23</v>
      </c>
      <c r="E309" s="332">
        <v>2647.8</v>
      </c>
      <c r="F309" s="335">
        <f>F174</f>
        <v>1</v>
      </c>
      <c r="G309" s="336">
        <f>E309*F309</f>
        <v>2647.8</v>
      </c>
      <c r="H309" s="391">
        <f>H174</f>
        <v>274.29</v>
      </c>
      <c r="I309" s="336">
        <f>G309*H309</f>
        <v>726265.062</v>
      </c>
      <c r="J309" s="344" t="s">
        <v>491</v>
      </c>
      <c r="K309" s="326"/>
      <c r="L309" s="326"/>
      <c r="M309" s="326"/>
      <c r="N309" s="326"/>
      <c r="O309" s="326"/>
      <c r="P309" s="326"/>
      <c r="Q309" s="327"/>
      <c r="R309" s="327"/>
      <c r="S309" s="327"/>
    </row>
    <row r="310" outlineLevel="1">
      <c r="A310" s="345">
        <v>323.0</v>
      </c>
      <c r="B310" s="346"/>
      <c r="C310" s="347" t="s">
        <v>560</v>
      </c>
      <c r="D310" s="348"/>
      <c r="E310" s="349"/>
      <c r="F310" s="350"/>
      <c r="G310" s="350"/>
      <c r="H310" s="351"/>
      <c r="I310" s="350"/>
      <c r="J310" s="352"/>
      <c r="K310" s="326"/>
      <c r="L310" s="326"/>
      <c r="M310" s="326"/>
      <c r="N310" s="326"/>
      <c r="O310" s="326"/>
      <c r="P310" s="326"/>
      <c r="Q310" s="327"/>
      <c r="R310" s="327"/>
      <c r="S310" s="327"/>
    </row>
    <row r="311" outlineLevel="1">
      <c r="A311" s="332">
        <v>323.0</v>
      </c>
      <c r="B311" s="332">
        <v>247.0</v>
      </c>
      <c r="C311" s="344" t="s">
        <v>493</v>
      </c>
      <c r="D311" s="332" t="s">
        <v>148</v>
      </c>
      <c r="E311" s="332">
        <v>9.8768</v>
      </c>
      <c r="F311" s="335">
        <v>1.0</v>
      </c>
      <c r="G311" s="336">
        <f>E311*F311</f>
        <v>9.8768</v>
      </c>
      <c r="H311" s="337">
        <f>H176</f>
        <v>146666.67</v>
      </c>
      <c r="I311" s="336">
        <f>G311*H311</f>
        <v>1448597.366</v>
      </c>
      <c r="J311" s="344" t="s">
        <v>561</v>
      </c>
      <c r="K311" s="326"/>
      <c r="L311" s="326"/>
      <c r="M311" s="326"/>
      <c r="N311" s="326"/>
      <c r="O311" s="326"/>
      <c r="P311" s="326"/>
      <c r="Q311" s="327"/>
      <c r="R311" s="327"/>
      <c r="S311" s="327"/>
    </row>
    <row r="312" outlineLevel="1">
      <c r="A312" s="345">
        <v>324.0</v>
      </c>
      <c r="B312" s="346"/>
      <c r="C312" s="347" t="s">
        <v>495</v>
      </c>
      <c r="D312" s="348"/>
      <c r="E312" s="349"/>
      <c r="F312" s="350"/>
      <c r="G312" s="350"/>
      <c r="H312" s="351"/>
      <c r="I312" s="350"/>
      <c r="J312" s="352"/>
      <c r="K312" s="326"/>
      <c r="L312" s="326"/>
      <c r="M312" s="326"/>
      <c r="N312" s="326"/>
      <c r="O312" s="326"/>
      <c r="P312" s="326"/>
      <c r="Q312" s="327"/>
      <c r="R312" s="327"/>
      <c r="S312" s="327"/>
    </row>
    <row r="313" outlineLevel="1">
      <c r="A313" s="332">
        <v>324.0</v>
      </c>
      <c r="B313" s="332">
        <v>248.0</v>
      </c>
      <c r="C313" s="344" t="s">
        <v>496</v>
      </c>
      <c r="D313" s="332" t="s">
        <v>47</v>
      </c>
      <c r="E313" s="332">
        <v>1420.06</v>
      </c>
      <c r="F313" s="335">
        <f>F39</f>
        <v>1</v>
      </c>
      <c r="G313" s="336">
        <f>E313*F313</f>
        <v>1420.06</v>
      </c>
      <c r="H313" s="337">
        <f>H178</f>
        <v>54.33</v>
      </c>
      <c r="I313" s="336">
        <f>G313*H313</f>
        <v>77151.8598</v>
      </c>
      <c r="J313" s="344" t="s">
        <v>562</v>
      </c>
      <c r="K313" s="326"/>
      <c r="L313" s="326"/>
      <c r="M313" s="326"/>
      <c r="N313" s="326"/>
      <c r="O313" s="326"/>
      <c r="P313" s="326"/>
      <c r="Q313" s="327"/>
      <c r="R313" s="327"/>
      <c r="S313" s="327"/>
    </row>
    <row r="314" outlineLevel="1">
      <c r="A314" s="345">
        <v>325.0</v>
      </c>
      <c r="B314" s="346"/>
      <c r="C314" s="347" t="s">
        <v>498</v>
      </c>
      <c r="D314" s="348"/>
      <c r="E314" s="349"/>
      <c r="F314" s="350"/>
      <c r="G314" s="350"/>
      <c r="H314" s="351"/>
      <c r="I314" s="350"/>
      <c r="J314" s="352"/>
      <c r="K314" s="326"/>
      <c r="L314" s="326"/>
      <c r="M314" s="326"/>
      <c r="N314" s="326"/>
      <c r="O314" s="326"/>
      <c r="P314" s="326"/>
      <c r="Q314" s="327"/>
      <c r="R314" s="327"/>
      <c r="S314" s="327"/>
    </row>
    <row r="315" outlineLevel="1">
      <c r="A315" s="332">
        <v>325.0</v>
      </c>
      <c r="B315" s="332">
        <v>249.0</v>
      </c>
      <c r="C315" s="344" t="s">
        <v>499</v>
      </c>
      <c r="D315" s="332" t="s">
        <v>23</v>
      </c>
      <c r="E315" s="332">
        <v>576.0</v>
      </c>
      <c r="F315" s="335">
        <v>1.0</v>
      </c>
      <c r="G315" s="336">
        <f t="shared" ref="G315:G318" si="126">E315*F315</f>
        <v>576</v>
      </c>
      <c r="H315" s="337">
        <f>H180</f>
        <v>1174.9</v>
      </c>
      <c r="I315" s="336">
        <f t="shared" ref="I315:I318" si="127">G315*H315</f>
        <v>676742.4</v>
      </c>
      <c r="J315" s="367" t="s">
        <v>563</v>
      </c>
      <c r="K315" s="326" t="str">
        <f>K180</f>
        <v>наша расценка за комплект</v>
      </c>
      <c r="L315" s="326"/>
      <c r="M315" s="326"/>
      <c r="N315" s="326"/>
      <c r="O315" s="326"/>
      <c r="P315" s="326"/>
      <c r="Q315" s="327"/>
      <c r="R315" s="327"/>
      <c r="S315" s="327"/>
    </row>
    <row r="316" outlineLevel="1">
      <c r="A316" s="332">
        <v>326.0</v>
      </c>
      <c r="B316" s="332">
        <v>250.0</v>
      </c>
      <c r="C316" s="344" t="s">
        <v>501</v>
      </c>
      <c r="D316" s="332" t="s">
        <v>19</v>
      </c>
      <c r="E316" s="332">
        <v>24.0</v>
      </c>
      <c r="F316" s="335">
        <v>1.0</v>
      </c>
      <c r="G316" s="336">
        <f t="shared" si="126"/>
        <v>24</v>
      </c>
      <c r="H316" s="337">
        <f>H69</f>
        <v>8130</v>
      </c>
      <c r="I316" s="336">
        <f t="shared" si="127"/>
        <v>195120</v>
      </c>
      <c r="J316" s="344" t="s">
        <v>502</v>
      </c>
      <c r="K316" s="326"/>
      <c r="L316" s="326"/>
      <c r="M316" s="326"/>
      <c r="N316" s="326"/>
      <c r="O316" s="326"/>
      <c r="P316" s="326"/>
      <c r="Q316" s="327"/>
      <c r="R316" s="327"/>
      <c r="S316" s="327"/>
    </row>
    <row r="317" outlineLevel="1">
      <c r="A317" s="332">
        <v>327.0</v>
      </c>
      <c r="B317" s="332">
        <v>251.0</v>
      </c>
      <c r="C317" s="344" t="s">
        <v>503</v>
      </c>
      <c r="D317" s="332" t="s">
        <v>23</v>
      </c>
      <c r="E317" s="332">
        <v>84.0</v>
      </c>
      <c r="F317" s="335">
        <v>1.0</v>
      </c>
      <c r="G317" s="336">
        <f t="shared" si="126"/>
        <v>84</v>
      </c>
      <c r="H317" s="337">
        <f>H186</f>
        <v>898.02</v>
      </c>
      <c r="I317" s="336">
        <f t="shared" si="127"/>
        <v>75433.68</v>
      </c>
      <c r="J317" s="408" t="s">
        <v>564</v>
      </c>
      <c r="K317" s="326" t="str">
        <f>K186</f>
        <v/>
      </c>
      <c r="L317" s="326"/>
      <c r="M317" s="326"/>
      <c r="N317" s="326"/>
      <c r="O317" s="326"/>
      <c r="P317" s="326"/>
      <c r="Q317" s="327"/>
      <c r="R317" s="327"/>
      <c r="S317" s="327"/>
    </row>
    <row r="318" outlineLevel="1">
      <c r="A318" s="332">
        <v>328.0</v>
      </c>
      <c r="B318" s="332">
        <v>251.0</v>
      </c>
      <c r="C318" s="344" t="s">
        <v>505</v>
      </c>
      <c r="D318" s="332" t="s">
        <v>19</v>
      </c>
      <c r="E318" s="332">
        <v>24.0</v>
      </c>
      <c r="F318" s="335">
        <v>1.0</v>
      </c>
      <c r="G318" s="336">
        <f t="shared" si="126"/>
        <v>24</v>
      </c>
      <c r="H318" s="337">
        <f>H189</f>
        <v>540</v>
      </c>
      <c r="I318" s="336">
        <f t="shared" si="127"/>
        <v>12960</v>
      </c>
      <c r="J318" s="344" t="s">
        <v>506</v>
      </c>
      <c r="K318" s="378"/>
      <c r="L318" s="326"/>
      <c r="M318" s="326"/>
      <c r="N318" s="326"/>
      <c r="O318" s="326"/>
      <c r="P318" s="326"/>
      <c r="Q318" s="327"/>
      <c r="R318" s="327"/>
      <c r="S318" s="327"/>
    </row>
    <row r="319">
      <c r="A319" s="326"/>
      <c r="B319" s="326"/>
      <c r="C319" s="438"/>
      <c r="D319" s="326"/>
      <c r="E319" s="439"/>
      <c r="F319" s="440"/>
      <c r="G319" s="441"/>
      <c r="H319" s="442"/>
      <c r="I319" s="441"/>
      <c r="J319" s="443"/>
      <c r="K319" s="326"/>
      <c r="L319" s="326"/>
      <c r="M319" s="326"/>
      <c r="N319" s="326"/>
      <c r="O319" s="326"/>
      <c r="P319" s="326"/>
      <c r="Q319" s="327"/>
      <c r="R319" s="327"/>
      <c r="S319" s="327"/>
    </row>
    <row r="320">
      <c r="A320" s="326"/>
      <c r="B320" s="326"/>
      <c r="C320" s="438"/>
      <c r="D320" s="326"/>
      <c r="E320" s="439"/>
      <c r="F320" s="440"/>
      <c r="G320" s="441"/>
      <c r="H320" s="442"/>
      <c r="I320" s="441"/>
      <c r="J320" s="443"/>
      <c r="K320" s="326"/>
      <c r="L320" s="326"/>
      <c r="M320" s="326"/>
      <c r="N320" s="326"/>
      <c r="O320" s="326"/>
      <c r="P320" s="326"/>
      <c r="Q320" s="327"/>
      <c r="R320" s="327"/>
      <c r="S320" s="327"/>
    </row>
    <row r="321">
      <c r="A321" s="326"/>
      <c r="B321" s="326"/>
      <c r="C321" s="438"/>
      <c r="D321" s="326"/>
      <c r="E321" s="439"/>
      <c r="F321" s="440"/>
      <c r="G321" s="441"/>
      <c r="H321" s="442"/>
      <c r="I321" s="441"/>
      <c r="J321" s="443"/>
      <c r="K321" s="326"/>
      <c r="L321" s="326"/>
      <c r="M321" s="326"/>
      <c r="N321" s="326"/>
      <c r="O321" s="326"/>
      <c r="P321" s="326"/>
      <c r="Q321" s="327"/>
      <c r="R321" s="327"/>
      <c r="S321" s="327"/>
    </row>
    <row r="322">
      <c r="A322" s="326"/>
      <c r="B322" s="326"/>
      <c r="C322" s="438"/>
      <c r="D322" s="326"/>
      <c r="E322" s="439"/>
      <c r="F322" s="440"/>
      <c r="G322" s="441"/>
      <c r="H322" s="442"/>
      <c r="I322" s="441"/>
      <c r="J322" s="443"/>
      <c r="K322" s="326"/>
      <c r="L322" s="326"/>
      <c r="M322" s="326"/>
      <c r="N322" s="326"/>
      <c r="O322" s="326"/>
      <c r="P322" s="326"/>
      <c r="Q322" s="327"/>
      <c r="R322" s="327"/>
      <c r="S322" s="327"/>
    </row>
    <row r="323">
      <c r="A323" s="326"/>
      <c r="B323" s="326"/>
      <c r="C323" s="438"/>
      <c r="D323" s="326"/>
      <c r="E323" s="439"/>
      <c r="F323" s="440"/>
      <c r="G323" s="441"/>
      <c r="H323" s="442"/>
      <c r="I323" s="441"/>
      <c r="J323" s="443"/>
      <c r="K323" s="326"/>
      <c r="L323" s="326"/>
      <c r="M323" s="326"/>
      <c r="N323" s="326"/>
      <c r="O323" s="326"/>
      <c r="P323" s="326"/>
      <c r="Q323" s="327"/>
      <c r="R323" s="327"/>
      <c r="S323" s="327"/>
    </row>
    <row r="324">
      <c r="A324" s="326"/>
      <c r="B324" s="326"/>
      <c r="C324" s="438"/>
      <c r="D324" s="326"/>
      <c r="E324" s="439"/>
      <c r="F324" s="440"/>
      <c r="G324" s="441"/>
      <c r="H324" s="442"/>
      <c r="I324" s="441"/>
      <c r="J324" s="443"/>
      <c r="K324" s="326"/>
      <c r="L324" s="326"/>
      <c r="M324" s="326"/>
      <c r="N324" s="326"/>
      <c r="O324" s="326"/>
      <c r="P324" s="326"/>
      <c r="Q324" s="327"/>
      <c r="R324" s="327"/>
      <c r="S324" s="327"/>
    </row>
    <row r="325">
      <c r="A325" s="326"/>
      <c r="B325" s="326"/>
      <c r="C325" s="438"/>
      <c r="D325" s="326"/>
      <c r="E325" s="439"/>
      <c r="F325" s="440"/>
      <c r="G325" s="441"/>
      <c r="H325" s="442"/>
      <c r="I325" s="441"/>
      <c r="J325" s="443"/>
      <c r="K325" s="326"/>
      <c r="L325" s="326"/>
      <c r="M325" s="326"/>
      <c r="N325" s="326"/>
      <c r="O325" s="326"/>
      <c r="P325" s="326"/>
      <c r="Q325" s="327"/>
      <c r="R325" s="327"/>
      <c r="S325" s="327"/>
    </row>
    <row r="326">
      <c r="A326" s="326"/>
      <c r="B326" s="326"/>
      <c r="C326" s="438"/>
      <c r="D326" s="326"/>
      <c r="E326" s="439"/>
      <c r="F326" s="440"/>
      <c r="G326" s="441"/>
      <c r="H326" s="442"/>
      <c r="I326" s="441"/>
      <c r="J326" s="443"/>
      <c r="K326" s="326"/>
      <c r="L326" s="326"/>
      <c r="M326" s="326"/>
      <c r="N326" s="326"/>
      <c r="O326" s="326"/>
      <c r="P326" s="326"/>
      <c r="Q326" s="327"/>
      <c r="R326" s="327"/>
      <c r="S326" s="327"/>
    </row>
    <row r="327">
      <c r="A327" s="326"/>
      <c r="B327" s="326"/>
      <c r="C327" s="438"/>
      <c r="D327" s="326"/>
      <c r="E327" s="439"/>
      <c r="F327" s="440"/>
      <c r="G327" s="441"/>
      <c r="H327" s="442"/>
      <c r="I327" s="441"/>
      <c r="J327" s="443"/>
      <c r="K327" s="326"/>
      <c r="L327" s="326"/>
      <c r="M327" s="326"/>
      <c r="N327" s="326"/>
      <c r="O327" s="326"/>
      <c r="P327" s="326"/>
      <c r="Q327" s="327"/>
      <c r="R327" s="327"/>
      <c r="S327" s="327"/>
    </row>
    <row r="328">
      <c r="A328" s="326"/>
      <c r="B328" s="326"/>
      <c r="C328" s="438"/>
      <c r="D328" s="326"/>
      <c r="E328" s="439"/>
      <c r="F328" s="440"/>
      <c r="G328" s="441"/>
      <c r="H328" s="442"/>
      <c r="I328" s="441"/>
      <c r="J328" s="443"/>
      <c r="K328" s="326"/>
      <c r="L328" s="326"/>
      <c r="M328" s="326"/>
      <c r="N328" s="326"/>
      <c r="O328" s="326"/>
      <c r="P328" s="326"/>
      <c r="Q328" s="327"/>
      <c r="R328" s="327"/>
      <c r="S328" s="327"/>
    </row>
    <row r="329">
      <c r="A329" s="326"/>
      <c r="B329" s="326"/>
      <c r="C329" s="438"/>
      <c r="D329" s="326"/>
      <c r="E329" s="439"/>
      <c r="F329" s="440"/>
      <c r="G329" s="441"/>
      <c r="H329" s="442"/>
      <c r="I329" s="441"/>
      <c r="J329" s="443"/>
      <c r="K329" s="326"/>
      <c r="L329" s="326"/>
      <c r="M329" s="326"/>
      <c r="N329" s="326"/>
      <c r="O329" s="326"/>
      <c r="P329" s="326"/>
      <c r="Q329" s="327"/>
      <c r="R329" s="327"/>
      <c r="S329" s="327"/>
    </row>
    <row r="330">
      <c r="A330" s="326"/>
      <c r="B330" s="326"/>
      <c r="C330" s="438"/>
      <c r="D330" s="326"/>
      <c r="E330" s="439"/>
      <c r="F330" s="440"/>
      <c r="G330" s="441"/>
      <c r="H330" s="442"/>
      <c r="I330" s="441"/>
      <c r="J330" s="443"/>
      <c r="K330" s="326"/>
      <c r="L330" s="326"/>
      <c r="M330" s="326"/>
      <c r="N330" s="326"/>
      <c r="O330" s="326"/>
      <c r="P330" s="326"/>
      <c r="Q330" s="327"/>
      <c r="R330" s="327"/>
      <c r="S330" s="327"/>
    </row>
    <row r="331">
      <c r="A331" s="326"/>
      <c r="B331" s="326"/>
      <c r="C331" s="438"/>
      <c r="D331" s="326"/>
      <c r="E331" s="439"/>
      <c r="F331" s="440"/>
      <c r="G331" s="441"/>
      <c r="H331" s="442"/>
      <c r="I331" s="441"/>
      <c r="J331" s="443"/>
      <c r="K331" s="326"/>
      <c r="L331" s="326"/>
      <c r="M331" s="326"/>
      <c r="N331" s="326"/>
      <c r="O331" s="326"/>
      <c r="P331" s="326"/>
      <c r="Q331" s="327"/>
      <c r="R331" s="327"/>
      <c r="S331" s="327"/>
    </row>
    <row r="332">
      <c r="A332" s="326"/>
      <c r="B332" s="326"/>
      <c r="C332" s="438"/>
      <c r="D332" s="326"/>
      <c r="E332" s="439"/>
      <c r="F332" s="440"/>
      <c r="G332" s="441"/>
      <c r="H332" s="442"/>
      <c r="I332" s="441"/>
      <c r="J332" s="443"/>
      <c r="K332" s="326"/>
      <c r="L332" s="326"/>
      <c r="M332" s="326"/>
      <c r="N332" s="326"/>
      <c r="O332" s="326"/>
      <c r="P332" s="326"/>
      <c r="Q332" s="327"/>
      <c r="R332" s="327"/>
      <c r="S332" s="327"/>
    </row>
    <row r="333">
      <c r="A333" s="326"/>
      <c r="B333" s="326"/>
      <c r="C333" s="438"/>
      <c r="D333" s="326"/>
      <c r="E333" s="439"/>
      <c r="F333" s="440"/>
      <c r="G333" s="441"/>
      <c r="H333" s="442"/>
      <c r="I333" s="441"/>
      <c r="J333" s="443"/>
      <c r="K333" s="326"/>
      <c r="L333" s="326"/>
      <c r="M333" s="326"/>
      <c r="N333" s="326"/>
      <c r="O333" s="326"/>
      <c r="P333" s="326"/>
      <c r="Q333" s="327"/>
      <c r="R333" s="327"/>
      <c r="S333" s="327"/>
    </row>
    <row r="334">
      <c r="A334" s="326"/>
      <c r="B334" s="326"/>
      <c r="C334" s="438"/>
      <c r="D334" s="326"/>
      <c r="E334" s="439"/>
      <c r="F334" s="440"/>
      <c r="G334" s="441"/>
      <c r="H334" s="442"/>
      <c r="I334" s="441"/>
      <c r="J334" s="443"/>
      <c r="K334" s="326"/>
      <c r="L334" s="326"/>
      <c r="M334" s="326"/>
      <c r="N334" s="326"/>
      <c r="O334" s="326"/>
      <c r="P334" s="326"/>
      <c r="Q334" s="327"/>
      <c r="R334" s="327"/>
      <c r="S334" s="327"/>
    </row>
    <row r="335">
      <c r="A335" s="326"/>
      <c r="B335" s="326"/>
      <c r="C335" s="438"/>
      <c r="D335" s="326"/>
      <c r="E335" s="439"/>
      <c r="F335" s="440"/>
      <c r="G335" s="441"/>
      <c r="H335" s="442"/>
      <c r="I335" s="441"/>
      <c r="J335" s="443"/>
      <c r="K335" s="326"/>
      <c r="L335" s="326"/>
      <c r="M335" s="326"/>
      <c r="N335" s="326"/>
      <c r="O335" s="326"/>
      <c r="P335" s="326"/>
      <c r="Q335" s="327"/>
      <c r="R335" s="327"/>
      <c r="S335" s="327"/>
    </row>
    <row r="336">
      <c r="A336" s="326"/>
      <c r="B336" s="326"/>
      <c r="C336" s="438"/>
      <c r="D336" s="326"/>
      <c r="E336" s="439"/>
      <c r="F336" s="440"/>
      <c r="G336" s="441"/>
      <c r="H336" s="442"/>
      <c r="I336" s="441"/>
      <c r="J336" s="443"/>
      <c r="K336" s="326"/>
      <c r="L336" s="326"/>
      <c r="M336" s="326"/>
      <c r="N336" s="326"/>
      <c r="O336" s="326"/>
      <c r="P336" s="326"/>
      <c r="Q336" s="327"/>
      <c r="R336" s="327"/>
      <c r="S336" s="327"/>
    </row>
    <row r="337">
      <c r="A337" s="326"/>
      <c r="B337" s="326"/>
      <c r="C337" s="438"/>
      <c r="D337" s="326"/>
      <c r="E337" s="439"/>
      <c r="F337" s="440"/>
      <c r="G337" s="441"/>
      <c r="H337" s="442"/>
      <c r="I337" s="441"/>
      <c r="J337" s="443"/>
      <c r="K337" s="326"/>
      <c r="L337" s="326"/>
      <c r="M337" s="326"/>
      <c r="N337" s="326"/>
      <c r="O337" s="326"/>
      <c r="P337" s="326"/>
      <c r="Q337" s="327"/>
      <c r="R337" s="327"/>
      <c r="S337" s="327"/>
    </row>
    <row r="338">
      <c r="A338" s="326"/>
      <c r="B338" s="326"/>
      <c r="C338" s="438"/>
      <c r="D338" s="326"/>
      <c r="E338" s="439"/>
      <c r="F338" s="440"/>
      <c r="G338" s="441"/>
      <c r="H338" s="442"/>
      <c r="I338" s="441"/>
      <c r="J338" s="443"/>
      <c r="K338" s="326"/>
      <c r="L338" s="326"/>
      <c r="M338" s="326"/>
      <c r="N338" s="326"/>
      <c r="O338" s="326"/>
      <c r="P338" s="326"/>
      <c r="Q338" s="327"/>
      <c r="R338" s="327"/>
      <c r="S338" s="327"/>
    </row>
    <row r="339">
      <c r="A339" s="326"/>
      <c r="B339" s="326"/>
      <c r="C339" s="438"/>
      <c r="D339" s="326"/>
      <c r="E339" s="439"/>
      <c r="F339" s="440"/>
      <c r="G339" s="441"/>
      <c r="H339" s="442"/>
      <c r="I339" s="441"/>
      <c r="J339" s="443"/>
      <c r="K339" s="326"/>
      <c r="L339" s="326"/>
      <c r="M339" s="326"/>
      <c r="N339" s="326"/>
      <c r="O339" s="326"/>
      <c r="P339" s="326"/>
      <c r="Q339" s="327"/>
      <c r="R339" s="327"/>
      <c r="S339" s="327"/>
    </row>
    <row r="340">
      <c r="A340" s="326"/>
      <c r="B340" s="326"/>
      <c r="C340" s="438"/>
      <c r="D340" s="326"/>
      <c r="E340" s="439"/>
      <c r="F340" s="440"/>
      <c r="G340" s="441"/>
      <c r="H340" s="442"/>
      <c r="I340" s="441"/>
      <c r="J340" s="443"/>
      <c r="K340" s="326"/>
      <c r="L340" s="326"/>
      <c r="M340" s="326"/>
      <c r="N340" s="326"/>
      <c r="O340" s="326"/>
      <c r="P340" s="326"/>
      <c r="Q340" s="327"/>
      <c r="R340" s="327"/>
      <c r="S340" s="327"/>
    </row>
    <row r="341">
      <c r="A341" s="326"/>
      <c r="B341" s="326"/>
      <c r="C341" s="438"/>
      <c r="D341" s="326"/>
      <c r="E341" s="439"/>
      <c r="F341" s="440"/>
      <c r="G341" s="441"/>
      <c r="H341" s="442"/>
      <c r="I341" s="441"/>
      <c r="J341" s="443"/>
      <c r="K341" s="326"/>
      <c r="L341" s="326"/>
      <c r="M341" s="326"/>
      <c r="N341" s="326"/>
      <c r="O341" s="326"/>
      <c r="P341" s="326"/>
      <c r="Q341" s="327"/>
      <c r="R341" s="327"/>
      <c r="S341" s="327"/>
    </row>
    <row r="342">
      <c r="A342" s="326"/>
      <c r="B342" s="326"/>
      <c r="C342" s="438"/>
      <c r="D342" s="326"/>
      <c r="E342" s="439"/>
      <c r="F342" s="440"/>
      <c r="G342" s="441"/>
      <c r="H342" s="442"/>
      <c r="I342" s="441"/>
      <c r="J342" s="443"/>
      <c r="K342" s="326"/>
      <c r="L342" s="326"/>
      <c r="M342" s="326"/>
      <c r="N342" s="326"/>
      <c r="O342" s="326"/>
      <c r="P342" s="326"/>
      <c r="Q342" s="327"/>
      <c r="R342" s="327"/>
      <c r="S342" s="327"/>
    </row>
    <row r="343">
      <c r="A343" s="326"/>
      <c r="B343" s="326"/>
      <c r="C343" s="438"/>
      <c r="D343" s="326"/>
      <c r="E343" s="439"/>
      <c r="F343" s="440"/>
      <c r="G343" s="441"/>
      <c r="H343" s="442"/>
      <c r="I343" s="441"/>
      <c r="J343" s="443"/>
      <c r="K343" s="326"/>
      <c r="L343" s="326"/>
      <c r="M343" s="326"/>
      <c r="N343" s="326"/>
      <c r="O343" s="326"/>
      <c r="P343" s="326"/>
      <c r="Q343" s="327"/>
      <c r="R343" s="327"/>
      <c r="S343" s="327"/>
    </row>
    <row r="344">
      <c r="A344" s="326"/>
      <c r="B344" s="326"/>
      <c r="C344" s="438"/>
      <c r="D344" s="326"/>
      <c r="E344" s="439"/>
      <c r="F344" s="440"/>
      <c r="G344" s="441"/>
      <c r="H344" s="442"/>
      <c r="I344" s="441"/>
      <c r="J344" s="443"/>
      <c r="K344" s="326"/>
      <c r="L344" s="326"/>
      <c r="M344" s="326"/>
      <c r="N344" s="326"/>
      <c r="O344" s="326"/>
      <c r="P344" s="326"/>
      <c r="Q344" s="327"/>
      <c r="R344" s="327"/>
      <c r="S344" s="327"/>
    </row>
    <row r="345">
      <c r="A345" s="326"/>
      <c r="B345" s="326"/>
      <c r="C345" s="438"/>
      <c r="D345" s="326"/>
      <c r="E345" s="439"/>
      <c r="F345" s="440"/>
      <c r="G345" s="441"/>
      <c r="H345" s="442"/>
      <c r="I345" s="441"/>
      <c r="J345" s="443"/>
      <c r="K345" s="326"/>
      <c r="L345" s="326"/>
      <c r="M345" s="326"/>
      <c r="N345" s="326"/>
      <c r="O345" s="326"/>
      <c r="P345" s="326"/>
      <c r="Q345" s="327"/>
      <c r="R345" s="327"/>
      <c r="S345" s="327"/>
    </row>
    <row r="346">
      <c r="A346" s="326"/>
      <c r="B346" s="326"/>
      <c r="C346" s="438"/>
      <c r="D346" s="326"/>
      <c r="E346" s="439"/>
      <c r="F346" s="440"/>
      <c r="G346" s="441"/>
      <c r="H346" s="442"/>
      <c r="I346" s="441"/>
      <c r="J346" s="443"/>
      <c r="K346" s="326"/>
      <c r="L346" s="326"/>
      <c r="M346" s="326"/>
      <c r="N346" s="326"/>
      <c r="O346" s="326"/>
      <c r="P346" s="326"/>
      <c r="Q346" s="327"/>
      <c r="R346" s="327"/>
      <c r="S346" s="327"/>
    </row>
    <row r="347">
      <c r="A347" s="326"/>
      <c r="B347" s="326"/>
      <c r="C347" s="438"/>
      <c r="D347" s="326"/>
      <c r="E347" s="439"/>
      <c r="F347" s="440"/>
      <c r="G347" s="441"/>
      <c r="H347" s="442"/>
      <c r="I347" s="441"/>
      <c r="J347" s="443"/>
      <c r="K347" s="326"/>
      <c r="L347" s="326"/>
      <c r="M347" s="326"/>
      <c r="N347" s="326"/>
      <c r="O347" s="326"/>
      <c r="P347" s="326"/>
      <c r="Q347" s="327"/>
      <c r="R347" s="327"/>
      <c r="S347" s="327"/>
    </row>
    <row r="348">
      <c r="A348" s="326"/>
      <c r="B348" s="326"/>
      <c r="C348" s="438"/>
      <c r="D348" s="326"/>
      <c r="E348" s="439"/>
      <c r="F348" s="440"/>
      <c r="G348" s="441"/>
      <c r="H348" s="442"/>
      <c r="I348" s="441"/>
      <c r="J348" s="443"/>
      <c r="K348" s="326"/>
      <c r="L348" s="326"/>
      <c r="M348" s="326"/>
      <c r="N348" s="326"/>
      <c r="O348" s="326"/>
      <c r="P348" s="326"/>
      <c r="Q348" s="327"/>
      <c r="R348" s="327"/>
      <c r="S348" s="327"/>
    </row>
    <row r="349">
      <c r="A349" s="326"/>
      <c r="B349" s="326"/>
      <c r="C349" s="438"/>
      <c r="D349" s="326"/>
      <c r="E349" s="439"/>
      <c r="F349" s="440"/>
      <c r="G349" s="441"/>
      <c r="H349" s="442"/>
      <c r="I349" s="441"/>
      <c r="J349" s="443"/>
      <c r="K349" s="326"/>
      <c r="L349" s="326"/>
      <c r="M349" s="326"/>
      <c r="N349" s="326"/>
      <c r="O349" s="326"/>
      <c r="P349" s="326"/>
      <c r="Q349" s="327"/>
      <c r="R349" s="327"/>
      <c r="S349" s="327"/>
    </row>
    <row r="350">
      <c r="A350" s="326"/>
      <c r="B350" s="326"/>
      <c r="C350" s="438"/>
      <c r="D350" s="326"/>
      <c r="E350" s="439"/>
      <c r="F350" s="440"/>
      <c r="G350" s="441"/>
      <c r="H350" s="442"/>
      <c r="I350" s="441"/>
      <c r="J350" s="443"/>
      <c r="K350" s="326"/>
      <c r="L350" s="326"/>
      <c r="M350" s="326"/>
      <c r="N350" s="326"/>
      <c r="O350" s="326"/>
      <c r="P350" s="326"/>
      <c r="Q350" s="327"/>
      <c r="R350" s="327"/>
      <c r="S350" s="327"/>
    </row>
    <row r="351">
      <c r="A351" s="326"/>
      <c r="B351" s="326"/>
      <c r="C351" s="438"/>
      <c r="D351" s="326"/>
      <c r="E351" s="439"/>
      <c r="F351" s="440"/>
      <c r="G351" s="441"/>
      <c r="H351" s="442"/>
      <c r="I351" s="441"/>
      <c r="J351" s="443"/>
      <c r="K351" s="326"/>
      <c r="L351" s="326"/>
      <c r="M351" s="326"/>
      <c r="N351" s="326"/>
      <c r="O351" s="326"/>
      <c r="P351" s="326"/>
      <c r="Q351" s="327"/>
      <c r="R351" s="327"/>
      <c r="S351" s="327"/>
    </row>
    <row r="352">
      <c r="A352" s="326"/>
      <c r="B352" s="326"/>
      <c r="C352" s="438"/>
      <c r="D352" s="326"/>
      <c r="E352" s="439"/>
      <c r="F352" s="440"/>
      <c r="G352" s="441"/>
      <c r="H352" s="442"/>
      <c r="I352" s="441"/>
      <c r="J352" s="443"/>
      <c r="K352" s="326"/>
      <c r="L352" s="326"/>
      <c r="M352" s="326"/>
      <c r="N352" s="326"/>
      <c r="O352" s="326"/>
      <c r="P352" s="326"/>
      <c r="Q352" s="327"/>
      <c r="R352" s="327"/>
      <c r="S352" s="327"/>
    </row>
    <row r="353">
      <c r="A353" s="326"/>
      <c r="B353" s="326"/>
      <c r="C353" s="438"/>
      <c r="D353" s="326"/>
      <c r="E353" s="439"/>
      <c r="F353" s="440"/>
      <c r="G353" s="441"/>
      <c r="H353" s="442"/>
      <c r="I353" s="441"/>
      <c r="J353" s="443"/>
      <c r="K353" s="326"/>
      <c r="L353" s="326"/>
      <c r="M353" s="326"/>
      <c r="N353" s="326"/>
      <c r="O353" s="326"/>
      <c r="P353" s="326"/>
      <c r="Q353" s="327"/>
      <c r="R353" s="327"/>
      <c r="S353" s="327"/>
    </row>
    <row r="354">
      <c r="A354" s="326"/>
      <c r="B354" s="326"/>
      <c r="C354" s="438"/>
      <c r="D354" s="326"/>
      <c r="E354" s="439"/>
      <c r="F354" s="440"/>
      <c r="G354" s="441"/>
      <c r="H354" s="442"/>
      <c r="I354" s="441"/>
      <c r="J354" s="443"/>
      <c r="K354" s="326"/>
      <c r="L354" s="326"/>
      <c r="M354" s="326"/>
      <c r="N354" s="326"/>
      <c r="O354" s="326"/>
      <c r="P354" s="326"/>
      <c r="Q354" s="327"/>
      <c r="R354" s="327"/>
      <c r="S354" s="327"/>
    </row>
    <row r="355">
      <c r="A355" s="326"/>
      <c r="B355" s="326"/>
      <c r="C355" s="438"/>
      <c r="D355" s="326"/>
      <c r="E355" s="439"/>
      <c r="F355" s="440"/>
      <c r="G355" s="441"/>
      <c r="H355" s="442"/>
      <c r="I355" s="441"/>
      <c r="J355" s="443"/>
      <c r="K355" s="326"/>
      <c r="L355" s="326"/>
      <c r="M355" s="326"/>
      <c r="N355" s="326"/>
      <c r="O355" s="326"/>
      <c r="P355" s="326"/>
      <c r="Q355" s="327"/>
      <c r="R355" s="327"/>
      <c r="S355" s="327"/>
    </row>
    <row r="356">
      <c r="A356" s="326"/>
      <c r="B356" s="326"/>
      <c r="C356" s="438"/>
      <c r="D356" s="326"/>
      <c r="E356" s="439"/>
      <c r="F356" s="440"/>
      <c r="G356" s="441"/>
      <c r="H356" s="442"/>
      <c r="I356" s="441"/>
      <c r="J356" s="443"/>
      <c r="K356" s="326"/>
      <c r="L356" s="326"/>
      <c r="M356" s="326"/>
      <c r="N356" s="326"/>
      <c r="O356" s="326"/>
      <c r="P356" s="326"/>
      <c r="Q356" s="327"/>
      <c r="R356" s="327"/>
      <c r="S356" s="327"/>
    </row>
    <row r="357">
      <c r="A357" s="326"/>
      <c r="B357" s="326"/>
      <c r="C357" s="438"/>
      <c r="D357" s="326"/>
      <c r="E357" s="439"/>
      <c r="F357" s="440"/>
      <c r="G357" s="441"/>
      <c r="H357" s="442"/>
      <c r="I357" s="441"/>
      <c r="J357" s="443"/>
      <c r="K357" s="326"/>
      <c r="L357" s="326"/>
      <c r="M357" s="326"/>
      <c r="N357" s="326"/>
      <c r="O357" s="326"/>
      <c r="P357" s="326"/>
      <c r="Q357" s="327"/>
      <c r="R357" s="327"/>
      <c r="S357" s="327"/>
    </row>
    <row r="358">
      <c r="A358" s="326"/>
      <c r="B358" s="326"/>
      <c r="C358" s="438"/>
      <c r="D358" s="326"/>
      <c r="E358" s="439"/>
      <c r="F358" s="440"/>
      <c r="G358" s="441"/>
      <c r="H358" s="442"/>
      <c r="I358" s="441"/>
      <c r="J358" s="443"/>
      <c r="K358" s="326"/>
      <c r="L358" s="326"/>
      <c r="M358" s="326"/>
      <c r="N358" s="326"/>
      <c r="O358" s="326"/>
      <c r="P358" s="326"/>
      <c r="Q358" s="327"/>
      <c r="R358" s="327"/>
      <c r="S358" s="327"/>
    </row>
    <row r="359">
      <c r="A359" s="326"/>
      <c r="B359" s="326"/>
      <c r="C359" s="438"/>
      <c r="D359" s="326"/>
      <c r="E359" s="439"/>
      <c r="F359" s="440"/>
      <c r="G359" s="441"/>
      <c r="H359" s="442"/>
      <c r="I359" s="441"/>
      <c r="J359" s="443"/>
      <c r="K359" s="326"/>
      <c r="L359" s="326"/>
      <c r="M359" s="326"/>
      <c r="N359" s="326"/>
      <c r="O359" s="326"/>
      <c r="P359" s="326"/>
      <c r="Q359" s="327"/>
      <c r="R359" s="327"/>
      <c r="S359" s="327"/>
    </row>
    <row r="360">
      <c r="A360" s="326"/>
      <c r="B360" s="326"/>
      <c r="C360" s="438"/>
      <c r="D360" s="326"/>
      <c r="E360" s="439"/>
      <c r="F360" s="440"/>
      <c r="G360" s="441"/>
      <c r="H360" s="442"/>
      <c r="I360" s="441"/>
      <c r="J360" s="443"/>
      <c r="K360" s="326"/>
      <c r="L360" s="326"/>
      <c r="M360" s="326"/>
      <c r="N360" s="326"/>
      <c r="O360" s="326"/>
      <c r="P360" s="326"/>
      <c r="Q360" s="327"/>
      <c r="R360" s="327"/>
      <c r="S360" s="327"/>
    </row>
    <row r="361">
      <c r="A361" s="326"/>
      <c r="B361" s="326"/>
      <c r="C361" s="438"/>
      <c r="D361" s="326"/>
      <c r="E361" s="439"/>
      <c r="F361" s="440"/>
      <c r="G361" s="441"/>
      <c r="H361" s="442"/>
      <c r="I361" s="441"/>
      <c r="J361" s="443"/>
      <c r="K361" s="326"/>
      <c r="L361" s="326"/>
      <c r="M361" s="326"/>
      <c r="N361" s="326"/>
      <c r="O361" s="326"/>
      <c r="P361" s="326"/>
      <c r="Q361" s="327"/>
      <c r="R361" s="327"/>
      <c r="S361" s="327"/>
    </row>
    <row r="362">
      <c r="A362" s="326"/>
      <c r="B362" s="326"/>
      <c r="C362" s="438"/>
      <c r="D362" s="326"/>
      <c r="E362" s="439"/>
      <c r="F362" s="440"/>
      <c r="G362" s="441"/>
      <c r="H362" s="442"/>
      <c r="I362" s="441"/>
      <c r="J362" s="443"/>
      <c r="K362" s="326"/>
      <c r="L362" s="326"/>
      <c r="M362" s="326"/>
      <c r="N362" s="326"/>
      <c r="O362" s="326"/>
      <c r="P362" s="326"/>
      <c r="Q362" s="327"/>
      <c r="R362" s="327"/>
      <c r="S362" s="327"/>
    </row>
    <row r="363">
      <c r="A363" s="326"/>
      <c r="B363" s="326"/>
      <c r="C363" s="438"/>
      <c r="D363" s="326"/>
      <c r="E363" s="439"/>
      <c r="F363" s="440"/>
      <c r="G363" s="441"/>
      <c r="H363" s="442"/>
      <c r="I363" s="441"/>
      <c r="J363" s="443"/>
      <c r="K363" s="326"/>
      <c r="L363" s="326"/>
      <c r="M363" s="326"/>
      <c r="N363" s="326"/>
      <c r="O363" s="326"/>
      <c r="P363" s="326"/>
      <c r="Q363" s="327"/>
      <c r="R363" s="327"/>
      <c r="S363" s="327"/>
    </row>
    <row r="364">
      <c r="A364" s="326"/>
      <c r="B364" s="326"/>
      <c r="C364" s="438"/>
      <c r="D364" s="326"/>
      <c r="E364" s="439"/>
      <c r="F364" s="440"/>
      <c r="G364" s="441"/>
      <c r="H364" s="442"/>
      <c r="I364" s="441"/>
      <c r="J364" s="443"/>
      <c r="K364" s="326"/>
      <c r="L364" s="326"/>
      <c r="M364" s="326"/>
      <c r="N364" s="326"/>
      <c r="O364" s="326"/>
      <c r="P364" s="326"/>
      <c r="Q364" s="327"/>
      <c r="R364" s="327"/>
      <c r="S364" s="327"/>
    </row>
    <row r="365">
      <c r="A365" s="326"/>
      <c r="B365" s="326"/>
      <c r="C365" s="438"/>
      <c r="D365" s="326"/>
      <c r="E365" s="439"/>
      <c r="F365" s="440"/>
      <c r="G365" s="441"/>
      <c r="H365" s="442"/>
      <c r="I365" s="441"/>
      <c r="J365" s="443"/>
      <c r="K365" s="326"/>
      <c r="L365" s="326"/>
      <c r="M365" s="326"/>
      <c r="N365" s="326"/>
      <c r="O365" s="326"/>
      <c r="P365" s="326"/>
      <c r="Q365" s="327"/>
      <c r="R365" s="327"/>
      <c r="S365" s="327"/>
    </row>
    <row r="366">
      <c r="A366" s="326"/>
      <c r="B366" s="326"/>
      <c r="C366" s="438"/>
      <c r="D366" s="326"/>
      <c r="E366" s="439"/>
      <c r="F366" s="440"/>
      <c r="G366" s="441"/>
      <c r="H366" s="442"/>
      <c r="I366" s="441"/>
      <c r="J366" s="443"/>
      <c r="K366" s="326"/>
      <c r="L366" s="326"/>
      <c r="M366" s="326"/>
      <c r="N366" s="326"/>
      <c r="O366" s="326"/>
      <c r="P366" s="326"/>
      <c r="Q366" s="327"/>
      <c r="R366" s="327"/>
      <c r="S366" s="327"/>
    </row>
    <row r="367">
      <c r="A367" s="326"/>
      <c r="B367" s="326"/>
      <c r="C367" s="438"/>
      <c r="D367" s="326"/>
      <c r="E367" s="439"/>
      <c r="F367" s="440"/>
      <c r="G367" s="441"/>
      <c r="H367" s="442"/>
      <c r="I367" s="441"/>
      <c r="J367" s="443"/>
      <c r="K367" s="326"/>
      <c r="L367" s="326"/>
      <c r="M367" s="326"/>
      <c r="N367" s="326"/>
      <c r="O367" s="326"/>
      <c r="P367" s="326"/>
      <c r="Q367" s="327"/>
      <c r="R367" s="327"/>
      <c r="S367" s="327"/>
    </row>
    <row r="368">
      <c r="A368" s="326"/>
      <c r="B368" s="326"/>
      <c r="C368" s="438"/>
      <c r="D368" s="326"/>
      <c r="E368" s="439"/>
      <c r="F368" s="440"/>
      <c r="G368" s="441"/>
      <c r="H368" s="442"/>
      <c r="I368" s="441"/>
      <c r="J368" s="443"/>
      <c r="K368" s="326"/>
      <c r="L368" s="326"/>
      <c r="M368" s="326"/>
      <c r="N368" s="326"/>
      <c r="O368" s="326"/>
      <c r="P368" s="326"/>
      <c r="Q368" s="327"/>
      <c r="R368" s="327"/>
      <c r="S368" s="327"/>
    </row>
    <row r="369">
      <c r="A369" s="326"/>
      <c r="B369" s="326"/>
      <c r="C369" s="438"/>
      <c r="D369" s="326"/>
      <c r="E369" s="439"/>
      <c r="F369" s="440"/>
      <c r="G369" s="441"/>
      <c r="H369" s="442"/>
      <c r="I369" s="441"/>
      <c r="J369" s="443"/>
      <c r="K369" s="326"/>
      <c r="L369" s="326"/>
      <c r="M369" s="326"/>
      <c r="N369" s="326"/>
      <c r="O369" s="326"/>
      <c r="P369" s="326"/>
      <c r="Q369" s="327"/>
      <c r="R369" s="327"/>
      <c r="S369" s="327"/>
    </row>
    <row r="370">
      <c r="A370" s="326"/>
      <c r="B370" s="326"/>
      <c r="C370" s="438"/>
      <c r="D370" s="326"/>
      <c r="E370" s="439"/>
      <c r="F370" s="440"/>
      <c r="G370" s="441"/>
      <c r="H370" s="442"/>
      <c r="I370" s="441"/>
      <c r="J370" s="443"/>
      <c r="K370" s="326"/>
      <c r="L370" s="326"/>
      <c r="M370" s="326"/>
      <c r="N370" s="326"/>
      <c r="O370" s="326"/>
      <c r="P370" s="326"/>
      <c r="Q370" s="327"/>
      <c r="R370" s="327"/>
      <c r="S370" s="327"/>
    </row>
    <row r="371">
      <c r="A371" s="326"/>
      <c r="B371" s="326"/>
      <c r="C371" s="438"/>
      <c r="D371" s="326"/>
      <c r="E371" s="439"/>
      <c r="F371" s="440"/>
      <c r="G371" s="441"/>
      <c r="H371" s="442"/>
      <c r="I371" s="441"/>
      <c r="J371" s="443"/>
      <c r="K371" s="326"/>
      <c r="L371" s="326"/>
      <c r="M371" s="326"/>
      <c r="N371" s="326"/>
      <c r="O371" s="326"/>
      <c r="P371" s="326"/>
      <c r="Q371" s="327"/>
      <c r="R371" s="327"/>
      <c r="S371" s="327"/>
    </row>
    <row r="372">
      <c r="A372" s="326"/>
      <c r="B372" s="326"/>
      <c r="C372" s="438"/>
      <c r="D372" s="326"/>
      <c r="E372" s="439"/>
      <c r="F372" s="440"/>
      <c r="G372" s="441"/>
      <c r="H372" s="442"/>
      <c r="I372" s="441"/>
      <c r="J372" s="443"/>
      <c r="K372" s="326"/>
      <c r="L372" s="326"/>
      <c r="M372" s="326"/>
      <c r="N372" s="326"/>
      <c r="O372" s="326"/>
      <c r="P372" s="326"/>
      <c r="Q372" s="327"/>
      <c r="R372" s="327"/>
      <c r="S372" s="327"/>
    </row>
    <row r="373">
      <c r="A373" s="326"/>
      <c r="B373" s="326"/>
      <c r="C373" s="438"/>
      <c r="D373" s="326"/>
      <c r="E373" s="439"/>
      <c r="F373" s="440"/>
      <c r="G373" s="441"/>
      <c r="H373" s="442"/>
      <c r="I373" s="441"/>
      <c r="J373" s="443"/>
      <c r="K373" s="326"/>
      <c r="L373" s="326"/>
      <c r="M373" s="326"/>
      <c r="N373" s="326"/>
      <c r="O373" s="326"/>
      <c r="P373" s="326"/>
      <c r="Q373" s="327"/>
      <c r="R373" s="327"/>
      <c r="S373" s="327"/>
    </row>
    <row r="374">
      <c r="A374" s="326"/>
      <c r="B374" s="326"/>
      <c r="C374" s="438"/>
      <c r="D374" s="326"/>
      <c r="E374" s="439"/>
      <c r="F374" s="440"/>
      <c r="G374" s="441"/>
      <c r="H374" s="442"/>
      <c r="I374" s="441"/>
      <c r="J374" s="443"/>
      <c r="K374" s="326"/>
      <c r="L374" s="326"/>
      <c r="M374" s="326"/>
      <c r="N374" s="326"/>
      <c r="O374" s="326"/>
      <c r="P374" s="326"/>
      <c r="Q374" s="327"/>
      <c r="R374" s="327"/>
      <c r="S374" s="327"/>
    </row>
    <row r="375">
      <c r="A375" s="326"/>
      <c r="B375" s="326"/>
      <c r="C375" s="438"/>
      <c r="D375" s="326"/>
      <c r="E375" s="439"/>
      <c r="F375" s="440"/>
      <c r="G375" s="441"/>
      <c r="H375" s="442"/>
      <c r="I375" s="441"/>
      <c r="J375" s="443"/>
      <c r="K375" s="326"/>
      <c r="L375" s="326"/>
      <c r="M375" s="326"/>
      <c r="N375" s="326"/>
      <c r="O375" s="326"/>
      <c r="P375" s="326"/>
      <c r="Q375" s="327"/>
      <c r="R375" s="327"/>
      <c r="S375" s="327"/>
    </row>
    <row r="376">
      <c r="A376" s="326"/>
      <c r="B376" s="326"/>
      <c r="C376" s="438"/>
      <c r="D376" s="326"/>
      <c r="E376" s="439"/>
      <c r="F376" s="440"/>
      <c r="G376" s="441"/>
      <c r="H376" s="442"/>
      <c r="I376" s="441"/>
      <c r="J376" s="443"/>
      <c r="K376" s="326"/>
      <c r="L376" s="326"/>
      <c r="M376" s="326"/>
      <c r="N376" s="326"/>
      <c r="O376" s="326"/>
      <c r="P376" s="326"/>
      <c r="Q376" s="327"/>
      <c r="R376" s="327"/>
      <c r="S376" s="327"/>
    </row>
    <row r="377">
      <c r="A377" s="326"/>
      <c r="B377" s="326"/>
      <c r="C377" s="438"/>
      <c r="D377" s="326"/>
      <c r="E377" s="439"/>
      <c r="F377" s="440"/>
      <c r="G377" s="441"/>
      <c r="H377" s="442"/>
      <c r="I377" s="441"/>
      <c r="J377" s="443"/>
      <c r="K377" s="326"/>
      <c r="L377" s="326"/>
      <c r="M377" s="326"/>
      <c r="N377" s="326"/>
      <c r="O377" s="326"/>
      <c r="P377" s="326"/>
      <c r="Q377" s="327"/>
      <c r="R377" s="327"/>
      <c r="S377" s="327"/>
    </row>
    <row r="378">
      <c r="A378" s="326"/>
      <c r="B378" s="326"/>
      <c r="C378" s="438"/>
      <c r="D378" s="326"/>
      <c r="E378" s="439"/>
      <c r="F378" s="440"/>
      <c r="G378" s="441"/>
      <c r="H378" s="442"/>
      <c r="I378" s="441"/>
      <c r="J378" s="443"/>
      <c r="K378" s="326"/>
      <c r="L378" s="326"/>
      <c r="M378" s="326"/>
      <c r="N378" s="326"/>
      <c r="O378" s="326"/>
      <c r="P378" s="326"/>
      <c r="Q378" s="327"/>
      <c r="R378" s="327"/>
      <c r="S378" s="327"/>
    </row>
    <row r="379">
      <c r="A379" s="326"/>
      <c r="B379" s="326"/>
      <c r="C379" s="438"/>
      <c r="D379" s="326"/>
      <c r="E379" s="439"/>
      <c r="F379" s="440"/>
      <c r="G379" s="441"/>
      <c r="H379" s="442"/>
      <c r="I379" s="441"/>
      <c r="J379" s="443"/>
      <c r="K379" s="326"/>
      <c r="L379" s="326"/>
      <c r="M379" s="326"/>
      <c r="N379" s="326"/>
      <c r="O379" s="326"/>
      <c r="P379" s="326"/>
      <c r="Q379" s="327"/>
      <c r="R379" s="327"/>
      <c r="S379" s="327"/>
    </row>
    <row r="380">
      <c r="A380" s="326"/>
      <c r="B380" s="326"/>
      <c r="C380" s="438"/>
      <c r="D380" s="326"/>
      <c r="E380" s="439"/>
      <c r="F380" s="440"/>
      <c r="G380" s="441"/>
      <c r="H380" s="442"/>
      <c r="I380" s="441"/>
      <c r="J380" s="443"/>
      <c r="K380" s="326"/>
      <c r="L380" s="326"/>
      <c r="M380" s="326"/>
      <c r="N380" s="326"/>
      <c r="O380" s="326"/>
      <c r="P380" s="326"/>
      <c r="Q380" s="327"/>
      <c r="R380" s="327"/>
      <c r="S380" s="327"/>
    </row>
    <row r="381">
      <c r="A381" s="326"/>
      <c r="B381" s="326"/>
      <c r="C381" s="438"/>
      <c r="D381" s="326"/>
      <c r="E381" s="439"/>
      <c r="F381" s="440"/>
      <c r="G381" s="441"/>
      <c r="H381" s="442"/>
      <c r="I381" s="441"/>
      <c r="J381" s="443"/>
      <c r="K381" s="326"/>
      <c r="L381" s="326"/>
      <c r="M381" s="326"/>
      <c r="N381" s="326"/>
      <c r="O381" s="326"/>
      <c r="P381" s="326"/>
      <c r="Q381" s="327"/>
      <c r="R381" s="327"/>
      <c r="S381" s="327"/>
    </row>
    <row r="382">
      <c r="A382" s="326"/>
      <c r="B382" s="326"/>
      <c r="C382" s="438"/>
      <c r="D382" s="326"/>
      <c r="E382" s="439"/>
      <c r="F382" s="440"/>
      <c r="G382" s="441"/>
      <c r="H382" s="442"/>
      <c r="I382" s="441"/>
      <c r="J382" s="443"/>
      <c r="K382" s="326"/>
      <c r="L382" s="326"/>
      <c r="M382" s="326"/>
      <c r="N382" s="326"/>
      <c r="O382" s="326"/>
      <c r="P382" s="326"/>
      <c r="Q382" s="327"/>
      <c r="R382" s="327"/>
      <c r="S382" s="327"/>
    </row>
    <row r="383">
      <c r="A383" s="326"/>
      <c r="B383" s="326"/>
      <c r="C383" s="438"/>
      <c r="D383" s="326"/>
      <c r="E383" s="439"/>
      <c r="F383" s="440"/>
      <c r="G383" s="441"/>
      <c r="H383" s="442"/>
      <c r="I383" s="441"/>
      <c r="J383" s="443"/>
      <c r="K383" s="326"/>
      <c r="L383" s="326"/>
      <c r="M383" s="326"/>
      <c r="N383" s="326"/>
      <c r="O383" s="326"/>
      <c r="P383" s="326"/>
      <c r="Q383" s="327"/>
      <c r="R383" s="327"/>
      <c r="S383" s="327"/>
    </row>
    <row r="384">
      <c r="A384" s="326"/>
      <c r="B384" s="326"/>
      <c r="C384" s="438"/>
      <c r="D384" s="326"/>
      <c r="E384" s="439"/>
      <c r="F384" s="440"/>
      <c r="G384" s="441"/>
      <c r="H384" s="442"/>
      <c r="I384" s="441"/>
      <c r="J384" s="443"/>
      <c r="K384" s="326"/>
      <c r="L384" s="326"/>
      <c r="M384" s="326"/>
      <c r="N384" s="326"/>
      <c r="O384" s="326"/>
      <c r="P384" s="326"/>
      <c r="Q384" s="327"/>
      <c r="R384" s="327"/>
      <c r="S384" s="327"/>
    </row>
    <row r="385">
      <c r="A385" s="326"/>
      <c r="B385" s="326"/>
      <c r="C385" s="438"/>
      <c r="D385" s="326"/>
      <c r="E385" s="439"/>
      <c r="F385" s="440"/>
      <c r="G385" s="441"/>
      <c r="H385" s="442"/>
      <c r="I385" s="441"/>
      <c r="J385" s="443"/>
      <c r="K385" s="326"/>
      <c r="L385" s="326"/>
      <c r="M385" s="326"/>
      <c r="N385" s="326"/>
      <c r="O385" s="326"/>
      <c r="P385" s="326"/>
      <c r="Q385" s="327"/>
      <c r="R385" s="327"/>
      <c r="S385" s="327"/>
    </row>
    <row r="386">
      <c r="A386" s="326"/>
      <c r="B386" s="326"/>
      <c r="C386" s="438"/>
      <c r="D386" s="326"/>
      <c r="E386" s="439"/>
      <c r="F386" s="440"/>
      <c r="G386" s="441"/>
      <c r="H386" s="442"/>
      <c r="I386" s="441"/>
      <c r="J386" s="443"/>
      <c r="K386" s="326"/>
      <c r="L386" s="326"/>
      <c r="M386" s="326"/>
      <c r="N386" s="326"/>
      <c r="O386" s="326"/>
      <c r="P386" s="326"/>
      <c r="Q386" s="327"/>
      <c r="R386" s="327"/>
      <c r="S386" s="327"/>
    </row>
    <row r="387">
      <c r="A387" s="326"/>
      <c r="B387" s="326"/>
      <c r="C387" s="438"/>
      <c r="D387" s="326"/>
      <c r="E387" s="439"/>
      <c r="F387" s="440"/>
      <c r="G387" s="441"/>
      <c r="H387" s="442"/>
      <c r="I387" s="441"/>
      <c r="J387" s="443"/>
      <c r="K387" s="326"/>
      <c r="L387" s="326"/>
      <c r="M387" s="326"/>
      <c r="N387" s="326"/>
      <c r="O387" s="326"/>
      <c r="P387" s="326"/>
      <c r="Q387" s="327"/>
      <c r="R387" s="327"/>
      <c r="S387" s="327"/>
    </row>
    <row r="388">
      <c r="A388" s="326"/>
      <c r="B388" s="326"/>
      <c r="C388" s="438"/>
      <c r="D388" s="326"/>
      <c r="E388" s="439"/>
      <c r="F388" s="440"/>
      <c r="G388" s="441"/>
      <c r="H388" s="442"/>
      <c r="I388" s="441"/>
      <c r="J388" s="443"/>
      <c r="K388" s="326"/>
      <c r="L388" s="326"/>
      <c r="M388" s="326"/>
      <c r="N388" s="326"/>
      <c r="O388" s="326"/>
      <c r="P388" s="326"/>
      <c r="Q388" s="327"/>
      <c r="R388" s="327"/>
      <c r="S388" s="327"/>
    </row>
    <row r="389">
      <c r="A389" s="326"/>
      <c r="B389" s="326"/>
      <c r="C389" s="438"/>
      <c r="D389" s="326"/>
      <c r="E389" s="439"/>
      <c r="F389" s="440"/>
      <c r="G389" s="441"/>
      <c r="H389" s="442"/>
      <c r="I389" s="441"/>
      <c r="J389" s="443"/>
      <c r="K389" s="326"/>
      <c r="L389" s="326"/>
      <c r="M389" s="326"/>
      <c r="N389" s="326"/>
      <c r="O389" s="326"/>
      <c r="P389" s="326"/>
      <c r="Q389" s="327"/>
      <c r="R389" s="327"/>
      <c r="S389" s="327"/>
    </row>
    <row r="390">
      <c r="A390" s="326"/>
      <c r="B390" s="326"/>
      <c r="C390" s="438"/>
      <c r="D390" s="326"/>
      <c r="E390" s="439"/>
      <c r="F390" s="440"/>
      <c r="G390" s="441"/>
      <c r="H390" s="442"/>
      <c r="I390" s="441"/>
      <c r="J390" s="443"/>
      <c r="K390" s="326"/>
      <c r="L390" s="326"/>
      <c r="M390" s="326"/>
      <c r="N390" s="326"/>
      <c r="O390" s="326"/>
      <c r="P390" s="326"/>
      <c r="Q390" s="327"/>
      <c r="R390" s="327"/>
      <c r="S390" s="327"/>
    </row>
    <row r="391">
      <c r="A391" s="326"/>
      <c r="B391" s="326"/>
      <c r="C391" s="438"/>
      <c r="D391" s="326"/>
      <c r="E391" s="439"/>
      <c r="F391" s="440"/>
      <c r="G391" s="441"/>
      <c r="H391" s="442"/>
      <c r="I391" s="441"/>
      <c r="J391" s="443"/>
      <c r="K391" s="326"/>
      <c r="L391" s="326"/>
      <c r="M391" s="326"/>
      <c r="N391" s="326"/>
      <c r="O391" s="326"/>
      <c r="P391" s="326"/>
      <c r="Q391" s="327"/>
      <c r="R391" s="327"/>
      <c r="S391" s="327"/>
    </row>
    <row r="392">
      <c r="A392" s="326"/>
      <c r="B392" s="326"/>
      <c r="C392" s="438"/>
      <c r="D392" s="326"/>
      <c r="E392" s="439"/>
      <c r="F392" s="440"/>
      <c r="G392" s="441"/>
      <c r="H392" s="442"/>
      <c r="I392" s="441"/>
      <c r="J392" s="443"/>
      <c r="K392" s="326"/>
      <c r="L392" s="326"/>
      <c r="M392" s="326"/>
      <c r="N392" s="326"/>
      <c r="O392" s="326"/>
      <c r="P392" s="326"/>
      <c r="Q392" s="327"/>
      <c r="R392" s="327"/>
      <c r="S392" s="327"/>
    </row>
    <row r="393">
      <c r="A393" s="326"/>
      <c r="B393" s="326"/>
      <c r="C393" s="438"/>
      <c r="D393" s="326"/>
      <c r="E393" s="439"/>
      <c r="F393" s="440"/>
      <c r="G393" s="441"/>
      <c r="H393" s="442"/>
      <c r="I393" s="441"/>
      <c r="J393" s="443"/>
      <c r="K393" s="326"/>
      <c r="L393" s="326"/>
      <c r="M393" s="326"/>
      <c r="N393" s="326"/>
      <c r="O393" s="326"/>
      <c r="P393" s="326"/>
      <c r="Q393" s="327"/>
      <c r="R393" s="327"/>
      <c r="S393" s="327"/>
    </row>
    <row r="394">
      <c r="A394" s="326"/>
      <c r="B394" s="326"/>
      <c r="C394" s="438"/>
      <c r="D394" s="326"/>
      <c r="E394" s="439"/>
      <c r="F394" s="440"/>
      <c r="G394" s="441"/>
      <c r="H394" s="442"/>
      <c r="I394" s="441"/>
      <c r="J394" s="443"/>
      <c r="K394" s="326"/>
      <c r="L394" s="326"/>
      <c r="M394" s="326"/>
      <c r="N394" s="326"/>
      <c r="O394" s="326"/>
      <c r="P394" s="326"/>
      <c r="Q394" s="327"/>
      <c r="R394" s="327"/>
      <c r="S394" s="327"/>
    </row>
    <row r="395">
      <c r="A395" s="326"/>
      <c r="B395" s="326"/>
      <c r="C395" s="438"/>
      <c r="D395" s="326"/>
      <c r="E395" s="439"/>
      <c r="F395" s="440"/>
      <c r="G395" s="441"/>
      <c r="H395" s="442"/>
      <c r="I395" s="441"/>
      <c r="J395" s="443"/>
      <c r="K395" s="326"/>
      <c r="L395" s="326"/>
      <c r="M395" s="326"/>
      <c r="N395" s="326"/>
      <c r="O395" s="326"/>
      <c r="P395" s="326"/>
      <c r="Q395" s="327"/>
      <c r="R395" s="327"/>
      <c r="S395" s="327"/>
    </row>
    <row r="396">
      <c r="A396" s="326"/>
      <c r="B396" s="326"/>
      <c r="C396" s="438"/>
      <c r="D396" s="326"/>
      <c r="E396" s="439"/>
      <c r="F396" s="440"/>
      <c r="G396" s="441"/>
      <c r="H396" s="442"/>
      <c r="I396" s="441"/>
      <c r="J396" s="443"/>
      <c r="K396" s="326"/>
      <c r="L396" s="326"/>
      <c r="M396" s="326"/>
      <c r="N396" s="326"/>
      <c r="O396" s="326"/>
      <c r="P396" s="326"/>
      <c r="Q396" s="327"/>
      <c r="R396" s="327"/>
      <c r="S396" s="327"/>
    </row>
    <row r="397">
      <c r="A397" s="326"/>
      <c r="B397" s="326"/>
      <c r="C397" s="438"/>
      <c r="D397" s="326"/>
      <c r="E397" s="439"/>
      <c r="F397" s="440"/>
      <c r="G397" s="441"/>
      <c r="H397" s="442"/>
      <c r="I397" s="441"/>
      <c r="J397" s="443"/>
      <c r="K397" s="326"/>
      <c r="L397" s="326"/>
      <c r="M397" s="326"/>
      <c r="N397" s="326"/>
      <c r="O397" s="326"/>
      <c r="P397" s="326"/>
      <c r="Q397" s="327"/>
      <c r="R397" s="327"/>
      <c r="S397" s="327"/>
    </row>
    <row r="398">
      <c r="A398" s="326"/>
      <c r="B398" s="326"/>
      <c r="C398" s="438"/>
      <c r="D398" s="326"/>
      <c r="E398" s="439"/>
      <c r="F398" s="440"/>
      <c r="G398" s="441"/>
      <c r="H398" s="442"/>
      <c r="I398" s="441"/>
      <c r="J398" s="443"/>
      <c r="K398" s="326"/>
      <c r="L398" s="326"/>
      <c r="M398" s="326"/>
      <c r="N398" s="326"/>
      <c r="O398" s="326"/>
      <c r="P398" s="326"/>
      <c r="Q398" s="327"/>
      <c r="R398" s="327"/>
      <c r="S398" s="327"/>
    </row>
    <row r="399">
      <c r="A399" s="326"/>
      <c r="B399" s="326"/>
      <c r="C399" s="438"/>
      <c r="D399" s="326"/>
      <c r="E399" s="439"/>
      <c r="F399" s="440"/>
      <c r="G399" s="441"/>
      <c r="H399" s="442"/>
      <c r="I399" s="441"/>
      <c r="J399" s="443"/>
      <c r="K399" s="326"/>
      <c r="L399" s="326"/>
      <c r="M399" s="326"/>
      <c r="N399" s="326"/>
      <c r="O399" s="326"/>
      <c r="P399" s="326"/>
      <c r="Q399" s="327"/>
      <c r="R399" s="327"/>
      <c r="S399" s="327"/>
    </row>
    <row r="400">
      <c r="A400" s="326"/>
      <c r="B400" s="326"/>
      <c r="C400" s="438"/>
      <c r="D400" s="326"/>
      <c r="E400" s="439"/>
      <c r="F400" s="440"/>
      <c r="G400" s="441"/>
      <c r="H400" s="442"/>
      <c r="I400" s="441"/>
      <c r="J400" s="443"/>
      <c r="K400" s="326"/>
      <c r="L400" s="326"/>
      <c r="M400" s="326"/>
      <c r="N400" s="326"/>
      <c r="O400" s="326"/>
      <c r="P400" s="326"/>
      <c r="Q400" s="327"/>
      <c r="R400" s="327"/>
      <c r="S400" s="327"/>
    </row>
    <row r="401">
      <c r="A401" s="326"/>
      <c r="B401" s="326"/>
      <c r="C401" s="438"/>
      <c r="D401" s="326"/>
      <c r="E401" s="439"/>
      <c r="F401" s="440"/>
      <c r="G401" s="441"/>
      <c r="H401" s="442"/>
      <c r="I401" s="441"/>
      <c r="J401" s="443"/>
      <c r="K401" s="326"/>
      <c r="L401" s="326"/>
      <c r="M401" s="326"/>
      <c r="N401" s="326"/>
      <c r="O401" s="326"/>
      <c r="P401" s="326"/>
      <c r="Q401" s="327"/>
      <c r="R401" s="327"/>
      <c r="S401" s="327"/>
    </row>
    <row r="402">
      <c r="A402" s="326"/>
      <c r="B402" s="326"/>
      <c r="C402" s="438"/>
      <c r="D402" s="326"/>
      <c r="E402" s="439"/>
      <c r="F402" s="440"/>
      <c r="G402" s="441"/>
      <c r="H402" s="442"/>
      <c r="I402" s="441"/>
      <c r="J402" s="443"/>
      <c r="K402" s="326"/>
      <c r="L402" s="326"/>
      <c r="M402" s="326"/>
      <c r="N402" s="326"/>
      <c r="O402" s="326"/>
      <c r="P402" s="326"/>
      <c r="Q402" s="327"/>
      <c r="R402" s="327"/>
      <c r="S402" s="327"/>
    </row>
    <row r="403">
      <c r="A403" s="326"/>
      <c r="B403" s="326"/>
      <c r="C403" s="438"/>
      <c r="D403" s="326"/>
      <c r="E403" s="439"/>
      <c r="F403" s="440"/>
      <c r="G403" s="441"/>
      <c r="H403" s="442"/>
      <c r="I403" s="441"/>
      <c r="J403" s="443"/>
      <c r="K403" s="326"/>
      <c r="L403" s="326"/>
      <c r="M403" s="326"/>
      <c r="N403" s="326"/>
      <c r="O403" s="326"/>
      <c r="P403" s="326"/>
      <c r="Q403" s="327"/>
      <c r="R403" s="327"/>
      <c r="S403" s="327"/>
    </row>
    <row r="404">
      <c r="A404" s="326"/>
      <c r="B404" s="326"/>
      <c r="C404" s="438"/>
      <c r="D404" s="326"/>
      <c r="E404" s="439"/>
      <c r="F404" s="440"/>
      <c r="G404" s="441"/>
      <c r="H404" s="442"/>
      <c r="I404" s="441"/>
      <c r="J404" s="443"/>
      <c r="K404" s="326"/>
      <c r="L404" s="326"/>
      <c r="M404" s="326"/>
      <c r="N404" s="326"/>
      <c r="O404" s="326"/>
      <c r="P404" s="326"/>
      <c r="Q404" s="327"/>
      <c r="R404" s="327"/>
      <c r="S404" s="327"/>
    </row>
    <row r="405">
      <c r="A405" s="326"/>
      <c r="B405" s="326"/>
      <c r="C405" s="438"/>
      <c r="D405" s="326"/>
      <c r="E405" s="439"/>
      <c r="F405" s="440"/>
      <c r="G405" s="441"/>
      <c r="H405" s="442"/>
      <c r="I405" s="441"/>
      <c r="J405" s="443"/>
      <c r="K405" s="326"/>
      <c r="L405" s="326"/>
      <c r="M405" s="326"/>
      <c r="N405" s="326"/>
      <c r="O405" s="326"/>
      <c r="P405" s="326"/>
      <c r="Q405" s="327"/>
      <c r="R405" s="327"/>
      <c r="S405" s="327"/>
    </row>
    <row r="406">
      <c r="A406" s="326"/>
      <c r="B406" s="326"/>
      <c r="C406" s="438"/>
      <c r="D406" s="326"/>
      <c r="E406" s="439"/>
      <c r="F406" s="440"/>
      <c r="G406" s="441"/>
      <c r="H406" s="442"/>
      <c r="I406" s="441"/>
      <c r="J406" s="443"/>
      <c r="K406" s="326"/>
      <c r="L406" s="326"/>
      <c r="M406" s="326"/>
      <c r="N406" s="326"/>
      <c r="O406" s="326"/>
      <c r="P406" s="326"/>
      <c r="Q406" s="327"/>
      <c r="R406" s="327"/>
      <c r="S406" s="327"/>
    </row>
    <row r="407">
      <c r="A407" s="326"/>
      <c r="B407" s="326"/>
      <c r="C407" s="438"/>
      <c r="D407" s="326"/>
      <c r="E407" s="439"/>
      <c r="F407" s="440"/>
      <c r="G407" s="441"/>
      <c r="H407" s="442"/>
      <c r="I407" s="441"/>
      <c r="J407" s="443"/>
      <c r="K407" s="326"/>
      <c r="L407" s="326"/>
      <c r="M407" s="326"/>
      <c r="N407" s="326"/>
      <c r="O407" s="326"/>
      <c r="P407" s="326"/>
      <c r="Q407" s="327"/>
      <c r="R407" s="327"/>
      <c r="S407" s="327"/>
    </row>
    <row r="408">
      <c r="A408" s="326"/>
      <c r="B408" s="326"/>
      <c r="C408" s="438"/>
      <c r="D408" s="326"/>
      <c r="E408" s="439"/>
      <c r="F408" s="440"/>
      <c r="G408" s="441"/>
      <c r="H408" s="442"/>
      <c r="I408" s="441"/>
      <c r="J408" s="443"/>
      <c r="K408" s="326"/>
      <c r="L408" s="326"/>
      <c r="M408" s="326"/>
      <c r="N408" s="326"/>
      <c r="O408" s="326"/>
      <c r="P408" s="326"/>
      <c r="Q408" s="327"/>
      <c r="R408" s="327"/>
      <c r="S408" s="327"/>
    </row>
    <row r="409">
      <c r="A409" s="326"/>
      <c r="B409" s="326"/>
      <c r="C409" s="438"/>
      <c r="D409" s="326"/>
      <c r="E409" s="439"/>
      <c r="F409" s="440"/>
      <c r="G409" s="441"/>
      <c r="H409" s="442"/>
      <c r="I409" s="441"/>
      <c r="J409" s="443"/>
      <c r="K409" s="326"/>
      <c r="L409" s="326"/>
      <c r="M409" s="326"/>
      <c r="N409" s="326"/>
      <c r="O409" s="326"/>
      <c r="P409" s="326"/>
      <c r="Q409" s="327"/>
      <c r="R409" s="327"/>
      <c r="S409" s="327"/>
    </row>
    <row r="410">
      <c r="A410" s="326"/>
      <c r="B410" s="326"/>
      <c r="C410" s="438"/>
      <c r="D410" s="326"/>
      <c r="E410" s="439"/>
      <c r="F410" s="440"/>
      <c r="G410" s="441"/>
      <c r="H410" s="442"/>
      <c r="I410" s="441"/>
      <c r="J410" s="443"/>
      <c r="K410" s="326"/>
      <c r="L410" s="326"/>
      <c r="M410" s="326"/>
      <c r="N410" s="326"/>
      <c r="O410" s="326"/>
      <c r="P410" s="326"/>
      <c r="Q410" s="327"/>
      <c r="R410" s="327"/>
      <c r="S410" s="327"/>
    </row>
    <row r="411">
      <c r="A411" s="326"/>
      <c r="B411" s="326"/>
      <c r="C411" s="438"/>
      <c r="D411" s="326"/>
      <c r="E411" s="439"/>
      <c r="F411" s="440"/>
      <c r="G411" s="441"/>
      <c r="H411" s="442"/>
      <c r="I411" s="441"/>
      <c r="J411" s="443"/>
      <c r="K411" s="326"/>
      <c r="L411" s="326"/>
      <c r="M411" s="326"/>
      <c r="N411" s="326"/>
      <c r="O411" s="326"/>
      <c r="P411" s="326"/>
      <c r="Q411" s="327"/>
      <c r="R411" s="327"/>
      <c r="S411" s="327"/>
    </row>
    <row r="412">
      <c r="A412" s="326"/>
      <c r="B412" s="326"/>
      <c r="C412" s="438"/>
      <c r="D412" s="326"/>
      <c r="E412" s="439"/>
      <c r="F412" s="440"/>
      <c r="G412" s="441"/>
      <c r="H412" s="442"/>
      <c r="I412" s="441"/>
      <c r="J412" s="443"/>
      <c r="K412" s="326"/>
      <c r="L412" s="326"/>
      <c r="M412" s="326"/>
      <c r="N412" s="326"/>
      <c r="O412" s="326"/>
      <c r="P412" s="326"/>
      <c r="Q412" s="327"/>
      <c r="R412" s="327"/>
      <c r="S412" s="327"/>
    </row>
    <row r="413">
      <c r="A413" s="326"/>
      <c r="B413" s="326"/>
      <c r="C413" s="438"/>
      <c r="D413" s="326"/>
      <c r="E413" s="439"/>
      <c r="F413" s="440"/>
      <c r="G413" s="441"/>
      <c r="H413" s="442"/>
      <c r="I413" s="441"/>
      <c r="J413" s="443"/>
      <c r="K413" s="326"/>
      <c r="L413" s="326"/>
      <c r="M413" s="326"/>
      <c r="N413" s="326"/>
      <c r="O413" s="326"/>
      <c r="P413" s="326"/>
      <c r="Q413" s="327"/>
      <c r="R413" s="327"/>
      <c r="S413" s="327"/>
    </row>
    <row r="414">
      <c r="A414" s="326"/>
      <c r="B414" s="326"/>
      <c r="C414" s="438"/>
      <c r="D414" s="326"/>
      <c r="E414" s="439"/>
      <c r="F414" s="440"/>
      <c r="G414" s="441"/>
      <c r="H414" s="442"/>
      <c r="I414" s="441"/>
      <c r="J414" s="443"/>
      <c r="K414" s="326"/>
      <c r="L414" s="326"/>
      <c r="M414" s="326"/>
      <c r="N414" s="326"/>
      <c r="O414" s="326"/>
      <c r="P414" s="326"/>
      <c r="Q414" s="327"/>
      <c r="R414" s="327"/>
      <c r="S414" s="327"/>
    </row>
    <row r="415">
      <c r="A415" s="326"/>
      <c r="B415" s="326"/>
      <c r="C415" s="438"/>
      <c r="D415" s="326"/>
      <c r="E415" s="439"/>
      <c r="F415" s="440"/>
      <c r="G415" s="441"/>
      <c r="H415" s="442"/>
      <c r="I415" s="441"/>
      <c r="J415" s="443"/>
      <c r="K415" s="326"/>
      <c r="L415" s="326"/>
      <c r="M415" s="326"/>
      <c r="N415" s="326"/>
      <c r="O415" s="326"/>
      <c r="P415" s="326"/>
      <c r="Q415" s="327"/>
      <c r="R415" s="327"/>
      <c r="S415" s="327"/>
    </row>
    <row r="416">
      <c r="A416" s="326"/>
      <c r="B416" s="326"/>
      <c r="C416" s="438"/>
      <c r="D416" s="326"/>
      <c r="E416" s="439"/>
      <c r="F416" s="440"/>
      <c r="G416" s="441"/>
      <c r="H416" s="442"/>
      <c r="I416" s="441"/>
      <c r="J416" s="443"/>
      <c r="K416" s="326"/>
      <c r="L416" s="326"/>
      <c r="M416" s="326"/>
      <c r="N416" s="326"/>
      <c r="O416" s="326"/>
      <c r="P416" s="326"/>
      <c r="Q416" s="327"/>
      <c r="R416" s="327"/>
      <c r="S416" s="327"/>
    </row>
    <row r="417">
      <c r="A417" s="326"/>
      <c r="B417" s="326"/>
      <c r="C417" s="438"/>
      <c r="D417" s="326"/>
      <c r="E417" s="439"/>
      <c r="F417" s="440"/>
      <c r="G417" s="441"/>
      <c r="H417" s="442"/>
      <c r="I417" s="441"/>
      <c r="J417" s="443"/>
      <c r="K417" s="326"/>
      <c r="L417" s="326"/>
      <c r="M417" s="326"/>
      <c r="N417" s="326"/>
      <c r="O417" s="326"/>
      <c r="P417" s="326"/>
      <c r="Q417" s="327"/>
      <c r="R417" s="327"/>
      <c r="S417" s="327"/>
    </row>
    <row r="418">
      <c r="A418" s="326"/>
      <c r="B418" s="326"/>
      <c r="C418" s="438"/>
      <c r="D418" s="326"/>
      <c r="E418" s="439"/>
      <c r="F418" s="440"/>
      <c r="G418" s="441"/>
      <c r="H418" s="442"/>
      <c r="I418" s="441"/>
      <c r="J418" s="443"/>
      <c r="K418" s="326"/>
      <c r="L418" s="326"/>
      <c r="M418" s="326"/>
      <c r="N418" s="326"/>
      <c r="O418" s="326"/>
      <c r="P418" s="326"/>
      <c r="Q418" s="327"/>
      <c r="R418" s="327"/>
      <c r="S418" s="327"/>
    </row>
    <row r="419">
      <c r="A419" s="326"/>
      <c r="B419" s="326"/>
      <c r="C419" s="438"/>
      <c r="D419" s="326"/>
      <c r="E419" s="439"/>
      <c r="F419" s="440"/>
      <c r="G419" s="441"/>
      <c r="H419" s="442"/>
      <c r="I419" s="441"/>
      <c r="J419" s="443"/>
      <c r="K419" s="326"/>
      <c r="L419" s="326"/>
      <c r="M419" s="326"/>
      <c r="N419" s="326"/>
      <c r="O419" s="326"/>
      <c r="P419" s="326"/>
      <c r="Q419" s="327"/>
      <c r="R419" s="327"/>
      <c r="S419" s="327"/>
    </row>
    <row r="420">
      <c r="A420" s="326"/>
      <c r="B420" s="326"/>
      <c r="C420" s="438"/>
      <c r="D420" s="326"/>
      <c r="E420" s="439"/>
      <c r="F420" s="440"/>
      <c r="G420" s="441"/>
      <c r="H420" s="442"/>
      <c r="I420" s="441"/>
      <c r="J420" s="443"/>
      <c r="K420" s="326"/>
      <c r="L420" s="326"/>
      <c r="M420" s="326"/>
      <c r="N420" s="326"/>
      <c r="O420" s="326"/>
      <c r="P420" s="326"/>
      <c r="Q420" s="327"/>
      <c r="R420" s="327"/>
      <c r="S420" s="327"/>
    </row>
    <row r="421">
      <c r="A421" s="326"/>
      <c r="B421" s="326"/>
      <c r="C421" s="438"/>
      <c r="D421" s="326"/>
      <c r="E421" s="439"/>
      <c r="F421" s="440"/>
      <c r="G421" s="441"/>
      <c r="H421" s="442"/>
      <c r="I421" s="441"/>
      <c r="J421" s="443"/>
      <c r="K421" s="326"/>
      <c r="L421" s="326"/>
      <c r="M421" s="326"/>
      <c r="N421" s="326"/>
      <c r="O421" s="326"/>
      <c r="P421" s="326"/>
      <c r="Q421" s="327"/>
      <c r="R421" s="327"/>
      <c r="S421" s="327"/>
    </row>
    <row r="422">
      <c r="A422" s="326"/>
      <c r="B422" s="326"/>
      <c r="C422" s="438"/>
      <c r="D422" s="326"/>
      <c r="E422" s="439"/>
      <c r="F422" s="440"/>
      <c r="G422" s="441"/>
      <c r="H422" s="442"/>
      <c r="I422" s="441"/>
      <c r="J422" s="443"/>
      <c r="K422" s="326"/>
      <c r="L422" s="326"/>
      <c r="M422" s="326"/>
      <c r="N422" s="326"/>
      <c r="O422" s="326"/>
      <c r="P422" s="326"/>
      <c r="Q422" s="327"/>
      <c r="R422" s="327"/>
      <c r="S422" s="327"/>
    </row>
    <row r="423">
      <c r="A423" s="326"/>
      <c r="B423" s="326"/>
      <c r="C423" s="438"/>
      <c r="D423" s="326"/>
      <c r="E423" s="439"/>
      <c r="F423" s="440"/>
      <c r="G423" s="441"/>
      <c r="H423" s="442"/>
      <c r="I423" s="441"/>
      <c r="J423" s="443"/>
      <c r="K423" s="326"/>
      <c r="L423" s="326"/>
      <c r="M423" s="326"/>
      <c r="N423" s="326"/>
      <c r="O423" s="326"/>
      <c r="P423" s="326"/>
      <c r="Q423" s="327"/>
      <c r="R423" s="327"/>
      <c r="S423" s="327"/>
    </row>
    <row r="424">
      <c r="A424" s="326"/>
      <c r="B424" s="326"/>
      <c r="C424" s="438"/>
      <c r="D424" s="326"/>
      <c r="E424" s="439"/>
      <c r="F424" s="440"/>
      <c r="G424" s="441"/>
      <c r="H424" s="442"/>
      <c r="I424" s="441"/>
      <c r="J424" s="443"/>
      <c r="K424" s="326"/>
      <c r="L424" s="326"/>
      <c r="M424" s="326"/>
      <c r="N424" s="326"/>
      <c r="O424" s="326"/>
      <c r="P424" s="326"/>
      <c r="Q424" s="327"/>
      <c r="R424" s="327"/>
      <c r="S424" s="327"/>
    </row>
    <row r="425">
      <c r="A425" s="326"/>
      <c r="B425" s="326"/>
      <c r="C425" s="438"/>
      <c r="D425" s="326"/>
      <c r="E425" s="439"/>
      <c r="F425" s="440"/>
      <c r="G425" s="441"/>
      <c r="H425" s="442"/>
      <c r="I425" s="441"/>
      <c r="J425" s="443"/>
      <c r="K425" s="326"/>
      <c r="L425" s="326"/>
      <c r="M425" s="326"/>
      <c r="N425" s="326"/>
      <c r="O425" s="326"/>
      <c r="P425" s="326"/>
      <c r="Q425" s="327"/>
      <c r="R425" s="327"/>
      <c r="S425" s="327"/>
    </row>
    <row r="426">
      <c r="A426" s="326"/>
      <c r="B426" s="326"/>
      <c r="C426" s="438"/>
      <c r="D426" s="326"/>
      <c r="E426" s="439"/>
      <c r="F426" s="440"/>
      <c r="G426" s="441"/>
      <c r="H426" s="442"/>
      <c r="I426" s="441"/>
      <c r="J426" s="443"/>
      <c r="K426" s="326"/>
      <c r="L426" s="326"/>
      <c r="M426" s="326"/>
      <c r="N426" s="326"/>
      <c r="O426" s="326"/>
      <c r="P426" s="326"/>
      <c r="Q426" s="327"/>
      <c r="R426" s="327"/>
      <c r="S426" s="327"/>
    </row>
    <row r="427">
      <c r="A427" s="326"/>
      <c r="B427" s="326"/>
      <c r="C427" s="438"/>
      <c r="D427" s="326"/>
      <c r="E427" s="439"/>
      <c r="F427" s="440"/>
      <c r="G427" s="441"/>
      <c r="H427" s="442"/>
      <c r="I427" s="441"/>
      <c r="J427" s="443"/>
      <c r="K427" s="326"/>
      <c r="L427" s="326"/>
      <c r="M427" s="326"/>
      <c r="N427" s="326"/>
      <c r="O427" s="326"/>
      <c r="P427" s="326"/>
      <c r="Q427" s="327"/>
      <c r="R427" s="327"/>
      <c r="S427" s="327"/>
    </row>
    <row r="428">
      <c r="A428" s="326"/>
      <c r="B428" s="326"/>
      <c r="C428" s="438"/>
      <c r="D428" s="326"/>
      <c r="E428" s="439"/>
      <c r="F428" s="440"/>
      <c r="G428" s="441"/>
      <c r="H428" s="442"/>
      <c r="I428" s="441"/>
      <c r="J428" s="443"/>
      <c r="K428" s="326"/>
      <c r="L428" s="326"/>
      <c r="M428" s="326"/>
      <c r="N428" s="326"/>
      <c r="O428" s="326"/>
      <c r="P428" s="326"/>
      <c r="Q428" s="327"/>
      <c r="R428" s="327"/>
      <c r="S428" s="327"/>
    </row>
    <row r="429">
      <c r="A429" s="326"/>
      <c r="B429" s="326"/>
      <c r="C429" s="438"/>
      <c r="D429" s="326"/>
      <c r="E429" s="439"/>
      <c r="F429" s="440"/>
      <c r="G429" s="441"/>
      <c r="H429" s="442"/>
      <c r="I429" s="441"/>
      <c r="J429" s="443"/>
      <c r="K429" s="326"/>
      <c r="L429" s="326"/>
      <c r="M429" s="326"/>
      <c r="N429" s="326"/>
      <c r="O429" s="326"/>
      <c r="P429" s="326"/>
      <c r="Q429" s="327"/>
      <c r="R429" s="327"/>
      <c r="S429" s="327"/>
    </row>
    <row r="430">
      <c r="A430" s="326"/>
      <c r="B430" s="326"/>
      <c r="C430" s="438"/>
      <c r="D430" s="326"/>
      <c r="E430" s="439"/>
      <c r="F430" s="440"/>
      <c r="G430" s="441"/>
      <c r="H430" s="442"/>
      <c r="I430" s="441"/>
      <c r="J430" s="443"/>
      <c r="K430" s="326"/>
      <c r="L430" s="326"/>
      <c r="M430" s="326"/>
      <c r="N430" s="326"/>
      <c r="O430" s="326"/>
      <c r="P430" s="326"/>
      <c r="Q430" s="327"/>
      <c r="R430" s="327"/>
      <c r="S430" s="327"/>
    </row>
    <row r="431">
      <c r="A431" s="326"/>
      <c r="B431" s="326"/>
      <c r="C431" s="438"/>
      <c r="D431" s="326"/>
      <c r="E431" s="439"/>
      <c r="F431" s="440"/>
      <c r="G431" s="441"/>
      <c r="H431" s="442"/>
      <c r="I431" s="441"/>
      <c r="J431" s="443"/>
      <c r="K431" s="326"/>
      <c r="L431" s="326"/>
      <c r="M431" s="326"/>
      <c r="N431" s="326"/>
      <c r="O431" s="326"/>
      <c r="P431" s="326"/>
      <c r="Q431" s="327"/>
      <c r="R431" s="327"/>
      <c r="S431" s="327"/>
    </row>
    <row r="432">
      <c r="A432" s="326"/>
      <c r="B432" s="326"/>
      <c r="C432" s="438"/>
      <c r="D432" s="326"/>
      <c r="E432" s="439"/>
      <c r="F432" s="440"/>
      <c r="G432" s="441"/>
      <c r="H432" s="442"/>
      <c r="I432" s="441"/>
      <c r="J432" s="443"/>
      <c r="K432" s="326"/>
      <c r="L432" s="326"/>
      <c r="M432" s="326"/>
      <c r="N432" s="326"/>
      <c r="O432" s="326"/>
      <c r="P432" s="326"/>
      <c r="Q432" s="327"/>
      <c r="R432" s="327"/>
      <c r="S432" s="327"/>
    </row>
    <row r="433">
      <c r="A433" s="326"/>
      <c r="B433" s="326"/>
      <c r="C433" s="438"/>
      <c r="D433" s="326"/>
      <c r="E433" s="439"/>
      <c r="F433" s="440"/>
      <c r="G433" s="441"/>
      <c r="H433" s="442"/>
      <c r="I433" s="441"/>
      <c r="J433" s="443"/>
      <c r="K433" s="326"/>
      <c r="L433" s="326"/>
      <c r="M433" s="326"/>
      <c r="N433" s="326"/>
      <c r="O433" s="326"/>
      <c r="P433" s="326"/>
      <c r="Q433" s="327"/>
      <c r="R433" s="327"/>
      <c r="S433" s="327"/>
    </row>
    <row r="434">
      <c r="A434" s="326"/>
      <c r="B434" s="326"/>
      <c r="C434" s="438"/>
      <c r="D434" s="326"/>
      <c r="E434" s="439"/>
      <c r="F434" s="440"/>
      <c r="G434" s="441"/>
      <c r="H434" s="442"/>
      <c r="I434" s="441"/>
      <c r="J434" s="443"/>
      <c r="K434" s="326"/>
      <c r="L434" s="326"/>
      <c r="M434" s="326"/>
      <c r="N434" s="326"/>
      <c r="O434" s="326"/>
      <c r="P434" s="326"/>
      <c r="Q434" s="327"/>
      <c r="R434" s="327"/>
      <c r="S434" s="327"/>
    </row>
    <row r="435">
      <c r="A435" s="326"/>
      <c r="B435" s="326"/>
      <c r="C435" s="438"/>
      <c r="D435" s="326"/>
      <c r="E435" s="439"/>
      <c r="F435" s="440"/>
      <c r="G435" s="441"/>
      <c r="H435" s="442"/>
      <c r="I435" s="441"/>
      <c r="J435" s="443"/>
      <c r="K435" s="326"/>
      <c r="L435" s="326"/>
      <c r="M435" s="326"/>
      <c r="N435" s="326"/>
      <c r="O435" s="326"/>
      <c r="P435" s="326"/>
      <c r="Q435" s="327"/>
      <c r="R435" s="327"/>
      <c r="S435" s="327"/>
    </row>
    <row r="436">
      <c r="A436" s="326"/>
      <c r="B436" s="326"/>
      <c r="C436" s="438"/>
      <c r="D436" s="326"/>
      <c r="E436" s="439"/>
      <c r="F436" s="440"/>
      <c r="G436" s="441"/>
      <c r="H436" s="442"/>
      <c r="I436" s="441"/>
      <c r="J436" s="443"/>
      <c r="K436" s="326"/>
      <c r="L436" s="326"/>
      <c r="M436" s="326"/>
      <c r="N436" s="326"/>
      <c r="O436" s="326"/>
      <c r="P436" s="326"/>
      <c r="Q436" s="327"/>
      <c r="R436" s="327"/>
      <c r="S436" s="327"/>
    </row>
    <row r="437">
      <c r="A437" s="326"/>
      <c r="B437" s="326"/>
      <c r="C437" s="438"/>
      <c r="D437" s="326"/>
      <c r="E437" s="439"/>
      <c r="F437" s="440"/>
      <c r="G437" s="441"/>
      <c r="H437" s="442"/>
      <c r="I437" s="441"/>
      <c r="J437" s="443"/>
      <c r="K437" s="326"/>
      <c r="L437" s="326"/>
      <c r="M437" s="326"/>
      <c r="N437" s="326"/>
      <c r="O437" s="326"/>
      <c r="P437" s="326"/>
      <c r="Q437" s="327"/>
      <c r="R437" s="327"/>
      <c r="S437" s="327"/>
    </row>
    <row r="438">
      <c r="A438" s="326"/>
      <c r="B438" s="326"/>
      <c r="C438" s="438"/>
      <c r="D438" s="326"/>
      <c r="E438" s="439"/>
      <c r="F438" s="440"/>
      <c r="G438" s="441"/>
      <c r="H438" s="442"/>
      <c r="I438" s="441"/>
      <c r="J438" s="443"/>
      <c r="K438" s="326"/>
      <c r="L438" s="326"/>
      <c r="M438" s="326"/>
      <c r="N438" s="326"/>
      <c r="O438" s="326"/>
      <c r="P438" s="326"/>
      <c r="Q438" s="327"/>
      <c r="R438" s="327"/>
      <c r="S438" s="327"/>
    </row>
    <row r="439">
      <c r="A439" s="326"/>
      <c r="B439" s="326"/>
      <c r="C439" s="438"/>
      <c r="D439" s="326"/>
      <c r="E439" s="439"/>
      <c r="F439" s="440"/>
      <c r="G439" s="441"/>
      <c r="H439" s="442"/>
      <c r="I439" s="441"/>
      <c r="J439" s="443"/>
      <c r="K439" s="326"/>
      <c r="L439" s="326"/>
      <c r="M439" s="326"/>
      <c r="N439" s="326"/>
      <c r="O439" s="326"/>
      <c r="P439" s="326"/>
      <c r="Q439" s="327"/>
      <c r="R439" s="327"/>
      <c r="S439" s="327"/>
    </row>
    <row r="440">
      <c r="A440" s="326"/>
      <c r="B440" s="326"/>
      <c r="C440" s="438"/>
      <c r="D440" s="326"/>
      <c r="E440" s="439"/>
      <c r="F440" s="440"/>
      <c r="G440" s="441"/>
      <c r="H440" s="442"/>
      <c r="I440" s="441"/>
      <c r="J440" s="443"/>
      <c r="K440" s="326"/>
      <c r="L440" s="326"/>
      <c r="M440" s="326"/>
      <c r="N440" s="326"/>
      <c r="O440" s="326"/>
      <c r="P440" s="326"/>
      <c r="Q440" s="327"/>
      <c r="R440" s="327"/>
      <c r="S440" s="327"/>
    </row>
    <row r="441">
      <c r="A441" s="326"/>
      <c r="B441" s="326"/>
      <c r="C441" s="438"/>
      <c r="D441" s="326"/>
      <c r="E441" s="439"/>
      <c r="F441" s="440"/>
      <c r="G441" s="441"/>
      <c r="H441" s="442"/>
      <c r="I441" s="441"/>
      <c r="J441" s="443"/>
      <c r="K441" s="326"/>
      <c r="L441" s="326"/>
      <c r="M441" s="326"/>
      <c r="N441" s="326"/>
      <c r="O441" s="326"/>
      <c r="P441" s="326"/>
      <c r="Q441" s="327"/>
      <c r="R441" s="327"/>
      <c r="S441" s="327"/>
    </row>
    <row r="442">
      <c r="A442" s="326"/>
      <c r="B442" s="326"/>
      <c r="C442" s="438"/>
      <c r="D442" s="326"/>
      <c r="E442" s="439"/>
      <c r="F442" s="440"/>
      <c r="G442" s="441"/>
      <c r="H442" s="442"/>
      <c r="I442" s="441"/>
      <c r="J442" s="443"/>
      <c r="K442" s="326"/>
      <c r="L442" s="326"/>
      <c r="M442" s="326"/>
      <c r="N442" s="326"/>
      <c r="O442" s="326"/>
      <c r="P442" s="326"/>
      <c r="Q442" s="327"/>
      <c r="R442" s="327"/>
      <c r="S442" s="327"/>
    </row>
    <row r="443">
      <c r="A443" s="326"/>
      <c r="B443" s="326"/>
      <c r="C443" s="438"/>
      <c r="D443" s="326"/>
      <c r="E443" s="439"/>
      <c r="F443" s="440"/>
      <c r="G443" s="441"/>
      <c r="H443" s="442"/>
      <c r="I443" s="441"/>
      <c r="J443" s="443"/>
      <c r="K443" s="326"/>
      <c r="L443" s="326"/>
      <c r="M443" s="326"/>
      <c r="N443" s="326"/>
      <c r="O443" s="326"/>
      <c r="P443" s="326"/>
      <c r="Q443" s="327"/>
      <c r="R443" s="327"/>
      <c r="S443" s="327"/>
    </row>
    <row r="444">
      <c r="A444" s="326"/>
      <c r="B444" s="326"/>
      <c r="C444" s="438"/>
      <c r="D444" s="326"/>
      <c r="E444" s="439"/>
      <c r="F444" s="440"/>
      <c r="G444" s="441"/>
      <c r="H444" s="442"/>
      <c r="I444" s="441"/>
      <c r="J444" s="443"/>
      <c r="K444" s="326"/>
      <c r="L444" s="326"/>
      <c r="M444" s="326"/>
      <c r="N444" s="326"/>
      <c r="O444" s="326"/>
      <c r="P444" s="326"/>
      <c r="Q444" s="327"/>
      <c r="R444" s="327"/>
      <c r="S444" s="327"/>
    </row>
    <row r="445">
      <c r="A445" s="326"/>
      <c r="B445" s="326"/>
      <c r="C445" s="438"/>
      <c r="D445" s="326"/>
      <c r="E445" s="439"/>
      <c r="F445" s="440"/>
      <c r="G445" s="441"/>
      <c r="H445" s="442"/>
      <c r="I445" s="441"/>
      <c r="J445" s="443"/>
      <c r="K445" s="326"/>
      <c r="L445" s="326"/>
      <c r="M445" s="326"/>
      <c r="N445" s="326"/>
      <c r="O445" s="326"/>
      <c r="P445" s="326"/>
      <c r="Q445" s="327"/>
      <c r="R445" s="327"/>
      <c r="S445" s="327"/>
    </row>
    <row r="446">
      <c r="A446" s="326"/>
      <c r="B446" s="326"/>
      <c r="C446" s="438"/>
      <c r="D446" s="326"/>
      <c r="E446" s="439"/>
      <c r="F446" s="440"/>
      <c r="G446" s="441"/>
      <c r="H446" s="442"/>
      <c r="I446" s="441"/>
      <c r="J446" s="443"/>
      <c r="K446" s="326"/>
      <c r="L446" s="326"/>
      <c r="M446" s="326"/>
      <c r="N446" s="326"/>
      <c r="O446" s="326"/>
      <c r="P446" s="326"/>
      <c r="Q446" s="327"/>
      <c r="R446" s="327"/>
      <c r="S446" s="327"/>
    </row>
    <row r="447">
      <c r="A447" s="326"/>
      <c r="B447" s="326"/>
      <c r="C447" s="438"/>
      <c r="D447" s="326"/>
      <c r="E447" s="439"/>
      <c r="F447" s="440"/>
      <c r="G447" s="441"/>
      <c r="H447" s="442"/>
      <c r="I447" s="441"/>
      <c r="J447" s="443"/>
      <c r="K447" s="326"/>
      <c r="L447" s="326"/>
      <c r="M447" s="326"/>
      <c r="N447" s="326"/>
      <c r="O447" s="326"/>
      <c r="P447" s="326"/>
      <c r="Q447" s="327"/>
      <c r="R447" s="327"/>
      <c r="S447" s="327"/>
    </row>
    <row r="448">
      <c r="A448" s="326"/>
      <c r="B448" s="326"/>
      <c r="C448" s="438"/>
      <c r="D448" s="326"/>
      <c r="E448" s="439"/>
      <c r="F448" s="440"/>
      <c r="G448" s="441"/>
      <c r="H448" s="442"/>
      <c r="I448" s="441"/>
      <c r="J448" s="443"/>
      <c r="K448" s="326"/>
      <c r="L448" s="326"/>
      <c r="M448" s="326"/>
      <c r="N448" s="326"/>
      <c r="O448" s="326"/>
      <c r="P448" s="326"/>
      <c r="Q448" s="327"/>
      <c r="R448" s="327"/>
      <c r="S448" s="327"/>
    </row>
    <row r="449">
      <c r="A449" s="326"/>
      <c r="B449" s="326"/>
      <c r="C449" s="438"/>
      <c r="D449" s="326"/>
      <c r="E449" s="439"/>
      <c r="F449" s="440"/>
      <c r="G449" s="441"/>
      <c r="H449" s="442"/>
      <c r="I449" s="441"/>
      <c r="J449" s="443"/>
      <c r="K449" s="326"/>
      <c r="L449" s="326"/>
      <c r="M449" s="326"/>
      <c r="N449" s="326"/>
      <c r="O449" s="326"/>
      <c r="P449" s="326"/>
      <c r="Q449" s="327"/>
      <c r="R449" s="327"/>
      <c r="S449" s="327"/>
    </row>
    <row r="450">
      <c r="A450" s="326"/>
      <c r="B450" s="326"/>
      <c r="C450" s="438"/>
      <c r="D450" s="326"/>
      <c r="E450" s="439"/>
      <c r="F450" s="440"/>
      <c r="G450" s="441"/>
      <c r="H450" s="442"/>
      <c r="I450" s="441"/>
      <c r="J450" s="443"/>
      <c r="K450" s="326"/>
      <c r="L450" s="326"/>
      <c r="M450" s="326"/>
      <c r="N450" s="326"/>
      <c r="O450" s="326"/>
      <c r="P450" s="326"/>
      <c r="Q450" s="327"/>
      <c r="R450" s="327"/>
      <c r="S450" s="327"/>
    </row>
    <row r="451">
      <c r="A451" s="326"/>
      <c r="B451" s="326"/>
      <c r="C451" s="438"/>
      <c r="D451" s="326"/>
      <c r="E451" s="439"/>
      <c r="F451" s="440"/>
      <c r="G451" s="441"/>
      <c r="H451" s="442"/>
      <c r="I451" s="441"/>
      <c r="J451" s="443"/>
      <c r="K451" s="326"/>
      <c r="L451" s="326"/>
      <c r="M451" s="326"/>
      <c r="N451" s="326"/>
      <c r="O451" s="326"/>
      <c r="P451" s="326"/>
      <c r="Q451" s="327"/>
      <c r="R451" s="327"/>
      <c r="S451" s="327"/>
    </row>
    <row r="452">
      <c r="A452" s="326"/>
      <c r="B452" s="326"/>
      <c r="C452" s="438"/>
      <c r="D452" s="326"/>
      <c r="E452" s="439"/>
      <c r="F452" s="440"/>
      <c r="G452" s="441"/>
      <c r="H452" s="442"/>
      <c r="I452" s="441"/>
      <c r="J452" s="443"/>
      <c r="K452" s="326"/>
      <c r="L452" s="326"/>
      <c r="M452" s="326"/>
      <c r="N452" s="326"/>
      <c r="O452" s="326"/>
      <c r="P452" s="326"/>
      <c r="Q452" s="327"/>
      <c r="R452" s="327"/>
      <c r="S452" s="327"/>
    </row>
    <row r="453">
      <c r="A453" s="326"/>
      <c r="B453" s="326"/>
      <c r="C453" s="438"/>
      <c r="D453" s="326"/>
      <c r="E453" s="439"/>
      <c r="F453" s="440"/>
      <c r="G453" s="441"/>
      <c r="H453" s="442"/>
      <c r="I453" s="441"/>
      <c r="J453" s="443"/>
      <c r="K453" s="326"/>
      <c r="L453" s="326"/>
      <c r="M453" s="326"/>
      <c r="N453" s="326"/>
      <c r="O453" s="326"/>
      <c r="P453" s="326"/>
      <c r="Q453" s="327"/>
      <c r="R453" s="327"/>
      <c r="S453" s="327"/>
    </row>
    <row r="454">
      <c r="A454" s="326"/>
      <c r="B454" s="326"/>
      <c r="C454" s="438"/>
      <c r="D454" s="326"/>
      <c r="E454" s="439"/>
      <c r="F454" s="440"/>
      <c r="G454" s="441"/>
      <c r="H454" s="442"/>
      <c r="I454" s="441"/>
      <c r="J454" s="443"/>
      <c r="K454" s="326"/>
      <c r="L454" s="326"/>
      <c r="M454" s="326"/>
      <c r="N454" s="326"/>
      <c r="O454" s="326"/>
      <c r="P454" s="326"/>
      <c r="Q454" s="327"/>
      <c r="R454" s="327"/>
      <c r="S454" s="327"/>
    </row>
    <row r="455">
      <c r="A455" s="326"/>
      <c r="B455" s="326"/>
      <c r="C455" s="438"/>
      <c r="D455" s="326"/>
      <c r="E455" s="439"/>
      <c r="F455" s="440"/>
      <c r="G455" s="441"/>
      <c r="H455" s="442"/>
      <c r="I455" s="441"/>
      <c r="J455" s="443"/>
      <c r="K455" s="326"/>
      <c r="L455" s="326"/>
      <c r="M455" s="326"/>
      <c r="N455" s="326"/>
      <c r="O455" s="326"/>
      <c r="P455" s="326"/>
      <c r="Q455" s="327"/>
      <c r="R455" s="327"/>
      <c r="S455" s="327"/>
    </row>
    <row r="456">
      <c r="A456" s="326"/>
      <c r="B456" s="326"/>
      <c r="C456" s="438"/>
      <c r="D456" s="326"/>
      <c r="E456" s="439"/>
      <c r="F456" s="440"/>
      <c r="G456" s="441"/>
      <c r="H456" s="442"/>
      <c r="I456" s="441"/>
      <c r="J456" s="443"/>
      <c r="K456" s="326"/>
      <c r="L456" s="326"/>
      <c r="M456" s="326"/>
      <c r="N456" s="326"/>
      <c r="O456" s="326"/>
      <c r="P456" s="326"/>
      <c r="Q456" s="327"/>
      <c r="R456" s="327"/>
      <c r="S456" s="327"/>
    </row>
    <row r="457">
      <c r="A457" s="326"/>
      <c r="B457" s="326"/>
      <c r="C457" s="438"/>
      <c r="D457" s="326"/>
      <c r="E457" s="439"/>
      <c r="F457" s="440"/>
      <c r="G457" s="441"/>
      <c r="H457" s="442"/>
      <c r="I457" s="441"/>
      <c r="J457" s="443"/>
      <c r="K457" s="326"/>
      <c r="L457" s="326"/>
      <c r="M457" s="326"/>
      <c r="N457" s="326"/>
      <c r="O457" s="326"/>
      <c r="P457" s="326"/>
      <c r="Q457" s="327"/>
      <c r="R457" s="327"/>
      <c r="S457" s="327"/>
    </row>
    <row r="458">
      <c r="A458" s="326"/>
      <c r="B458" s="326"/>
      <c r="C458" s="438"/>
      <c r="D458" s="326"/>
      <c r="E458" s="439"/>
      <c r="F458" s="440"/>
      <c r="G458" s="441"/>
      <c r="H458" s="442"/>
      <c r="I458" s="441"/>
      <c r="J458" s="443"/>
      <c r="K458" s="326"/>
      <c r="L458" s="326"/>
      <c r="M458" s="326"/>
      <c r="N458" s="326"/>
      <c r="O458" s="326"/>
      <c r="P458" s="326"/>
      <c r="Q458" s="327"/>
      <c r="R458" s="327"/>
      <c r="S458" s="327"/>
    </row>
    <row r="459">
      <c r="A459" s="326"/>
      <c r="B459" s="326"/>
      <c r="C459" s="438"/>
      <c r="D459" s="326"/>
      <c r="E459" s="439"/>
      <c r="F459" s="440"/>
      <c r="G459" s="441"/>
      <c r="H459" s="442"/>
      <c r="I459" s="441"/>
      <c r="J459" s="443"/>
      <c r="K459" s="326"/>
      <c r="L459" s="326"/>
      <c r="M459" s="326"/>
      <c r="N459" s="326"/>
      <c r="O459" s="326"/>
      <c r="P459" s="326"/>
      <c r="Q459" s="327"/>
      <c r="R459" s="327"/>
      <c r="S459" s="327"/>
    </row>
    <row r="460">
      <c r="A460" s="326"/>
      <c r="B460" s="326"/>
      <c r="C460" s="438"/>
      <c r="D460" s="326"/>
      <c r="E460" s="439"/>
      <c r="F460" s="440"/>
      <c r="G460" s="441"/>
      <c r="H460" s="442"/>
      <c r="I460" s="441"/>
      <c r="J460" s="443"/>
      <c r="K460" s="326"/>
      <c r="L460" s="326"/>
      <c r="M460" s="326"/>
      <c r="N460" s="326"/>
      <c r="O460" s="326"/>
      <c r="P460" s="326"/>
      <c r="Q460" s="327"/>
      <c r="R460" s="327"/>
      <c r="S460" s="327"/>
    </row>
    <row r="461">
      <c r="A461" s="326"/>
      <c r="B461" s="326"/>
      <c r="C461" s="438"/>
      <c r="D461" s="326"/>
      <c r="E461" s="439"/>
      <c r="F461" s="440"/>
      <c r="G461" s="441"/>
      <c r="H461" s="442"/>
      <c r="I461" s="441"/>
      <c r="J461" s="443"/>
      <c r="K461" s="326"/>
      <c r="L461" s="326"/>
      <c r="M461" s="326"/>
      <c r="N461" s="326"/>
      <c r="O461" s="326"/>
      <c r="P461" s="326"/>
      <c r="Q461" s="327"/>
      <c r="R461" s="327"/>
      <c r="S461" s="327"/>
    </row>
    <row r="462">
      <c r="A462" s="326"/>
      <c r="B462" s="326"/>
      <c r="C462" s="438"/>
      <c r="D462" s="326"/>
      <c r="E462" s="439"/>
      <c r="F462" s="440"/>
      <c r="G462" s="441"/>
      <c r="H462" s="442"/>
      <c r="I462" s="441"/>
      <c r="J462" s="443"/>
      <c r="K462" s="326"/>
      <c r="L462" s="326"/>
      <c r="M462" s="326"/>
      <c r="N462" s="326"/>
      <c r="O462" s="326"/>
      <c r="P462" s="326"/>
      <c r="Q462" s="327"/>
      <c r="R462" s="327"/>
      <c r="S462" s="327"/>
    </row>
    <row r="463">
      <c r="A463" s="326"/>
      <c r="B463" s="326"/>
      <c r="C463" s="438"/>
      <c r="D463" s="326"/>
      <c r="E463" s="439"/>
      <c r="F463" s="440"/>
      <c r="G463" s="441"/>
      <c r="H463" s="442"/>
      <c r="I463" s="441"/>
      <c r="J463" s="443"/>
      <c r="K463" s="326"/>
      <c r="L463" s="326"/>
      <c r="M463" s="326"/>
      <c r="N463" s="326"/>
      <c r="O463" s="326"/>
      <c r="P463" s="326"/>
      <c r="Q463" s="327"/>
      <c r="R463" s="327"/>
      <c r="S463" s="327"/>
    </row>
    <row r="464">
      <c r="A464" s="326"/>
      <c r="B464" s="326"/>
      <c r="C464" s="438"/>
      <c r="D464" s="326"/>
      <c r="E464" s="439"/>
      <c r="F464" s="440"/>
      <c r="G464" s="441"/>
      <c r="H464" s="442"/>
      <c r="I464" s="441"/>
      <c r="J464" s="443"/>
      <c r="K464" s="326"/>
      <c r="L464" s="326"/>
      <c r="M464" s="326"/>
      <c r="N464" s="326"/>
      <c r="O464" s="326"/>
      <c r="P464" s="326"/>
      <c r="Q464" s="327"/>
      <c r="R464" s="327"/>
      <c r="S464" s="327"/>
    </row>
    <row r="465">
      <c r="A465" s="326"/>
      <c r="B465" s="326"/>
      <c r="C465" s="438"/>
      <c r="D465" s="326"/>
      <c r="E465" s="439"/>
      <c r="F465" s="440"/>
      <c r="G465" s="441"/>
      <c r="H465" s="442"/>
      <c r="I465" s="441"/>
      <c r="J465" s="443"/>
      <c r="K465" s="326"/>
      <c r="L465" s="326"/>
      <c r="M465" s="326"/>
      <c r="N465" s="326"/>
      <c r="O465" s="326"/>
      <c r="P465" s="326"/>
      <c r="Q465" s="327"/>
      <c r="R465" s="327"/>
      <c r="S465" s="327"/>
    </row>
    <row r="466">
      <c r="A466" s="326"/>
      <c r="B466" s="326"/>
      <c r="C466" s="438"/>
      <c r="D466" s="326"/>
      <c r="E466" s="439"/>
      <c r="F466" s="440"/>
      <c r="G466" s="441"/>
      <c r="H466" s="442"/>
      <c r="I466" s="441"/>
      <c r="J466" s="443"/>
      <c r="K466" s="326"/>
      <c r="L466" s="326"/>
      <c r="M466" s="326"/>
      <c r="N466" s="326"/>
      <c r="O466" s="326"/>
      <c r="P466" s="326"/>
      <c r="Q466" s="327"/>
      <c r="R466" s="327"/>
      <c r="S466" s="327"/>
    </row>
    <row r="467">
      <c r="A467" s="326"/>
      <c r="B467" s="326"/>
      <c r="C467" s="438"/>
      <c r="D467" s="326"/>
      <c r="E467" s="439"/>
      <c r="F467" s="440"/>
      <c r="G467" s="441"/>
      <c r="H467" s="442"/>
      <c r="I467" s="441"/>
      <c r="J467" s="443"/>
      <c r="K467" s="326"/>
      <c r="L467" s="326"/>
      <c r="M467" s="326"/>
      <c r="N467" s="326"/>
      <c r="O467" s="326"/>
      <c r="P467" s="326"/>
      <c r="Q467" s="327"/>
      <c r="R467" s="327"/>
      <c r="S467" s="327"/>
    </row>
    <row r="468">
      <c r="A468" s="326"/>
      <c r="B468" s="326"/>
      <c r="C468" s="438"/>
      <c r="D468" s="326"/>
      <c r="E468" s="439"/>
      <c r="F468" s="440"/>
      <c r="G468" s="441"/>
      <c r="H468" s="442"/>
      <c r="I468" s="441"/>
      <c r="J468" s="443"/>
      <c r="K468" s="326"/>
      <c r="L468" s="326"/>
      <c r="M468" s="326"/>
      <c r="N468" s="326"/>
      <c r="O468" s="326"/>
      <c r="P468" s="326"/>
      <c r="Q468" s="327"/>
      <c r="R468" s="327"/>
      <c r="S468" s="327"/>
    </row>
    <row r="469">
      <c r="A469" s="326"/>
      <c r="B469" s="326"/>
      <c r="C469" s="438"/>
      <c r="D469" s="326"/>
      <c r="E469" s="439"/>
      <c r="F469" s="440"/>
      <c r="G469" s="441"/>
      <c r="H469" s="442"/>
      <c r="I469" s="441"/>
      <c r="J469" s="443"/>
      <c r="K469" s="326"/>
      <c r="L469" s="326"/>
      <c r="M469" s="326"/>
      <c r="N469" s="326"/>
      <c r="O469" s="326"/>
      <c r="P469" s="326"/>
      <c r="Q469" s="327"/>
      <c r="R469" s="327"/>
      <c r="S469" s="327"/>
    </row>
    <row r="470">
      <c r="A470" s="326"/>
      <c r="B470" s="326"/>
      <c r="C470" s="438"/>
      <c r="D470" s="326"/>
      <c r="E470" s="439"/>
      <c r="F470" s="440"/>
      <c r="G470" s="441"/>
      <c r="H470" s="442"/>
      <c r="I470" s="441"/>
      <c r="J470" s="443"/>
      <c r="K470" s="326"/>
      <c r="L470" s="326"/>
      <c r="M470" s="326"/>
      <c r="N470" s="326"/>
      <c r="O470" s="326"/>
      <c r="P470" s="326"/>
      <c r="Q470" s="327"/>
      <c r="R470" s="327"/>
      <c r="S470" s="327"/>
    </row>
    <row r="471">
      <c r="A471" s="326"/>
      <c r="B471" s="326"/>
      <c r="C471" s="438"/>
      <c r="D471" s="326"/>
      <c r="E471" s="439"/>
      <c r="F471" s="440"/>
      <c r="G471" s="441"/>
      <c r="H471" s="442"/>
      <c r="I471" s="441"/>
      <c r="J471" s="443"/>
      <c r="K471" s="326"/>
      <c r="L471" s="326"/>
      <c r="M471" s="326"/>
      <c r="N471" s="326"/>
      <c r="O471" s="326"/>
      <c r="P471" s="326"/>
      <c r="Q471" s="327"/>
      <c r="R471" s="327"/>
      <c r="S471" s="327"/>
    </row>
    <row r="472">
      <c r="A472" s="326"/>
      <c r="B472" s="326"/>
      <c r="C472" s="438"/>
      <c r="D472" s="326"/>
      <c r="E472" s="439"/>
      <c r="F472" s="440"/>
      <c r="G472" s="441"/>
      <c r="H472" s="442"/>
      <c r="I472" s="441"/>
      <c r="J472" s="443"/>
      <c r="K472" s="326"/>
      <c r="L472" s="326"/>
      <c r="M472" s="326"/>
      <c r="N472" s="326"/>
      <c r="O472" s="326"/>
      <c r="P472" s="326"/>
      <c r="Q472" s="327"/>
      <c r="R472" s="327"/>
      <c r="S472" s="327"/>
    </row>
    <row r="473">
      <c r="A473" s="326"/>
      <c r="B473" s="326"/>
      <c r="C473" s="438"/>
      <c r="D473" s="326"/>
      <c r="E473" s="439"/>
      <c r="F473" s="440"/>
      <c r="G473" s="441"/>
      <c r="H473" s="442"/>
      <c r="I473" s="441"/>
      <c r="J473" s="443"/>
      <c r="K473" s="326"/>
      <c r="L473" s="326"/>
      <c r="M473" s="326"/>
      <c r="N473" s="326"/>
      <c r="O473" s="326"/>
      <c r="P473" s="326"/>
      <c r="Q473" s="327"/>
      <c r="R473" s="327"/>
      <c r="S473" s="327"/>
    </row>
    <row r="474">
      <c r="A474" s="326"/>
      <c r="B474" s="326"/>
      <c r="C474" s="438"/>
      <c r="D474" s="326"/>
      <c r="E474" s="439"/>
      <c r="F474" s="440"/>
      <c r="G474" s="441"/>
      <c r="H474" s="442"/>
      <c r="I474" s="441"/>
      <c r="J474" s="443"/>
      <c r="K474" s="326"/>
      <c r="L474" s="326"/>
      <c r="M474" s="326"/>
      <c r="N474" s="326"/>
      <c r="O474" s="326"/>
      <c r="P474" s="326"/>
      <c r="Q474" s="327"/>
      <c r="R474" s="327"/>
      <c r="S474" s="327"/>
    </row>
    <row r="475">
      <c r="A475" s="326"/>
      <c r="B475" s="326"/>
      <c r="C475" s="438"/>
      <c r="D475" s="326"/>
      <c r="E475" s="439"/>
      <c r="F475" s="440"/>
      <c r="G475" s="441"/>
      <c r="H475" s="442"/>
      <c r="I475" s="441"/>
      <c r="J475" s="443"/>
      <c r="K475" s="326"/>
      <c r="L475" s="326"/>
      <c r="M475" s="326"/>
      <c r="N475" s="326"/>
      <c r="O475" s="326"/>
      <c r="P475" s="326"/>
      <c r="Q475" s="327"/>
      <c r="R475" s="327"/>
      <c r="S475" s="327"/>
    </row>
    <row r="476">
      <c r="A476" s="326"/>
      <c r="B476" s="326"/>
      <c r="C476" s="438"/>
      <c r="D476" s="326"/>
      <c r="E476" s="439"/>
      <c r="F476" s="440"/>
      <c r="G476" s="441"/>
      <c r="H476" s="442"/>
      <c r="I476" s="441"/>
      <c r="J476" s="443"/>
      <c r="K476" s="326"/>
      <c r="L476" s="326"/>
      <c r="M476" s="326"/>
      <c r="N476" s="326"/>
      <c r="O476" s="326"/>
      <c r="P476" s="326"/>
      <c r="Q476" s="327"/>
      <c r="R476" s="327"/>
      <c r="S476" s="327"/>
    </row>
    <row r="477">
      <c r="A477" s="326"/>
      <c r="B477" s="326"/>
      <c r="C477" s="438"/>
      <c r="D477" s="326"/>
      <c r="E477" s="439"/>
      <c r="F477" s="440"/>
      <c r="G477" s="441"/>
      <c r="H477" s="442"/>
      <c r="I477" s="441"/>
      <c r="J477" s="443"/>
      <c r="K477" s="326"/>
      <c r="L477" s="326"/>
      <c r="M477" s="326"/>
      <c r="N477" s="326"/>
      <c r="O477" s="326"/>
      <c r="P477" s="326"/>
      <c r="Q477" s="327"/>
      <c r="R477" s="327"/>
      <c r="S477" s="327"/>
    </row>
    <row r="478">
      <c r="A478" s="326"/>
      <c r="B478" s="326"/>
      <c r="C478" s="438"/>
      <c r="D478" s="326"/>
      <c r="E478" s="439"/>
      <c r="F478" s="440"/>
      <c r="G478" s="441"/>
      <c r="H478" s="442"/>
      <c r="I478" s="441"/>
      <c r="J478" s="443"/>
      <c r="K478" s="326"/>
      <c r="L478" s="326"/>
      <c r="M478" s="326"/>
      <c r="N478" s="326"/>
      <c r="O478" s="326"/>
      <c r="P478" s="326"/>
      <c r="Q478" s="327"/>
      <c r="R478" s="327"/>
      <c r="S478" s="327"/>
    </row>
    <row r="479">
      <c r="A479" s="326"/>
      <c r="B479" s="326"/>
      <c r="C479" s="438"/>
      <c r="D479" s="326"/>
      <c r="E479" s="439"/>
      <c r="F479" s="440"/>
      <c r="G479" s="441"/>
      <c r="H479" s="442"/>
      <c r="I479" s="441"/>
      <c r="J479" s="443"/>
      <c r="K479" s="326"/>
      <c r="L479" s="326"/>
      <c r="M479" s="326"/>
      <c r="N479" s="326"/>
      <c r="O479" s="326"/>
      <c r="P479" s="326"/>
      <c r="Q479" s="327"/>
      <c r="R479" s="327"/>
      <c r="S479" s="327"/>
    </row>
    <row r="480">
      <c r="A480" s="326"/>
      <c r="B480" s="326"/>
      <c r="C480" s="438"/>
      <c r="D480" s="326"/>
      <c r="E480" s="439"/>
      <c r="F480" s="440"/>
      <c r="G480" s="441"/>
      <c r="H480" s="442"/>
      <c r="I480" s="441"/>
      <c r="J480" s="443"/>
      <c r="K480" s="326"/>
      <c r="L480" s="326"/>
      <c r="M480" s="326"/>
      <c r="N480" s="326"/>
      <c r="O480" s="326"/>
      <c r="P480" s="326"/>
      <c r="Q480" s="327"/>
      <c r="R480" s="327"/>
      <c r="S480" s="327"/>
    </row>
    <row r="481">
      <c r="A481" s="326"/>
      <c r="B481" s="326"/>
      <c r="C481" s="438"/>
      <c r="D481" s="326"/>
      <c r="E481" s="439"/>
      <c r="F481" s="440"/>
      <c r="G481" s="441"/>
      <c r="H481" s="442"/>
      <c r="I481" s="441"/>
      <c r="J481" s="443"/>
      <c r="K481" s="326"/>
      <c r="L481" s="326"/>
      <c r="M481" s="326"/>
      <c r="N481" s="326"/>
      <c r="O481" s="326"/>
      <c r="P481" s="326"/>
      <c r="Q481" s="327"/>
      <c r="R481" s="327"/>
      <c r="S481" s="327"/>
    </row>
    <row r="482">
      <c r="A482" s="326"/>
      <c r="B482" s="326"/>
      <c r="C482" s="438"/>
      <c r="D482" s="326"/>
      <c r="E482" s="439"/>
      <c r="F482" s="440"/>
      <c r="G482" s="441"/>
      <c r="H482" s="442"/>
      <c r="I482" s="441"/>
      <c r="J482" s="443"/>
      <c r="K482" s="326"/>
      <c r="L482" s="326"/>
      <c r="M482" s="326"/>
      <c r="N482" s="326"/>
      <c r="O482" s="326"/>
      <c r="P482" s="326"/>
      <c r="Q482" s="327"/>
      <c r="R482" s="327"/>
      <c r="S482" s="327"/>
    </row>
    <row r="483">
      <c r="A483" s="326"/>
      <c r="B483" s="326"/>
      <c r="C483" s="438"/>
      <c r="D483" s="326"/>
      <c r="E483" s="439"/>
      <c r="F483" s="440"/>
      <c r="G483" s="441"/>
      <c r="H483" s="442"/>
      <c r="I483" s="441"/>
      <c r="J483" s="443"/>
      <c r="K483" s="326"/>
      <c r="L483" s="326"/>
      <c r="M483" s="326"/>
      <c r="N483" s="326"/>
      <c r="O483" s="326"/>
      <c r="P483" s="326"/>
      <c r="Q483" s="327"/>
      <c r="R483" s="327"/>
      <c r="S483" s="327"/>
    </row>
    <row r="484">
      <c r="A484" s="326"/>
      <c r="B484" s="326"/>
      <c r="C484" s="438"/>
      <c r="D484" s="326"/>
      <c r="E484" s="439"/>
      <c r="F484" s="440"/>
      <c r="G484" s="441"/>
      <c r="H484" s="442"/>
      <c r="I484" s="441"/>
      <c r="J484" s="443"/>
      <c r="K484" s="326"/>
      <c r="L484" s="326"/>
      <c r="M484" s="326"/>
      <c r="N484" s="326"/>
      <c r="O484" s="326"/>
      <c r="P484" s="326"/>
      <c r="Q484" s="327"/>
      <c r="R484" s="327"/>
      <c r="S484" s="327"/>
    </row>
    <row r="485">
      <c r="A485" s="326"/>
      <c r="B485" s="326"/>
      <c r="C485" s="438"/>
      <c r="D485" s="326"/>
      <c r="E485" s="439"/>
      <c r="F485" s="440"/>
      <c r="G485" s="441"/>
      <c r="H485" s="442"/>
      <c r="I485" s="441"/>
      <c r="J485" s="443"/>
      <c r="K485" s="326"/>
      <c r="L485" s="326"/>
      <c r="M485" s="326"/>
      <c r="N485" s="326"/>
      <c r="O485" s="326"/>
      <c r="P485" s="326"/>
      <c r="Q485" s="327"/>
      <c r="R485" s="327"/>
      <c r="S485" s="327"/>
    </row>
    <row r="486">
      <c r="A486" s="326"/>
      <c r="B486" s="326"/>
      <c r="C486" s="438"/>
      <c r="D486" s="326"/>
      <c r="E486" s="439"/>
      <c r="F486" s="440"/>
      <c r="G486" s="441"/>
      <c r="H486" s="442"/>
      <c r="I486" s="441"/>
      <c r="J486" s="443"/>
      <c r="K486" s="326"/>
      <c r="L486" s="326"/>
      <c r="M486" s="326"/>
      <c r="N486" s="326"/>
      <c r="O486" s="326"/>
      <c r="P486" s="326"/>
      <c r="Q486" s="327"/>
      <c r="R486" s="327"/>
      <c r="S486" s="327"/>
    </row>
    <row r="487">
      <c r="A487" s="326"/>
      <c r="B487" s="326"/>
      <c r="C487" s="438"/>
      <c r="D487" s="326"/>
      <c r="E487" s="439"/>
      <c r="F487" s="440"/>
      <c r="G487" s="441"/>
      <c r="H487" s="442"/>
      <c r="I487" s="441"/>
      <c r="J487" s="443"/>
      <c r="K487" s="326"/>
      <c r="L487" s="326"/>
      <c r="M487" s="326"/>
      <c r="N487" s="326"/>
      <c r="O487" s="326"/>
      <c r="P487" s="326"/>
      <c r="Q487" s="327"/>
      <c r="R487" s="327"/>
      <c r="S487" s="327"/>
    </row>
    <row r="488">
      <c r="A488" s="326"/>
      <c r="B488" s="326"/>
      <c r="C488" s="438"/>
      <c r="D488" s="326"/>
      <c r="E488" s="439"/>
      <c r="F488" s="440"/>
      <c r="G488" s="441"/>
      <c r="H488" s="442"/>
      <c r="I488" s="441"/>
      <c r="J488" s="443"/>
      <c r="K488" s="326"/>
      <c r="L488" s="326"/>
      <c r="M488" s="326"/>
      <c r="N488" s="326"/>
      <c r="O488" s="326"/>
      <c r="P488" s="326"/>
      <c r="Q488" s="327"/>
      <c r="R488" s="327"/>
      <c r="S488" s="327"/>
    </row>
    <row r="489">
      <c r="A489" s="326"/>
      <c r="B489" s="326"/>
      <c r="C489" s="438"/>
      <c r="D489" s="326"/>
      <c r="E489" s="439"/>
      <c r="F489" s="440"/>
      <c r="G489" s="441"/>
      <c r="H489" s="442"/>
      <c r="I489" s="441"/>
      <c r="J489" s="443"/>
      <c r="K489" s="326"/>
      <c r="L489" s="326"/>
      <c r="M489" s="326"/>
      <c r="N489" s="326"/>
      <c r="O489" s="326"/>
      <c r="P489" s="326"/>
      <c r="Q489" s="327"/>
      <c r="R489" s="327"/>
      <c r="S489" s="327"/>
    </row>
    <row r="490">
      <c r="A490" s="326"/>
      <c r="B490" s="326"/>
      <c r="C490" s="438"/>
      <c r="D490" s="326"/>
      <c r="E490" s="439"/>
      <c r="F490" s="440"/>
      <c r="G490" s="441"/>
      <c r="H490" s="442"/>
      <c r="I490" s="441"/>
      <c r="J490" s="443"/>
      <c r="K490" s="326"/>
      <c r="L490" s="326"/>
      <c r="M490" s="326"/>
      <c r="N490" s="326"/>
      <c r="O490" s="326"/>
      <c r="P490" s="326"/>
      <c r="Q490" s="327"/>
      <c r="R490" s="327"/>
      <c r="S490" s="327"/>
    </row>
    <row r="491">
      <c r="A491" s="326"/>
      <c r="B491" s="326"/>
      <c r="C491" s="438"/>
      <c r="D491" s="326"/>
      <c r="E491" s="439"/>
      <c r="F491" s="440"/>
      <c r="G491" s="441"/>
      <c r="H491" s="442"/>
      <c r="I491" s="441"/>
      <c r="J491" s="443"/>
      <c r="K491" s="326"/>
      <c r="L491" s="326"/>
      <c r="M491" s="326"/>
      <c r="N491" s="326"/>
      <c r="O491" s="326"/>
      <c r="P491" s="326"/>
      <c r="Q491" s="327"/>
      <c r="R491" s="327"/>
      <c r="S491" s="327"/>
    </row>
    <row r="492">
      <c r="A492" s="326"/>
      <c r="B492" s="326"/>
      <c r="C492" s="438"/>
      <c r="D492" s="326"/>
      <c r="E492" s="439"/>
      <c r="F492" s="440"/>
      <c r="G492" s="441"/>
      <c r="H492" s="442"/>
      <c r="I492" s="441"/>
      <c r="J492" s="443"/>
      <c r="K492" s="326"/>
      <c r="L492" s="326"/>
      <c r="M492" s="326"/>
      <c r="N492" s="326"/>
      <c r="O492" s="326"/>
      <c r="P492" s="326"/>
      <c r="Q492" s="327"/>
      <c r="R492" s="327"/>
      <c r="S492" s="327"/>
    </row>
    <row r="493">
      <c r="A493" s="326"/>
      <c r="B493" s="326"/>
      <c r="C493" s="438"/>
      <c r="D493" s="326"/>
      <c r="E493" s="439"/>
      <c r="F493" s="440"/>
      <c r="G493" s="441"/>
      <c r="H493" s="442"/>
      <c r="I493" s="441"/>
      <c r="J493" s="443"/>
      <c r="K493" s="326"/>
      <c r="L493" s="326"/>
      <c r="M493" s="326"/>
      <c r="N493" s="326"/>
      <c r="O493" s="326"/>
      <c r="P493" s="326"/>
      <c r="Q493" s="327"/>
      <c r="R493" s="327"/>
      <c r="S493" s="327"/>
    </row>
    <row r="494">
      <c r="A494" s="326"/>
      <c r="B494" s="326"/>
      <c r="C494" s="438"/>
      <c r="D494" s="326"/>
      <c r="E494" s="439"/>
      <c r="F494" s="440"/>
      <c r="G494" s="441"/>
      <c r="H494" s="442"/>
      <c r="I494" s="441"/>
      <c r="J494" s="443"/>
      <c r="K494" s="326"/>
      <c r="L494" s="326"/>
      <c r="M494" s="326"/>
      <c r="N494" s="326"/>
      <c r="O494" s="326"/>
      <c r="P494" s="326"/>
      <c r="Q494" s="327"/>
      <c r="R494" s="327"/>
      <c r="S494" s="327"/>
    </row>
    <row r="495">
      <c r="A495" s="326"/>
      <c r="B495" s="326"/>
      <c r="C495" s="438"/>
      <c r="D495" s="326"/>
      <c r="E495" s="439"/>
      <c r="F495" s="440"/>
      <c r="G495" s="441"/>
      <c r="H495" s="442"/>
      <c r="I495" s="441"/>
      <c r="J495" s="443"/>
      <c r="K495" s="326"/>
      <c r="L495" s="326"/>
      <c r="M495" s="326"/>
      <c r="N495" s="326"/>
      <c r="O495" s="326"/>
      <c r="P495" s="326"/>
      <c r="Q495" s="327"/>
      <c r="R495" s="327"/>
      <c r="S495" s="327"/>
    </row>
    <row r="496">
      <c r="A496" s="326"/>
      <c r="B496" s="326"/>
      <c r="C496" s="438"/>
      <c r="D496" s="326"/>
      <c r="E496" s="439"/>
      <c r="F496" s="440"/>
      <c r="G496" s="441"/>
      <c r="H496" s="442"/>
      <c r="I496" s="441"/>
      <c r="J496" s="443"/>
      <c r="K496" s="326"/>
      <c r="L496" s="326"/>
      <c r="M496" s="326"/>
      <c r="N496" s="326"/>
      <c r="O496" s="326"/>
      <c r="P496" s="326"/>
      <c r="Q496" s="327"/>
      <c r="R496" s="327"/>
      <c r="S496" s="327"/>
    </row>
    <row r="497">
      <c r="A497" s="326"/>
      <c r="B497" s="326"/>
      <c r="C497" s="438"/>
      <c r="D497" s="326"/>
      <c r="E497" s="439"/>
      <c r="F497" s="440"/>
      <c r="G497" s="441"/>
      <c r="H497" s="442"/>
      <c r="I497" s="441"/>
      <c r="J497" s="443"/>
      <c r="K497" s="326"/>
      <c r="L497" s="326"/>
      <c r="M497" s="326"/>
      <c r="N497" s="326"/>
      <c r="O497" s="326"/>
      <c r="P497" s="326"/>
      <c r="Q497" s="327"/>
      <c r="R497" s="327"/>
      <c r="S497" s="327"/>
    </row>
    <row r="498">
      <c r="A498" s="326"/>
      <c r="B498" s="326"/>
      <c r="C498" s="438"/>
      <c r="D498" s="326"/>
      <c r="E498" s="439"/>
      <c r="F498" s="440"/>
      <c r="G498" s="441"/>
      <c r="H498" s="442"/>
      <c r="I498" s="441"/>
      <c r="J498" s="443"/>
      <c r="K498" s="326"/>
      <c r="L498" s="326"/>
      <c r="M498" s="326"/>
      <c r="N498" s="326"/>
      <c r="O498" s="326"/>
      <c r="P498" s="326"/>
      <c r="Q498" s="327"/>
      <c r="R498" s="327"/>
      <c r="S498" s="327"/>
    </row>
    <row r="499">
      <c r="A499" s="326"/>
      <c r="B499" s="326"/>
      <c r="C499" s="438"/>
      <c r="D499" s="326"/>
      <c r="E499" s="439"/>
      <c r="F499" s="440"/>
      <c r="G499" s="441"/>
      <c r="H499" s="442"/>
      <c r="I499" s="441"/>
      <c r="J499" s="443"/>
      <c r="K499" s="326"/>
      <c r="L499" s="326"/>
      <c r="M499" s="326"/>
      <c r="N499" s="326"/>
      <c r="O499" s="326"/>
      <c r="P499" s="326"/>
      <c r="Q499" s="327"/>
      <c r="R499" s="327"/>
      <c r="S499" s="327"/>
    </row>
    <row r="500">
      <c r="A500" s="326"/>
      <c r="B500" s="326"/>
      <c r="C500" s="438"/>
      <c r="D500" s="326"/>
      <c r="E500" s="439"/>
      <c r="F500" s="440"/>
      <c r="G500" s="441"/>
      <c r="H500" s="442"/>
      <c r="I500" s="441"/>
      <c r="J500" s="443"/>
      <c r="K500" s="326"/>
      <c r="L500" s="326"/>
      <c r="M500" s="326"/>
      <c r="N500" s="326"/>
      <c r="O500" s="326"/>
      <c r="P500" s="326"/>
      <c r="Q500" s="327"/>
      <c r="R500" s="327"/>
      <c r="S500" s="327"/>
    </row>
    <row r="501">
      <c r="A501" s="326"/>
      <c r="B501" s="326"/>
      <c r="C501" s="438"/>
      <c r="D501" s="326"/>
      <c r="E501" s="439"/>
      <c r="F501" s="440"/>
      <c r="G501" s="441"/>
      <c r="H501" s="442"/>
      <c r="I501" s="441"/>
      <c r="J501" s="443"/>
      <c r="K501" s="326"/>
      <c r="L501" s="326"/>
      <c r="M501" s="326"/>
      <c r="N501" s="326"/>
      <c r="O501" s="326"/>
      <c r="P501" s="326"/>
      <c r="Q501" s="327"/>
      <c r="R501" s="327"/>
      <c r="S501" s="327"/>
    </row>
    <row r="502">
      <c r="A502" s="326"/>
      <c r="B502" s="326"/>
      <c r="C502" s="438"/>
      <c r="D502" s="326"/>
      <c r="E502" s="439"/>
      <c r="F502" s="440"/>
      <c r="G502" s="441"/>
      <c r="H502" s="442"/>
      <c r="I502" s="441"/>
      <c r="J502" s="443"/>
      <c r="K502" s="326"/>
      <c r="L502" s="326"/>
      <c r="M502" s="326"/>
      <c r="N502" s="326"/>
      <c r="O502" s="326"/>
      <c r="P502" s="326"/>
      <c r="Q502" s="327"/>
      <c r="R502" s="327"/>
      <c r="S502" s="327"/>
    </row>
    <row r="503">
      <c r="A503" s="326"/>
      <c r="B503" s="326"/>
      <c r="C503" s="438"/>
      <c r="D503" s="326"/>
      <c r="E503" s="439"/>
      <c r="F503" s="440"/>
      <c r="G503" s="441"/>
      <c r="H503" s="442"/>
      <c r="I503" s="441"/>
      <c r="J503" s="443"/>
      <c r="K503" s="326"/>
      <c r="L503" s="326"/>
      <c r="M503" s="326"/>
      <c r="N503" s="326"/>
      <c r="O503" s="326"/>
      <c r="P503" s="326"/>
      <c r="Q503" s="327"/>
      <c r="R503" s="327"/>
      <c r="S503" s="327"/>
    </row>
    <row r="504">
      <c r="A504" s="326"/>
      <c r="B504" s="326"/>
      <c r="C504" s="438"/>
      <c r="D504" s="326"/>
      <c r="E504" s="439"/>
      <c r="F504" s="440"/>
      <c r="G504" s="441"/>
      <c r="H504" s="442"/>
      <c r="I504" s="441"/>
      <c r="J504" s="443"/>
      <c r="K504" s="326"/>
      <c r="L504" s="326"/>
      <c r="M504" s="326"/>
      <c r="N504" s="326"/>
      <c r="O504" s="326"/>
      <c r="P504" s="326"/>
      <c r="Q504" s="327"/>
      <c r="R504" s="327"/>
      <c r="S504" s="327"/>
    </row>
    <row r="505">
      <c r="A505" s="326"/>
      <c r="B505" s="326"/>
      <c r="C505" s="438"/>
      <c r="D505" s="326"/>
      <c r="E505" s="439"/>
      <c r="F505" s="440"/>
      <c r="G505" s="441"/>
      <c r="H505" s="442"/>
      <c r="I505" s="441"/>
      <c r="J505" s="443"/>
      <c r="K505" s="326"/>
      <c r="L505" s="326"/>
      <c r="M505" s="326"/>
      <c r="N505" s="326"/>
      <c r="O505" s="326"/>
      <c r="P505" s="326"/>
      <c r="Q505" s="327"/>
      <c r="R505" s="327"/>
      <c r="S505" s="327"/>
    </row>
    <row r="506">
      <c r="A506" s="326"/>
      <c r="B506" s="326"/>
      <c r="C506" s="438"/>
      <c r="D506" s="326"/>
      <c r="E506" s="439"/>
      <c r="F506" s="440"/>
      <c r="G506" s="441"/>
      <c r="H506" s="442"/>
      <c r="I506" s="441"/>
      <c r="J506" s="443"/>
      <c r="K506" s="326"/>
      <c r="L506" s="326"/>
      <c r="M506" s="326"/>
      <c r="N506" s="326"/>
      <c r="O506" s="326"/>
      <c r="P506" s="326"/>
      <c r="Q506" s="327"/>
      <c r="R506" s="327"/>
      <c r="S506" s="327"/>
    </row>
    <row r="507">
      <c r="A507" s="326"/>
      <c r="B507" s="326"/>
      <c r="C507" s="438"/>
      <c r="D507" s="326"/>
      <c r="E507" s="439"/>
      <c r="F507" s="440"/>
      <c r="G507" s="441"/>
      <c r="H507" s="442"/>
      <c r="I507" s="441"/>
      <c r="J507" s="443"/>
      <c r="K507" s="326"/>
      <c r="L507" s="326"/>
      <c r="M507" s="326"/>
      <c r="N507" s="326"/>
      <c r="O507" s="326"/>
      <c r="P507" s="326"/>
      <c r="Q507" s="327"/>
      <c r="R507" s="327"/>
      <c r="S507" s="327"/>
    </row>
    <row r="508">
      <c r="A508" s="326"/>
      <c r="B508" s="326"/>
      <c r="C508" s="438"/>
      <c r="D508" s="326"/>
      <c r="E508" s="439"/>
      <c r="F508" s="440"/>
      <c r="G508" s="441"/>
      <c r="H508" s="442"/>
      <c r="I508" s="441"/>
      <c r="J508" s="443"/>
      <c r="K508" s="326"/>
      <c r="L508" s="326"/>
      <c r="M508" s="326"/>
      <c r="N508" s="326"/>
      <c r="O508" s="326"/>
      <c r="P508" s="326"/>
      <c r="Q508" s="327"/>
      <c r="R508" s="327"/>
      <c r="S508" s="327"/>
    </row>
    <row r="509">
      <c r="A509" s="326"/>
      <c r="B509" s="326"/>
      <c r="C509" s="438"/>
      <c r="D509" s="326"/>
      <c r="E509" s="439"/>
      <c r="F509" s="440"/>
      <c r="G509" s="441"/>
      <c r="H509" s="442"/>
      <c r="I509" s="441"/>
      <c r="J509" s="443"/>
      <c r="K509" s="326"/>
      <c r="L509" s="326"/>
      <c r="M509" s="326"/>
      <c r="N509" s="326"/>
      <c r="O509" s="326"/>
      <c r="P509" s="326"/>
      <c r="Q509" s="327"/>
      <c r="R509" s="327"/>
      <c r="S509" s="327"/>
    </row>
    <row r="510">
      <c r="A510" s="326"/>
      <c r="B510" s="326"/>
      <c r="C510" s="438"/>
      <c r="D510" s="326"/>
      <c r="E510" s="439"/>
      <c r="F510" s="440"/>
      <c r="G510" s="441"/>
      <c r="H510" s="442"/>
      <c r="I510" s="441"/>
      <c r="J510" s="443"/>
      <c r="K510" s="326"/>
      <c r="L510" s="326"/>
      <c r="M510" s="326"/>
      <c r="N510" s="326"/>
      <c r="O510" s="326"/>
      <c r="P510" s="326"/>
      <c r="Q510" s="327"/>
      <c r="R510" s="327"/>
      <c r="S510" s="327"/>
    </row>
    <row r="511">
      <c r="A511" s="326"/>
      <c r="B511" s="326"/>
      <c r="C511" s="438"/>
      <c r="D511" s="326"/>
      <c r="E511" s="439"/>
      <c r="F511" s="440"/>
      <c r="G511" s="441"/>
      <c r="H511" s="442"/>
      <c r="I511" s="441"/>
      <c r="J511" s="443"/>
      <c r="K511" s="326"/>
      <c r="L511" s="326"/>
      <c r="M511" s="326"/>
      <c r="N511" s="326"/>
      <c r="O511" s="326"/>
      <c r="P511" s="326"/>
      <c r="Q511" s="327"/>
      <c r="R511" s="327"/>
      <c r="S511" s="327"/>
    </row>
    <row r="512">
      <c r="A512" s="326"/>
      <c r="B512" s="326"/>
      <c r="C512" s="438"/>
      <c r="D512" s="326"/>
      <c r="E512" s="439"/>
      <c r="F512" s="440"/>
      <c r="G512" s="441"/>
      <c r="H512" s="442"/>
      <c r="I512" s="441"/>
      <c r="J512" s="443"/>
      <c r="K512" s="326"/>
      <c r="L512" s="326"/>
      <c r="M512" s="326"/>
      <c r="N512" s="326"/>
      <c r="O512" s="326"/>
      <c r="P512" s="326"/>
      <c r="Q512" s="327"/>
      <c r="R512" s="327"/>
      <c r="S512" s="327"/>
    </row>
    <row r="513">
      <c r="A513" s="326"/>
      <c r="B513" s="326"/>
      <c r="C513" s="438"/>
      <c r="D513" s="326"/>
      <c r="E513" s="439"/>
      <c r="F513" s="440"/>
      <c r="G513" s="441"/>
      <c r="H513" s="442"/>
      <c r="I513" s="441"/>
      <c r="J513" s="443"/>
      <c r="K513" s="326"/>
      <c r="L513" s="326"/>
      <c r="M513" s="326"/>
      <c r="N513" s="326"/>
      <c r="O513" s="326"/>
      <c r="P513" s="326"/>
      <c r="Q513" s="327"/>
      <c r="R513" s="327"/>
      <c r="S513" s="327"/>
    </row>
    <row r="514">
      <c r="A514" s="326"/>
      <c r="B514" s="326"/>
      <c r="C514" s="438"/>
      <c r="D514" s="326"/>
      <c r="E514" s="439"/>
      <c r="F514" s="440"/>
      <c r="G514" s="441"/>
      <c r="H514" s="442"/>
      <c r="I514" s="441"/>
      <c r="J514" s="443"/>
      <c r="K514" s="326"/>
      <c r="L514" s="326"/>
      <c r="M514" s="326"/>
      <c r="N514" s="326"/>
      <c r="O514" s="326"/>
      <c r="P514" s="326"/>
      <c r="Q514" s="327"/>
      <c r="R514" s="327"/>
      <c r="S514" s="327"/>
    </row>
    <row r="515">
      <c r="A515" s="326"/>
      <c r="B515" s="326"/>
      <c r="C515" s="438"/>
      <c r="D515" s="326"/>
      <c r="E515" s="439"/>
      <c r="F515" s="440"/>
      <c r="G515" s="441"/>
      <c r="H515" s="442"/>
      <c r="I515" s="441"/>
      <c r="J515" s="443"/>
      <c r="K515" s="326"/>
      <c r="L515" s="326"/>
      <c r="M515" s="326"/>
      <c r="N515" s="326"/>
      <c r="O515" s="326"/>
      <c r="P515" s="326"/>
      <c r="Q515" s="327"/>
      <c r="R515" s="327"/>
      <c r="S515" s="327"/>
    </row>
    <row r="516">
      <c r="A516" s="326"/>
      <c r="B516" s="326"/>
      <c r="C516" s="438"/>
      <c r="D516" s="326"/>
      <c r="E516" s="439"/>
      <c r="F516" s="440"/>
      <c r="G516" s="441"/>
      <c r="H516" s="442"/>
      <c r="I516" s="441"/>
      <c r="J516" s="443"/>
      <c r="K516" s="326"/>
      <c r="L516" s="326"/>
      <c r="M516" s="326"/>
      <c r="N516" s="326"/>
      <c r="O516" s="326"/>
      <c r="P516" s="326"/>
      <c r="Q516" s="327"/>
      <c r="R516" s="327"/>
      <c r="S516" s="327"/>
    </row>
    <row r="517">
      <c r="A517" s="326"/>
      <c r="B517" s="326"/>
      <c r="C517" s="438"/>
      <c r="D517" s="326"/>
      <c r="E517" s="439"/>
      <c r="F517" s="440"/>
      <c r="G517" s="441"/>
      <c r="H517" s="442"/>
      <c r="I517" s="441"/>
      <c r="J517" s="443"/>
      <c r="K517" s="326"/>
      <c r="L517" s="326"/>
      <c r="M517" s="326"/>
      <c r="N517" s="326"/>
      <c r="O517" s="326"/>
      <c r="P517" s="326"/>
      <c r="Q517" s="327"/>
      <c r="R517" s="327"/>
      <c r="S517" s="327"/>
    </row>
    <row r="518">
      <c r="A518" s="326"/>
      <c r="B518" s="326"/>
      <c r="C518" s="438"/>
      <c r="D518" s="326"/>
      <c r="E518" s="439"/>
      <c r="F518" s="440"/>
      <c r="G518" s="441"/>
      <c r="H518" s="442"/>
      <c r="I518" s="441"/>
      <c r="J518" s="443"/>
      <c r="K518" s="326"/>
      <c r="L518" s="326"/>
      <c r="M518" s="326"/>
      <c r="N518" s="326"/>
      <c r="O518" s="326"/>
      <c r="P518" s="326"/>
      <c r="Q518" s="327"/>
      <c r="R518" s="327"/>
      <c r="S518" s="327"/>
    </row>
    <row r="519">
      <c r="A519" s="326"/>
      <c r="B519" s="326"/>
      <c r="C519" s="438"/>
      <c r="D519" s="326"/>
      <c r="E519" s="326"/>
      <c r="F519" s="440"/>
      <c r="G519" s="441"/>
      <c r="H519" s="442"/>
      <c r="I519" s="441"/>
      <c r="J519" s="326"/>
      <c r="K519" s="326"/>
      <c r="L519" s="326"/>
      <c r="M519" s="326"/>
      <c r="N519" s="326"/>
      <c r="O519" s="326"/>
      <c r="P519" s="326"/>
      <c r="Q519" s="327"/>
      <c r="R519" s="327"/>
      <c r="S519" s="327"/>
    </row>
    <row r="520">
      <c r="A520" s="326"/>
      <c r="B520" s="326"/>
      <c r="C520" s="438"/>
      <c r="D520" s="326"/>
      <c r="E520" s="326"/>
      <c r="F520" s="440"/>
      <c r="G520" s="441"/>
      <c r="H520" s="442"/>
      <c r="I520" s="441"/>
      <c r="J520" s="326"/>
      <c r="K520" s="326"/>
      <c r="L520" s="326"/>
      <c r="M520" s="326"/>
      <c r="N520" s="326"/>
      <c r="O520" s="326"/>
      <c r="P520" s="326"/>
      <c r="Q520" s="327"/>
      <c r="R520" s="327"/>
      <c r="S520" s="327"/>
    </row>
    <row r="521">
      <c r="A521" s="326"/>
      <c r="B521" s="326"/>
      <c r="C521" s="438"/>
      <c r="D521" s="326"/>
      <c r="E521" s="326"/>
      <c r="F521" s="440"/>
      <c r="G521" s="441"/>
      <c r="H521" s="442"/>
      <c r="I521" s="441"/>
      <c r="J521" s="326"/>
      <c r="K521" s="326"/>
      <c r="L521" s="326"/>
      <c r="M521" s="326"/>
      <c r="N521" s="326"/>
      <c r="O521" s="326"/>
      <c r="P521" s="326"/>
      <c r="Q521" s="327"/>
      <c r="R521" s="327"/>
      <c r="S521" s="327"/>
    </row>
    <row r="522">
      <c r="A522" s="326"/>
      <c r="B522" s="326"/>
      <c r="C522" s="438"/>
      <c r="D522" s="326"/>
      <c r="E522" s="326"/>
      <c r="F522" s="440"/>
      <c r="G522" s="441"/>
      <c r="H522" s="442"/>
      <c r="I522" s="441"/>
      <c r="J522" s="326"/>
      <c r="K522" s="326"/>
      <c r="L522" s="326"/>
      <c r="M522" s="326"/>
      <c r="N522" s="326"/>
      <c r="O522" s="326"/>
      <c r="P522" s="326"/>
      <c r="Q522" s="327"/>
      <c r="R522" s="327"/>
      <c r="S522" s="327"/>
    </row>
    <row r="523">
      <c r="A523" s="326"/>
      <c r="B523" s="326"/>
      <c r="C523" s="438"/>
      <c r="D523" s="326"/>
      <c r="E523" s="326"/>
      <c r="F523" s="440"/>
      <c r="G523" s="441"/>
      <c r="H523" s="442"/>
      <c r="I523" s="441"/>
      <c r="J523" s="326"/>
      <c r="K523" s="326"/>
      <c r="L523" s="326"/>
      <c r="M523" s="326"/>
      <c r="N523" s="326"/>
      <c r="O523" s="326"/>
      <c r="P523" s="326"/>
      <c r="Q523" s="327"/>
      <c r="R523" s="327"/>
      <c r="S523" s="327"/>
    </row>
    <row r="524">
      <c r="A524" s="326"/>
      <c r="B524" s="326"/>
      <c r="C524" s="438"/>
      <c r="D524" s="326"/>
      <c r="E524" s="326"/>
      <c r="F524" s="440"/>
      <c r="G524" s="441"/>
      <c r="H524" s="442"/>
      <c r="I524" s="441"/>
      <c r="J524" s="326"/>
      <c r="K524" s="326"/>
      <c r="L524" s="326"/>
      <c r="M524" s="326"/>
      <c r="N524" s="326"/>
      <c r="O524" s="326"/>
      <c r="P524" s="326"/>
      <c r="Q524" s="327"/>
      <c r="R524" s="327"/>
      <c r="S524" s="327"/>
    </row>
    <row r="525">
      <c r="A525" s="326"/>
      <c r="B525" s="326"/>
      <c r="C525" s="438"/>
      <c r="D525" s="326"/>
      <c r="E525" s="326"/>
      <c r="F525" s="440"/>
      <c r="G525" s="441"/>
      <c r="H525" s="442"/>
      <c r="I525" s="441"/>
      <c r="J525" s="326"/>
      <c r="K525" s="326"/>
      <c r="L525" s="326"/>
      <c r="M525" s="326"/>
      <c r="N525" s="326"/>
      <c r="O525" s="326"/>
      <c r="P525" s="326"/>
      <c r="Q525" s="327"/>
      <c r="R525" s="327"/>
      <c r="S525" s="327"/>
    </row>
    <row r="526">
      <c r="A526" s="326"/>
      <c r="B526" s="326"/>
      <c r="C526" s="438"/>
      <c r="D526" s="326"/>
      <c r="E526" s="326"/>
      <c r="F526" s="440"/>
      <c r="G526" s="441"/>
      <c r="H526" s="442"/>
      <c r="I526" s="441"/>
      <c r="J526" s="326"/>
      <c r="K526" s="326"/>
      <c r="L526" s="326"/>
      <c r="M526" s="326"/>
      <c r="N526" s="326"/>
      <c r="O526" s="326"/>
      <c r="P526" s="326"/>
      <c r="Q526" s="327"/>
      <c r="R526" s="327"/>
      <c r="S526" s="327"/>
    </row>
    <row r="527">
      <c r="A527" s="326"/>
      <c r="B527" s="326"/>
      <c r="C527" s="438"/>
      <c r="D527" s="326"/>
      <c r="E527" s="326"/>
      <c r="F527" s="440"/>
      <c r="G527" s="441"/>
      <c r="H527" s="442"/>
      <c r="I527" s="441"/>
      <c r="J527" s="326"/>
      <c r="K527" s="326"/>
      <c r="L527" s="326"/>
      <c r="M527" s="326"/>
      <c r="N527" s="326"/>
      <c r="O527" s="326"/>
      <c r="P527" s="326"/>
      <c r="Q527" s="327"/>
      <c r="R527" s="327"/>
      <c r="S527" s="327"/>
    </row>
    <row r="528">
      <c r="A528" s="326"/>
      <c r="B528" s="326"/>
      <c r="C528" s="438"/>
      <c r="D528" s="326"/>
      <c r="E528" s="326"/>
      <c r="F528" s="440"/>
      <c r="G528" s="441"/>
      <c r="H528" s="442"/>
      <c r="I528" s="441"/>
      <c r="J528" s="326"/>
      <c r="K528" s="326"/>
      <c r="L528" s="326"/>
      <c r="M528" s="326"/>
      <c r="N528" s="326"/>
      <c r="O528" s="326"/>
      <c r="P528" s="326"/>
      <c r="Q528" s="327"/>
      <c r="R528" s="327"/>
      <c r="S528" s="327"/>
    </row>
    <row r="529">
      <c r="A529" s="326"/>
      <c r="B529" s="326"/>
      <c r="C529" s="438"/>
      <c r="D529" s="326"/>
      <c r="E529" s="326"/>
      <c r="F529" s="440"/>
      <c r="G529" s="441"/>
      <c r="H529" s="442"/>
      <c r="I529" s="441"/>
      <c r="J529" s="326"/>
      <c r="K529" s="326"/>
      <c r="L529" s="326"/>
      <c r="M529" s="326"/>
      <c r="N529" s="326"/>
      <c r="O529" s="326"/>
      <c r="P529" s="326"/>
      <c r="Q529" s="327"/>
      <c r="R529" s="327"/>
      <c r="S529" s="327"/>
    </row>
    <row r="530">
      <c r="A530" s="326"/>
      <c r="B530" s="326"/>
      <c r="C530" s="438"/>
      <c r="D530" s="326"/>
      <c r="E530" s="326"/>
      <c r="F530" s="440"/>
      <c r="G530" s="441"/>
      <c r="H530" s="442"/>
      <c r="I530" s="441"/>
      <c r="J530" s="326"/>
      <c r="K530" s="326"/>
      <c r="L530" s="326"/>
      <c r="M530" s="326"/>
      <c r="N530" s="326"/>
      <c r="O530" s="326"/>
      <c r="P530" s="326"/>
      <c r="Q530" s="327"/>
      <c r="R530" s="327"/>
      <c r="S530" s="327"/>
    </row>
    <row r="531">
      <c r="A531" s="326"/>
      <c r="B531" s="326"/>
      <c r="C531" s="438"/>
      <c r="D531" s="326"/>
      <c r="E531" s="326"/>
      <c r="F531" s="440"/>
      <c r="G531" s="441"/>
      <c r="H531" s="442"/>
      <c r="I531" s="441"/>
      <c r="J531" s="326"/>
      <c r="K531" s="326"/>
      <c r="L531" s="326"/>
      <c r="M531" s="326"/>
      <c r="N531" s="326"/>
      <c r="O531" s="326"/>
      <c r="P531" s="326"/>
      <c r="Q531" s="327"/>
      <c r="R531" s="327"/>
      <c r="S531" s="327"/>
    </row>
    <row r="532">
      <c r="A532" s="326"/>
      <c r="B532" s="326"/>
      <c r="C532" s="438"/>
      <c r="D532" s="326"/>
      <c r="E532" s="326"/>
      <c r="F532" s="440"/>
      <c r="G532" s="441"/>
      <c r="H532" s="442"/>
      <c r="I532" s="441"/>
      <c r="J532" s="326"/>
      <c r="K532" s="326"/>
      <c r="L532" s="326"/>
      <c r="M532" s="326"/>
      <c r="N532" s="326"/>
      <c r="O532" s="326"/>
      <c r="P532" s="326"/>
      <c r="Q532" s="327"/>
      <c r="R532" s="327"/>
      <c r="S532" s="327"/>
    </row>
    <row r="533">
      <c r="A533" s="326"/>
      <c r="B533" s="326"/>
      <c r="C533" s="438"/>
      <c r="D533" s="326"/>
      <c r="E533" s="326"/>
      <c r="F533" s="440"/>
      <c r="G533" s="441"/>
      <c r="H533" s="442"/>
      <c r="I533" s="441"/>
      <c r="J533" s="326"/>
      <c r="K533" s="326"/>
      <c r="L533" s="326"/>
      <c r="M533" s="326"/>
      <c r="N533" s="326"/>
      <c r="O533" s="326"/>
      <c r="P533" s="326"/>
      <c r="Q533" s="327"/>
      <c r="R533" s="327"/>
      <c r="S533" s="327"/>
    </row>
    <row r="534">
      <c r="A534" s="326"/>
      <c r="B534" s="326"/>
      <c r="C534" s="438"/>
      <c r="D534" s="326"/>
      <c r="E534" s="326"/>
      <c r="F534" s="440"/>
      <c r="G534" s="441"/>
      <c r="H534" s="442"/>
      <c r="I534" s="441"/>
      <c r="J534" s="326"/>
      <c r="K534" s="326"/>
      <c r="L534" s="326"/>
      <c r="M534" s="326"/>
      <c r="N534" s="326"/>
      <c r="O534" s="326"/>
      <c r="P534" s="326"/>
      <c r="Q534" s="327"/>
      <c r="R534" s="327"/>
      <c r="S534" s="327"/>
    </row>
    <row r="535">
      <c r="A535" s="326"/>
      <c r="B535" s="326"/>
      <c r="C535" s="438"/>
      <c r="D535" s="326"/>
      <c r="E535" s="326"/>
      <c r="F535" s="440"/>
      <c r="G535" s="441"/>
      <c r="H535" s="442"/>
      <c r="I535" s="441"/>
      <c r="J535" s="326"/>
      <c r="K535" s="326"/>
      <c r="L535" s="326"/>
      <c r="M535" s="326"/>
      <c r="N535" s="326"/>
      <c r="O535" s="326"/>
      <c r="P535" s="326"/>
      <c r="Q535" s="327"/>
      <c r="R535" s="327"/>
      <c r="S535" s="327"/>
    </row>
    <row r="536">
      <c r="A536" s="326"/>
      <c r="B536" s="326"/>
      <c r="C536" s="438"/>
      <c r="D536" s="326"/>
      <c r="E536" s="326"/>
      <c r="F536" s="440"/>
      <c r="G536" s="441"/>
      <c r="H536" s="442"/>
      <c r="I536" s="441"/>
      <c r="J536" s="326"/>
      <c r="K536" s="326"/>
      <c r="L536" s="326"/>
      <c r="M536" s="326"/>
      <c r="N536" s="326"/>
      <c r="O536" s="326"/>
      <c r="P536" s="326"/>
      <c r="Q536" s="327"/>
      <c r="R536" s="327"/>
      <c r="S536" s="327"/>
    </row>
    <row r="537">
      <c r="A537" s="326"/>
      <c r="B537" s="326"/>
      <c r="C537" s="438"/>
      <c r="D537" s="326"/>
      <c r="E537" s="326"/>
      <c r="F537" s="440"/>
      <c r="G537" s="441"/>
      <c r="H537" s="442"/>
      <c r="I537" s="441"/>
      <c r="J537" s="326"/>
      <c r="K537" s="326"/>
      <c r="L537" s="326"/>
      <c r="M537" s="326"/>
      <c r="N537" s="326"/>
      <c r="O537" s="326"/>
      <c r="P537" s="326"/>
      <c r="Q537" s="327"/>
      <c r="R537" s="327"/>
      <c r="S537" s="327"/>
    </row>
    <row r="538">
      <c r="A538" s="326"/>
      <c r="B538" s="326"/>
      <c r="C538" s="438"/>
      <c r="D538" s="326"/>
      <c r="E538" s="326"/>
      <c r="F538" s="440"/>
      <c r="G538" s="441"/>
      <c r="H538" s="442"/>
      <c r="I538" s="441"/>
      <c r="J538" s="326"/>
      <c r="K538" s="326"/>
      <c r="L538" s="326"/>
      <c r="M538" s="326"/>
      <c r="N538" s="326"/>
      <c r="O538" s="326"/>
      <c r="P538" s="326"/>
      <c r="Q538" s="327"/>
      <c r="R538" s="327"/>
      <c r="S538" s="327"/>
    </row>
    <row r="539">
      <c r="A539" s="326"/>
      <c r="B539" s="326"/>
      <c r="C539" s="438"/>
      <c r="D539" s="326"/>
      <c r="E539" s="326"/>
      <c r="F539" s="440"/>
      <c r="G539" s="441"/>
      <c r="H539" s="442"/>
      <c r="I539" s="441"/>
      <c r="J539" s="326"/>
      <c r="K539" s="326"/>
      <c r="L539" s="326"/>
      <c r="M539" s="326"/>
      <c r="N539" s="326"/>
      <c r="O539" s="326"/>
      <c r="P539" s="326"/>
      <c r="Q539" s="327"/>
      <c r="R539" s="327"/>
      <c r="S539" s="327"/>
    </row>
    <row r="540">
      <c r="A540" s="326"/>
      <c r="B540" s="326"/>
      <c r="C540" s="438"/>
      <c r="D540" s="326"/>
      <c r="E540" s="326"/>
      <c r="F540" s="440"/>
      <c r="G540" s="441"/>
      <c r="H540" s="442"/>
      <c r="I540" s="441"/>
      <c r="J540" s="326"/>
      <c r="K540" s="326"/>
      <c r="L540" s="326"/>
      <c r="M540" s="326"/>
      <c r="N540" s="326"/>
      <c r="O540" s="326"/>
      <c r="P540" s="326"/>
      <c r="Q540" s="327"/>
      <c r="R540" s="327"/>
      <c r="S540" s="327"/>
    </row>
    <row r="541">
      <c r="A541" s="326"/>
      <c r="B541" s="326"/>
      <c r="C541" s="438"/>
      <c r="D541" s="326"/>
      <c r="E541" s="326"/>
      <c r="F541" s="440"/>
      <c r="G541" s="441"/>
      <c r="H541" s="442"/>
      <c r="I541" s="441"/>
      <c r="J541" s="326"/>
      <c r="K541" s="326"/>
      <c r="L541" s="326"/>
      <c r="M541" s="326"/>
      <c r="N541" s="326"/>
      <c r="O541" s="326"/>
      <c r="P541" s="326"/>
      <c r="Q541" s="327"/>
      <c r="R541" s="327"/>
      <c r="S541" s="327"/>
    </row>
    <row r="542">
      <c r="A542" s="326"/>
      <c r="B542" s="326"/>
      <c r="C542" s="438"/>
      <c r="D542" s="326"/>
      <c r="E542" s="326"/>
      <c r="F542" s="440"/>
      <c r="G542" s="441"/>
      <c r="H542" s="442"/>
      <c r="I542" s="441"/>
      <c r="J542" s="326"/>
      <c r="K542" s="326"/>
      <c r="L542" s="326"/>
      <c r="M542" s="326"/>
      <c r="N542" s="326"/>
      <c r="O542" s="326"/>
      <c r="P542" s="326"/>
      <c r="Q542" s="327"/>
      <c r="R542" s="327"/>
      <c r="S542" s="327"/>
    </row>
    <row r="543">
      <c r="A543" s="326"/>
      <c r="B543" s="326"/>
      <c r="C543" s="438"/>
      <c r="D543" s="326"/>
      <c r="E543" s="326"/>
      <c r="F543" s="440"/>
      <c r="G543" s="441"/>
      <c r="H543" s="442"/>
      <c r="I543" s="441"/>
      <c r="J543" s="326"/>
      <c r="K543" s="326"/>
      <c r="L543" s="326"/>
      <c r="M543" s="326"/>
      <c r="N543" s="326"/>
      <c r="O543" s="326"/>
      <c r="P543" s="326"/>
      <c r="Q543" s="327"/>
      <c r="R543" s="327"/>
      <c r="S543" s="327"/>
    </row>
    <row r="544">
      <c r="A544" s="326"/>
      <c r="B544" s="326"/>
      <c r="C544" s="438"/>
      <c r="D544" s="326"/>
      <c r="E544" s="326"/>
      <c r="F544" s="440"/>
      <c r="G544" s="441"/>
      <c r="H544" s="442"/>
      <c r="I544" s="441"/>
      <c r="J544" s="326"/>
      <c r="K544" s="326"/>
      <c r="L544" s="326"/>
      <c r="M544" s="326"/>
      <c r="N544" s="326"/>
      <c r="O544" s="326"/>
      <c r="P544" s="326"/>
      <c r="Q544" s="327"/>
      <c r="R544" s="327"/>
      <c r="S544" s="327"/>
    </row>
    <row r="545">
      <c r="A545" s="326"/>
      <c r="B545" s="326"/>
      <c r="C545" s="438"/>
      <c r="D545" s="326"/>
      <c r="E545" s="326"/>
      <c r="F545" s="440"/>
      <c r="G545" s="441"/>
      <c r="H545" s="442"/>
      <c r="I545" s="441"/>
      <c r="J545" s="326"/>
      <c r="K545" s="326"/>
      <c r="L545" s="326"/>
      <c r="M545" s="326"/>
      <c r="N545" s="326"/>
      <c r="O545" s="326"/>
      <c r="P545" s="326"/>
      <c r="Q545" s="327"/>
      <c r="R545" s="327"/>
      <c r="S545" s="327"/>
    </row>
    <row r="546">
      <c r="A546" s="326"/>
      <c r="B546" s="326"/>
      <c r="C546" s="438"/>
      <c r="D546" s="326"/>
      <c r="E546" s="326"/>
      <c r="F546" s="440"/>
      <c r="G546" s="441"/>
      <c r="H546" s="442"/>
      <c r="I546" s="441"/>
      <c r="J546" s="326"/>
      <c r="K546" s="326"/>
      <c r="L546" s="326"/>
      <c r="M546" s="326"/>
      <c r="N546" s="326"/>
      <c r="O546" s="326"/>
      <c r="P546" s="326"/>
      <c r="Q546" s="327"/>
      <c r="R546" s="327"/>
      <c r="S546" s="327"/>
    </row>
    <row r="547">
      <c r="A547" s="326"/>
      <c r="B547" s="326"/>
      <c r="C547" s="438"/>
      <c r="D547" s="326"/>
      <c r="E547" s="326"/>
      <c r="F547" s="440"/>
      <c r="G547" s="441"/>
      <c r="H547" s="442"/>
      <c r="I547" s="441"/>
      <c r="J547" s="326"/>
      <c r="K547" s="326"/>
      <c r="L547" s="326"/>
      <c r="M547" s="326"/>
      <c r="N547" s="326"/>
      <c r="O547" s="326"/>
      <c r="P547" s="326"/>
      <c r="Q547" s="327"/>
      <c r="R547" s="327"/>
      <c r="S547" s="327"/>
    </row>
    <row r="548">
      <c r="A548" s="326"/>
      <c r="B548" s="326"/>
      <c r="C548" s="438"/>
      <c r="D548" s="326"/>
      <c r="E548" s="326"/>
      <c r="F548" s="440"/>
      <c r="G548" s="441"/>
      <c r="H548" s="442"/>
      <c r="I548" s="441"/>
      <c r="J548" s="326"/>
      <c r="K548" s="326"/>
      <c r="L548" s="326"/>
      <c r="M548" s="326"/>
      <c r="N548" s="326"/>
      <c r="O548" s="326"/>
      <c r="P548" s="326"/>
      <c r="Q548" s="327"/>
      <c r="R548" s="327"/>
      <c r="S548" s="327"/>
    </row>
    <row r="549">
      <c r="A549" s="326"/>
      <c r="B549" s="326"/>
      <c r="C549" s="438"/>
      <c r="D549" s="326"/>
      <c r="E549" s="326"/>
      <c r="F549" s="440"/>
      <c r="G549" s="441"/>
      <c r="H549" s="442"/>
      <c r="I549" s="441"/>
      <c r="J549" s="326"/>
      <c r="K549" s="326"/>
      <c r="L549" s="326"/>
      <c r="M549" s="326"/>
      <c r="N549" s="326"/>
      <c r="O549" s="326"/>
      <c r="P549" s="326"/>
      <c r="Q549" s="327"/>
      <c r="R549" s="327"/>
      <c r="S549" s="327"/>
    </row>
    <row r="550">
      <c r="A550" s="326"/>
      <c r="B550" s="326"/>
      <c r="C550" s="438"/>
      <c r="D550" s="326"/>
      <c r="E550" s="326"/>
      <c r="F550" s="440"/>
      <c r="G550" s="441"/>
      <c r="H550" s="442"/>
      <c r="I550" s="441"/>
      <c r="J550" s="326"/>
      <c r="K550" s="326"/>
      <c r="L550" s="326"/>
      <c r="M550" s="326"/>
      <c r="N550" s="326"/>
      <c r="O550" s="326"/>
      <c r="P550" s="326"/>
      <c r="Q550" s="327"/>
      <c r="R550" s="327"/>
      <c r="S550" s="327"/>
    </row>
    <row r="551">
      <c r="A551" s="326"/>
      <c r="B551" s="326"/>
      <c r="C551" s="438"/>
      <c r="D551" s="326"/>
      <c r="E551" s="326"/>
      <c r="F551" s="440"/>
      <c r="G551" s="441"/>
      <c r="H551" s="442"/>
      <c r="I551" s="441"/>
      <c r="J551" s="326"/>
      <c r="K551" s="326"/>
      <c r="L551" s="326"/>
      <c r="M551" s="326"/>
      <c r="N551" s="326"/>
      <c r="O551" s="326"/>
      <c r="P551" s="326"/>
      <c r="Q551" s="327"/>
      <c r="R551" s="327"/>
      <c r="S551" s="327"/>
    </row>
    <row r="552">
      <c r="A552" s="326"/>
      <c r="B552" s="326"/>
      <c r="C552" s="438"/>
      <c r="D552" s="326"/>
      <c r="E552" s="326"/>
      <c r="F552" s="440"/>
      <c r="G552" s="441"/>
      <c r="H552" s="442"/>
      <c r="I552" s="441"/>
      <c r="J552" s="326"/>
      <c r="K552" s="326"/>
      <c r="L552" s="326"/>
      <c r="M552" s="326"/>
      <c r="N552" s="326"/>
      <c r="O552" s="326"/>
      <c r="P552" s="326"/>
      <c r="Q552" s="327"/>
      <c r="R552" s="327"/>
      <c r="S552" s="327"/>
    </row>
    <row r="553">
      <c r="A553" s="326"/>
      <c r="B553" s="326"/>
      <c r="C553" s="438"/>
      <c r="D553" s="326"/>
      <c r="E553" s="326"/>
      <c r="F553" s="440"/>
      <c r="G553" s="441"/>
      <c r="H553" s="442"/>
      <c r="I553" s="441"/>
      <c r="J553" s="326"/>
      <c r="K553" s="326"/>
      <c r="L553" s="326"/>
      <c r="M553" s="326"/>
      <c r="N553" s="326"/>
      <c r="O553" s="326"/>
      <c r="P553" s="326"/>
      <c r="Q553" s="327"/>
      <c r="R553" s="327"/>
      <c r="S553" s="327"/>
    </row>
    <row r="554">
      <c r="A554" s="326"/>
      <c r="B554" s="326"/>
      <c r="C554" s="438"/>
      <c r="D554" s="326"/>
      <c r="E554" s="326"/>
      <c r="F554" s="440"/>
      <c r="G554" s="441"/>
      <c r="H554" s="442"/>
      <c r="I554" s="441"/>
      <c r="J554" s="326"/>
      <c r="K554" s="326"/>
      <c r="L554" s="326"/>
      <c r="M554" s="326"/>
      <c r="N554" s="326"/>
      <c r="O554" s="326"/>
      <c r="P554" s="326"/>
      <c r="Q554" s="327"/>
      <c r="R554" s="327"/>
      <c r="S554" s="327"/>
    </row>
    <row r="555">
      <c r="A555" s="326"/>
      <c r="B555" s="326"/>
      <c r="C555" s="438"/>
      <c r="D555" s="326"/>
      <c r="E555" s="326"/>
      <c r="F555" s="440"/>
      <c r="G555" s="441"/>
      <c r="H555" s="442"/>
      <c r="I555" s="441"/>
      <c r="J555" s="326"/>
      <c r="K555" s="326"/>
      <c r="L555" s="326"/>
      <c r="M555" s="326"/>
      <c r="N555" s="326"/>
      <c r="O555" s="326"/>
      <c r="P555" s="326"/>
      <c r="Q555" s="327"/>
      <c r="R555" s="327"/>
      <c r="S555" s="327"/>
    </row>
    <row r="556">
      <c r="A556" s="326"/>
      <c r="B556" s="326"/>
      <c r="C556" s="438"/>
      <c r="D556" s="326"/>
      <c r="E556" s="326"/>
      <c r="F556" s="440"/>
      <c r="G556" s="441"/>
      <c r="H556" s="442"/>
      <c r="I556" s="441"/>
      <c r="J556" s="326"/>
      <c r="K556" s="326"/>
      <c r="L556" s="326"/>
      <c r="M556" s="326"/>
      <c r="N556" s="326"/>
      <c r="O556" s="326"/>
      <c r="P556" s="326"/>
      <c r="Q556" s="327"/>
      <c r="R556" s="327"/>
      <c r="S556" s="327"/>
    </row>
    <row r="557">
      <c r="A557" s="326"/>
      <c r="B557" s="326"/>
      <c r="C557" s="438"/>
      <c r="D557" s="326"/>
      <c r="E557" s="326"/>
      <c r="F557" s="440"/>
      <c r="G557" s="441"/>
      <c r="H557" s="442"/>
      <c r="I557" s="441"/>
      <c r="J557" s="326"/>
      <c r="K557" s="326"/>
      <c r="L557" s="326"/>
      <c r="M557" s="326"/>
      <c r="N557" s="326"/>
      <c r="O557" s="326"/>
      <c r="P557" s="326"/>
      <c r="Q557" s="327"/>
      <c r="R557" s="327"/>
      <c r="S557" s="327"/>
    </row>
    <row r="558">
      <c r="A558" s="326"/>
      <c r="B558" s="326"/>
      <c r="C558" s="438"/>
      <c r="D558" s="326"/>
      <c r="E558" s="326"/>
      <c r="F558" s="440"/>
      <c r="G558" s="441"/>
      <c r="H558" s="442"/>
      <c r="I558" s="441"/>
      <c r="J558" s="326"/>
      <c r="K558" s="326"/>
      <c r="L558" s="326"/>
      <c r="M558" s="326"/>
      <c r="N558" s="326"/>
      <c r="O558" s="326"/>
      <c r="P558" s="326"/>
      <c r="Q558" s="327"/>
      <c r="R558" s="327"/>
      <c r="S558" s="327"/>
    </row>
    <row r="559">
      <c r="A559" s="326"/>
      <c r="B559" s="326"/>
      <c r="C559" s="438"/>
      <c r="D559" s="326"/>
      <c r="E559" s="326"/>
      <c r="F559" s="440"/>
      <c r="G559" s="441"/>
      <c r="H559" s="442"/>
      <c r="I559" s="441"/>
      <c r="J559" s="326"/>
      <c r="K559" s="326"/>
      <c r="L559" s="326"/>
      <c r="M559" s="326"/>
      <c r="N559" s="326"/>
      <c r="O559" s="326"/>
      <c r="P559" s="326"/>
      <c r="Q559" s="327"/>
      <c r="R559" s="327"/>
      <c r="S559" s="327"/>
    </row>
    <row r="560">
      <c r="A560" s="326"/>
      <c r="B560" s="326"/>
      <c r="C560" s="438"/>
      <c r="D560" s="326"/>
      <c r="E560" s="326"/>
      <c r="F560" s="440"/>
      <c r="G560" s="441"/>
      <c r="H560" s="442"/>
      <c r="I560" s="441"/>
      <c r="J560" s="326"/>
      <c r="K560" s="326"/>
      <c r="L560" s="326"/>
      <c r="M560" s="326"/>
      <c r="N560" s="326"/>
      <c r="O560" s="326"/>
      <c r="P560" s="326"/>
      <c r="Q560" s="327"/>
      <c r="R560" s="327"/>
      <c r="S560" s="327"/>
    </row>
    <row r="561">
      <c r="A561" s="326"/>
      <c r="B561" s="326"/>
      <c r="C561" s="438"/>
      <c r="D561" s="326"/>
      <c r="E561" s="326"/>
      <c r="F561" s="440"/>
      <c r="G561" s="441"/>
      <c r="H561" s="442"/>
      <c r="I561" s="441"/>
      <c r="J561" s="326"/>
      <c r="K561" s="326"/>
      <c r="L561" s="326"/>
      <c r="M561" s="326"/>
      <c r="N561" s="326"/>
      <c r="O561" s="326"/>
      <c r="P561" s="326"/>
      <c r="Q561" s="327"/>
      <c r="R561" s="327"/>
      <c r="S561" s="327"/>
    </row>
    <row r="562">
      <c r="A562" s="326"/>
      <c r="B562" s="326"/>
      <c r="C562" s="438"/>
      <c r="D562" s="326"/>
      <c r="E562" s="326"/>
      <c r="F562" s="440"/>
      <c r="G562" s="441"/>
      <c r="H562" s="442"/>
      <c r="I562" s="441"/>
      <c r="J562" s="326"/>
      <c r="K562" s="326"/>
      <c r="L562" s="326"/>
      <c r="M562" s="326"/>
      <c r="N562" s="326"/>
      <c r="O562" s="326"/>
      <c r="P562" s="326"/>
      <c r="Q562" s="327"/>
      <c r="R562" s="327"/>
      <c r="S562" s="327"/>
    </row>
    <row r="563">
      <c r="A563" s="326"/>
      <c r="B563" s="326"/>
      <c r="C563" s="438"/>
      <c r="D563" s="326"/>
      <c r="E563" s="326"/>
      <c r="F563" s="440"/>
      <c r="G563" s="441"/>
      <c r="H563" s="442"/>
      <c r="I563" s="441"/>
      <c r="J563" s="326"/>
      <c r="K563" s="326"/>
      <c r="L563" s="326"/>
      <c r="M563" s="326"/>
      <c r="N563" s="326"/>
      <c r="O563" s="326"/>
      <c r="P563" s="326"/>
      <c r="Q563" s="327"/>
      <c r="R563" s="327"/>
      <c r="S563" s="327"/>
    </row>
    <row r="564">
      <c r="A564" s="326"/>
      <c r="B564" s="326"/>
      <c r="C564" s="438"/>
      <c r="D564" s="326"/>
      <c r="E564" s="326"/>
      <c r="F564" s="440"/>
      <c r="G564" s="441"/>
      <c r="H564" s="442"/>
      <c r="I564" s="441"/>
      <c r="J564" s="326"/>
      <c r="K564" s="326"/>
      <c r="L564" s="326"/>
      <c r="M564" s="326"/>
      <c r="N564" s="326"/>
      <c r="O564" s="326"/>
      <c r="P564" s="326"/>
      <c r="Q564" s="327"/>
      <c r="R564" s="327"/>
      <c r="S564" s="327"/>
    </row>
    <row r="565">
      <c r="A565" s="326"/>
      <c r="B565" s="326"/>
      <c r="C565" s="438"/>
      <c r="D565" s="326"/>
      <c r="E565" s="326"/>
      <c r="F565" s="440"/>
      <c r="G565" s="441"/>
      <c r="H565" s="442"/>
      <c r="I565" s="441"/>
      <c r="J565" s="326"/>
      <c r="K565" s="326"/>
      <c r="L565" s="326"/>
      <c r="M565" s="326"/>
      <c r="N565" s="326"/>
      <c r="O565" s="326"/>
      <c r="P565" s="326"/>
      <c r="Q565" s="327"/>
      <c r="R565" s="327"/>
      <c r="S565" s="327"/>
    </row>
    <row r="566">
      <c r="A566" s="326"/>
      <c r="B566" s="326"/>
      <c r="C566" s="438"/>
      <c r="D566" s="326"/>
      <c r="E566" s="326"/>
      <c r="F566" s="440"/>
      <c r="G566" s="441"/>
      <c r="H566" s="442"/>
      <c r="I566" s="441"/>
      <c r="J566" s="326"/>
      <c r="K566" s="326"/>
      <c r="L566" s="326"/>
      <c r="M566" s="326"/>
      <c r="N566" s="326"/>
      <c r="O566" s="326"/>
      <c r="P566" s="326"/>
      <c r="Q566" s="327"/>
      <c r="R566" s="327"/>
      <c r="S566" s="327"/>
    </row>
    <row r="567">
      <c r="A567" s="326"/>
      <c r="B567" s="326"/>
      <c r="C567" s="438"/>
      <c r="D567" s="326"/>
      <c r="E567" s="326"/>
      <c r="F567" s="440"/>
      <c r="G567" s="441"/>
      <c r="H567" s="442"/>
      <c r="I567" s="441"/>
      <c r="J567" s="326"/>
      <c r="K567" s="326"/>
      <c r="L567" s="326"/>
      <c r="M567" s="326"/>
      <c r="N567" s="326"/>
      <c r="O567" s="326"/>
      <c r="P567" s="326"/>
      <c r="Q567" s="327"/>
      <c r="R567" s="327"/>
      <c r="S567" s="327"/>
    </row>
    <row r="568">
      <c r="A568" s="326"/>
      <c r="B568" s="326"/>
      <c r="C568" s="438"/>
      <c r="D568" s="326"/>
      <c r="E568" s="326"/>
      <c r="F568" s="440"/>
      <c r="G568" s="441"/>
      <c r="H568" s="442"/>
      <c r="I568" s="441"/>
      <c r="J568" s="326"/>
      <c r="K568" s="326"/>
      <c r="L568" s="326"/>
      <c r="M568" s="326"/>
      <c r="N568" s="326"/>
      <c r="O568" s="326"/>
      <c r="P568" s="326"/>
      <c r="Q568" s="327"/>
      <c r="R568" s="327"/>
      <c r="S568" s="327"/>
    </row>
    <row r="569">
      <c r="A569" s="326"/>
      <c r="B569" s="326"/>
      <c r="C569" s="438"/>
      <c r="D569" s="326"/>
      <c r="E569" s="326"/>
      <c r="F569" s="440"/>
      <c r="G569" s="441"/>
      <c r="H569" s="442"/>
      <c r="I569" s="441"/>
      <c r="J569" s="326"/>
      <c r="K569" s="326"/>
      <c r="L569" s="326"/>
      <c r="M569" s="326"/>
      <c r="N569" s="326"/>
      <c r="O569" s="326"/>
      <c r="P569" s="326"/>
      <c r="Q569" s="327"/>
      <c r="R569" s="327"/>
      <c r="S569" s="327"/>
    </row>
    <row r="570">
      <c r="A570" s="326"/>
      <c r="B570" s="326"/>
      <c r="C570" s="438"/>
      <c r="D570" s="326"/>
      <c r="E570" s="326"/>
      <c r="F570" s="440"/>
      <c r="G570" s="441"/>
      <c r="H570" s="442"/>
      <c r="I570" s="441"/>
      <c r="J570" s="326"/>
      <c r="K570" s="326"/>
      <c r="L570" s="326"/>
      <c r="M570" s="326"/>
      <c r="N570" s="326"/>
      <c r="O570" s="326"/>
      <c r="P570" s="326"/>
      <c r="Q570" s="327"/>
      <c r="R570" s="327"/>
      <c r="S570" s="327"/>
    </row>
    <row r="571">
      <c r="A571" s="326"/>
      <c r="B571" s="326"/>
      <c r="C571" s="438"/>
      <c r="D571" s="326"/>
      <c r="E571" s="326"/>
      <c r="F571" s="440"/>
      <c r="G571" s="441"/>
      <c r="H571" s="442"/>
      <c r="I571" s="441"/>
      <c r="J571" s="326"/>
      <c r="K571" s="326"/>
      <c r="L571" s="326"/>
      <c r="M571" s="326"/>
      <c r="N571" s="326"/>
      <c r="O571" s="326"/>
      <c r="P571" s="326"/>
      <c r="Q571" s="327"/>
      <c r="R571" s="327"/>
      <c r="S571" s="327"/>
    </row>
    <row r="572">
      <c r="A572" s="326"/>
      <c r="B572" s="326"/>
      <c r="C572" s="438"/>
      <c r="D572" s="326"/>
      <c r="E572" s="326"/>
      <c r="F572" s="440"/>
      <c r="G572" s="441"/>
      <c r="H572" s="442"/>
      <c r="I572" s="441"/>
      <c r="J572" s="326"/>
      <c r="K572" s="326"/>
      <c r="L572" s="326"/>
      <c r="M572" s="326"/>
      <c r="N572" s="326"/>
      <c r="O572" s="326"/>
      <c r="P572" s="326"/>
      <c r="Q572" s="327"/>
      <c r="R572" s="327"/>
      <c r="S572" s="327"/>
    </row>
    <row r="573">
      <c r="A573" s="326"/>
      <c r="B573" s="326"/>
      <c r="C573" s="438"/>
      <c r="D573" s="326"/>
      <c r="E573" s="326"/>
      <c r="F573" s="440"/>
      <c r="G573" s="441"/>
      <c r="H573" s="442"/>
      <c r="I573" s="441"/>
      <c r="J573" s="326"/>
      <c r="K573" s="326"/>
      <c r="L573" s="326"/>
      <c r="M573" s="326"/>
      <c r="N573" s="326"/>
      <c r="O573" s="326"/>
      <c r="P573" s="326"/>
      <c r="Q573" s="327"/>
      <c r="R573" s="327"/>
      <c r="S573" s="327"/>
    </row>
    <row r="574">
      <c r="A574" s="326"/>
      <c r="B574" s="326"/>
      <c r="C574" s="438"/>
      <c r="D574" s="326"/>
      <c r="E574" s="326"/>
      <c r="F574" s="440"/>
      <c r="G574" s="441"/>
      <c r="H574" s="442"/>
      <c r="I574" s="441"/>
      <c r="J574" s="326"/>
      <c r="K574" s="326"/>
      <c r="L574" s="326"/>
      <c r="M574" s="326"/>
      <c r="N574" s="326"/>
      <c r="O574" s="326"/>
      <c r="P574" s="326"/>
      <c r="Q574" s="327"/>
      <c r="R574" s="327"/>
      <c r="S574" s="327"/>
    </row>
    <row r="575">
      <c r="A575" s="326"/>
      <c r="B575" s="326"/>
      <c r="C575" s="438"/>
      <c r="D575" s="326"/>
      <c r="E575" s="326"/>
      <c r="F575" s="440"/>
      <c r="G575" s="441"/>
      <c r="H575" s="442"/>
      <c r="I575" s="441"/>
      <c r="J575" s="326"/>
      <c r="K575" s="326"/>
      <c r="L575" s="326"/>
      <c r="M575" s="326"/>
      <c r="N575" s="326"/>
      <c r="O575" s="326"/>
      <c r="P575" s="326"/>
      <c r="Q575" s="327"/>
      <c r="R575" s="327"/>
      <c r="S575" s="327"/>
    </row>
    <row r="576">
      <c r="A576" s="326"/>
      <c r="B576" s="326"/>
      <c r="C576" s="438"/>
      <c r="D576" s="326"/>
      <c r="E576" s="326"/>
      <c r="F576" s="440"/>
      <c r="G576" s="441"/>
      <c r="H576" s="442"/>
      <c r="I576" s="441"/>
      <c r="J576" s="326"/>
      <c r="K576" s="326"/>
      <c r="L576" s="326"/>
      <c r="M576" s="326"/>
      <c r="N576" s="326"/>
      <c r="O576" s="326"/>
      <c r="P576" s="326"/>
      <c r="Q576" s="327"/>
      <c r="R576" s="327"/>
      <c r="S576" s="327"/>
    </row>
    <row r="577">
      <c r="A577" s="326"/>
      <c r="B577" s="326"/>
      <c r="C577" s="438"/>
      <c r="D577" s="326"/>
      <c r="E577" s="326"/>
      <c r="F577" s="440"/>
      <c r="G577" s="441"/>
      <c r="H577" s="442"/>
      <c r="I577" s="441"/>
      <c r="J577" s="326"/>
      <c r="K577" s="326"/>
      <c r="L577" s="326"/>
      <c r="M577" s="326"/>
      <c r="N577" s="326"/>
      <c r="O577" s="326"/>
      <c r="P577" s="326"/>
      <c r="Q577" s="327"/>
      <c r="R577" s="327"/>
      <c r="S577" s="327"/>
    </row>
    <row r="578">
      <c r="A578" s="326"/>
      <c r="B578" s="326"/>
      <c r="C578" s="438"/>
      <c r="D578" s="326"/>
      <c r="E578" s="326"/>
      <c r="F578" s="440"/>
      <c r="G578" s="441"/>
      <c r="H578" s="442"/>
      <c r="I578" s="441"/>
      <c r="J578" s="326"/>
      <c r="K578" s="326"/>
      <c r="L578" s="326"/>
      <c r="M578" s="326"/>
      <c r="N578" s="326"/>
      <c r="O578" s="326"/>
      <c r="P578" s="326"/>
      <c r="Q578" s="327"/>
      <c r="R578" s="327"/>
      <c r="S578" s="327"/>
    </row>
    <row r="579">
      <c r="A579" s="326"/>
      <c r="B579" s="326"/>
      <c r="C579" s="438"/>
      <c r="D579" s="326"/>
      <c r="E579" s="326"/>
      <c r="F579" s="440"/>
      <c r="G579" s="441"/>
      <c r="H579" s="442"/>
      <c r="I579" s="441"/>
      <c r="J579" s="326"/>
      <c r="K579" s="326"/>
      <c r="L579" s="326"/>
      <c r="M579" s="326"/>
      <c r="N579" s="326"/>
      <c r="O579" s="326"/>
      <c r="P579" s="326"/>
      <c r="Q579" s="327"/>
      <c r="R579" s="327"/>
      <c r="S579" s="327"/>
    </row>
    <row r="580">
      <c r="A580" s="326"/>
      <c r="B580" s="326"/>
      <c r="C580" s="438"/>
      <c r="D580" s="326"/>
      <c r="E580" s="326"/>
      <c r="F580" s="440"/>
      <c r="G580" s="441"/>
      <c r="H580" s="442"/>
      <c r="I580" s="441"/>
      <c r="J580" s="326"/>
      <c r="K580" s="326"/>
      <c r="L580" s="326"/>
      <c r="M580" s="326"/>
      <c r="N580" s="326"/>
      <c r="O580" s="326"/>
      <c r="P580" s="326"/>
      <c r="Q580" s="327"/>
      <c r="R580" s="327"/>
      <c r="S580" s="327"/>
    </row>
    <row r="581">
      <c r="A581" s="326"/>
      <c r="B581" s="326"/>
      <c r="C581" s="438"/>
      <c r="D581" s="326"/>
      <c r="E581" s="326"/>
      <c r="F581" s="440"/>
      <c r="G581" s="441"/>
      <c r="H581" s="442"/>
      <c r="I581" s="441"/>
      <c r="J581" s="326"/>
      <c r="K581" s="326"/>
      <c r="L581" s="326"/>
      <c r="M581" s="326"/>
      <c r="N581" s="326"/>
      <c r="O581" s="326"/>
      <c r="P581" s="326"/>
      <c r="Q581" s="327"/>
      <c r="R581" s="327"/>
      <c r="S581" s="327"/>
    </row>
    <row r="582">
      <c r="A582" s="326"/>
      <c r="B582" s="326"/>
      <c r="C582" s="438"/>
      <c r="D582" s="326"/>
      <c r="E582" s="326"/>
      <c r="F582" s="440"/>
      <c r="G582" s="441"/>
      <c r="H582" s="442"/>
      <c r="I582" s="441"/>
      <c r="J582" s="326"/>
      <c r="K582" s="326"/>
      <c r="L582" s="326"/>
      <c r="M582" s="326"/>
      <c r="N582" s="326"/>
      <c r="O582" s="326"/>
      <c r="P582" s="326"/>
      <c r="Q582" s="327"/>
      <c r="R582" s="327"/>
      <c r="S582" s="327"/>
    </row>
    <row r="583">
      <c r="A583" s="326"/>
      <c r="B583" s="326"/>
      <c r="C583" s="438"/>
      <c r="D583" s="326"/>
      <c r="E583" s="326"/>
      <c r="F583" s="440"/>
      <c r="G583" s="441"/>
      <c r="H583" s="442"/>
      <c r="I583" s="441"/>
      <c r="J583" s="326"/>
      <c r="K583" s="326"/>
      <c r="L583" s="326"/>
      <c r="M583" s="326"/>
      <c r="N583" s="326"/>
      <c r="O583" s="326"/>
      <c r="P583" s="326"/>
      <c r="Q583" s="327"/>
      <c r="R583" s="327"/>
      <c r="S583" s="327"/>
    </row>
    <row r="584">
      <c r="A584" s="326"/>
      <c r="B584" s="326"/>
      <c r="C584" s="438"/>
      <c r="D584" s="326"/>
      <c r="E584" s="326"/>
      <c r="F584" s="440"/>
      <c r="G584" s="441"/>
      <c r="H584" s="442"/>
      <c r="I584" s="441"/>
      <c r="J584" s="326"/>
      <c r="K584" s="326"/>
      <c r="L584" s="326"/>
      <c r="M584" s="326"/>
      <c r="N584" s="326"/>
      <c r="O584" s="326"/>
      <c r="P584" s="326"/>
      <c r="Q584" s="327"/>
      <c r="R584" s="327"/>
      <c r="S584" s="327"/>
    </row>
    <row r="585">
      <c r="A585" s="326"/>
      <c r="B585" s="326"/>
      <c r="C585" s="438"/>
      <c r="D585" s="326"/>
      <c r="E585" s="326"/>
      <c r="F585" s="440"/>
      <c r="G585" s="441"/>
      <c r="H585" s="442"/>
      <c r="I585" s="441"/>
      <c r="J585" s="326"/>
      <c r="K585" s="326"/>
      <c r="L585" s="326"/>
      <c r="M585" s="326"/>
      <c r="N585" s="326"/>
      <c r="O585" s="326"/>
      <c r="P585" s="326"/>
      <c r="Q585" s="327"/>
      <c r="R585" s="327"/>
      <c r="S585" s="327"/>
    </row>
    <row r="586">
      <c r="A586" s="326"/>
      <c r="B586" s="326"/>
      <c r="C586" s="438"/>
      <c r="D586" s="326"/>
      <c r="E586" s="326"/>
      <c r="F586" s="440"/>
      <c r="G586" s="441"/>
      <c r="H586" s="442"/>
      <c r="I586" s="441"/>
      <c r="J586" s="326"/>
      <c r="K586" s="326"/>
      <c r="L586" s="326"/>
      <c r="M586" s="326"/>
      <c r="N586" s="326"/>
      <c r="O586" s="326"/>
      <c r="P586" s="326"/>
      <c r="Q586" s="327"/>
      <c r="R586" s="327"/>
      <c r="S586" s="327"/>
    </row>
    <row r="587">
      <c r="A587" s="326"/>
      <c r="B587" s="326"/>
      <c r="C587" s="438"/>
      <c r="D587" s="326"/>
      <c r="E587" s="326"/>
      <c r="F587" s="440"/>
      <c r="G587" s="441"/>
      <c r="H587" s="442"/>
      <c r="I587" s="441"/>
      <c r="J587" s="326"/>
      <c r="K587" s="326"/>
      <c r="L587" s="326"/>
      <c r="M587" s="326"/>
      <c r="N587" s="326"/>
      <c r="O587" s="326"/>
      <c r="P587" s="326"/>
      <c r="Q587" s="327"/>
      <c r="R587" s="327"/>
      <c r="S587" s="327"/>
    </row>
    <row r="588">
      <c r="A588" s="326"/>
      <c r="B588" s="326"/>
      <c r="C588" s="438"/>
      <c r="D588" s="326"/>
      <c r="E588" s="326"/>
      <c r="F588" s="440"/>
      <c r="G588" s="441"/>
      <c r="H588" s="442"/>
      <c r="I588" s="441"/>
      <c r="J588" s="326"/>
      <c r="K588" s="326"/>
      <c r="L588" s="326"/>
      <c r="M588" s="326"/>
      <c r="N588" s="326"/>
      <c r="O588" s="326"/>
      <c r="P588" s="326"/>
      <c r="Q588" s="327"/>
      <c r="R588" s="327"/>
      <c r="S588" s="327"/>
    </row>
    <row r="589">
      <c r="A589" s="326"/>
      <c r="B589" s="326"/>
      <c r="C589" s="438"/>
      <c r="D589" s="326"/>
      <c r="E589" s="326"/>
      <c r="F589" s="440"/>
      <c r="G589" s="441"/>
      <c r="H589" s="442"/>
      <c r="I589" s="441"/>
      <c r="J589" s="326"/>
      <c r="K589" s="326"/>
      <c r="L589" s="326"/>
      <c r="M589" s="326"/>
      <c r="N589" s="326"/>
      <c r="O589" s="326"/>
      <c r="P589" s="326"/>
      <c r="Q589" s="327"/>
      <c r="R589" s="327"/>
      <c r="S589" s="327"/>
    </row>
    <row r="590">
      <c r="A590" s="326"/>
      <c r="B590" s="326"/>
      <c r="C590" s="438"/>
      <c r="D590" s="326"/>
      <c r="E590" s="326"/>
      <c r="F590" s="440"/>
      <c r="G590" s="441"/>
      <c r="H590" s="442"/>
      <c r="I590" s="441"/>
      <c r="J590" s="326"/>
      <c r="K590" s="326"/>
      <c r="L590" s="326"/>
      <c r="M590" s="326"/>
      <c r="N590" s="326"/>
      <c r="O590" s="326"/>
      <c r="P590" s="326"/>
      <c r="Q590" s="327"/>
      <c r="R590" s="327"/>
      <c r="S590" s="327"/>
    </row>
    <row r="591">
      <c r="A591" s="326"/>
      <c r="B591" s="326"/>
      <c r="C591" s="438"/>
      <c r="D591" s="326"/>
      <c r="E591" s="326"/>
      <c r="F591" s="440"/>
      <c r="G591" s="441"/>
      <c r="H591" s="442"/>
      <c r="I591" s="441"/>
      <c r="J591" s="326"/>
      <c r="K591" s="326"/>
      <c r="L591" s="326"/>
      <c r="M591" s="326"/>
      <c r="N591" s="326"/>
      <c r="O591" s="326"/>
      <c r="P591" s="326"/>
      <c r="Q591" s="327"/>
      <c r="R591" s="327"/>
      <c r="S591" s="327"/>
    </row>
    <row r="592">
      <c r="A592" s="326"/>
      <c r="B592" s="326"/>
      <c r="C592" s="438"/>
      <c r="D592" s="326"/>
      <c r="E592" s="326"/>
      <c r="F592" s="440"/>
      <c r="G592" s="441"/>
      <c r="H592" s="442"/>
      <c r="I592" s="441"/>
      <c r="J592" s="326"/>
      <c r="K592" s="326"/>
      <c r="L592" s="326"/>
      <c r="M592" s="326"/>
      <c r="N592" s="326"/>
      <c r="O592" s="326"/>
      <c r="P592" s="326"/>
      <c r="Q592" s="327"/>
      <c r="R592" s="327"/>
      <c r="S592" s="327"/>
    </row>
    <row r="593">
      <c r="A593" s="326"/>
      <c r="B593" s="326"/>
      <c r="C593" s="438"/>
      <c r="D593" s="326"/>
      <c r="E593" s="326"/>
      <c r="F593" s="440"/>
      <c r="G593" s="441"/>
      <c r="H593" s="442"/>
      <c r="I593" s="441"/>
      <c r="J593" s="326"/>
      <c r="K593" s="326"/>
      <c r="L593" s="326"/>
      <c r="M593" s="326"/>
      <c r="N593" s="326"/>
      <c r="O593" s="326"/>
      <c r="P593" s="326"/>
      <c r="Q593" s="327"/>
      <c r="R593" s="327"/>
      <c r="S593" s="327"/>
    </row>
    <row r="594">
      <c r="A594" s="326"/>
      <c r="B594" s="326"/>
      <c r="C594" s="438"/>
      <c r="D594" s="326"/>
      <c r="E594" s="326"/>
      <c r="F594" s="440"/>
      <c r="G594" s="441"/>
      <c r="H594" s="442"/>
      <c r="I594" s="441"/>
      <c r="J594" s="326"/>
      <c r="K594" s="326"/>
      <c r="L594" s="326"/>
      <c r="M594" s="326"/>
      <c r="N594" s="326"/>
      <c r="O594" s="326"/>
      <c r="P594" s="326"/>
      <c r="Q594" s="327"/>
      <c r="R594" s="327"/>
      <c r="S594" s="327"/>
    </row>
    <row r="595">
      <c r="A595" s="326"/>
      <c r="B595" s="326"/>
      <c r="C595" s="438"/>
      <c r="D595" s="326"/>
      <c r="E595" s="326"/>
      <c r="F595" s="440"/>
      <c r="G595" s="441"/>
      <c r="H595" s="442"/>
      <c r="I595" s="441"/>
      <c r="J595" s="326"/>
      <c r="K595" s="326"/>
      <c r="L595" s="326"/>
      <c r="M595" s="326"/>
      <c r="N595" s="326"/>
      <c r="O595" s="326"/>
      <c r="P595" s="326"/>
      <c r="Q595" s="327"/>
      <c r="R595" s="327"/>
      <c r="S595" s="327"/>
    </row>
    <row r="596">
      <c r="A596" s="326"/>
      <c r="B596" s="326"/>
      <c r="C596" s="438"/>
      <c r="D596" s="326"/>
      <c r="E596" s="326"/>
      <c r="F596" s="440"/>
      <c r="G596" s="441"/>
      <c r="H596" s="442"/>
      <c r="I596" s="441"/>
      <c r="J596" s="326"/>
      <c r="K596" s="326"/>
      <c r="L596" s="326"/>
      <c r="M596" s="326"/>
      <c r="N596" s="326"/>
      <c r="O596" s="326"/>
      <c r="P596" s="326"/>
      <c r="Q596" s="327"/>
      <c r="R596" s="327"/>
      <c r="S596" s="327"/>
    </row>
    <row r="597">
      <c r="A597" s="326"/>
      <c r="B597" s="326"/>
      <c r="C597" s="438"/>
      <c r="D597" s="326"/>
      <c r="E597" s="326"/>
      <c r="F597" s="440"/>
      <c r="G597" s="441"/>
      <c r="H597" s="442"/>
      <c r="I597" s="441"/>
      <c r="J597" s="326"/>
      <c r="K597" s="326"/>
      <c r="L597" s="326"/>
      <c r="M597" s="326"/>
      <c r="N597" s="326"/>
      <c r="O597" s="326"/>
      <c r="P597" s="326"/>
      <c r="Q597" s="327"/>
      <c r="R597" s="327"/>
      <c r="S597" s="327"/>
    </row>
    <row r="598">
      <c r="A598" s="326"/>
      <c r="B598" s="326"/>
      <c r="C598" s="438"/>
      <c r="D598" s="326"/>
      <c r="E598" s="326"/>
      <c r="F598" s="440"/>
      <c r="G598" s="441"/>
      <c r="H598" s="442"/>
      <c r="I598" s="441"/>
      <c r="J598" s="326"/>
      <c r="K598" s="326"/>
      <c r="L598" s="326"/>
      <c r="M598" s="326"/>
      <c r="N598" s="326"/>
      <c r="O598" s="326"/>
      <c r="P598" s="326"/>
      <c r="Q598" s="327"/>
      <c r="R598" s="327"/>
      <c r="S598" s="327"/>
    </row>
    <row r="599">
      <c r="A599" s="326"/>
      <c r="B599" s="326"/>
      <c r="C599" s="438"/>
      <c r="D599" s="326"/>
      <c r="E599" s="326"/>
      <c r="F599" s="440"/>
      <c r="G599" s="441"/>
      <c r="H599" s="442"/>
      <c r="I599" s="441"/>
      <c r="J599" s="326"/>
      <c r="K599" s="326"/>
      <c r="L599" s="326"/>
      <c r="M599" s="326"/>
      <c r="N599" s="326"/>
      <c r="O599" s="326"/>
      <c r="P599" s="326"/>
      <c r="Q599" s="327"/>
      <c r="R599" s="327"/>
      <c r="S599" s="327"/>
    </row>
    <row r="600">
      <c r="A600" s="326"/>
      <c r="B600" s="326"/>
      <c r="C600" s="438"/>
      <c r="D600" s="326"/>
      <c r="E600" s="326"/>
      <c r="F600" s="440"/>
      <c r="G600" s="441"/>
      <c r="H600" s="442"/>
      <c r="I600" s="441"/>
      <c r="J600" s="326"/>
      <c r="K600" s="326"/>
      <c r="L600" s="326"/>
      <c r="M600" s="326"/>
      <c r="N600" s="326"/>
      <c r="O600" s="326"/>
      <c r="P600" s="326"/>
      <c r="Q600" s="327"/>
      <c r="R600" s="327"/>
      <c r="S600" s="327"/>
    </row>
    <row r="601">
      <c r="A601" s="326"/>
      <c r="B601" s="326"/>
      <c r="C601" s="438"/>
      <c r="D601" s="326"/>
      <c r="E601" s="326"/>
      <c r="F601" s="440"/>
      <c r="G601" s="441"/>
      <c r="H601" s="442"/>
      <c r="I601" s="441"/>
      <c r="J601" s="326"/>
      <c r="K601" s="326"/>
      <c r="L601" s="326"/>
      <c r="M601" s="326"/>
      <c r="N601" s="326"/>
      <c r="O601" s="326"/>
      <c r="P601" s="326"/>
      <c r="Q601" s="327"/>
      <c r="R601" s="327"/>
      <c r="S601" s="327"/>
    </row>
    <row r="602">
      <c r="A602" s="326"/>
      <c r="B602" s="326"/>
      <c r="C602" s="438"/>
      <c r="D602" s="326"/>
      <c r="E602" s="326"/>
      <c r="F602" s="440"/>
      <c r="G602" s="441"/>
      <c r="H602" s="442"/>
      <c r="I602" s="441"/>
      <c r="J602" s="326"/>
      <c r="K602" s="326"/>
      <c r="L602" s="326"/>
      <c r="M602" s="326"/>
      <c r="N602" s="326"/>
      <c r="O602" s="326"/>
      <c r="P602" s="326"/>
      <c r="Q602" s="327"/>
      <c r="R602" s="327"/>
      <c r="S602" s="327"/>
    </row>
    <row r="603">
      <c r="A603" s="326"/>
      <c r="B603" s="326"/>
      <c r="C603" s="438"/>
      <c r="D603" s="326"/>
      <c r="E603" s="326"/>
      <c r="F603" s="440"/>
      <c r="G603" s="441"/>
      <c r="H603" s="442"/>
      <c r="I603" s="441"/>
      <c r="J603" s="326"/>
      <c r="K603" s="326"/>
      <c r="L603" s="326"/>
      <c r="M603" s="326"/>
      <c r="N603" s="326"/>
      <c r="O603" s="326"/>
      <c r="P603" s="326"/>
      <c r="Q603" s="327"/>
      <c r="R603" s="327"/>
      <c r="S603" s="327"/>
    </row>
    <row r="604">
      <c r="A604" s="326"/>
      <c r="B604" s="326"/>
      <c r="C604" s="438"/>
      <c r="D604" s="326"/>
      <c r="E604" s="326"/>
      <c r="F604" s="440"/>
      <c r="G604" s="441"/>
      <c r="H604" s="442"/>
      <c r="I604" s="441"/>
      <c r="J604" s="326"/>
      <c r="K604" s="326"/>
      <c r="L604" s="326"/>
      <c r="M604" s="326"/>
      <c r="N604" s="326"/>
      <c r="O604" s="326"/>
      <c r="P604" s="326"/>
      <c r="Q604" s="327"/>
      <c r="R604" s="327"/>
      <c r="S604" s="327"/>
    </row>
    <row r="605">
      <c r="A605" s="326"/>
      <c r="B605" s="326"/>
      <c r="C605" s="438"/>
      <c r="D605" s="326"/>
      <c r="E605" s="326"/>
      <c r="F605" s="440"/>
      <c r="G605" s="441"/>
      <c r="H605" s="442"/>
      <c r="I605" s="441"/>
      <c r="J605" s="326"/>
      <c r="K605" s="326"/>
      <c r="L605" s="326"/>
      <c r="M605" s="326"/>
      <c r="N605" s="326"/>
      <c r="O605" s="326"/>
      <c r="P605" s="326"/>
      <c r="Q605" s="327"/>
      <c r="R605" s="327"/>
      <c r="S605" s="327"/>
    </row>
    <row r="606">
      <c r="A606" s="326"/>
      <c r="B606" s="326"/>
      <c r="C606" s="438"/>
      <c r="D606" s="326"/>
      <c r="E606" s="326"/>
      <c r="F606" s="440"/>
      <c r="G606" s="441"/>
      <c r="H606" s="442"/>
      <c r="I606" s="441"/>
      <c r="J606" s="326"/>
      <c r="K606" s="326"/>
      <c r="L606" s="326"/>
      <c r="M606" s="326"/>
      <c r="N606" s="326"/>
      <c r="O606" s="326"/>
      <c r="P606" s="326"/>
      <c r="Q606" s="327"/>
      <c r="R606" s="327"/>
      <c r="S606" s="327"/>
    </row>
    <row r="607">
      <c r="A607" s="326"/>
      <c r="B607" s="326"/>
      <c r="C607" s="438"/>
      <c r="D607" s="326"/>
      <c r="E607" s="326"/>
      <c r="F607" s="440"/>
      <c r="G607" s="441"/>
      <c r="H607" s="442"/>
      <c r="I607" s="441"/>
      <c r="J607" s="326"/>
      <c r="K607" s="326"/>
      <c r="L607" s="326"/>
      <c r="M607" s="326"/>
      <c r="N607" s="326"/>
      <c r="O607" s="326"/>
      <c r="P607" s="326"/>
      <c r="Q607" s="327"/>
      <c r="R607" s="327"/>
      <c r="S607" s="327"/>
    </row>
    <row r="608">
      <c r="A608" s="326"/>
      <c r="B608" s="326"/>
      <c r="C608" s="438"/>
      <c r="D608" s="326"/>
      <c r="E608" s="326"/>
      <c r="F608" s="440"/>
      <c r="G608" s="441"/>
      <c r="H608" s="442"/>
      <c r="I608" s="441"/>
      <c r="J608" s="326"/>
      <c r="K608" s="326"/>
      <c r="L608" s="326"/>
      <c r="M608" s="326"/>
      <c r="N608" s="326"/>
      <c r="O608" s="326"/>
      <c r="P608" s="326"/>
      <c r="Q608" s="327"/>
      <c r="R608" s="327"/>
      <c r="S608" s="327"/>
    </row>
    <row r="609">
      <c r="A609" s="326"/>
      <c r="B609" s="326"/>
      <c r="C609" s="438"/>
      <c r="D609" s="326"/>
      <c r="E609" s="326"/>
      <c r="F609" s="440"/>
      <c r="G609" s="441"/>
      <c r="H609" s="442"/>
      <c r="I609" s="441"/>
      <c r="J609" s="326"/>
      <c r="K609" s="326"/>
      <c r="L609" s="326"/>
      <c r="M609" s="326"/>
      <c r="N609" s="326"/>
      <c r="O609" s="326"/>
      <c r="P609" s="326"/>
      <c r="Q609" s="327"/>
      <c r="R609" s="327"/>
      <c r="S609" s="327"/>
    </row>
    <row r="610">
      <c r="A610" s="326"/>
      <c r="B610" s="326"/>
      <c r="C610" s="438"/>
      <c r="D610" s="326"/>
      <c r="E610" s="326"/>
      <c r="F610" s="440"/>
      <c r="G610" s="441"/>
      <c r="H610" s="442"/>
      <c r="I610" s="441"/>
      <c r="J610" s="326"/>
      <c r="K610" s="326"/>
      <c r="L610" s="326"/>
      <c r="M610" s="326"/>
      <c r="N610" s="326"/>
      <c r="O610" s="326"/>
      <c r="P610" s="326"/>
      <c r="Q610" s="327"/>
      <c r="R610" s="327"/>
      <c r="S610" s="327"/>
    </row>
    <row r="611">
      <c r="A611" s="326"/>
      <c r="B611" s="326"/>
      <c r="C611" s="438"/>
      <c r="D611" s="326"/>
      <c r="E611" s="326"/>
      <c r="F611" s="440"/>
      <c r="G611" s="441"/>
      <c r="H611" s="442"/>
      <c r="I611" s="441"/>
      <c r="J611" s="326"/>
      <c r="K611" s="326"/>
      <c r="L611" s="326"/>
      <c r="M611" s="326"/>
      <c r="N611" s="326"/>
      <c r="O611" s="326"/>
      <c r="P611" s="326"/>
      <c r="Q611" s="327"/>
      <c r="R611" s="327"/>
      <c r="S611" s="327"/>
    </row>
    <row r="612">
      <c r="A612" s="326"/>
      <c r="B612" s="326"/>
      <c r="C612" s="438"/>
      <c r="D612" s="326"/>
      <c r="E612" s="326"/>
      <c r="F612" s="440"/>
      <c r="G612" s="441"/>
      <c r="H612" s="442"/>
      <c r="I612" s="441"/>
      <c r="J612" s="326"/>
      <c r="K612" s="326"/>
      <c r="L612" s="326"/>
      <c r="M612" s="326"/>
      <c r="N612" s="326"/>
      <c r="O612" s="326"/>
      <c r="P612" s="326"/>
      <c r="Q612" s="327"/>
      <c r="R612" s="327"/>
      <c r="S612" s="327"/>
    </row>
    <row r="613">
      <c r="A613" s="326"/>
      <c r="B613" s="326"/>
      <c r="C613" s="438"/>
      <c r="D613" s="326"/>
      <c r="E613" s="326"/>
      <c r="F613" s="440"/>
      <c r="G613" s="441"/>
      <c r="H613" s="442"/>
      <c r="I613" s="441"/>
      <c r="J613" s="326"/>
      <c r="K613" s="326"/>
      <c r="L613" s="326"/>
      <c r="M613" s="326"/>
      <c r="N613" s="326"/>
      <c r="O613" s="326"/>
      <c r="P613" s="326"/>
      <c r="Q613" s="327"/>
      <c r="R613" s="327"/>
      <c r="S613" s="327"/>
    </row>
    <row r="614">
      <c r="A614" s="326"/>
      <c r="B614" s="326"/>
      <c r="C614" s="438"/>
      <c r="D614" s="326"/>
      <c r="E614" s="326"/>
      <c r="F614" s="440"/>
      <c r="G614" s="441"/>
      <c r="H614" s="442"/>
      <c r="I614" s="441"/>
      <c r="J614" s="326"/>
      <c r="K614" s="326"/>
      <c r="L614" s="326"/>
      <c r="M614" s="326"/>
      <c r="N614" s="326"/>
      <c r="O614" s="326"/>
      <c r="P614" s="326"/>
      <c r="Q614" s="327"/>
      <c r="R614" s="327"/>
      <c r="S614" s="327"/>
    </row>
    <row r="615">
      <c r="A615" s="326"/>
      <c r="B615" s="326"/>
      <c r="C615" s="438"/>
      <c r="D615" s="326"/>
      <c r="E615" s="326"/>
      <c r="F615" s="440"/>
      <c r="G615" s="441"/>
      <c r="H615" s="442"/>
      <c r="I615" s="441"/>
      <c r="J615" s="326"/>
      <c r="K615" s="326"/>
      <c r="L615" s="326"/>
      <c r="M615" s="326"/>
      <c r="N615" s="326"/>
      <c r="O615" s="326"/>
      <c r="P615" s="326"/>
      <c r="Q615" s="327"/>
      <c r="R615" s="327"/>
      <c r="S615" s="327"/>
    </row>
    <row r="616">
      <c r="A616" s="326"/>
      <c r="B616" s="326"/>
      <c r="C616" s="438"/>
      <c r="D616" s="326"/>
      <c r="E616" s="326"/>
      <c r="F616" s="440"/>
      <c r="G616" s="441"/>
      <c r="H616" s="442"/>
      <c r="I616" s="441"/>
      <c r="J616" s="326"/>
      <c r="K616" s="326"/>
      <c r="L616" s="326"/>
      <c r="M616" s="326"/>
      <c r="N616" s="326"/>
      <c r="O616" s="326"/>
      <c r="P616" s="326"/>
      <c r="Q616" s="327"/>
      <c r="R616" s="327"/>
      <c r="S616" s="327"/>
    </row>
    <row r="617">
      <c r="A617" s="326"/>
      <c r="B617" s="326"/>
      <c r="C617" s="438"/>
      <c r="D617" s="326"/>
      <c r="E617" s="326"/>
      <c r="F617" s="440"/>
      <c r="G617" s="441"/>
      <c r="H617" s="442"/>
      <c r="I617" s="441"/>
      <c r="J617" s="326"/>
      <c r="K617" s="326"/>
      <c r="L617" s="326"/>
      <c r="M617" s="326"/>
      <c r="N617" s="326"/>
      <c r="O617" s="326"/>
      <c r="P617" s="326"/>
      <c r="Q617" s="327"/>
      <c r="R617" s="327"/>
      <c r="S617" s="327"/>
    </row>
    <row r="618">
      <c r="A618" s="326"/>
      <c r="B618" s="326"/>
      <c r="C618" s="438"/>
      <c r="D618" s="326"/>
      <c r="E618" s="326"/>
      <c r="F618" s="440"/>
      <c r="G618" s="441"/>
      <c r="H618" s="442"/>
      <c r="I618" s="441"/>
      <c r="J618" s="326"/>
      <c r="K618" s="326"/>
      <c r="L618" s="326"/>
      <c r="M618" s="326"/>
      <c r="N618" s="326"/>
      <c r="O618" s="326"/>
      <c r="P618" s="326"/>
      <c r="Q618" s="327"/>
      <c r="R618" s="327"/>
      <c r="S618" s="327"/>
    </row>
    <row r="619">
      <c r="A619" s="326"/>
      <c r="B619" s="326"/>
      <c r="C619" s="438"/>
      <c r="D619" s="326"/>
      <c r="E619" s="326"/>
      <c r="F619" s="440"/>
      <c r="G619" s="441"/>
      <c r="H619" s="442"/>
      <c r="I619" s="441"/>
      <c r="J619" s="326"/>
      <c r="K619" s="326"/>
      <c r="L619" s="326"/>
      <c r="M619" s="326"/>
      <c r="N619" s="326"/>
      <c r="O619" s="326"/>
      <c r="P619" s="326"/>
      <c r="Q619" s="327"/>
      <c r="R619" s="327"/>
      <c r="S619" s="327"/>
    </row>
    <row r="620">
      <c r="A620" s="326"/>
      <c r="B620" s="326"/>
      <c r="C620" s="438"/>
      <c r="D620" s="326"/>
      <c r="E620" s="326"/>
      <c r="F620" s="440"/>
      <c r="G620" s="441"/>
      <c r="H620" s="442"/>
      <c r="I620" s="441"/>
      <c r="J620" s="326"/>
      <c r="K620" s="326"/>
      <c r="L620" s="326"/>
      <c r="M620" s="326"/>
      <c r="N620" s="326"/>
      <c r="O620" s="326"/>
      <c r="P620" s="326"/>
      <c r="Q620" s="327"/>
      <c r="R620" s="327"/>
      <c r="S620" s="327"/>
    </row>
    <row r="621">
      <c r="A621" s="326"/>
      <c r="B621" s="326"/>
      <c r="C621" s="438"/>
      <c r="D621" s="326"/>
      <c r="E621" s="326"/>
      <c r="F621" s="440"/>
      <c r="G621" s="441"/>
      <c r="H621" s="442"/>
      <c r="I621" s="441"/>
      <c r="J621" s="326"/>
      <c r="K621" s="326"/>
      <c r="L621" s="326"/>
      <c r="M621" s="326"/>
      <c r="N621" s="326"/>
      <c r="O621" s="326"/>
      <c r="P621" s="326"/>
      <c r="Q621" s="327"/>
      <c r="R621" s="327"/>
      <c r="S621" s="327"/>
    </row>
    <row r="622">
      <c r="A622" s="326"/>
      <c r="B622" s="326"/>
      <c r="C622" s="438"/>
      <c r="D622" s="326"/>
      <c r="E622" s="326"/>
      <c r="F622" s="440"/>
      <c r="G622" s="441"/>
      <c r="H622" s="442"/>
      <c r="I622" s="441"/>
      <c r="J622" s="326"/>
      <c r="K622" s="326"/>
      <c r="L622" s="326"/>
      <c r="M622" s="326"/>
      <c r="N622" s="326"/>
      <c r="O622" s="326"/>
      <c r="P622" s="326"/>
      <c r="Q622" s="327"/>
      <c r="R622" s="327"/>
      <c r="S622" s="327"/>
    </row>
    <row r="623">
      <c r="A623" s="326"/>
      <c r="B623" s="326"/>
      <c r="C623" s="438"/>
      <c r="D623" s="326"/>
      <c r="E623" s="326"/>
      <c r="F623" s="440"/>
      <c r="G623" s="441"/>
      <c r="H623" s="442"/>
      <c r="I623" s="441"/>
      <c r="J623" s="326"/>
      <c r="K623" s="326"/>
      <c r="L623" s="326"/>
      <c r="M623" s="326"/>
      <c r="N623" s="326"/>
      <c r="O623" s="326"/>
      <c r="P623" s="326"/>
      <c r="Q623" s="327"/>
      <c r="R623" s="327"/>
      <c r="S623" s="327"/>
    </row>
    <row r="624">
      <c r="A624" s="326"/>
      <c r="B624" s="326"/>
      <c r="C624" s="438"/>
      <c r="D624" s="326"/>
      <c r="E624" s="326"/>
      <c r="F624" s="440"/>
      <c r="G624" s="441"/>
      <c r="H624" s="442"/>
      <c r="I624" s="441"/>
      <c r="J624" s="326"/>
      <c r="K624" s="326"/>
      <c r="L624" s="326"/>
      <c r="M624" s="326"/>
      <c r="N624" s="326"/>
      <c r="O624" s="326"/>
      <c r="P624" s="326"/>
      <c r="Q624" s="327"/>
      <c r="R624" s="327"/>
      <c r="S624" s="327"/>
    </row>
    <row r="625">
      <c r="A625" s="326"/>
      <c r="B625" s="326"/>
      <c r="C625" s="438"/>
      <c r="D625" s="326"/>
      <c r="E625" s="326"/>
      <c r="F625" s="440"/>
      <c r="G625" s="441"/>
      <c r="H625" s="442"/>
      <c r="I625" s="441"/>
      <c r="J625" s="326"/>
      <c r="K625" s="326"/>
      <c r="L625" s="326"/>
      <c r="M625" s="326"/>
      <c r="N625" s="326"/>
      <c r="O625" s="326"/>
      <c r="P625" s="326"/>
      <c r="Q625" s="327"/>
      <c r="R625" s="327"/>
      <c r="S625" s="327"/>
    </row>
    <row r="626">
      <c r="A626" s="326"/>
      <c r="B626" s="326"/>
      <c r="C626" s="438"/>
      <c r="D626" s="326"/>
      <c r="E626" s="326"/>
      <c r="F626" s="440"/>
      <c r="G626" s="441"/>
      <c r="H626" s="442"/>
      <c r="I626" s="441"/>
      <c r="J626" s="326"/>
      <c r="K626" s="326"/>
      <c r="L626" s="326"/>
      <c r="M626" s="326"/>
      <c r="N626" s="326"/>
      <c r="O626" s="326"/>
      <c r="P626" s="326"/>
      <c r="Q626" s="327"/>
      <c r="R626" s="327"/>
      <c r="S626" s="327"/>
    </row>
    <row r="627">
      <c r="A627" s="326"/>
      <c r="B627" s="326"/>
      <c r="C627" s="438"/>
      <c r="D627" s="326"/>
      <c r="E627" s="326"/>
      <c r="F627" s="440"/>
      <c r="G627" s="441"/>
      <c r="H627" s="442"/>
      <c r="I627" s="441"/>
      <c r="J627" s="326"/>
      <c r="K627" s="326"/>
      <c r="L627" s="326"/>
      <c r="M627" s="326"/>
      <c r="N627" s="326"/>
      <c r="O627" s="326"/>
      <c r="P627" s="326"/>
      <c r="Q627" s="327"/>
      <c r="R627" s="327"/>
      <c r="S627" s="327"/>
    </row>
    <row r="628">
      <c r="A628" s="326"/>
      <c r="B628" s="326"/>
      <c r="C628" s="438"/>
      <c r="D628" s="326"/>
      <c r="E628" s="326"/>
      <c r="F628" s="440"/>
      <c r="G628" s="441"/>
      <c r="H628" s="442"/>
      <c r="I628" s="441"/>
      <c r="J628" s="326"/>
      <c r="K628" s="326"/>
      <c r="L628" s="326"/>
      <c r="M628" s="326"/>
      <c r="N628" s="326"/>
      <c r="O628" s="326"/>
      <c r="P628" s="326"/>
      <c r="Q628" s="327"/>
      <c r="R628" s="327"/>
      <c r="S628" s="327"/>
    </row>
    <row r="629">
      <c r="A629" s="326"/>
      <c r="B629" s="326"/>
      <c r="C629" s="438"/>
      <c r="D629" s="326"/>
      <c r="E629" s="326"/>
      <c r="F629" s="440"/>
      <c r="G629" s="441"/>
      <c r="H629" s="442"/>
      <c r="I629" s="441"/>
      <c r="J629" s="326"/>
      <c r="K629" s="326"/>
      <c r="L629" s="326"/>
      <c r="M629" s="326"/>
      <c r="N629" s="326"/>
      <c r="O629" s="326"/>
      <c r="P629" s="326"/>
      <c r="Q629" s="327"/>
      <c r="R629" s="327"/>
      <c r="S629" s="327"/>
    </row>
    <row r="630">
      <c r="A630" s="326"/>
      <c r="B630" s="326"/>
      <c r="C630" s="438"/>
      <c r="D630" s="326"/>
      <c r="E630" s="326"/>
      <c r="F630" s="440"/>
      <c r="G630" s="441"/>
      <c r="H630" s="442"/>
      <c r="I630" s="441"/>
      <c r="J630" s="326"/>
      <c r="K630" s="326"/>
      <c r="L630" s="326"/>
      <c r="M630" s="326"/>
      <c r="N630" s="326"/>
      <c r="O630" s="326"/>
      <c r="P630" s="326"/>
      <c r="Q630" s="327"/>
      <c r="R630" s="327"/>
      <c r="S630" s="327"/>
    </row>
    <row r="631">
      <c r="A631" s="326"/>
      <c r="B631" s="326"/>
      <c r="C631" s="438"/>
      <c r="D631" s="326"/>
      <c r="E631" s="326"/>
      <c r="F631" s="440"/>
      <c r="G631" s="441"/>
      <c r="H631" s="442"/>
      <c r="I631" s="441"/>
      <c r="J631" s="326"/>
      <c r="K631" s="326"/>
      <c r="L631" s="326"/>
      <c r="M631" s="326"/>
      <c r="N631" s="326"/>
      <c r="O631" s="326"/>
      <c r="P631" s="326"/>
      <c r="Q631" s="327"/>
      <c r="R631" s="327"/>
      <c r="S631" s="327"/>
    </row>
    <row r="632">
      <c r="A632" s="326"/>
      <c r="B632" s="326"/>
      <c r="C632" s="438"/>
      <c r="D632" s="326"/>
      <c r="E632" s="326"/>
      <c r="F632" s="440"/>
      <c r="G632" s="441"/>
      <c r="H632" s="442"/>
      <c r="I632" s="441"/>
      <c r="J632" s="326"/>
      <c r="K632" s="326"/>
      <c r="L632" s="326"/>
      <c r="M632" s="326"/>
      <c r="N632" s="326"/>
      <c r="O632" s="326"/>
      <c r="P632" s="326"/>
      <c r="Q632" s="327"/>
      <c r="R632" s="327"/>
      <c r="S632" s="327"/>
    </row>
    <row r="633">
      <c r="A633" s="326"/>
      <c r="B633" s="326"/>
      <c r="C633" s="438"/>
      <c r="D633" s="326"/>
      <c r="E633" s="326"/>
      <c r="F633" s="440"/>
      <c r="G633" s="441"/>
      <c r="H633" s="442"/>
      <c r="I633" s="441"/>
      <c r="J633" s="326"/>
      <c r="K633" s="326"/>
      <c r="L633" s="326"/>
      <c r="M633" s="326"/>
      <c r="N633" s="326"/>
      <c r="O633" s="326"/>
      <c r="P633" s="326"/>
      <c r="Q633" s="327"/>
      <c r="R633" s="327"/>
      <c r="S633" s="327"/>
    </row>
    <row r="634">
      <c r="A634" s="326"/>
      <c r="B634" s="326"/>
      <c r="C634" s="438"/>
      <c r="D634" s="326"/>
      <c r="E634" s="326"/>
      <c r="F634" s="440"/>
      <c r="G634" s="441"/>
      <c r="H634" s="442"/>
      <c r="I634" s="441"/>
      <c r="J634" s="326"/>
      <c r="K634" s="326"/>
      <c r="L634" s="326"/>
      <c r="M634" s="326"/>
      <c r="N634" s="326"/>
      <c r="O634" s="326"/>
      <c r="P634" s="326"/>
      <c r="Q634" s="327"/>
      <c r="R634" s="327"/>
      <c r="S634" s="327"/>
    </row>
    <row r="635">
      <c r="A635" s="326"/>
      <c r="B635" s="326"/>
      <c r="C635" s="438"/>
      <c r="D635" s="326"/>
      <c r="E635" s="326"/>
      <c r="F635" s="440"/>
      <c r="G635" s="441"/>
      <c r="H635" s="442"/>
      <c r="I635" s="441"/>
      <c r="J635" s="326"/>
      <c r="K635" s="326"/>
      <c r="L635" s="326"/>
      <c r="M635" s="326"/>
      <c r="N635" s="326"/>
      <c r="O635" s="326"/>
      <c r="P635" s="326"/>
      <c r="Q635" s="327"/>
      <c r="R635" s="327"/>
      <c r="S635" s="327"/>
    </row>
    <row r="636">
      <c r="A636" s="326"/>
      <c r="B636" s="326"/>
      <c r="C636" s="438"/>
      <c r="D636" s="326"/>
      <c r="E636" s="326"/>
      <c r="F636" s="440"/>
      <c r="G636" s="441"/>
      <c r="H636" s="442"/>
      <c r="I636" s="441"/>
      <c r="J636" s="326"/>
      <c r="K636" s="326"/>
      <c r="L636" s="326"/>
      <c r="M636" s="326"/>
      <c r="N636" s="326"/>
      <c r="O636" s="326"/>
      <c r="P636" s="326"/>
      <c r="Q636" s="327"/>
      <c r="R636" s="327"/>
      <c r="S636" s="327"/>
    </row>
    <row r="637">
      <c r="A637" s="326"/>
      <c r="B637" s="326"/>
      <c r="C637" s="438"/>
      <c r="D637" s="326"/>
      <c r="E637" s="326"/>
      <c r="F637" s="440"/>
      <c r="G637" s="441"/>
      <c r="H637" s="442"/>
      <c r="I637" s="441"/>
      <c r="J637" s="326"/>
      <c r="K637" s="326"/>
      <c r="L637" s="326"/>
      <c r="M637" s="326"/>
      <c r="N637" s="326"/>
      <c r="O637" s="326"/>
      <c r="P637" s="326"/>
      <c r="Q637" s="327"/>
      <c r="R637" s="327"/>
      <c r="S637" s="327"/>
    </row>
    <row r="638">
      <c r="A638" s="326"/>
      <c r="B638" s="326"/>
      <c r="C638" s="438"/>
      <c r="D638" s="326"/>
      <c r="E638" s="326"/>
      <c r="F638" s="440"/>
      <c r="G638" s="441"/>
      <c r="H638" s="442"/>
      <c r="I638" s="441"/>
      <c r="J638" s="326"/>
      <c r="K638" s="326"/>
      <c r="L638" s="326"/>
      <c r="M638" s="326"/>
      <c r="N638" s="326"/>
      <c r="O638" s="326"/>
      <c r="P638" s="326"/>
      <c r="Q638" s="327"/>
      <c r="R638" s="327"/>
      <c r="S638" s="327"/>
    </row>
    <row r="639">
      <c r="A639" s="326"/>
      <c r="B639" s="326"/>
      <c r="C639" s="438"/>
      <c r="D639" s="326"/>
      <c r="E639" s="326"/>
      <c r="F639" s="440"/>
      <c r="G639" s="441"/>
      <c r="H639" s="442"/>
      <c r="I639" s="441"/>
      <c r="J639" s="326"/>
      <c r="K639" s="326"/>
      <c r="L639" s="326"/>
      <c r="M639" s="326"/>
      <c r="N639" s="326"/>
      <c r="O639" s="326"/>
      <c r="P639" s="326"/>
      <c r="Q639" s="327"/>
      <c r="R639" s="327"/>
      <c r="S639" s="327"/>
    </row>
    <row r="640">
      <c r="A640" s="326"/>
      <c r="B640" s="326"/>
      <c r="C640" s="438"/>
      <c r="D640" s="326"/>
      <c r="E640" s="326"/>
      <c r="F640" s="440"/>
      <c r="G640" s="441"/>
      <c r="H640" s="442"/>
      <c r="I640" s="441"/>
      <c r="J640" s="326"/>
      <c r="K640" s="326"/>
      <c r="L640" s="326"/>
      <c r="M640" s="326"/>
      <c r="N640" s="326"/>
      <c r="O640" s="326"/>
      <c r="P640" s="326"/>
      <c r="Q640" s="327"/>
      <c r="R640" s="327"/>
      <c r="S640" s="327"/>
    </row>
    <row r="641">
      <c r="A641" s="326"/>
      <c r="B641" s="326"/>
      <c r="C641" s="438"/>
      <c r="D641" s="326"/>
      <c r="E641" s="326"/>
      <c r="F641" s="440"/>
      <c r="G641" s="441"/>
      <c r="H641" s="442"/>
      <c r="I641" s="441"/>
      <c r="J641" s="326"/>
      <c r="K641" s="326"/>
      <c r="L641" s="326"/>
      <c r="M641" s="326"/>
      <c r="N641" s="326"/>
      <c r="O641" s="326"/>
      <c r="P641" s="326"/>
      <c r="Q641" s="327"/>
      <c r="R641" s="327"/>
      <c r="S641" s="327"/>
    </row>
    <row r="642">
      <c r="A642" s="326"/>
      <c r="B642" s="326"/>
      <c r="C642" s="438"/>
      <c r="D642" s="326"/>
      <c r="E642" s="326"/>
      <c r="F642" s="440"/>
      <c r="G642" s="441"/>
      <c r="H642" s="442"/>
      <c r="I642" s="441"/>
      <c r="J642" s="326"/>
      <c r="K642" s="326"/>
      <c r="L642" s="326"/>
      <c r="M642" s="326"/>
      <c r="N642" s="326"/>
      <c r="O642" s="326"/>
      <c r="P642" s="326"/>
      <c r="Q642" s="327"/>
      <c r="R642" s="327"/>
      <c r="S642" s="327"/>
    </row>
    <row r="643">
      <c r="A643" s="326"/>
      <c r="B643" s="326"/>
      <c r="C643" s="438"/>
      <c r="D643" s="326"/>
      <c r="E643" s="326"/>
      <c r="F643" s="440"/>
      <c r="G643" s="441"/>
      <c r="H643" s="442"/>
      <c r="I643" s="441"/>
      <c r="J643" s="326"/>
      <c r="K643" s="326"/>
      <c r="L643" s="326"/>
      <c r="M643" s="326"/>
      <c r="N643" s="326"/>
      <c r="O643" s="326"/>
      <c r="P643" s="326"/>
      <c r="Q643" s="327"/>
      <c r="R643" s="327"/>
      <c r="S643" s="327"/>
    </row>
    <row r="644">
      <c r="A644" s="326"/>
      <c r="B644" s="326"/>
      <c r="C644" s="438"/>
      <c r="D644" s="326"/>
      <c r="E644" s="326"/>
      <c r="F644" s="440"/>
      <c r="G644" s="441"/>
      <c r="H644" s="442"/>
      <c r="I644" s="441"/>
      <c r="J644" s="326"/>
      <c r="K644" s="326"/>
      <c r="L644" s="326"/>
      <c r="M644" s="326"/>
      <c r="N644" s="326"/>
      <c r="O644" s="326"/>
      <c r="P644" s="326"/>
      <c r="Q644" s="327"/>
      <c r="R644" s="327"/>
      <c r="S644" s="327"/>
    </row>
    <row r="645">
      <c r="A645" s="326"/>
      <c r="B645" s="326"/>
      <c r="C645" s="438"/>
      <c r="D645" s="326"/>
      <c r="E645" s="326"/>
      <c r="F645" s="440"/>
      <c r="G645" s="441"/>
      <c r="H645" s="442"/>
      <c r="I645" s="441"/>
      <c r="J645" s="326"/>
      <c r="K645" s="326"/>
      <c r="L645" s="326"/>
      <c r="M645" s="326"/>
      <c r="N645" s="326"/>
      <c r="O645" s="326"/>
      <c r="P645" s="326"/>
      <c r="Q645" s="327"/>
      <c r="R645" s="327"/>
      <c r="S645" s="327"/>
    </row>
    <row r="646">
      <c r="A646" s="326"/>
      <c r="B646" s="326"/>
      <c r="C646" s="438"/>
      <c r="D646" s="326"/>
      <c r="E646" s="326"/>
      <c r="F646" s="440"/>
      <c r="G646" s="441"/>
      <c r="H646" s="442"/>
      <c r="I646" s="441"/>
      <c r="J646" s="326"/>
      <c r="K646" s="326"/>
      <c r="L646" s="326"/>
      <c r="M646" s="326"/>
      <c r="N646" s="326"/>
      <c r="O646" s="326"/>
      <c r="P646" s="326"/>
      <c r="Q646" s="327"/>
      <c r="R646" s="327"/>
      <c r="S646" s="327"/>
    </row>
    <row r="647">
      <c r="A647" s="326"/>
      <c r="B647" s="326"/>
      <c r="C647" s="438"/>
      <c r="D647" s="326"/>
      <c r="E647" s="326"/>
      <c r="F647" s="440"/>
      <c r="G647" s="441"/>
      <c r="H647" s="442"/>
      <c r="I647" s="441"/>
      <c r="J647" s="326"/>
      <c r="K647" s="326"/>
      <c r="L647" s="326"/>
      <c r="M647" s="326"/>
      <c r="N647" s="326"/>
      <c r="O647" s="326"/>
      <c r="P647" s="326"/>
      <c r="Q647" s="327"/>
      <c r="R647" s="327"/>
      <c r="S647" s="327"/>
    </row>
    <row r="648">
      <c r="A648" s="326"/>
      <c r="B648" s="326"/>
      <c r="C648" s="438"/>
      <c r="D648" s="326"/>
      <c r="E648" s="326"/>
      <c r="F648" s="440"/>
      <c r="G648" s="441"/>
      <c r="H648" s="442"/>
      <c r="I648" s="441"/>
      <c r="J648" s="326"/>
      <c r="K648" s="326"/>
      <c r="L648" s="326"/>
      <c r="M648" s="326"/>
      <c r="N648" s="326"/>
      <c r="O648" s="326"/>
      <c r="P648" s="326"/>
      <c r="Q648" s="327"/>
      <c r="R648" s="327"/>
      <c r="S648" s="327"/>
    </row>
    <row r="649">
      <c r="A649" s="326"/>
      <c r="B649" s="326"/>
      <c r="C649" s="438"/>
      <c r="D649" s="326"/>
      <c r="E649" s="326"/>
      <c r="F649" s="440"/>
      <c r="G649" s="441"/>
      <c r="H649" s="442"/>
      <c r="I649" s="441"/>
      <c r="J649" s="326"/>
      <c r="K649" s="326"/>
      <c r="L649" s="326"/>
      <c r="M649" s="326"/>
      <c r="N649" s="326"/>
      <c r="O649" s="326"/>
      <c r="P649" s="326"/>
      <c r="Q649" s="327"/>
      <c r="R649" s="327"/>
      <c r="S649" s="327"/>
    </row>
    <row r="650">
      <c r="A650" s="326"/>
      <c r="B650" s="326"/>
      <c r="C650" s="438"/>
      <c r="D650" s="326"/>
      <c r="E650" s="326"/>
      <c r="F650" s="440"/>
      <c r="G650" s="441"/>
      <c r="H650" s="442"/>
      <c r="I650" s="441"/>
      <c r="J650" s="326"/>
      <c r="K650" s="326"/>
      <c r="L650" s="326"/>
      <c r="M650" s="326"/>
      <c r="N650" s="326"/>
      <c r="O650" s="326"/>
      <c r="P650" s="326"/>
      <c r="Q650" s="327"/>
      <c r="R650" s="327"/>
      <c r="S650" s="327"/>
    </row>
    <row r="651">
      <c r="A651" s="326"/>
      <c r="B651" s="326"/>
      <c r="C651" s="438"/>
      <c r="D651" s="326"/>
      <c r="E651" s="326"/>
      <c r="F651" s="440"/>
      <c r="G651" s="441"/>
      <c r="H651" s="442"/>
      <c r="I651" s="441"/>
      <c r="J651" s="326"/>
      <c r="K651" s="326"/>
      <c r="L651" s="326"/>
      <c r="M651" s="326"/>
      <c r="N651" s="326"/>
      <c r="O651" s="326"/>
      <c r="P651" s="326"/>
      <c r="Q651" s="327"/>
      <c r="R651" s="327"/>
      <c r="S651" s="327"/>
    </row>
    <row r="652">
      <c r="A652" s="326"/>
      <c r="B652" s="326"/>
      <c r="C652" s="438"/>
      <c r="D652" s="326"/>
      <c r="E652" s="326"/>
      <c r="F652" s="440"/>
      <c r="G652" s="441"/>
      <c r="H652" s="442"/>
      <c r="I652" s="441"/>
      <c r="J652" s="326"/>
      <c r="K652" s="326"/>
      <c r="L652" s="326"/>
      <c r="M652" s="326"/>
      <c r="N652" s="326"/>
      <c r="O652" s="326"/>
      <c r="P652" s="326"/>
      <c r="Q652" s="327"/>
      <c r="R652" s="327"/>
      <c r="S652" s="327"/>
    </row>
    <row r="653">
      <c r="A653" s="326"/>
      <c r="B653" s="326"/>
      <c r="C653" s="438"/>
      <c r="D653" s="326"/>
      <c r="E653" s="326"/>
      <c r="F653" s="440"/>
      <c r="G653" s="441"/>
      <c r="H653" s="442"/>
      <c r="I653" s="441"/>
      <c r="J653" s="326"/>
      <c r="K653" s="326"/>
      <c r="L653" s="326"/>
      <c r="M653" s="326"/>
      <c r="N653" s="326"/>
      <c r="O653" s="326"/>
      <c r="P653" s="326"/>
      <c r="Q653" s="327"/>
      <c r="R653" s="327"/>
      <c r="S653" s="327"/>
    </row>
    <row r="654">
      <c r="A654" s="326"/>
      <c r="B654" s="326"/>
      <c r="C654" s="438"/>
      <c r="D654" s="326"/>
      <c r="E654" s="326"/>
      <c r="F654" s="440"/>
      <c r="G654" s="441"/>
      <c r="H654" s="442"/>
      <c r="I654" s="441"/>
      <c r="J654" s="326"/>
      <c r="K654" s="326"/>
      <c r="L654" s="326"/>
      <c r="M654" s="326"/>
      <c r="N654" s="326"/>
      <c r="O654" s="326"/>
      <c r="P654" s="326"/>
      <c r="Q654" s="327"/>
      <c r="R654" s="327"/>
      <c r="S654" s="327"/>
    </row>
    <row r="655">
      <c r="A655" s="326"/>
      <c r="B655" s="326"/>
      <c r="C655" s="438"/>
      <c r="D655" s="326"/>
      <c r="E655" s="326"/>
      <c r="F655" s="440"/>
      <c r="G655" s="441"/>
      <c r="H655" s="442"/>
      <c r="I655" s="441"/>
      <c r="J655" s="326"/>
      <c r="K655" s="326"/>
      <c r="L655" s="326"/>
      <c r="M655" s="326"/>
      <c r="N655" s="326"/>
      <c r="O655" s="326"/>
      <c r="P655" s="326"/>
      <c r="Q655" s="327"/>
      <c r="R655" s="327"/>
      <c r="S655" s="327"/>
    </row>
    <row r="656">
      <c r="A656" s="326"/>
      <c r="B656" s="326"/>
      <c r="C656" s="438"/>
      <c r="D656" s="326"/>
      <c r="E656" s="326"/>
      <c r="F656" s="440"/>
      <c r="G656" s="441"/>
      <c r="H656" s="442"/>
      <c r="I656" s="441"/>
      <c r="J656" s="326"/>
      <c r="K656" s="326"/>
      <c r="L656" s="326"/>
      <c r="M656" s="326"/>
      <c r="N656" s="326"/>
      <c r="O656" s="326"/>
      <c r="P656" s="326"/>
      <c r="Q656" s="327"/>
      <c r="R656" s="327"/>
      <c r="S656" s="327"/>
    </row>
    <row r="657">
      <c r="A657" s="326"/>
      <c r="B657" s="326"/>
      <c r="C657" s="438"/>
      <c r="D657" s="326"/>
      <c r="E657" s="326"/>
      <c r="F657" s="440"/>
      <c r="G657" s="441"/>
      <c r="H657" s="442"/>
      <c r="I657" s="441"/>
      <c r="J657" s="326"/>
      <c r="K657" s="326"/>
      <c r="L657" s="326"/>
      <c r="M657" s="326"/>
      <c r="N657" s="326"/>
      <c r="O657" s="326"/>
      <c r="P657" s="326"/>
      <c r="Q657" s="327"/>
      <c r="R657" s="327"/>
      <c r="S657" s="327"/>
    </row>
    <row r="658">
      <c r="A658" s="326"/>
      <c r="B658" s="326"/>
      <c r="C658" s="438"/>
      <c r="D658" s="326"/>
      <c r="E658" s="326"/>
      <c r="F658" s="440"/>
      <c r="G658" s="441"/>
      <c r="H658" s="442"/>
      <c r="I658" s="441"/>
      <c r="J658" s="326"/>
      <c r="K658" s="326"/>
      <c r="L658" s="326"/>
      <c r="M658" s="326"/>
      <c r="N658" s="326"/>
      <c r="O658" s="326"/>
      <c r="P658" s="326"/>
      <c r="Q658" s="327"/>
      <c r="R658" s="327"/>
      <c r="S658" s="327"/>
    </row>
    <row r="659">
      <c r="A659" s="326"/>
      <c r="B659" s="326"/>
      <c r="C659" s="438"/>
      <c r="D659" s="326"/>
      <c r="E659" s="326"/>
      <c r="F659" s="440"/>
      <c r="G659" s="441"/>
      <c r="H659" s="442"/>
      <c r="I659" s="441"/>
      <c r="J659" s="326"/>
      <c r="K659" s="326"/>
      <c r="L659" s="326"/>
      <c r="M659" s="326"/>
      <c r="N659" s="326"/>
      <c r="O659" s="326"/>
      <c r="P659" s="326"/>
      <c r="Q659" s="327"/>
      <c r="R659" s="327"/>
      <c r="S659" s="327"/>
    </row>
    <row r="660">
      <c r="A660" s="326"/>
      <c r="B660" s="326"/>
      <c r="C660" s="438"/>
      <c r="D660" s="326"/>
      <c r="E660" s="326"/>
      <c r="F660" s="440"/>
      <c r="G660" s="441"/>
      <c r="H660" s="442"/>
      <c r="I660" s="441"/>
      <c r="J660" s="326"/>
      <c r="K660" s="326"/>
      <c r="L660" s="326"/>
      <c r="M660" s="326"/>
      <c r="N660" s="326"/>
      <c r="O660" s="326"/>
      <c r="P660" s="326"/>
      <c r="Q660" s="327"/>
      <c r="R660" s="327"/>
      <c r="S660" s="327"/>
    </row>
    <row r="661">
      <c r="A661" s="326"/>
      <c r="B661" s="326"/>
      <c r="C661" s="438"/>
      <c r="D661" s="326"/>
      <c r="E661" s="326"/>
      <c r="F661" s="440"/>
      <c r="G661" s="441"/>
      <c r="H661" s="442"/>
      <c r="I661" s="441"/>
      <c r="J661" s="326"/>
      <c r="K661" s="326"/>
      <c r="L661" s="326"/>
      <c r="M661" s="326"/>
      <c r="N661" s="326"/>
      <c r="O661" s="326"/>
      <c r="P661" s="326"/>
      <c r="Q661" s="327"/>
      <c r="R661" s="327"/>
      <c r="S661" s="327"/>
    </row>
    <row r="662">
      <c r="A662" s="326"/>
      <c r="B662" s="326"/>
      <c r="C662" s="438"/>
      <c r="D662" s="326"/>
      <c r="E662" s="326"/>
      <c r="F662" s="440"/>
      <c r="G662" s="441"/>
      <c r="H662" s="442"/>
      <c r="I662" s="441"/>
      <c r="J662" s="326"/>
      <c r="K662" s="326"/>
      <c r="L662" s="326"/>
      <c r="M662" s="326"/>
      <c r="N662" s="326"/>
      <c r="O662" s="326"/>
      <c r="P662" s="326"/>
      <c r="Q662" s="327"/>
      <c r="R662" s="327"/>
      <c r="S662" s="327"/>
    </row>
    <row r="663">
      <c r="A663" s="326"/>
      <c r="B663" s="326"/>
      <c r="C663" s="438"/>
      <c r="D663" s="326"/>
      <c r="E663" s="326"/>
      <c r="F663" s="440"/>
      <c r="G663" s="441"/>
      <c r="H663" s="442"/>
      <c r="I663" s="441"/>
      <c r="J663" s="326"/>
      <c r="K663" s="326"/>
      <c r="L663" s="326"/>
      <c r="M663" s="326"/>
      <c r="N663" s="326"/>
      <c r="O663" s="326"/>
      <c r="P663" s="326"/>
      <c r="Q663" s="327"/>
      <c r="R663" s="327"/>
      <c r="S663" s="327"/>
    </row>
    <row r="664">
      <c r="A664" s="326"/>
      <c r="B664" s="326"/>
      <c r="C664" s="438"/>
      <c r="D664" s="326"/>
      <c r="E664" s="326"/>
      <c r="F664" s="440"/>
      <c r="G664" s="441"/>
      <c r="H664" s="442"/>
      <c r="I664" s="441"/>
      <c r="J664" s="326"/>
      <c r="K664" s="326"/>
      <c r="L664" s="326"/>
      <c r="M664" s="326"/>
      <c r="N664" s="326"/>
      <c r="O664" s="326"/>
      <c r="P664" s="326"/>
      <c r="Q664" s="327"/>
      <c r="R664" s="327"/>
      <c r="S664" s="327"/>
    </row>
    <row r="665">
      <c r="A665" s="326"/>
      <c r="B665" s="326"/>
      <c r="C665" s="438"/>
      <c r="D665" s="326"/>
      <c r="E665" s="326"/>
      <c r="F665" s="440"/>
      <c r="G665" s="441"/>
      <c r="H665" s="442"/>
      <c r="I665" s="441"/>
      <c r="J665" s="326"/>
      <c r="K665" s="326"/>
      <c r="L665" s="326"/>
      <c r="M665" s="326"/>
      <c r="N665" s="326"/>
      <c r="O665" s="326"/>
      <c r="P665" s="326"/>
      <c r="Q665" s="327"/>
      <c r="R665" s="327"/>
      <c r="S665" s="327"/>
    </row>
    <row r="666">
      <c r="A666" s="326"/>
      <c r="B666" s="326"/>
      <c r="C666" s="438"/>
      <c r="D666" s="326"/>
      <c r="E666" s="326"/>
      <c r="F666" s="440"/>
      <c r="G666" s="441"/>
      <c r="H666" s="442"/>
      <c r="I666" s="441"/>
      <c r="J666" s="326"/>
      <c r="K666" s="326"/>
      <c r="L666" s="326"/>
      <c r="M666" s="326"/>
      <c r="N666" s="326"/>
      <c r="O666" s="326"/>
      <c r="P666" s="326"/>
      <c r="Q666" s="327"/>
      <c r="R666" s="327"/>
      <c r="S666" s="327"/>
    </row>
    <row r="667">
      <c r="A667" s="326"/>
      <c r="B667" s="326"/>
      <c r="C667" s="438"/>
      <c r="D667" s="326"/>
      <c r="E667" s="326"/>
      <c r="F667" s="440"/>
      <c r="G667" s="441"/>
      <c r="H667" s="442"/>
      <c r="I667" s="441"/>
      <c r="J667" s="326"/>
      <c r="K667" s="326"/>
      <c r="L667" s="326"/>
      <c r="M667" s="326"/>
      <c r="N667" s="326"/>
      <c r="O667" s="326"/>
      <c r="P667" s="326"/>
      <c r="Q667" s="327"/>
      <c r="R667" s="327"/>
      <c r="S667" s="327"/>
    </row>
    <row r="668">
      <c r="A668" s="326"/>
      <c r="B668" s="326"/>
      <c r="C668" s="438"/>
      <c r="D668" s="326"/>
      <c r="E668" s="326"/>
      <c r="F668" s="440"/>
      <c r="G668" s="441"/>
      <c r="H668" s="442"/>
      <c r="I668" s="441"/>
      <c r="J668" s="326"/>
      <c r="K668" s="326"/>
      <c r="L668" s="326"/>
      <c r="M668" s="326"/>
      <c r="N668" s="326"/>
      <c r="O668" s="326"/>
      <c r="P668" s="326"/>
      <c r="Q668" s="327"/>
      <c r="R668" s="327"/>
      <c r="S668" s="327"/>
    </row>
    <row r="669">
      <c r="A669" s="326"/>
      <c r="B669" s="326"/>
      <c r="C669" s="438"/>
      <c r="D669" s="326"/>
      <c r="E669" s="326"/>
      <c r="F669" s="440"/>
      <c r="G669" s="441"/>
      <c r="H669" s="442"/>
      <c r="I669" s="441"/>
      <c r="J669" s="326"/>
      <c r="K669" s="326"/>
      <c r="L669" s="326"/>
      <c r="M669" s="326"/>
      <c r="N669" s="326"/>
      <c r="O669" s="326"/>
      <c r="P669" s="326"/>
      <c r="Q669" s="327"/>
      <c r="R669" s="327"/>
      <c r="S669" s="327"/>
    </row>
    <row r="670">
      <c r="A670" s="326"/>
      <c r="B670" s="326"/>
      <c r="C670" s="438"/>
      <c r="D670" s="326"/>
      <c r="E670" s="326"/>
      <c r="F670" s="440"/>
      <c r="G670" s="441"/>
      <c r="H670" s="442"/>
      <c r="I670" s="441"/>
      <c r="J670" s="326"/>
      <c r="K670" s="326"/>
      <c r="L670" s="326"/>
      <c r="M670" s="326"/>
      <c r="N670" s="326"/>
      <c r="O670" s="326"/>
      <c r="P670" s="326"/>
      <c r="Q670" s="327"/>
      <c r="R670" s="327"/>
      <c r="S670" s="327"/>
    </row>
    <row r="671">
      <c r="A671" s="326"/>
      <c r="B671" s="326"/>
      <c r="C671" s="438"/>
      <c r="D671" s="326"/>
      <c r="E671" s="326"/>
      <c r="F671" s="440"/>
      <c r="G671" s="441"/>
      <c r="H671" s="442"/>
      <c r="I671" s="441"/>
      <c r="J671" s="326"/>
      <c r="K671" s="326"/>
      <c r="L671" s="326"/>
      <c r="M671" s="326"/>
      <c r="N671" s="326"/>
      <c r="O671" s="326"/>
      <c r="P671" s="326"/>
      <c r="Q671" s="327"/>
      <c r="R671" s="327"/>
      <c r="S671" s="327"/>
    </row>
    <row r="672">
      <c r="A672" s="326"/>
      <c r="B672" s="326"/>
      <c r="C672" s="438"/>
      <c r="D672" s="326"/>
      <c r="E672" s="326"/>
      <c r="F672" s="440"/>
      <c r="G672" s="441"/>
      <c r="H672" s="442"/>
      <c r="I672" s="441"/>
      <c r="J672" s="326"/>
      <c r="K672" s="326"/>
      <c r="L672" s="326"/>
      <c r="M672" s="326"/>
      <c r="N672" s="326"/>
      <c r="O672" s="326"/>
      <c r="P672" s="326"/>
      <c r="Q672" s="327"/>
      <c r="R672" s="327"/>
      <c r="S672" s="327"/>
    </row>
    <row r="673">
      <c r="A673" s="326"/>
      <c r="B673" s="326"/>
      <c r="C673" s="438"/>
      <c r="D673" s="326"/>
      <c r="E673" s="326"/>
      <c r="F673" s="440"/>
      <c r="G673" s="441"/>
      <c r="H673" s="442"/>
      <c r="I673" s="441"/>
      <c r="J673" s="326"/>
      <c r="K673" s="326"/>
      <c r="L673" s="326"/>
      <c r="M673" s="326"/>
      <c r="N673" s="326"/>
      <c r="O673" s="326"/>
      <c r="P673" s="326"/>
      <c r="Q673" s="327"/>
      <c r="R673" s="327"/>
      <c r="S673" s="327"/>
    </row>
    <row r="674">
      <c r="A674" s="326"/>
      <c r="B674" s="326"/>
      <c r="C674" s="438"/>
      <c r="D674" s="326"/>
      <c r="E674" s="326"/>
      <c r="F674" s="440"/>
      <c r="G674" s="441"/>
      <c r="H674" s="442"/>
      <c r="I674" s="441"/>
      <c r="J674" s="326"/>
      <c r="K674" s="326"/>
      <c r="L674" s="326"/>
      <c r="M674" s="326"/>
      <c r="N674" s="326"/>
      <c r="O674" s="326"/>
      <c r="P674" s="326"/>
      <c r="Q674" s="327"/>
      <c r="R674" s="327"/>
      <c r="S674" s="327"/>
    </row>
    <row r="675">
      <c r="A675" s="326"/>
      <c r="B675" s="326"/>
      <c r="C675" s="438"/>
      <c r="D675" s="326"/>
      <c r="E675" s="326"/>
      <c r="F675" s="440"/>
      <c r="G675" s="441"/>
      <c r="H675" s="442"/>
      <c r="I675" s="441"/>
      <c r="J675" s="326"/>
      <c r="K675" s="326"/>
      <c r="L675" s="326"/>
      <c r="M675" s="326"/>
      <c r="N675" s="326"/>
      <c r="O675" s="326"/>
      <c r="P675" s="326"/>
      <c r="Q675" s="327"/>
      <c r="R675" s="327"/>
      <c r="S675" s="327"/>
    </row>
    <row r="676">
      <c r="A676" s="326"/>
      <c r="B676" s="326"/>
      <c r="C676" s="438"/>
      <c r="D676" s="326"/>
      <c r="E676" s="326"/>
      <c r="F676" s="440"/>
      <c r="G676" s="441"/>
      <c r="H676" s="442"/>
      <c r="I676" s="441"/>
      <c r="J676" s="326"/>
      <c r="K676" s="326"/>
      <c r="L676" s="326"/>
      <c r="M676" s="326"/>
      <c r="N676" s="326"/>
      <c r="O676" s="326"/>
      <c r="P676" s="326"/>
      <c r="Q676" s="327"/>
      <c r="R676" s="327"/>
      <c r="S676" s="327"/>
    </row>
    <row r="677">
      <c r="A677" s="326"/>
      <c r="B677" s="326"/>
      <c r="C677" s="438"/>
      <c r="D677" s="326"/>
      <c r="E677" s="326"/>
      <c r="F677" s="440"/>
      <c r="G677" s="441"/>
      <c r="H677" s="442"/>
      <c r="I677" s="441"/>
      <c r="J677" s="326"/>
      <c r="K677" s="326"/>
      <c r="L677" s="326"/>
      <c r="M677" s="326"/>
      <c r="N677" s="326"/>
      <c r="O677" s="326"/>
      <c r="P677" s="326"/>
      <c r="Q677" s="327"/>
      <c r="R677" s="327"/>
      <c r="S677" s="327"/>
    </row>
    <row r="678">
      <c r="A678" s="326"/>
      <c r="B678" s="326"/>
      <c r="C678" s="438"/>
      <c r="D678" s="326"/>
      <c r="E678" s="326"/>
      <c r="F678" s="440"/>
      <c r="G678" s="441"/>
      <c r="H678" s="442"/>
      <c r="I678" s="441"/>
      <c r="J678" s="326"/>
      <c r="K678" s="326"/>
      <c r="L678" s="326"/>
      <c r="M678" s="326"/>
      <c r="N678" s="326"/>
      <c r="O678" s="326"/>
      <c r="P678" s="326"/>
      <c r="Q678" s="327"/>
      <c r="R678" s="327"/>
      <c r="S678" s="327"/>
    </row>
    <row r="679">
      <c r="A679" s="326"/>
      <c r="B679" s="326"/>
      <c r="C679" s="438"/>
      <c r="D679" s="326"/>
      <c r="E679" s="326"/>
      <c r="F679" s="440"/>
      <c r="G679" s="441"/>
      <c r="H679" s="442"/>
      <c r="I679" s="441"/>
      <c r="J679" s="326"/>
      <c r="K679" s="326"/>
      <c r="L679" s="326"/>
      <c r="M679" s="326"/>
      <c r="N679" s="326"/>
      <c r="O679" s="326"/>
      <c r="P679" s="326"/>
      <c r="Q679" s="327"/>
      <c r="R679" s="327"/>
      <c r="S679" s="327"/>
    </row>
    <row r="680">
      <c r="A680" s="326"/>
      <c r="B680" s="326"/>
      <c r="C680" s="438"/>
      <c r="D680" s="326"/>
      <c r="E680" s="326"/>
      <c r="F680" s="440"/>
      <c r="G680" s="441"/>
      <c r="H680" s="442"/>
      <c r="I680" s="441"/>
      <c r="J680" s="326"/>
      <c r="K680" s="326"/>
      <c r="L680" s="326"/>
      <c r="M680" s="326"/>
      <c r="N680" s="326"/>
      <c r="O680" s="326"/>
      <c r="P680" s="326"/>
      <c r="Q680" s="327"/>
      <c r="R680" s="327"/>
      <c r="S680" s="327"/>
    </row>
    <row r="681">
      <c r="A681" s="326"/>
      <c r="B681" s="326"/>
      <c r="C681" s="438"/>
      <c r="D681" s="326"/>
      <c r="E681" s="326"/>
      <c r="F681" s="440"/>
      <c r="G681" s="441"/>
      <c r="H681" s="442"/>
      <c r="I681" s="441"/>
      <c r="J681" s="326"/>
      <c r="K681" s="326"/>
      <c r="L681" s="326"/>
      <c r="M681" s="326"/>
      <c r="N681" s="326"/>
      <c r="O681" s="326"/>
      <c r="P681" s="326"/>
      <c r="Q681" s="327"/>
      <c r="R681" s="327"/>
      <c r="S681" s="327"/>
    </row>
    <row r="682">
      <c r="A682" s="326"/>
      <c r="B682" s="326"/>
      <c r="C682" s="438"/>
      <c r="D682" s="326"/>
      <c r="E682" s="326"/>
      <c r="F682" s="440"/>
      <c r="G682" s="441"/>
      <c r="H682" s="442"/>
      <c r="I682" s="441"/>
      <c r="J682" s="326"/>
      <c r="K682" s="326"/>
      <c r="L682" s="326"/>
      <c r="M682" s="326"/>
      <c r="N682" s="326"/>
      <c r="O682" s="326"/>
      <c r="P682" s="326"/>
      <c r="Q682" s="327"/>
      <c r="R682" s="327"/>
      <c r="S682" s="327"/>
    </row>
    <row r="683">
      <c r="A683" s="326"/>
      <c r="B683" s="326"/>
      <c r="C683" s="438"/>
      <c r="D683" s="326"/>
      <c r="E683" s="326"/>
      <c r="F683" s="440"/>
      <c r="G683" s="441"/>
      <c r="H683" s="442"/>
      <c r="I683" s="441"/>
      <c r="J683" s="326"/>
      <c r="K683" s="326"/>
      <c r="L683" s="326"/>
      <c r="M683" s="326"/>
      <c r="N683" s="326"/>
      <c r="O683" s="326"/>
      <c r="P683" s="326"/>
      <c r="Q683" s="327"/>
      <c r="R683" s="327"/>
      <c r="S683" s="327"/>
    </row>
    <row r="684">
      <c r="A684" s="326"/>
      <c r="B684" s="326"/>
      <c r="C684" s="438"/>
      <c r="D684" s="326"/>
      <c r="E684" s="326"/>
      <c r="F684" s="440"/>
      <c r="G684" s="441"/>
      <c r="H684" s="442"/>
      <c r="I684" s="441"/>
      <c r="J684" s="326"/>
      <c r="K684" s="326"/>
      <c r="L684" s="326"/>
      <c r="M684" s="326"/>
      <c r="N684" s="326"/>
      <c r="O684" s="326"/>
      <c r="P684" s="326"/>
      <c r="Q684" s="327"/>
      <c r="R684" s="327"/>
      <c r="S684" s="327"/>
    </row>
    <row r="685">
      <c r="A685" s="326"/>
      <c r="B685" s="326"/>
      <c r="C685" s="438"/>
      <c r="D685" s="326"/>
      <c r="E685" s="326"/>
      <c r="F685" s="440"/>
      <c r="G685" s="441"/>
      <c r="H685" s="442"/>
      <c r="I685" s="441"/>
      <c r="J685" s="326"/>
      <c r="K685" s="326"/>
      <c r="L685" s="326"/>
      <c r="M685" s="326"/>
      <c r="N685" s="326"/>
      <c r="O685" s="326"/>
      <c r="P685" s="326"/>
      <c r="Q685" s="327"/>
      <c r="R685" s="327"/>
      <c r="S685" s="327"/>
    </row>
    <row r="686">
      <c r="A686" s="326"/>
      <c r="B686" s="326"/>
      <c r="C686" s="438"/>
      <c r="D686" s="326"/>
      <c r="E686" s="326"/>
      <c r="F686" s="440"/>
      <c r="G686" s="441"/>
      <c r="H686" s="442"/>
      <c r="I686" s="441"/>
      <c r="J686" s="326"/>
      <c r="K686" s="326"/>
      <c r="L686" s="326"/>
      <c r="M686" s="326"/>
      <c r="N686" s="326"/>
      <c r="O686" s="326"/>
      <c r="P686" s="326"/>
      <c r="Q686" s="327"/>
      <c r="R686" s="327"/>
      <c r="S686" s="327"/>
    </row>
    <row r="687">
      <c r="A687" s="326"/>
      <c r="B687" s="326"/>
      <c r="C687" s="438"/>
      <c r="D687" s="326"/>
      <c r="E687" s="326"/>
      <c r="F687" s="440"/>
      <c r="G687" s="441"/>
      <c r="H687" s="442"/>
      <c r="I687" s="441"/>
      <c r="J687" s="326"/>
      <c r="K687" s="326"/>
      <c r="L687" s="326"/>
      <c r="M687" s="326"/>
      <c r="N687" s="326"/>
      <c r="O687" s="326"/>
      <c r="P687" s="326"/>
      <c r="Q687" s="327"/>
      <c r="R687" s="327"/>
      <c r="S687" s="327"/>
    </row>
    <row r="688">
      <c r="A688" s="326"/>
      <c r="B688" s="326"/>
      <c r="C688" s="438"/>
      <c r="D688" s="326"/>
      <c r="E688" s="326"/>
      <c r="F688" s="440"/>
      <c r="G688" s="441"/>
      <c r="H688" s="442"/>
      <c r="I688" s="441"/>
      <c r="J688" s="326"/>
      <c r="K688" s="326"/>
      <c r="L688" s="326"/>
      <c r="M688" s="326"/>
      <c r="N688" s="326"/>
      <c r="O688" s="326"/>
      <c r="P688" s="326"/>
      <c r="Q688" s="327"/>
      <c r="R688" s="327"/>
      <c r="S688" s="327"/>
    </row>
    <row r="689">
      <c r="A689" s="326"/>
      <c r="B689" s="326"/>
      <c r="C689" s="438"/>
      <c r="D689" s="326"/>
      <c r="E689" s="326"/>
      <c r="F689" s="440"/>
      <c r="G689" s="441"/>
      <c r="H689" s="442"/>
      <c r="I689" s="441"/>
      <c r="J689" s="326"/>
      <c r="K689" s="326"/>
      <c r="L689" s="326"/>
      <c r="M689" s="326"/>
      <c r="N689" s="326"/>
      <c r="O689" s="326"/>
      <c r="P689" s="326"/>
      <c r="Q689" s="327"/>
      <c r="R689" s="327"/>
      <c r="S689" s="327"/>
    </row>
    <row r="690">
      <c r="A690" s="326"/>
      <c r="B690" s="326"/>
      <c r="C690" s="438"/>
      <c r="D690" s="326"/>
      <c r="E690" s="326"/>
      <c r="F690" s="440"/>
      <c r="G690" s="441"/>
      <c r="H690" s="442"/>
      <c r="I690" s="441"/>
      <c r="J690" s="326"/>
      <c r="K690" s="326"/>
      <c r="L690" s="326"/>
      <c r="M690" s="326"/>
      <c r="N690" s="326"/>
      <c r="O690" s="326"/>
      <c r="P690" s="326"/>
      <c r="Q690" s="327"/>
      <c r="R690" s="327"/>
      <c r="S690" s="327"/>
    </row>
    <row r="691">
      <c r="A691" s="326"/>
      <c r="B691" s="326"/>
      <c r="C691" s="438"/>
      <c r="D691" s="326"/>
      <c r="E691" s="326"/>
      <c r="F691" s="440"/>
      <c r="G691" s="441"/>
      <c r="H691" s="442"/>
      <c r="I691" s="441"/>
      <c r="J691" s="326"/>
      <c r="K691" s="326"/>
      <c r="L691" s="326"/>
      <c r="M691" s="326"/>
      <c r="N691" s="326"/>
      <c r="O691" s="326"/>
      <c r="P691" s="326"/>
      <c r="Q691" s="327"/>
      <c r="R691" s="327"/>
      <c r="S691" s="327"/>
    </row>
    <row r="692">
      <c r="A692" s="326"/>
      <c r="B692" s="326"/>
      <c r="C692" s="438"/>
      <c r="D692" s="326"/>
      <c r="E692" s="326"/>
      <c r="F692" s="440"/>
      <c r="G692" s="441"/>
      <c r="H692" s="442"/>
      <c r="I692" s="441"/>
      <c r="J692" s="326"/>
      <c r="K692" s="326"/>
      <c r="L692" s="326"/>
      <c r="M692" s="326"/>
      <c r="N692" s="326"/>
      <c r="O692" s="326"/>
      <c r="P692" s="326"/>
      <c r="Q692" s="327"/>
      <c r="R692" s="327"/>
      <c r="S692" s="327"/>
    </row>
    <row r="693">
      <c r="A693" s="326"/>
      <c r="B693" s="326"/>
      <c r="C693" s="438"/>
      <c r="D693" s="326"/>
      <c r="E693" s="326"/>
      <c r="F693" s="440"/>
      <c r="G693" s="441"/>
      <c r="H693" s="442"/>
      <c r="I693" s="441"/>
      <c r="J693" s="326"/>
      <c r="K693" s="326"/>
      <c r="L693" s="326"/>
      <c r="M693" s="326"/>
      <c r="N693" s="326"/>
      <c r="O693" s="326"/>
      <c r="P693" s="326"/>
      <c r="Q693" s="327"/>
      <c r="R693" s="327"/>
      <c r="S693" s="327"/>
    </row>
    <row r="694">
      <c r="A694" s="326"/>
      <c r="B694" s="326"/>
      <c r="C694" s="438"/>
      <c r="D694" s="326"/>
      <c r="E694" s="326"/>
      <c r="F694" s="440"/>
      <c r="G694" s="441"/>
      <c r="H694" s="442"/>
      <c r="I694" s="441"/>
      <c r="J694" s="326"/>
      <c r="K694" s="326"/>
      <c r="L694" s="326"/>
      <c r="M694" s="326"/>
      <c r="N694" s="326"/>
      <c r="O694" s="326"/>
      <c r="P694" s="326"/>
      <c r="Q694" s="327"/>
      <c r="R694" s="327"/>
      <c r="S694" s="327"/>
    </row>
    <row r="695">
      <c r="A695" s="326"/>
      <c r="B695" s="326"/>
      <c r="C695" s="438"/>
      <c r="D695" s="326"/>
      <c r="E695" s="326"/>
      <c r="F695" s="440"/>
      <c r="G695" s="441"/>
      <c r="H695" s="442"/>
      <c r="I695" s="441"/>
      <c r="J695" s="326"/>
      <c r="K695" s="326"/>
      <c r="L695" s="326"/>
      <c r="M695" s="326"/>
      <c r="N695" s="326"/>
      <c r="O695" s="326"/>
      <c r="P695" s="326"/>
      <c r="Q695" s="327"/>
      <c r="R695" s="327"/>
      <c r="S695" s="327"/>
    </row>
    <row r="696">
      <c r="A696" s="326"/>
      <c r="B696" s="326"/>
      <c r="C696" s="438"/>
      <c r="D696" s="326"/>
      <c r="E696" s="326"/>
      <c r="F696" s="440"/>
      <c r="G696" s="441"/>
      <c r="H696" s="442"/>
      <c r="I696" s="441"/>
      <c r="J696" s="326"/>
      <c r="K696" s="326"/>
      <c r="L696" s="326"/>
      <c r="M696" s="326"/>
      <c r="N696" s="326"/>
      <c r="O696" s="326"/>
      <c r="P696" s="326"/>
      <c r="Q696" s="327"/>
      <c r="R696" s="327"/>
      <c r="S696" s="327"/>
    </row>
    <row r="697">
      <c r="A697" s="326"/>
      <c r="B697" s="326"/>
      <c r="C697" s="438"/>
      <c r="D697" s="326"/>
      <c r="E697" s="326"/>
      <c r="F697" s="440"/>
      <c r="G697" s="441"/>
      <c r="H697" s="442"/>
      <c r="I697" s="441"/>
      <c r="J697" s="326"/>
      <c r="K697" s="326"/>
      <c r="L697" s="326"/>
      <c r="M697" s="326"/>
      <c r="N697" s="326"/>
      <c r="O697" s="326"/>
      <c r="P697" s="326"/>
      <c r="Q697" s="327"/>
      <c r="R697" s="327"/>
      <c r="S697" s="327"/>
    </row>
    <row r="698">
      <c r="A698" s="326"/>
      <c r="B698" s="326"/>
      <c r="C698" s="438"/>
      <c r="D698" s="326"/>
      <c r="E698" s="326"/>
      <c r="F698" s="440"/>
      <c r="G698" s="441"/>
      <c r="H698" s="442"/>
      <c r="I698" s="441"/>
      <c r="J698" s="326"/>
      <c r="K698" s="326"/>
      <c r="L698" s="326"/>
      <c r="M698" s="326"/>
      <c r="N698" s="326"/>
      <c r="O698" s="326"/>
      <c r="P698" s="326"/>
      <c r="Q698" s="327"/>
      <c r="R698" s="327"/>
      <c r="S698" s="327"/>
    </row>
    <row r="699">
      <c r="A699" s="326"/>
      <c r="B699" s="326"/>
      <c r="C699" s="438"/>
      <c r="D699" s="326"/>
      <c r="E699" s="326"/>
      <c r="F699" s="440"/>
      <c r="G699" s="441"/>
      <c r="H699" s="442"/>
      <c r="I699" s="441"/>
      <c r="J699" s="326"/>
      <c r="K699" s="326"/>
      <c r="L699" s="326"/>
      <c r="M699" s="326"/>
      <c r="N699" s="326"/>
      <c r="O699" s="326"/>
      <c r="P699" s="326"/>
      <c r="Q699" s="327"/>
      <c r="R699" s="327"/>
      <c r="S699" s="327"/>
    </row>
    <row r="700">
      <c r="A700" s="326"/>
      <c r="B700" s="326"/>
      <c r="C700" s="438"/>
      <c r="D700" s="326"/>
      <c r="E700" s="326"/>
      <c r="F700" s="440"/>
      <c r="G700" s="441"/>
      <c r="H700" s="442"/>
      <c r="I700" s="441"/>
      <c r="J700" s="326"/>
      <c r="K700" s="326"/>
      <c r="L700" s="326"/>
      <c r="M700" s="326"/>
      <c r="N700" s="326"/>
      <c r="O700" s="326"/>
      <c r="P700" s="326"/>
      <c r="Q700" s="327"/>
      <c r="R700" s="327"/>
      <c r="S700" s="327"/>
    </row>
    <row r="701">
      <c r="A701" s="326"/>
      <c r="B701" s="326"/>
      <c r="C701" s="438"/>
      <c r="D701" s="326"/>
      <c r="E701" s="326"/>
      <c r="F701" s="440"/>
      <c r="G701" s="441"/>
      <c r="H701" s="442"/>
      <c r="I701" s="441"/>
      <c r="J701" s="326"/>
      <c r="K701" s="326"/>
      <c r="L701" s="326"/>
      <c r="M701" s="326"/>
      <c r="N701" s="326"/>
      <c r="O701" s="326"/>
      <c r="P701" s="326"/>
      <c r="Q701" s="327"/>
      <c r="R701" s="327"/>
      <c r="S701" s="327"/>
    </row>
    <row r="702">
      <c r="A702" s="326"/>
      <c r="B702" s="326"/>
      <c r="C702" s="438"/>
      <c r="D702" s="326"/>
      <c r="E702" s="326"/>
      <c r="F702" s="440"/>
      <c r="G702" s="441"/>
      <c r="H702" s="442"/>
      <c r="I702" s="441"/>
      <c r="J702" s="326"/>
      <c r="K702" s="326"/>
      <c r="L702" s="326"/>
      <c r="M702" s="326"/>
      <c r="N702" s="326"/>
      <c r="O702" s="326"/>
      <c r="P702" s="326"/>
      <c r="Q702" s="327"/>
      <c r="R702" s="327"/>
      <c r="S702" s="327"/>
    </row>
    <row r="703">
      <c r="A703" s="326"/>
      <c r="B703" s="326"/>
      <c r="C703" s="438"/>
      <c r="D703" s="326"/>
      <c r="E703" s="326"/>
      <c r="F703" s="440"/>
      <c r="G703" s="441"/>
      <c r="H703" s="442"/>
      <c r="I703" s="441"/>
      <c r="J703" s="326"/>
      <c r="K703" s="326"/>
      <c r="L703" s="326"/>
      <c r="M703" s="326"/>
      <c r="N703" s="326"/>
      <c r="O703" s="326"/>
      <c r="P703" s="326"/>
      <c r="Q703" s="327"/>
      <c r="R703" s="327"/>
      <c r="S703" s="327"/>
    </row>
    <row r="704">
      <c r="A704" s="326"/>
      <c r="B704" s="326"/>
      <c r="C704" s="438"/>
      <c r="D704" s="326"/>
      <c r="E704" s="326"/>
      <c r="F704" s="440"/>
      <c r="G704" s="441"/>
      <c r="H704" s="442"/>
      <c r="I704" s="441"/>
      <c r="J704" s="326"/>
      <c r="K704" s="326"/>
      <c r="L704" s="326"/>
      <c r="M704" s="326"/>
      <c r="N704" s="326"/>
      <c r="O704" s="326"/>
      <c r="P704" s="326"/>
      <c r="Q704" s="327"/>
      <c r="R704" s="327"/>
      <c r="S704" s="327"/>
    </row>
    <row r="705">
      <c r="A705" s="326"/>
      <c r="B705" s="326"/>
      <c r="C705" s="438"/>
      <c r="D705" s="326"/>
      <c r="E705" s="326"/>
      <c r="F705" s="440"/>
      <c r="G705" s="441"/>
      <c r="H705" s="442"/>
      <c r="I705" s="441"/>
      <c r="J705" s="326"/>
      <c r="K705" s="326"/>
      <c r="L705" s="326"/>
      <c r="M705" s="326"/>
      <c r="N705" s="326"/>
      <c r="O705" s="326"/>
      <c r="P705" s="326"/>
      <c r="Q705" s="327"/>
      <c r="R705" s="327"/>
      <c r="S705" s="327"/>
    </row>
    <row r="706">
      <c r="A706" s="326"/>
      <c r="B706" s="326"/>
      <c r="C706" s="438"/>
      <c r="D706" s="326"/>
      <c r="E706" s="326"/>
      <c r="F706" s="440"/>
      <c r="G706" s="441"/>
      <c r="H706" s="442"/>
      <c r="I706" s="441"/>
      <c r="J706" s="326"/>
      <c r="K706" s="326"/>
      <c r="L706" s="326"/>
      <c r="M706" s="326"/>
      <c r="N706" s="326"/>
      <c r="O706" s="326"/>
      <c r="P706" s="326"/>
      <c r="Q706" s="327"/>
      <c r="R706" s="327"/>
      <c r="S706" s="327"/>
    </row>
    <row r="707">
      <c r="A707" s="326"/>
      <c r="B707" s="326"/>
      <c r="C707" s="438"/>
      <c r="D707" s="326"/>
      <c r="E707" s="326"/>
      <c r="F707" s="440"/>
      <c r="G707" s="441"/>
      <c r="H707" s="442"/>
      <c r="I707" s="441"/>
      <c r="J707" s="326"/>
      <c r="K707" s="326"/>
      <c r="L707" s="326"/>
      <c r="M707" s="326"/>
      <c r="N707" s="326"/>
      <c r="O707" s="326"/>
      <c r="P707" s="326"/>
      <c r="Q707" s="327"/>
      <c r="R707" s="327"/>
      <c r="S707" s="327"/>
    </row>
    <row r="708">
      <c r="A708" s="326"/>
      <c r="B708" s="326"/>
      <c r="C708" s="438"/>
      <c r="D708" s="326"/>
      <c r="E708" s="326"/>
      <c r="F708" s="440"/>
      <c r="G708" s="441"/>
      <c r="H708" s="442"/>
      <c r="I708" s="441"/>
      <c r="J708" s="326"/>
      <c r="K708" s="326"/>
      <c r="L708" s="326"/>
      <c r="M708" s="326"/>
      <c r="N708" s="326"/>
      <c r="O708" s="326"/>
      <c r="P708" s="326"/>
      <c r="Q708" s="327"/>
      <c r="R708" s="327"/>
      <c r="S708" s="327"/>
    </row>
    <row r="709">
      <c r="A709" s="326"/>
      <c r="B709" s="326"/>
      <c r="C709" s="438"/>
      <c r="D709" s="326"/>
      <c r="E709" s="326"/>
      <c r="F709" s="440"/>
      <c r="G709" s="441"/>
      <c r="H709" s="442"/>
      <c r="I709" s="441"/>
      <c r="J709" s="326"/>
      <c r="K709" s="326"/>
      <c r="L709" s="326"/>
      <c r="M709" s="326"/>
      <c r="N709" s="326"/>
      <c r="O709" s="326"/>
      <c r="P709" s="326"/>
      <c r="Q709" s="327"/>
      <c r="R709" s="327"/>
      <c r="S709" s="327"/>
    </row>
    <row r="710">
      <c r="A710" s="326"/>
      <c r="B710" s="326"/>
      <c r="C710" s="438"/>
      <c r="D710" s="326"/>
      <c r="E710" s="326"/>
      <c r="F710" s="440"/>
      <c r="G710" s="441"/>
      <c r="H710" s="442"/>
      <c r="I710" s="441"/>
      <c r="J710" s="326"/>
      <c r="K710" s="326"/>
      <c r="L710" s="326"/>
      <c r="M710" s="326"/>
      <c r="N710" s="326"/>
      <c r="O710" s="326"/>
      <c r="P710" s="326"/>
      <c r="Q710" s="327"/>
      <c r="R710" s="327"/>
      <c r="S710" s="327"/>
    </row>
    <row r="711">
      <c r="A711" s="326"/>
      <c r="B711" s="326"/>
      <c r="C711" s="438"/>
      <c r="D711" s="326"/>
      <c r="E711" s="326"/>
      <c r="F711" s="440"/>
      <c r="G711" s="441"/>
      <c r="H711" s="442"/>
      <c r="I711" s="441"/>
      <c r="J711" s="326"/>
      <c r="K711" s="326"/>
      <c r="L711" s="326"/>
      <c r="M711" s="326"/>
      <c r="N711" s="326"/>
      <c r="O711" s="326"/>
      <c r="P711" s="326"/>
      <c r="Q711" s="327"/>
      <c r="R711" s="327"/>
      <c r="S711" s="327"/>
    </row>
    <row r="712">
      <c r="A712" s="326"/>
      <c r="B712" s="326"/>
      <c r="C712" s="438"/>
      <c r="D712" s="326"/>
      <c r="E712" s="326"/>
      <c r="F712" s="440"/>
      <c r="G712" s="441"/>
      <c r="H712" s="442"/>
      <c r="I712" s="441"/>
      <c r="J712" s="326"/>
      <c r="K712" s="326"/>
      <c r="L712" s="326"/>
      <c r="M712" s="326"/>
      <c r="N712" s="326"/>
      <c r="O712" s="326"/>
      <c r="P712" s="326"/>
      <c r="Q712" s="327"/>
      <c r="R712" s="327"/>
      <c r="S712" s="327"/>
    </row>
    <row r="713">
      <c r="A713" s="326"/>
      <c r="B713" s="326"/>
      <c r="C713" s="438"/>
      <c r="D713" s="326"/>
      <c r="E713" s="326"/>
      <c r="F713" s="440"/>
      <c r="G713" s="441"/>
      <c r="H713" s="442"/>
      <c r="I713" s="441"/>
      <c r="J713" s="326"/>
      <c r="K713" s="326"/>
      <c r="L713" s="326"/>
      <c r="M713" s="326"/>
      <c r="N713" s="326"/>
      <c r="O713" s="326"/>
      <c r="P713" s="326"/>
      <c r="Q713" s="327"/>
      <c r="R713" s="327"/>
      <c r="S713" s="327"/>
    </row>
    <row r="714">
      <c r="A714" s="326"/>
      <c r="B714" s="326"/>
      <c r="C714" s="438"/>
      <c r="D714" s="326"/>
      <c r="E714" s="326"/>
      <c r="F714" s="440"/>
      <c r="G714" s="441"/>
      <c r="H714" s="442"/>
      <c r="I714" s="441"/>
      <c r="J714" s="326"/>
      <c r="K714" s="326"/>
      <c r="L714" s="326"/>
      <c r="M714" s="326"/>
      <c r="N714" s="326"/>
      <c r="O714" s="326"/>
      <c r="P714" s="326"/>
      <c r="Q714" s="327"/>
      <c r="R714" s="327"/>
      <c r="S714" s="327"/>
    </row>
    <row r="715">
      <c r="A715" s="326"/>
      <c r="B715" s="326"/>
      <c r="C715" s="438"/>
      <c r="D715" s="326"/>
      <c r="E715" s="326"/>
      <c r="F715" s="440"/>
      <c r="G715" s="441"/>
      <c r="H715" s="442"/>
      <c r="I715" s="441"/>
      <c r="J715" s="326"/>
      <c r="K715" s="326"/>
      <c r="L715" s="326"/>
      <c r="M715" s="326"/>
      <c r="N715" s="326"/>
      <c r="O715" s="326"/>
      <c r="P715" s="326"/>
      <c r="Q715" s="327"/>
      <c r="R715" s="327"/>
      <c r="S715" s="327"/>
    </row>
    <row r="716">
      <c r="A716" s="326"/>
      <c r="B716" s="326"/>
      <c r="C716" s="438"/>
      <c r="D716" s="326"/>
      <c r="E716" s="326"/>
      <c r="F716" s="440"/>
      <c r="G716" s="441"/>
      <c r="H716" s="442"/>
      <c r="I716" s="441"/>
      <c r="J716" s="326"/>
      <c r="K716" s="326"/>
      <c r="L716" s="326"/>
      <c r="M716" s="326"/>
      <c r="N716" s="326"/>
      <c r="O716" s="326"/>
      <c r="P716" s="326"/>
      <c r="Q716" s="327"/>
      <c r="R716" s="327"/>
      <c r="S716" s="327"/>
    </row>
    <row r="717">
      <c r="A717" s="326"/>
      <c r="B717" s="326"/>
      <c r="C717" s="438"/>
      <c r="D717" s="326"/>
      <c r="E717" s="326"/>
      <c r="F717" s="440"/>
      <c r="G717" s="441"/>
      <c r="H717" s="442"/>
      <c r="I717" s="441"/>
      <c r="J717" s="326"/>
      <c r="K717" s="326"/>
      <c r="L717" s="326"/>
      <c r="M717" s="326"/>
      <c r="N717" s="326"/>
      <c r="O717" s="326"/>
      <c r="P717" s="326"/>
      <c r="Q717" s="327"/>
      <c r="R717" s="327"/>
      <c r="S717" s="327"/>
    </row>
    <row r="718">
      <c r="A718" s="326"/>
      <c r="B718" s="326"/>
      <c r="C718" s="438"/>
      <c r="D718" s="326"/>
      <c r="E718" s="326"/>
      <c r="F718" s="440"/>
      <c r="G718" s="441"/>
      <c r="H718" s="442"/>
      <c r="I718" s="441"/>
      <c r="J718" s="326"/>
      <c r="K718" s="326"/>
      <c r="L718" s="326"/>
      <c r="M718" s="326"/>
      <c r="N718" s="326"/>
      <c r="O718" s="326"/>
      <c r="P718" s="326"/>
      <c r="Q718" s="327"/>
      <c r="R718" s="327"/>
      <c r="S718" s="327"/>
    </row>
    <row r="719">
      <c r="A719" s="326"/>
      <c r="B719" s="326"/>
      <c r="C719" s="438"/>
      <c r="D719" s="326"/>
      <c r="E719" s="326"/>
      <c r="F719" s="440"/>
      <c r="G719" s="441"/>
      <c r="H719" s="442"/>
      <c r="I719" s="441"/>
      <c r="J719" s="326"/>
      <c r="K719" s="326"/>
      <c r="L719" s="326"/>
      <c r="M719" s="326"/>
      <c r="N719" s="326"/>
      <c r="O719" s="326"/>
      <c r="P719" s="326"/>
      <c r="Q719" s="327"/>
      <c r="R719" s="327"/>
      <c r="S719" s="327"/>
    </row>
    <row r="720">
      <c r="A720" s="326"/>
      <c r="B720" s="326"/>
      <c r="C720" s="438"/>
      <c r="D720" s="326"/>
      <c r="E720" s="326"/>
      <c r="F720" s="440"/>
      <c r="G720" s="441"/>
      <c r="H720" s="442"/>
      <c r="I720" s="441"/>
      <c r="J720" s="326"/>
      <c r="K720" s="326"/>
      <c r="L720" s="326"/>
      <c r="M720" s="326"/>
      <c r="N720" s="326"/>
      <c r="O720" s="326"/>
      <c r="P720" s="326"/>
      <c r="Q720" s="327"/>
      <c r="R720" s="327"/>
      <c r="S720" s="327"/>
    </row>
    <row r="721">
      <c r="A721" s="326"/>
      <c r="B721" s="326"/>
      <c r="C721" s="438"/>
      <c r="D721" s="326"/>
      <c r="E721" s="326"/>
      <c r="F721" s="440"/>
      <c r="G721" s="441"/>
      <c r="H721" s="442"/>
      <c r="I721" s="441"/>
      <c r="J721" s="326"/>
      <c r="K721" s="326"/>
      <c r="L721" s="326"/>
      <c r="M721" s="326"/>
      <c r="N721" s="326"/>
      <c r="O721" s="326"/>
      <c r="P721" s="326"/>
      <c r="Q721" s="327"/>
      <c r="R721" s="327"/>
      <c r="S721" s="327"/>
    </row>
    <row r="722">
      <c r="A722" s="326"/>
      <c r="B722" s="326"/>
      <c r="C722" s="438"/>
      <c r="D722" s="326"/>
      <c r="E722" s="326"/>
      <c r="F722" s="440"/>
      <c r="G722" s="441"/>
      <c r="H722" s="442"/>
      <c r="I722" s="441"/>
      <c r="J722" s="326"/>
      <c r="K722" s="326"/>
      <c r="L722" s="326"/>
      <c r="M722" s="326"/>
      <c r="N722" s="326"/>
      <c r="O722" s="326"/>
      <c r="P722" s="326"/>
      <c r="Q722" s="327"/>
      <c r="R722" s="327"/>
      <c r="S722" s="327"/>
    </row>
    <row r="723">
      <c r="A723" s="326"/>
      <c r="B723" s="326"/>
      <c r="C723" s="438"/>
      <c r="D723" s="326"/>
      <c r="E723" s="326"/>
      <c r="F723" s="440"/>
      <c r="G723" s="441"/>
      <c r="H723" s="442"/>
      <c r="I723" s="441"/>
      <c r="J723" s="326"/>
      <c r="K723" s="326"/>
      <c r="L723" s="326"/>
      <c r="M723" s="326"/>
      <c r="N723" s="326"/>
      <c r="O723" s="326"/>
      <c r="P723" s="326"/>
      <c r="Q723" s="327"/>
      <c r="R723" s="327"/>
      <c r="S723" s="327"/>
    </row>
    <row r="724">
      <c r="A724" s="326"/>
      <c r="B724" s="326"/>
      <c r="C724" s="438"/>
      <c r="D724" s="326"/>
      <c r="E724" s="326"/>
      <c r="F724" s="440"/>
      <c r="G724" s="441"/>
      <c r="H724" s="442"/>
      <c r="I724" s="441"/>
      <c r="J724" s="326"/>
      <c r="K724" s="326"/>
      <c r="L724" s="326"/>
      <c r="M724" s="326"/>
      <c r="N724" s="326"/>
      <c r="O724" s="326"/>
      <c r="P724" s="326"/>
      <c r="Q724" s="327"/>
      <c r="R724" s="327"/>
      <c r="S724" s="327"/>
    </row>
    <row r="725">
      <c r="A725" s="326"/>
      <c r="B725" s="326"/>
      <c r="C725" s="438"/>
      <c r="D725" s="326"/>
      <c r="E725" s="326"/>
      <c r="F725" s="440"/>
      <c r="G725" s="441"/>
      <c r="H725" s="442"/>
      <c r="I725" s="441"/>
      <c r="J725" s="326"/>
      <c r="K725" s="326"/>
      <c r="L725" s="326"/>
      <c r="M725" s="326"/>
      <c r="N725" s="326"/>
      <c r="O725" s="326"/>
      <c r="P725" s="326"/>
      <c r="Q725" s="327"/>
      <c r="R725" s="327"/>
      <c r="S725" s="327"/>
    </row>
    <row r="726">
      <c r="A726" s="326"/>
      <c r="B726" s="326"/>
      <c r="C726" s="438"/>
      <c r="D726" s="326"/>
      <c r="E726" s="326"/>
      <c r="F726" s="440"/>
      <c r="G726" s="441"/>
      <c r="H726" s="442"/>
      <c r="I726" s="441"/>
      <c r="J726" s="326"/>
      <c r="K726" s="326"/>
      <c r="L726" s="326"/>
      <c r="M726" s="326"/>
      <c r="N726" s="326"/>
      <c r="O726" s="326"/>
      <c r="P726" s="326"/>
      <c r="Q726" s="327"/>
      <c r="R726" s="327"/>
      <c r="S726" s="327"/>
    </row>
    <row r="727">
      <c r="A727" s="326"/>
      <c r="B727" s="326"/>
      <c r="C727" s="438"/>
      <c r="D727" s="326"/>
      <c r="E727" s="326"/>
      <c r="F727" s="440"/>
      <c r="G727" s="441"/>
      <c r="H727" s="442"/>
      <c r="I727" s="441"/>
      <c r="J727" s="326"/>
      <c r="K727" s="326"/>
      <c r="L727" s="326"/>
      <c r="M727" s="326"/>
      <c r="N727" s="326"/>
      <c r="O727" s="326"/>
      <c r="P727" s="326"/>
      <c r="Q727" s="327"/>
      <c r="R727" s="327"/>
      <c r="S727" s="327"/>
    </row>
    <row r="728">
      <c r="A728" s="326"/>
      <c r="B728" s="326"/>
      <c r="C728" s="438"/>
      <c r="D728" s="326"/>
      <c r="E728" s="326"/>
      <c r="F728" s="440"/>
      <c r="G728" s="441"/>
      <c r="H728" s="442"/>
      <c r="I728" s="441"/>
      <c r="J728" s="326"/>
      <c r="K728" s="326"/>
      <c r="L728" s="326"/>
      <c r="M728" s="326"/>
      <c r="N728" s="326"/>
      <c r="O728" s="326"/>
      <c r="P728" s="326"/>
      <c r="Q728" s="327"/>
      <c r="R728" s="327"/>
      <c r="S728" s="327"/>
    </row>
    <row r="729">
      <c r="A729" s="326"/>
      <c r="B729" s="326"/>
      <c r="C729" s="438"/>
      <c r="D729" s="326"/>
      <c r="E729" s="326"/>
      <c r="F729" s="440"/>
      <c r="G729" s="441"/>
      <c r="H729" s="442"/>
      <c r="I729" s="441"/>
      <c r="J729" s="326"/>
      <c r="K729" s="326"/>
      <c r="L729" s="326"/>
      <c r="M729" s="326"/>
      <c r="N729" s="326"/>
      <c r="O729" s="326"/>
      <c r="P729" s="326"/>
      <c r="Q729" s="327"/>
      <c r="R729" s="327"/>
      <c r="S729" s="327"/>
    </row>
    <row r="730">
      <c r="A730" s="326"/>
      <c r="B730" s="326"/>
      <c r="C730" s="438"/>
      <c r="D730" s="326"/>
      <c r="E730" s="326"/>
      <c r="F730" s="440"/>
      <c r="G730" s="441"/>
      <c r="H730" s="442"/>
      <c r="I730" s="441"/>
      <c r="J730" s="326"/>
      <c r="K730" s="326"/>
      <c r="L730" s="326"/>
      <c r="M730" s="326"/>
      <c r="N730" s="326"/>
      <c r="O730" s="326"/>
      <c r="P730" s="326"/>
      <c r="Q730" s="327"/>
      <c r="R730" s="327"/>
      <c r="S730" s="327"/>
    </row>
    <row r="731">
      <c r="A731" s="326"/>
      <c r="B731" s="326"/>
      <c r="C731" s="438"/>
      <c r="D731" s="326"/>
      <c r="E731" s="326"/>
      <c r="F731" s="440"/>
      <c r="G731" s="441"/>
      <c r="H731" s="442"/>
      <c r="I731" s="441"/>
      <c r="J731" s="326"/>
      <c r="K731" s="326"/>
      <c r="L731" s="326"/>
      <c r="M731" s="326"/>
      <c r="N731" s="326"/>
      <c r="O731" s="326"/>
      <c r="P731" s="326"/>
      <c r="Q731" s="327"/>
      <c r="R731" s="327"/>
      <c r="S731" s="327"/>
    </row>
    <row r="732">
      <c r="A732" s="326"/>
      <c r="B732" s="326"/>
      <c r="C732" s="438"/>
      <c r="D732" s="326"/>
      <c r="E732" s="326"/>
      <c r="F732" s="440"/>
      <c r="G732" s="441"/>
      <c r="H732" s="442"/>
      <c r="I732" s="441"/>
      <c r="J732" s="326"/>
      <c r="K732" s="326"/>
      <c r="L732" s="326"/>
      <c r="M732" s="326"/>
      <c r="N732" s="326"/>
      <c r="O732" s="326"/>
      <c r="P732" s="326"/>
      <c r="Q732" s="327"/>
      <c r="R732" s="327"/>
      <c r="S732" s="327"/>
    </row>
    <row r="733">
      <c r="A733" s="326"/>
      <c r="B733" s="326"/>
      <c r="C733" s="438"/>
      <c r="D733" s="326"/>
      <c r="E733" s="326"/>
      <c r="F733" s="440"/>
      <c r="G733" s="441"/>
      <c r="H733" s="442"/>
      <c r="I733" s="441"/>
      <c r="J733" s="326"/>
      <c r="K733" s="326"/>
      <c r="L733" s="326"/>
      <c r="M733" s="326"/>
      <c r="N733" s="326"/>
      <c r="O733" s="326"/>
      <c r="P733" s="326"/>
      <c r="Q733" s="327"/>
      <c r="R733" s="327"/>
      <c r="S733" s="327"/>
    </row>
    <row r="734">
      <c r="A734" s="326"/>
      <c r="B734" s="326"/>
      <c r="C734" s="438"/>
      <c r="D734" s="326"/>
      <c r="E734" s="326"/>
      <c r="F734" s="440"/>
      <c r="G734" s="441"/>
      <c r="H734" s="442"/>
      <c r="I734" s="441"/>
      <c r="J734" s="326"/>
      <c r="K734" s="326"/>
      <c r="L734" s="326"/>
      <c r="M734" s="326"/>
      <c r="N734" s="326"/>
      <c r="O734" s="326"/>
      <c r="P734" s="326"/>
      <c r="Q734" s="327"/>
      <c r="R734" s="327"/>
      <c r="S734" s="327"/>
    </row>
    <row r="735">
      <c r="A735" s="326"/>
      <c r="B735" s="326"/>
      <c r="C735" s="438"/>
      <c r="D735" s="326"/>
      <c r="E735" s="326"/>
      <c r="F735" s="440"/>
      <c r="G735" s="441"/>
      <c r="H735" s="442"/>
      <c r="I735" s="441"/>
      <c r="J735" s="326"/>
      <c r="K735" s="326"/>
      <c r="L735" s="326"/>
      <c r="M735" s="326"/>
      <c r="N735" s="326"/>
      <c r="O735" s="326"/>
      <c r="P735" s="326"/>
      <c r="Q735" s="327"/>
      <c r="R735" s="327"/>
      <c r="S735" s="327"/>
    </row>
    <row r="736">
      <c r="A736" s="326"/>
      <c r="B736" s="326"/>
      <c r="C736" s="438"/>
      <c r="D736" s="326"/>
      <c r="E736" s="326"/>
      <c r="F736" s="440"/>
      <c r="G736" s="441"/>
      <c r="H736" s="442"/>
      <c r="I736" s="441"/>
      <c r="J736" s="326"/>
      <c r="K736" s="326"/>
      <c r="L736" s="326"/>
      <c r="M736" s="326"/>
      <c r="N736" s="326"/>
      <c r="O736" s="326"/>
      <c r="P736" s="326"/>
      <c r="Q736" s="327"/>
      <c r="R736" s="327"/>
      <c r="S736" s="327"/>
    </row>
    <row r="737">
      <c r="A737" s="326"/>
      <c r="B737" s="326"/>
      <c r="C737" s="438"/>
      <c r="D737" s="326"/>
      <c r="E737" s="326"/>
      <c r="F737" s="440"/>
      <c r="G737" s="441"/>
      <c r="H737" s="442"/>
      <c r="I737" s="441"/>
      <c r="J737" s="326"/>
      <c r="K737" s="326"/>
      <c r="L737" s="326"/>
      <c r="M737" s="326"/>
      <c r="N737" s="326"/>
      <c r="O737" s="326"/>
      <c r="P737" s="326"/>
      <c r="Q737" s="327"/>
      <c r="R737" s="327"/>
      <c r="S737" s="327"/>
    </row>
    <row r="738">
      <c r="A738" s="326"/>
      <c r="B738" s="326"/>
      <c r="C738" s="438"/>
      <c r="D738" s="326"/>
      <c r="E738" s="326"/>
      <c r="F738" s="440"/>
      <c r="G738" s="441"/>
      <c r="H738" s="442"/>
      <c r="I738" s="441"/>
      <c r="J738" s="326"/>
      <c r="K738" s="326"/>
      <c r="L738" s="326"/>
      <c r="M738" s="326"/>
      <c r="N738" s="326"/>
      <c r="O738" s="326"/>
      <c r="P738" s="326"/>
      <c r="Q738" s="327"/>
      <c r="R738" s="327"/>
      <c r="S738" s="327"/>
    </row>
    <row r="739">
      <c r="A739" s="326"/>
      <c r="B739" s="326"/>
      <c r="C739" s="438"/>
      <c r="D739" s="326"/>
      <c r="E739" s="326"/>
      <c r="F739" s="440"/>
      <c r="G739" s="441"/>
      <c r="H739" s="442"/>
      <c r="I739" s="441"/>
      <c r="J739" s="326"/>
      <c r="K739" s="326"/>
      <c r="L739" s="326"/>
      <c r="M739" s="326"/>
      <c r="N739" s="326"/>
      <c r="O739" s="326"/>
      <c r="P739" s="326"/>
      <c r="Q739" s="327"/>
      <c r="R739" s="327"/>
      <c r="S739" s="327"/>
    </row>
    <row r="740">
      <c r="A740" s="326"/>
      <c r="B740" s="326"/>
      <c r="C740" s="438"/>
      <c r="D740" s="326"/>
      <c r="E740" s="326"/>
      <c r="F740" s="440"/>
      <c r="G740" s="441"/>
      <c r="H740" s="442"/>
      <c r="I740" s="441"/>
      <c r="J740" s="326"/>
      <c r="K740" s="326"/>
      <c r="L740" s="326"/>
      <c r="M740" s="326"/>
      <c r="N740" s="326"/>
      <c r="O740" s="326"/>
      <c r="P740" s="326"/>
      <c r="Q740" s="327"/>
      <c r="R740" s="327"/>
      <c r="S740" s="327"/>
    </row>
    <row r="741">
      <c r="A741" s="326"/>
      <c r="B741" s="326"/>
      <c r="C741" s="438"/>
      <c r="D741" s="326"/>
      <c r="E741" s="326"/>
      <c r="F741" s="440"/>
      <c r="G741" s="441"/>
      <c r="H741" s="442"/>
      <c r="I741" s="441"/>
      <c r="J741" s="326"/>
      <c r="K741" s="326"/>
      <c r="L741" s="326"/>
      <c r="M741" s="326"/>
      <c r="N741" s="326"/>
      <c r="O741" s="326"/>
      <c r="P741" s="326"/>
      <c r="Q741" s="327"/>
      <c r="R741" s="327"/>
      <c r="S741" s="327"/>
    </row>
    <row r="742">
      <c r="A742" s="326"/>
      <c r="B742" s="326"/>
      <c r="C742" s="438"/>
      <c r="D742" s="326"/>
      <c r="E742" s="326"/>
      <c r="F742" s="440"/>
      <c r="G742" s="441"/>
      <c r="H742" s="442"/>
      <c r="I742" s="441"/>
      <c r="J742" s="326"/>
      <c r="K742" s="326"/>
      <c r="L742" s="326"/>
      <c r="M742" s="326"/>
      <c r="N742" s="326"/>
      <c r="O742" s="326"/>
      <c r="P742" s="326"/>
      <c r="Q742" s="327"/>
      <c r="R742" s="327"/>
      <c r="S742" s="327"/>
    </row>
    <row r="743">
      <c r="A743" s="326"/>
      <c r="B743" s="326"/>
      <c r="C743" s="438"/>
      <c r="D743" s="326"/>
      <c r="E743" s="326"/>
      <c r="F743" s="440"/>
      <c r="G743" s="441"/>
      <c r="H743" s="442"/>
      <c r="I743" s="441"/>
      <c r="J743" s="326"/>
      <c r="K743" s="326"/>
      <c r="L743" s="326"/>
      <c r="M743" s="326"/>
      <c r="N743" s="326"/>
      <c r="O743" s="326"/>
      <c r="P743" s="326"/>
      <c r="Q743" s="327"/>
      <c r="R743" s="327"/>
      <c r="S743" s="327"/>
    </row>
    <row r="744">
      <c r="A744" s="326"/>
      <c r="B744" s="326"/>
      <c r="C744" s="438"/>
      <c r="D744" s="326"/>
      <c r="E744" s="326"/>
      <c r="F744" s="440"/>
      <c r="G744" s="441"/>
      <c r="H744" s="442"/>
      <c r="I744" s="441"/>
      <c r="J744" s="326"/>
      <c r="K744" s="326"/>
      <c r="L744" s="326"/>
      <c r="M744" s="326"/>
      <c r="N744" s="326"/>
      <c r="O744" s="326"/>
      <c r="P744" s="326"/>
      <c r="Q744" s="327"/>
      <c r="R744" s="327"/>
      <c r="S744" s="327"/>
    </row>
    <row r="745">
      <c r="A745" s="326"/>
      <c r="B745" s="326"/>
      <c r="C745" s="438"/>
      <c r="D745" s="326"/>
      <c r="E745" s="326"/>
      <c r="F745" s="440"/>
      <c r="G745" s="441"/>
      <c r="H745" s="442"/>
      <c r="I745" s="441"/>
      <c r="J745" s="326"/>
      <c r="K745" s="326"/>
      <c r="L745" s="326"/>
      <c r="M745" s="326"/>
      <c r="N745" s="326"/>
      <c r="O745" s="326"/>
      <c r="P745" s="326"/>
      <c r="Q745" s="327"/>
      <c r="R745" s="327"/>
      <c r="S745" s="327"/>
    </row>
    <row r="746">
      <c r="A746" s="326"/>
      <c r="B746" s="326"/>
      <c r="C746" s="438"/>
      <c r="D746" s="326"/>
      <c r="E746" s="326"/>
      <c r="F746" s="440"/>
      <c r="G746" s="441"/>
      <c r="H746" s="442"/>
      <c r="I746" s="441"/>
      <c r="J746" s="326"/>
      <c r="K746" s="326"/>
      <c r="L746" s="326"/>
      <c r="M746" s="326"/>
      <c r="N746" s="326"/>
      <c r="O746" s="326"/>
      <c r="P746" s="326"/>
      <c r="Q746" s="327"/>
      <c r="R746" s="327"/>
      <c r="S746" s="327"/>
    </row>
    <row r="747">
      <c r="A747" s="326"/>
      <c r="B747" s="326"/>
      <c r="C747" s="438"/>
      <c r="D747" s="326"/>
      <c r="E747" s="326"/>
      <c r="F747" s="440"/>
      <c r="G747" s="441"/>
      <c r="H747" s="442"/>
      <c r="I747" s="441"/>
      <c r="J747" s="326"/>
      <c r="K747" s="326"/>
      <c r="L747" s="326"/>
      <c r="M747" s="326"/>
      <c r="N747" s="326"/>
      <c r="O747" s="326"/>
      <c r="P747" s="326"/>
      <c r="Q747" s="327"/>
      <c r="R747" s="327"/>
      <c r="S747" s="327"/>
    </row>
    <row r="748">
      <c r="A748" s="326"/>
      <c r="B748" s="326"/>
      <c r="C748" s="438"/>
      <c r="D748" s="326"/>
      <c r="E748" s="326"/>
      <c r="F748" s="440"/>
      <c r="G748" s="441"/>
      <c r="H748" s="442"/>
      <c r="I748" s="441"/>
      <c r="J748" s="326"/>
      <c r="K748" s="326"/>
      <c r="L748" s="326"/>
      <c r="M748" s="326"/>
      <c r="N748" s="326"/>
      <c r="O748" s="326"/>
      <c r="P748" s="326"/>
      <c r="Q748" s="327"/>
      <c r="R748" s="327"/>
      <c r="S748" s="327"/>
    </row>
    <row r="749">
      <c r="A749" s="326"/>
      <c r="B749" s="326"/>
      <c r="C749" s="438"/>
      <c r="D749" s="326"/>
      <c r="E749" s="326"/>
      <c r="F749" s="440"/>
      <c r="G749" s="441"/>
      <c r="H749" s="442"/>
      <c r="I749" s="441"/>
      <c r="J749" s="326"/>
      <c r="K749" s="326"/>
      <c r="L749" s="326"/>
      <c r="M749" s="326"/>
      <c r="N749" s="326"/>
      <c r="O749" s="326"/>
      <c r="P749" s="326"/>
      <c r="Q749" s="327"/>
      <c r="R749" s="327"/>
      <c r="S749" s="327"/>
    </row>
    <row r="750">
      <c r="A750" s="326"/>
      <c r="B750" s="326"/>
      <c r="C750" s="438"/>
      <c r="D750" s="326"/>
      <c r="E750" s="326"/>
      <c r="F750" s="440"/>
      <c r="G750" s="441"/>
      <c r="H750" s="442"/>
      <c r="I750" s="441"/>
      <c r="J750" s="326"/>
      <c r="K750" s="326"/>
      <c r="L750" s="326"/>
      <c r="M750" s="326"/>
      <c r="N750" s="326"/>
      <c r="O750" s="326"/>
      <c r="P750" s="326"/>
      <c r="Q750" s="327"/>
      <c r="R750" s="327"/>
      <c r="S750" s="327"/>
    </row>
    <row r="751">
      <c r="A751" s="326"/>
      <c r="B751" s="326"/>
      <c r="C751" s="438"/>
      <c r="D751" s="326"/>
      <c r="E751" s="326"/>
      <c r="F751" s="440"/>
      <c r="G751" s="441"/>
      <c r="H751" s="442"/>
      <c r="I751" s="441"/>
      <c r="J751" s="326"/>
      <c r="K751" s="326"/>
      <c r="L751" s="326"/>
      <c r="M751" s="326"/>
      <c r="N751" s="326"/>
      <c r="O751" s="326"/>
      <c r="P751" s="326"/>
      <c r="Q751" s="327"/>
      <c r="R751" s="327"/>
      <c r="S751" s="327"/>
    </row>
    <row r="752">
      <c r="A752" s="326"/>
      <c r="B752" s="326"/>
      <c r="C752" s="438"/>
      <c r="D752" s="326"/>
      <c r="E752" s="326"/>
      <c r="F752" s="440"/>
      <c r="G752" s="441"/>
      <c r="H752" s="442"/>
      <c r="I752" s="441"/>
      <c r="J752" s="326"/>
      <c r="K752" s="326"/>
      <c r="L752" s="326"/>
      <c r="M752" s="326"/>
      <c r="N752" s="326"/>
      <c r="O752" s="326"/>
      <c r="P752" s="326"/>
      <c r="Q752" s="327"/>
      <c r="R752" s="327"/>
      <c r="S752" s="327"/>
    </row>
    <row r="753">
      <c r="A753" s="326"/>
      <c r="B753" s="326"/>
      <c r="C753" s="438"/>
      <c r="D753" s="326"/>
      <c r="E753" s="326"/>
      <c r="F753" s="440"/>
      <c r="G753" s="441"/>
      <c r="H753" s="442"/>
      <c r="I753" s="441"/>
      <c r="J753" s="326"/>
      <c r="K753" s="326"/>
      <c r="L753" s="326"/>
      <c r="M753" s="326"/>
      <c r="N753" s="326"/>
      <c r="O753" s="326"/>
      <c r="P753" s="326"/>
      <c r="Q753" s="327"/>
      <c r="R753" s="327"/>
      <c r="S753" s="327"/>
    </row>
    <row r="754">
      <c r="A754" s="326"/>
      <c r="B754" s="326"/>
      <c r="C754" s="438"/>
      <c r="D754" s="326"/>
      <c r="E754" s="326"/>
      <c r="F754" s="440"/>
      <c r="G754" s="441"/>
      <c r="H754" s="442"/>
      <c r="I754" s="441"/>
      <c r="J754" s="326"/>
      <c r="K754" s="326"/>
      <c r="L754" s="326"/>
      <c r="M754" s="326"/>
      <c r="N754" s="326"/>
      <c r="O754" s="326"/>
      <c r="P754" s="326"/>
      <c r="Q754" s="327"/>
      <c r="R754" s="327"/>
      <c r="S754" s="327"/>
    </row>
    <row r="755">
      <c r="A755" s="326"/>
      <c r="B755" s="326"/>
      <c r="C755" s="438"/>
      <c r="D755" s="326"/>
      <c r="E755" s="326"/>
      <c r="F755" s="440"/>
      <c r="G755" s="441"/>
      <c r="H755" s="442"/>
      <c r="I755" s="441"/>
      <c r="J755" s="326"/>
      <c r="K755" s="326"/>
      <c r="L755" s="326"/>
      <c r="M755" s="326"/>
      <c r="N755" s="326"/>
      <c r="O755" s="326"/>
      <c r="P755" s="326"/>
      <c r="Q755" s="327"/>
      <c r="R755" s="327"/>
      <c r="S755" s="327"/>
    </row>
    <row r="756">
      <c r="A756" s="326"/>
      <c r="B756" s="326"/>
      <c r="C756" s="438"/>
      <c r="D756" s="326"/>
      <c r="E756" s="326"/>
      <c r="F756" s="440"/>
      <c r="G756" s="441"/>
      <c r="H756" s="442"/>
      <c r="I756" s="441"/>
      <c r="J756" s="326"/>
      <c r="K756" s="326"/>
      <c r="L756" s="326"/>
      <c r="M756" s="326"/>
      <c r="N756" s="326"/>
      <c r="O756" s="326"/>
      <c r="P756" s="326"/>
      <c r="Q756" s="327"/>
      <c r="R756" s="327"/>
      <c r="S756" s="327"/>
    </row>
    <row r="757">
      <c r="A757" s="326"/>
      <c r="B757" s="326"/>
      <c r="C757" s="438"/>
      <c r="D757" s="326"/>
      <c r="E757" s="326"/>
      <c r="F757" s="440"/>
      <c r="G757" s="441"/>
      <c r="H757" s="442"/>
      <c r="I757" s="441"/>
      <c r="J757" s="326"/>
      <c r="K757" s="326"/>
      <c r="L757" s="326"/>
      <c r="M757" s="326"/>
      <c r="N757" s="326"/>
      <c r="O757" s="326"/>
      <c r="P757" s="326"/>
      <c r="Q757" s="327"/>
      <c r="R757" s="327"/>
      <c r="S757" s="327"/>
    </row>
    <row r="758">
      <c r="A758" s="326"/>
      <c r="B758" s="326"/>
      <c r="C758" s="438"/>
      <c r="D758" s="326"/>
      <c r="E758" s="326"/>
      <c r="F758" s="440"/>
      <c r="G758" s="441"/>
      <c r="H758" s="442"/>
      <c r="I758" s="441"/>
      <c r="J758" s="326"/>
      <c r="K758" s="326"/>
      <c r="L758" s="326"/>
      <c r="M758" s="326"/>
      <c r="N758" s="326"/>
      <c r="O758" s="326"/>
      <c r="P758" s="326"/>
      <c r="Q758" s="327"/>
      <c r="R758" s="327"/>
      <c r="S758" s="327"/>
    </row>
    <row r="759">
      <c r="A759" s="326"/>
      <c r="B759" s="326"/>
      <c r="C759" s="438"/>
      <c r="D759" s="326"/>
      <c r="E759" s="326"/>
      <c r="F759" s="440"/>
      <c r="G759" s="441"/>
      <c r="H759" s="442"/>
      <c r="I759" s="441"/>
      <c r="J759" s="326"/>
      <c r="K759" s="326"/>
      <c r="L759" s="326"/>
      <c r="M759" s="326"/>
      <c r="N759" s="326"/>
      <c r="O759" s="326"/>
      <c r="P759" s="326"/>
      <c r="Q759" s="327"/>
      <c r="R759" s="327"/>
      <c r="S759" s="327"/>
    </row>
    <row r="760">
      <c r="A760" s="326"/>
      <c r="B760" s="326"/>
      <c r="C760" s="438"/>
      <c r="D760" s="326"/>
      <c r="E760" s="326"/>
      <c r="F760" s="440"/>
      <c r="G760" s="441"/>
      <c r="H760" s="442"/>
      <c r="I760" s="441"/>
      <c r="J760" s="326"/>
      <c r="K760" s="326"/>
      <c r="L760" s="326"/>
      <c r="M760" s="326"/>
      <c r="N760" s="326"/>
      <c r="O760" s="326"/>
      <c r="P760" s="326"/>
      <c r="Q760" s="327"/>
      <c r="R760" s="327"/>
      <c r="S760" s="327"/>
    </row>
    <row r="761">
      <c r="A761" s="326"/>
      <c r="B761" s="326"/>
      <c r="C761" s="438"/>
      <c r="D761" s="326"/>
      <c r="E761" s="326"/>
      <c r="F761" s="440"/>
      <c r="G761" s="441"/>
      <c r="H761" s="442"/>
      <c r="I761" s="441"/>
      <c r="J761" s="326"/>
      <c r="K761" s="326"/>
      <c r="L761" s="326"/>
      <c r="M761" s="326"/>
      <c r="N761" s="326"/>
      <c r="O761" s="326"/>
      <c r="P761" s="326"/>
      <c r="Q761" s="327"/>
      <c r="R761" s="327"/>
      <c r="S761" s="327"/>
    </row>
    <row r="762">
      <c r="A762" s="326"/>
      <c r="B762" s="326"/>
      <c r="C762" s="438"/>
      <c r="D762" s="326"/>
      <c r="E762" s="326"/>
      <c r="F762" s="440"/>
      <c r="G762" s="441"/>
      <c r="H762" s="442"/>
      <c r="I762" s="441"/>
      <c r="J762" s="326"/>
      <c r="K762" s="326"/>
      <c r="L762" s="326"/>
      <c r="M762" s="326"/>
      <c r="N762" s="326"/>
      <c r="O762" s="326"/>
      <c r="P762" s="326"/>
      <c r="Q762" s="327"/>
      <c r="R762" s="327"/>
      <c r="S762" s="327"/>
    </row>
    <row r="763">
      <c r="A763" s="326"/>
      <c r="B763" s="326"/>
      <c r="C763" s="438"/>
      <c r="D763" s="326"/>
      <c r="E763" s="326"/>
      <c r="F763" s="440"/>
      <c r="G763" s="441"/>
      <c r="H763" s="442"/>
      <c r="I763" s="441"/>
      <c r="J763" s="326"/>
      <c r="K763" s="326"/>
      <c r="L763" s="326"/>
      <c r="M763" s="326"/>
      <c r="N763" s="326"/>
      <c r="O763" s="326"/>
      <c r="P763" s="326"/>
      <c r="Q763" s="327"/>
      <c r="R763" s="327"/>
      <c r="S763" s="327"/>
    </row>
    <row r="764">
      <c r="A764" s="326"/>
      <c r="B764" s="326"/>
      <c r="C764" s="438"/>
      <c r="D764" s="326"/>
      <c r="E764" s="326"/>
      <c r="F764" s="440"/>
      <c r="G764" s="441"/>
      <c r="H764" s="442"/>
      <c r="I764" s="441"/>
      <c r="J764" s="326"/>
      <c r="K764" s="326"/>
      <c r="L764" s="326"/>
      <c r="M764" s="326"/>
      <c r="N764" s="326"/>
      <c r="O764" s="326"/>
      <c r="P764" s="326"/>
      <c r="Q764" s="327"/>
      <c r="R764" s="327"/>
      <c r="S764" s="327"/>
    </row>
    <row r="765">
      <c r="A765" s="326"/>
      <c r="B765" s="326"/>
      <c r="C765" s="438"/>
      <c r="D765" s="326"/>
      <c r="E765" s="326"/>
      <c r="F765" s="440"/>
      <c r="G765" s="441"/>
      <c r="H765" s="442"/>
      <c r="I765" s="441"/>
      <c r="J765" s="326"/>
      <c r="K765" s="326"/>
      <c r="L765" s="326"/>
      <c r="M765" s="326"/>
      <c r="N765" s="326"/>
      <c r="O765" s="326"/>
      <c r="P765" s="326"/>
      <c r="Q765" s="327"/>
      <c r="R765" s="327"/>
      <c r="S765" s="327"/>
    </row>
    <row r="766">
      <c r="A766" s="326"/>
      <c r="B766" s="326"/>
      <c r="C766" s="438"/>
      <c r="D766" s="326"/>
      <c r="E766" s="326"/>
      <c r="F766" s="440"/>
      <c r="G766" s="441"/>
      <c r="H766" s="442"/>
      <c r="I766" s="441"/>
      <c r="J766" s="326"/>
      <c r="K766" s="326"/>
      <c r="L766" s="326"/>
      <c r="M766" s="326"/>
      <c r="N766" s="326"/>
      <c r="O766" s="326"/>
      <c r="P766" s="326"/>
      <c r="Q766" s="327"/>
      <c r="R766" s="327"/>
      <c r="S766" s="327"/>
    </row>
    <row r="767">
      <c r="A767" s="326"/>
      <c r="B767" s="326"/>
      <c r="C767" s="438"/>
      <c r="D767" s="326"/>
      <c r="E767" s="326"/>
      <c r="F767" s="440"/>
      <c r="G767" s="441"/>
      <c r="H767" s="442"/>
      <c r="I767" s="441"/>
      <c r="J767" s="326"/>
      <c r="K767" s="326"/>
      <c r="L767" s="326"/>
      <c r="M767" s="326"/>
      <c r="N767" s="326"/>
      <c r="O767" s="326"/>
      <c r="P767" s="326"/>
      <c r="Q767" s="327"/>
      <c r="R767" s="327"/>
      <c r="S767" s="327"/>
    </row>
    <row r="768">
      <c r="A768" s="326"/>
      <c r="B768" s="326"/>
      <c r="C768" s="438"/>
      <c r="D768" s="326"/>
      <c r="E768" s="326"/>
      <c r="F768" s="440"/>
      <c r="G768" s="441"/>
      <c r="H768" s="442"/>
      <c r="I768" s="441"/>
      <c r="J768" s="326"/>
      <c r="K768" s="326"/>
      <c r="L768" s="326"/>
      <c r="M768" s="326"/>
      <c r="N768" s="326"/>
      <c r="O768" s="326"/>
      <c r="P768" s="326"/>
      <c r="Q768" s="327"/>
      <c r="R768" s="327"/>
      <c r="S768" s="327"/>
    </row>
    <row r="769">
      <c r="A769" s="326"/>
      <c r="B769" s="326"/>
      <c r="C769" s="438"/>
      <c r="D769" s="326"/>
      <c r="E769" s="326"/>
      <c r="F769" s="440"/>
      <c r="G769" s="441"/>
      <c r="H769" s="442"/>
      <c r="I769" s="441"/>
      <c r="J769" s="326"/>
      <c r="K769" s="326"/>
      <c r="L769" s="326"/>
      <c r="M769" s="326"/>
      <c r="N769" s="326"/>
      <c r="O769" s="326"/>
      <c r="P769" s="326"/>
      <c r="Q769" s="327"/>
      <c r="R769" s="327"/>
      <c r="S769" s="327"/>
    </row>
    <row r="770">
      <c r="A770" s="326"/>
      <c r="B770" s="326"/>
      <c r="C770" s="438"/>
      <c r="D770" s="326"/>
      <c r="E770" s="326"/>
      <c r="F770" s="440"/>
      <c r="G770" s="441"/>
      <c r="H770" s="442"/>
      <c r="I770" s="441"/>
      <c r="J770" s="326"/>
      <c r="K770" s="326"/>
      <c r="L770" s="326"/>
      <c r="M770" s="326"/>
      <c r="N770" s="326"/>
      <c r="O770" s="326"/>
      <c r="P770" s="326"/>
      <c r="Q770" s="327"/>
      <c r="R770" s="327"/>
      <c r="S770" s="327"/>
    </row>
    <row r="771">
      <c r="A771" s="326"/>
      <c r="B771" s="326"/>
      <c r="C771" s="438"/>
      <c r="D771" s="326"/>
      <c r="E771" s="326"/>
      <c r="F771" s="440"/>
      <c r="G771" s="441"/>
      <c r="H771" s="442"/>
      <c r="I771" s="441"/>
      <c r="J771" s="326"/>
      <c r="K771" s="326"/>
      <c r="L771" s="326"/>
      <c r="M771" s="326"/>
      <c r="N771" s="326"/>
      <c r="O771" s="326"/>
      <c r="P771" s="326"/>
      <c r="Q771" s="327"/>
      <c r="R771" s="327"/>
      <c r="S771" s="327"/>
    </row>
    <row r="772">
      <c r="A772" s="326"/>
      <c r="B772" s="326"/>
      <c r="C772" s="438"/>
      <c r="D772" s="326"/>
      <c r="E772" s="326"/>
      <c r="F772" s="440"/>
      <c r="G772" s="441"/>
      <c r="H772" s="442"/>
      <c r="I772" s="441"/>
      <c r="J772" s="326"/>
      <c r="K772" s="326"/>
      <c r="L772" s="326"/>
      <c r="M772" s="326"/>
      <c r="N772" s="326"/>
      <c r="O772" s="326"/>
      <c r="P772" s="326"/>
      <c r="Q772" s="327"/>
      <c r="R772" s="327"/>
      <c r="S772" s="327"/>
    </row>
    <row r="773">
      <c r="A773" s="326"/>
      <c r="B773" s="326"/>
      <c r="C773" s="438"/>
      <c r="D773" s="326"/>
      <c r="E773" s="326"/>
      <c r="F773" s="440"/>
      <c r="G773" s="441"/>
      <c r="H773" s="442"/>
      <c r="I773" s="441"/>
      <c r="J773" s="326"/>
      <c r="K773" s="326"/>
      <c r="L773" s="326"/>
      <c r="M773" s="326"/>
      <c r="N773" s="326"/>
      <c r="O773" s="326"/>
      <c r="P773" s="326"/>
      <c r="Q773" s="327"/>
      <c r="R773" s="327"/>
      <c r="S773" s="327"/>
    </row>
    <row r="774">
      <c r="A774" s="326"/>
      <c r="B774" s="326"/>
      <c r="C774" s="438"/>
      <c r="D774" s="326"/>
      <c r="E774" s="326"/>
      <c r="F774" s="440"/>
      <c r="G774" s="441"/>
      <c r="H774" s="442"/>
      <c r="I774" s="441"/>
      <c r="J774" s="326"/>
      <c r="K774" s="326"/>
      <c r="L774" s="326"/>
      <c r="M774" s="326"/>
      <c r="N774" s="326"/>
      <c r="O774" s="326"/>
      <c r="P774" s="326"/>
      <c r="Q774" s="327"/>
      <c r="R774" s="327"/>
      <c r="S774" s="327"/>
    </row>
    <row r="775">
      <c r="A775" s="326"/>
      <c r="B775" s="326"/>
      <c r="C775" s="438"/>
      <c r="D775" s="326"/>
      <c r="E775" s="326"/>
      <c r="F775" s="440"/>
      <c r="G775" s="441"/>
      <c r="H775" s="442"/>
      <c r="I775" s="441"/>
      <c r="J775" s="326"/>
      <c r="K775" s="326"/>
      <c r="L775" s="326"/>
      <c r="M775" s="326"/>
      <c r="N775" s="326"/>
      <c r="O775" s="326"/>
      <c r="P775" s="326"/>
      <c r="Q775" s="327"/>
      <c r="R775" s="327"/>
      <c r="S775" s="327"/>
    </row>
    <row r="776">
      <c r="A776" s="326"/>
      <c r="B776" s="326"/>
      <c r="C776" s="438"/>
      <c r="D776" s="326"/>
      <c r="E776" s="326"/>
      <c r="F776" s="440"/>
      <c r="G776" s="441"/>
      <c r="H776" s="442"/>
      <c r="I776" s="441"/>
      <c r="J776" s="326"/>
      <c r="K776" s="326"/>
      <c r="L776" s="326"/>
      <c r="M776" s="326"/>
      <c r="N776" s="326"/>
      <c r="O776" s="326"/>
      <c r="P776" s="326"/>
      <c r="Q776" s="327"/>
      <c r="R776" s="327"/>
      <c r="S776" s="327"/>
    </row>
    <row r="777">
      <c r="A777" s="326"/>
      <c r="B777" s="326"/>
      <c r="C777" s="438"/>
      <c r="D777" s="326"/>
      <c r="E777" s="326"/>
      <c r="F777" s="440"/>
      <c r="G777" s="441"/>
      <c r="H777" s="442"/>
      <c r="I777" s="441"/>
      <c r="J777" s="326"/>
      <c r="K777" s="326"/>
      <c r="L777" s="326"/>
      <c r="M777" s="326"/>
      <c r="N777" s="326"/>
      <c r="O777" s="326"/>
      <c r="P777" s="326"/>
      <c r="Q777" s="327"/>
      <c r="R777" s="327"/>
      <c r="S777" s="327"/>
    </row>
    <row r="778">
      <c r="A778" s="326"/>
      <c r="B778" s="326"/>
      <c r="C778" s="438"/>
      <c r="D778" s="326"/>
      <c r="E778" s="326"/>
      <c r="F778" s="440"/>
      <c r="G778" s="441"/>
      <c r="H778" s="442"/>
      <c r="I778" s="441"/>
      <c r="J778" s="326"/>
      <c r="K778" s="326"/>
      <c r="L778" s="326"/>
      <c r="M778" s="326"/>
      <c r="N778" s="326"/>
      <c r="O778" s="326"/>
      <c r="P778" s="326"/>
      <c r="Q778" s="327"/>
      <c r="R778" s="327"/>
      <c r="S778" s="327"/>
    </row>
    <row r="779">
      <c r="A779" s="326"/>
      <c r="B779" s="326"/>
      <c r="C779" s="438"/>
      <c r="D779" s="326"/>
      <c r="E779" s="326"/>
      <c r="F779" s="440"/>
      <c r="G779" s="441"/>
      <c r="H779" s="442"/>
      <c r="I779" s="441"/>
      <c r="J779" s="326"/>
      <c r="K779" s="326"/>
      <c r="L779" s="326"/>
      <c r="M779" s="326"/>
      <c r="N779" s="326"/>
      <c r="O779" s="326"/>
      <c r="P779" s="326"/>
      <c r="Q779" s="327"/>
      <c r="R779" s="327"/>
      <c r="S779" s="327"/>
    </row>
    <row r="780">
      <c r="A780" s="326"/>
      <c r="B780" s="326"/>
      <c r="C780" s="438"/>
      <c r="D780" s="326"/>
      <c r="E780" s="326"/>
      <c r="F780" s="440"/>
      <c r="G780" s="441"/>
      <c r="H780" s="442"/>
      <c r="I780" s="441"/>
      <c r="J780" s="326"/>
      <c r="K780" s="326"/>
      <c r="L780" s="326"/>
      <c r="M780" s="326"/>
      <c r="N780" s="326"/>
      <c r="O780" s="326"/>
      <c r="P780" s="326"/>
      <c r="Q780" s="327"/>
      <c r="R780" s="327"/>
      <c r="S780" s="327"/>
    </row>
    <row r="781">
      <c r="A781" s="326"/>
      <c r="B781" s="326"/>
      <c r="C781" s="438"/>
      <c r="D781" s="326"/>
      <c r="E781" s="326"/>
      <c r="F781" s="440"/>
      <c r="G781" s="441"/>
      <c r="H781" s="442"/>
      <c r="I781" s="441"/>
      <c r="J781" s="326"/>
      <c r="K781" s="326"/>
      <c r="L781" s="326"/>
      <c r="M781" s="326"/>
      <c r="N781" s="326"/>
      <c r="O781" s="326"/>
      <c r="P781" s="326"/>
      <c r="Q781" s="327"/>
      <c r="R781" s="327"/>
      <c r="S781" s="327"/>
    </row>
    <row r="782">
      <c r="A782" s="326"/>
      <c r="B782" s="326"/>
      <c r="C782" s="438"/>
      <c r="D782" s="326"/>
      <c r="E782" s="326"/>
      <c r="F782" s="440"/>
      <c r="G782" s="441"/>
      <c r="H782" s="442"/>
      <c r="I782" s="441"/>
      <c r="J782" s="326"/>
      <c r="K782" s="326"/>
      <c r="L782" s="326"/>
      <c r="M782" s="326"/>
      <c r="N782" s="326"/>
      <c r="O782" s="326"/>
      <c r="P782" s="326"/>
      <c r="Q782" s="327"/>
      <c r="R782" s="327"/>
      <c r="S782" s="327"/>
    </row>
    <row r="783">
      <c r="A783" s="326"/>
      <c r="B783" s="326"/>
      <c r="C783" s="438"/>
      <c r="D783" s="326"/>
      <c r="E783" s="326"/>
      <c r="F783" s="440"/>
      <c r="G783" s="441"/>
      <c r="H783" s="442"/>
      <c r="I783" s="441"/>
      <c r="J783" s="326"/>
      <c r="K783" s="326"/>
      <c r="L783" s="326"/>
      <c r="M783" s="326"/>
      <c r="N783" s="326"/>
      <c r="O783" s="326"/>
      <c r="P783" s="326"/>
      <c r="Q783" s="327"/>
      <c r="R783" s="327"/>
      <c r="S783" s="327"/>
    </row>
    <row r="784">
      <c r="A784" s="326"/>
      <c r="B784" s="326"/>
      <c r="C784" s="438"/>
      <c r="D784" s="326"/>
      <c r="E784" s="326"/>
      <c r="F784" s="440"/>
      <c r="G784" s="441"/>
      <c r="H784" s="442"/>
      <c r="I784" s="441"/>
      <c r="J784" s="326"/>
      <c r="K784" s="326"/>
      <c r="L784" s="326"/>
      <c r="M784" s="326"/>
      <c r="N784" s="326"/>
      <c r="O784" s="326"/>
      <c r="P784" s="326"/>
      <c r="Q784" s="327"/>
      <c r="R784" s="327"/>
      <c r="S784" s="327"/>
    </row>
    <row r="785">
      <c r="A785" s="326"/>
      <c r="B785" s="326"/>
      <c r="C785" s="438"/>
      <c r="D785" s="326"/>
      <c r="E785" s="326"/>
      <c r="F785" s="440"/>
      <c r="G785" s="441"/>
      <c r="H785" s="442"/>
      <c r="I785" s="441"/>
      <c r="J785" s="326"/>
      <c r="K785" s="326"/>
      <c r="L785" s="326"/>
      <c r="M785" s="326"/>
      <c r="N785" s="326"/>
      <c r="O785" s="326"/>
      <c r="P785" s="326"/>
      <c r="Q785" s="327"/>
      <c r="R785" s="327"/>
      <c r="S785" s="327"/>
    </row>
    <row r="786">
      <c r="A786" s="326"/>
      <c r="B786" s="326"/>
      <c r="C786" s="438"/>
      <c r="D786" s="326"/>
      <c r="E786" s="326"/>
      <c r="F786" s="440"/>
      <c r="G786" s="441"/>
      <c r="H786" s="442"/>
      <c r="I786" s="441"/>
      <c r="J786" s="326"/>
      <c r="K786" s="326"/>
      <c r="L786" s="326"/>
      <c r="M786" s="326"/>
      <c r="N786" s="326"/>
      <c r="O786" s="326"/>
      <c r="P786" s="326"/>
      <c r="Q786" s="327"/>
      <c r="R786" s="327"/>
      <c r="S786" s="327"/>
    </row>
    <row r="787">
      <c r="A787" s="326"/>
      <c r="B787" s="326"/>
      <c r="C787" s="438"/>
      <c r="D787" s="326"/>
      <c r="E787" s="326"/>
      <c r="F787" s="440"/>
      <c r="G787" s="441"/>
      <c r="H787" s="442"/>
      <c r="I787" s="441"/>
      <c r="J787" s="326"/>
      <c r="K787" s="326"/>
      <c r="L787" s="326"/>
      <c r="M787" s="326"/>
      <c r="N787" s="326"/>
      <c r="O787" s="326"/>
      <c r="P787" s="326"/>
      <c r="Q787" s="327"/>
      <c r="R787" s="327"/>
      <c r="S787" s="327"/>
    </row>
    <row r="788">
      <c r="A788" s="326"/>
      <c r="B788" s="326"/>
      <c r="C788" s="438"/>
      <c r="D788" s="326"/>
      <c r="E788" s="326"/>
      <c r="F788" s="440"/>
      <c r="G788" s="441"/>
      <c r="H788" s="442"/>
      <c r="I788" s="441"/>
      <c r="J788" s="326"/>
      <c r="K788" s="326"/>
      <c r="L788" s="326"/>
      <c r="M788" s="326"/>
      <c r="N788" s="326"/>
      <c r="O788" s="326"/>
      <c r="P788" s="326"/>
      <c r="Q788" s="327"/>
      <c r="R788" s="327"/>
      <c r="S788" s="327"/>
    </row>
    <row r="789">
      <c r="A789" s="326"/>
      <c r="B789" s="326"/>
      <c r="C789" s="438"/>
      <c r="D789" s="326"/>
      <c r="E789" s="326"/>
      <c r="F789" s="440"/>
      <c r="G789" s="441"/>
      <c r="H789" s="442"/>
      <c r="I789" s="441"/>
      <c r="J789" s="326"/>
      <c r="K789" s="326"/>
      <c r="L789" s="326"/>
      <c r="M789" s="326"/>
      <c r="N789" s="326"/>
      <c r="O789" s="326"/>
      <c r="P789" s="326"/>
      <c r="Q789" s="327"/>
      <c r="R789" s="327"/>
      <c r="S789" s="327"/>
    </row>
    <row r="790">
      <c r="A790" s="326"/>
      <c r="B790" s="326"/>
      <c r="C790" s="438"/>
      <c r="D790" s="326"/>
      <c r="E790" s="326"/>
      <c r="F790" s="440"/>
      <c r="G790" s="441"/>
      <c r="H790" s="442"/>
      <c r="I790" s="441"/>
      <c r="J790" s="326"/>
      <c r="K790" s="326"/>
      <c r="L790" s="326"/>
      <c r="M790" s="326"/>
      <c r="N790" s="326"/>
      <c r="O790" s="326"/>
      <c r="P790" s="326"/>
      <c r="Q790" s="327"/>
      <c r="R790" s="327"/>
      <c r="S790" s="327"/>
    </row>
    <row r="791">
      <c r="A791" s="326"/>
      <c r="B791" s="326"/>
      <c r="C791" s="438"/>
      <c r="D791" s="326"/>
      <c r="E791" s="326"/>
      <c r="F791" s="440"/>
      <c r="G791" s="441"/>
      <c r="H791" s="442"/>
      <c r="I791" s="441"/>
      <c r="J791" s="326"/>
      <c r="K791" s="326"/>
      <c r="L791" s="326"/>
      <c r="M791" s="326"/>
      <c r="N791" s="326"/>
      <c r="O791" s="326"/>
      <c r="P791" s="326"/>
      <c r="Q791" s="327"/>
      <c r="R791" s="327"/>
      <c r="S791" s="327"/>
    </row>
    <row r="792">
      <c r="A792" s="326"/>
      <c r="B792" s="326"/>
      <c r="C792" s="438"/>
      <c r="D792" s="326"/>
      <c r="E792" s="326"/>
      <c r="F792" s="440"/>
      <c r="G792" s="441"/>
      <c r="H792" s="442"/>
      <c r="I792" s="441"/>
      <c r="J792" s="326"/>
      <c r="K792" s="326"/>
      <c r="L792" s="326"/>
      <c r="M792" s="326"/>
      <c r="N792" s="326"/>
      <c r="O792" s="326"/>
      <c r="P792" s="326"/>
      <c r="Q792" s="327"/>
      <c r="R792" s="327"/>
      <c r="S792" s="327"/>
    </row>
    <row r="793">
      <c r="A793" s="326"/>
      <c r="B793" s="326"/>
      <c r="C793" s="438"/>
      <c r="D793" s="326"/>
      <c r="E793" s="326"/>
      <c r="F793" s="440"/>
      <c r="G793" s="441"/>
      <c r="H793" s="442"/>
      <c r="I793" s="441"/>
      <c r="J793" s="326"/>
      <c r="K793" s="326"/>
      <c r="L793" s="326"/>
      <c r="M793" s="326"/>
      <c r="N793" s="326"/>
      <c r="O793" s="326"/>
      <c r="P793" s="326"/>
      <c r="Q793" s="327"/>
      <c r="R793" s="327"/>
      <c r="S793" s="327"/>
    </row>
    <row r="794">
      <c r="A794" s="326"/>
      <c r="B794" s="326"/>
      <c r="C794" s="438"/>
      <c r="D794" s="326"/>
      <c r="E794" s="326"/>
      <c r="F794" s="440"/>
      <c r="G794" s="441"/>
      <c r="H794" s="442"/>
      <c r="I794" s="441"/>
      <c r="J794" s="326"/>
      <c r="K794" s="326"/>
      <c r="L794" s="326"/>
      <c r="M794" s="326"/>
      <c r="N794" s="326"/>
      <c r="O794" s="326"/>
      <c r="P794" s="326"/>
      <c r="Q794" s="327"/>
      <c r="R794" s="327"/>
      <c r="S794" s="327"/>
    </row>
    <row r="795">
      <c r="A795" s="326"/>
      <c r="B795" s="326"/>
      <c r="C795" s="438"/>
      <c r="D795" s="326"/>
      <c r="E795" s="326"/>
      <c r="F795" s="440"/>
      <c r="G795" s="441"/>
      <c r="H795" s="442"/>
      <c r="I795" s="441"/>
      <c r="J795" s="326"/>
      <c r="K795" s="326"/>
      <c r="L795" s="326"/>
      <c r="M795" s="326"/>
      <c r="N795" s="326"/>
      <c r="O795" s="326"/>
      <c r="P795" s="326"/>
      <c r="Q795" s="327"/>
      <c r="R795" s="327"/>
      <c r="S795" s="327"/>
    </row>
    <row r="796">
      <c r="A796" s="326"/>
      <c r="B796" s="326"/>
      <c r="C796" s="438"/>
      <c r="D796" s="326"/>
      <c r="E796" s="326"/>
      <c r="F796" s="440"/>
      <c r="G796" s="441"/>
      <c r="H796" s="442"/>
      <c r="I796" s="441"/>
      <c r="J796" s="326"/>
      <c r="K796" s="326"/>
      <c r="L796" s="326"/>
      <c r="M796" s="326"/>
      <c r="N796" s="326"/>
      <c r="O796" s="326"/>
      <c r="P796" s="326"/>
      <c r="Q796" s="327"/>
      <c r="R796" s="327"/>
      <c r="S796" s="327"/>
    </row>
    <row r="797">
      <c r="A797" s="326"/>
      <c r="B797" s="326"/>
      <c r="C797" s="438"/>
      <c r="D797" s="326"/>
      <c r="E797" s="326"/>
      <c r="F797" s="440"/>
      <c r="G797" s="441"/>
      <c r="H797" s="442"/>
      <c r="I797" s="441"/>
      <c r="J797" s="326"/>
      <c r="K797" s="326"/>
      <c r="L797" s="326"/>
      <c r="M797" s="326"/>
      <c r="N797" s="326"/>
      <c r="O797" s="326"/>
      <c r="P797" s="326"/>
      <c r="Q797" s="327"/>
      <c r="R797" s="327"/>
      <c r="S797" s="327"/>
    </row>
    <row r="798">
      <c r="A798" s="326"/>
      <c r="B798" s="326"/>
      <c r="C798" s="438"/>
      <c r="D798" s="326"/>
      <c r="E798" s="326"/>
      <c r="F798" s="440"/>
      <c r="G798" s="441"/>
      <c r="H798" s="442"/>
      <c r="I798" s="441"/>
      <c r="J798" s="326"/>
      <c r="K798" s="326"/>
      <c r="L798" s="326"/>
      <c r="M798" s="326"/>
      <c r="N798" s="326"/>
      <c r="O798" s="326"/>
      <c r="P798" s="326"/>
      <c r="Q798" s="327"/>
      <c r="R798" s="327"/>
      <c r="S798" s="327"/>
    </row>
    <row r="799">
      <c r="A799" s="326"/>
      <c r="B799" s="326"/>
      <c r="C799" s="438"/>
      <c r="D799" s="326"/>
      <c r="E799" s="326"/>
      <c r="F799" s="440"/>
      <c r="G799" s="441"/>
      <c r="H799" s="442"/>
      <c r="I799" s="441"/>
      <c r="J799" s="326"/>
      <c r="K799" s="326"/>
      <c r="L799" s="326"/>
      <c r="M799" s="326"/>
      <c r="N799" s="326"/>
      <c r="O799" s="326"/>
      <c r="P799" s="326"/>
      <c r="Q799" s="327"/>
      <c r="R799" s="327"/>
      <c r="S799" s="327"/>
    </row>
    <row r="800">
      <c r="A800" s="326"/>
      <c r="B800" s="326"/>
      <c r="C800" s="438"/>
      <c r="D800" s="326"/>
      <c r="E800" s="326"/>
      <c r="F800" s="440"/>
      <c r="G800" s="441"/>
      <c r="H800" s="442"/>
      <c r="I800" s="441"/>
      <c r="J800" s="326"/>
      <c r="K800" s="326"/>
      <c r="L800" s="326"/>
      <c r="M800" s="326"/>
      <c r="N800" s="326"/>
      <c r="O800" s="326"/>
      <c r="P800" s="326"/>
      <c r="Q800" s="327"/>
      <c r="R800" s="327"/>
      <c r="S800" s="327"/>
    </row>
    <row r="801">
      <c r="A801" s="326"/>
      <c r="B801" s="326"/>
      <c r="C801" s="438"/>
      <c r="D801" s="326"/>
      <c r="E801" s="326"/>
      <c r="F801" s="440"/>
      <c r="G801" s="441"/>
      <c r="H801" s="442"/>
      <c r="I801" s="441"/>
      <c r="J801" s="326"/>
      <c r="K801" s="326"/>
      <c r="L801" s="326"/>
      <c r="M801" s="326"/>
      <c r="N801" s="326"/>
      <c r="O801" s="326"/>
      <c r="P801" s="326"/>
      <c r="Q801" s="327"/>
      <c r="R801" s="327"/>
      <c r="S801" s="327"/>
    </row>
    <row r="802">
      <c r="A802" s="326"/>
      <c r="B802" s="326"/>
      <c r="C802" s="438"/>
      <c r="D802" s="326"/>
      <c r="E802" s="326"/>
      <c r="F802" s="440"/>
      <c r="G802" s="441"/>
      <c r="H802" s="442"/>
      <c r="I802" s="441"/>
      <c r="J802" s="326"/>
      <c r="K802" s="326"/>
      <c r="L802" s="326"/>
      <c r="M802" s="326"/>
      <c r="N802" s="326"/>
      <c r="O802" s="326"/>
      <c r="P802" s="326"/>
      <c r="Q802" s="327"/>
      <c r="R802" s="327"/>
      <c r="S802" s="327"/>
    </row>
    <row r="803">
      <c r="A803" s="326"/>
      <c r="B803" s="326"/>
      <c r="C803" s="438"/>
      <c r="D803" s="326"/>
      <c r="E803" s="326"/>
      <c r="F803" s="440"/>
      <c r="G803" s="441"/>
      <c r="H803" s="442"/>
      <c r="I803" s="441"/>
      <c r="J803" s="326"/>
      <c r="K803" s="326"/>
      <c r="L803" s="326"/>
      <c r="M803" s="326"/>
      <c r="N803" s="326"/>
      <c r="O803" s="326"/>
      <c r="P803" s="326"/>
      <c r="Q803" s="327"/>
      <c r="R803" s="327"/>
      <c r="S803" s="327"/>
    </row>
    <row r="804">
      <c r="A804" s="326"/>
      <c r="B804" s="326"/>
      <c r="C804" s="438"/>
      <c r="D804" s="326"/>
      <c r="E804" s="326"/>
      <c r="F804" s="440"/>
      <c r="G804" s="441"/>
      <c r="H804" s="442"/>
      <c r="I804" s="441"/>
      <c r="J804" s="326"/>
      <c r="K804" s="326"/>
      <c r="L804" s="326"/>
      <c r="M804" s="326"/>
      <c r="N804" s="326"/>
      <c r="O804" s="326"/>
      <c r="P804" s="326"/>
      <c r="Q804" s="327"/>
      <c r="R804" s="327"/>
      <c r="S804" s="327"/>
    </row>
    <row r="805">
      <c r="A805" s="326"/>
      <c r="B805" s="326"/>
      <c r="C805" s="438"/>
      <c r="D805" s="326"/>
      <c r="E805" s="326"/>
      <c r="F805" s="440"/>
      <c r="G805" s="441"/>
      <c r="H805" s="442"/>
      <c r="I805" s="441"/>
      <c r="J805" s="326"/>
      <c r="K805" s="326"/>
      <c r="L805" s="326"/>
      <c r="M805" s="326"/>
      <c r="N805" s="326"/>
      <c r="O805" s="326"/>
      <c r="P805" s="326"/>
      <c r="Q805" s="327"/>
      <c r="R805" s="327"/>
      <c r="S805" s="327"/>
    </row>
    <row r="806">
      <c r="A806" s="326"/>
      <c r="B806" s="326"/>
      <c r="C806" s="438"/>
      <c r="D806" s="326"/>
      <c r="E806" s="326"/>
      <c r="F806" s="440"/>
      <c r="G806" s="441"/>
      <c r="H806" s="442"/>
      <c r="I806" s="441"/>
      <c r="J806" s="326"/>
      <c r="K806" s="326"/>
      <c r="L806" s="326"/>
      <c r="M806" s="326"/>
      <c r="N806" s="326"/>
      <c r="O806" s="326"/>
      <c r="P806" s="326"/>
      <c r="Q806" s="327"/>
      <c r="R806" s="327"/>
      <c r="S806" s="327"/>
    </row>
    <row r="807">
      <c r="A807" s="326"/>
      <c r="B807" s="326"/>
      <c r="C807" s="438"/>
      <c r="D807" s="326"/>
      <c r="E807" s="326"/>
      <c r="F807" s="440"/>
      <c r="G807" s="441"/>
      <c r="H807" s="442"/>
      <c r="I807" s="441"/>
      <c r="J807" s="326"/>
      <c r="K807" s="326"/>
      <c r="L807" s="326"/>
      <c r="M807" s="326"/>
      <c r="N807" s="326"/>
      <c r="O807" s="326"/>
      <c r="P807" s="326"/>
      <c r="Q807" s="327"/>
      <c r="R807" s="327"/>
      <c r="S807" s="327"/>
    </row>
    <row r="808">
      <c r="A808" s="326"/>
      <c r="B808" s="326"/>
      <c r="C808" s="438"/>
      <c r="D808" s="326"/>
      <c r="E808" s="326"/>
      <c r="F808" s="440"/>
      <c r="G808" s="441"/>
      <c r="H808" s="442"/>
      <c r="I808" s="441"/>
      <c r="J808" s="326"/>
      <c r="K808" s="326"/>
      <c r="L808" s="326"/>
      <c r="M808" s="326"/>
      <c r="N808" s="326"/>
      <c r="O808" s="326"/>
      <c r="P808" s="326"/>
      <c r="Q808" s="327"/>
      <c r="R808" s="327"/>
      <c r="S808" s="327"/>
    </row>
    <row r="809">
      <c r="A809" s="326"/>
      <c r="B809" s="326"/>
      <c r="C809" s="438"/>
      <c r="D809" s="326"/>
      <c r="E809" s="326"/>
      <c r="F809" s="440"/>
      <c r="G809" s="441"/>
      <c r="H809" s="442"/>
      <c r="I809" s="441"/>
      <c r="J809" s="326"/>
      <c r="K809" s="326"/>
      <c r="L809" s="326"/>
      <c r="M809" s="326"/>
      <c r="N809" s="326"/>
      <c r="O809" s="326"/>
      <c r="P809" s="326"/>
      <c r="Q809" s="327"/>
      <c r="R809" s="327"/>
      <c r="S809" s="327"/>
    </row>
    <row r="810">
      <c r="A810" s="326"/>
      <c r="B810" s="326"/>
      <c r="C810" s="438"/>
      <c r="D810" s="326"/>
      <c r="E810" s="326"/>
      <c r="F810" s="440"/>
      <c r="G810" s="441"/>
      <c r="H810" s="442"/>
      <c r="I810" s="441"/>
      <c r="J810" s="326"/>
      <c r="K810" s="326"/>
      <c r="L810" s="326"/>
      <c r="M810" s="326"/>
      <c r="N810" s="326"/>
      <c r="O810" s="326"/>
      <c r="P810" s="326"/>
      <c r="Q810" s="327"/>
      <c r="R810" s="327"/>
      <c r="S810" s="327"/>
    </row>
    <row r="811">
      <c r="A811" s="326"/>
      <c r="B811" s="326"/>
      <c r="C811" s="438"/>
      <c r="D811" s="326"/>
      <c r="E811" s="326"/>
      <c r="F811" s="440"/>
      <c r="G811" s="441"/>
      <c r="H811" s="442"/>
      <c r="I811" s="441"/>
      <c r="J811" s="326"/>
      <c r="K811" s="326"/>
      <c r="L811" s="326"/>
      <c r="M811" s="326"/>
      <c r="N811" s="326"/>
      <c r="O811" s="326"/>
      <c r="P811" s="326"/>
      <c r="Q811" s="327"/>
      <c r="R811" s="327"/>
      <c r="S811" s="327"/>
    </row>
    <row r="812">
      <c r="A812" s="326"/>
      <c r="B812" s="326"/>
      <c r="C812" s="438"/>
      <c r="D812" s="326"/>
      <c r="E812" s="326"/>
      <c r="F812" s="440"/>
      <c r="G812" s="441"/>
      <c r="H812" s="442"/>
      <c r="I812" s="441"/>
      <c r="J812" s="326"/>
      <c r="K812" s="326"/>
      <c r="L812" s="326"/>
      <c r="M812" s="326"/>
      <c r="N812" s="326"/>
      <c r="O812" s="326"/>
      <c r="P812" s="326"/>
      <c r="Q812" s="327"/>
      <c r="R812" s="327"/>
      <c r="S812" s="327"/>
    </row>
    <row r="813">
      <c r="A813" s="326"/>
      <c r="B813" s="326"/>
      <c r="C813" s="438"/>
      <c r="D813" s="326"/>
      <c r="E813" s="326"/>
      <c r="F813" s="440"/>
      <c r="G813" s="441"/>
      <c r="H813" s="442"/>
      <c r="I813" s="441"/>
      <c r="J813" s="326"/>
      <c r="K813" s="326"/>
      <c r="L813" s="326"/>
      <c r="M813" s="326"/>
      <c r="N813" s="326"/>
      <c r="O813" s="326"/>
      <c r="P813" s="326"/>
      <c r="Q813" s="327"/>
      <c r="R813" s="327"/>
      <c r="S813" s="327"/>
    </row>
    <row r="814">
      <c r="A814" s="326"/>
      <c r="B814" s="326"/>
      <c r="C814" s="438"/>
      <c r="D814" s="326"/>
      <c r="E814" s="326"/>
      <c r="F814" s="440"/>
      <c r="G814" s="441"/>
      <c r="H814" s="442"/>
      <c r="I814" s="441"/>
      <c r="J814" s="326"/>
      <c r="K814" s="326"/>
      <c r="L814" s="326"/>
      <c r="M814" s="326"/>
      <c r="N814" s="326"/>
      <c r="O814" s="326"/>
      <c r="P814" s="326"/>
      <c r="Q814" s="327"/>
      <c r="R814" s="327"/>
      <c r="S814" s="327"/>
    </row>
    <row r="815">
      <c r="A815" s="326"/>
      <c r="B815" s="326"/>
      <c r="C815" s="438"/>
      <c r="D815" s="326"/>
      <c r="E815" s="326"/>
      <c r="F815" s="440"/>
      <c r="G815" s="441"/>
      <c r="H815" s="442"/>
      <c r="I815" s="441"/>
      <c r="J815" s="326"/>
      <c r="K815" s="326"/>
      <c r="L815" s="326"/>
      <c r="M815" s="326"/>
      <c r="N815" s="326"/>
      <c r="O815" s="326"/>
      <c r="P815" s="326"/>
      <c r="Q815" s="327"/>
      <c r="R815" s="327"/>
      <c r="S815" s="327"/>
    </row>
    <row r="816">
      <c r="A816" s="326"/>
      <c r="B816" s="326"/>
      <c r="C816" s="438"/>
      <c r="D816" s="326"/>
      <c r="E816" s="326"/>
      <c r="F816" s="440"/>
      <c r="G816" s="441"/>
      <c r="H816" s="442"/>
      <c r="I816" s="441"/>
      <c r="J816" s="326"/>
      <c r="K816" s="326"/>
      <c r="L816" s="326"/>
      <c r="M816" s="326"/>
      <c r="N816" s="326"/>
      <c r="O816" s="326"/>
      <c r="P816" s="326"/>
      <c r="Q816" s="327"/>
      <c r="R816" s="327"/>
      <c r="S816" s="327"/>
    </row>
    <row r="817">
      <c r="A817" s="326"/>
      <c r="B817" s="326"/>
      <c r="C817" s="438"/>
      <c r="D817" s="326"/>
      <c r="E817" s="326"/>
      <c r="F817" s="440"/>
      <c r="G817" s="441"/>
      <c r="H817" s="442"/>
      <c r="I817" s="441"/>
      <c r="J817" s="326"/>
      <c r="K817" s="326"/>
      <c r="L817" s="326"/>
      <c r="M817" s="326"/>
      <c r="N817" s="326"/>
      <c r="O817" s="326"/>
      <c r="P817" s="326"/>
      <c r="Q817" s="327"/>
      <c r="R817" s="327"/>
      <c r="S817" s="327"/>
    </row>
    <row r="818">
      <c r="A818" s="326"/>
      <c r="B818" s="326"/>
      <c r="C818" s="438"/>
      <c r="D818" s="326"/>
      <c r="E818" s="326"/>
      <c r="F818" s="440"/>
      <c r="G818" s="441"/>
      <c r="H818" s="442"/>
      <c r="I818" s="441"/>
      <c r="J818" s="326"/>
      <c r="K818" s="326"/>
      <c r="L818" s="326"/>
      <c r="M818" s="326"/>
      <c r="N818" s="326"/>
      <c r="O818" s="326"/>
      <c r="P818" s="326"/>
      <c r="Q818" s="327"/>
      <c r="R818" s="327"/>
      <c r="S818" s="327"/>
    </row>
    <row r="819">
      <c r="A819" s="326"/>
      <c r="B819" s="326"/>
      <c r="C819" s="438"/>
      <c r="D819" s="326"/>
      <c r="E819" s="326"/>
      <c r="F819" s="440"/>
      <c r="G819" s="441"/>
      <c r="H819" s="442"/>
      <c r="I819" s="441"/>
      <c r="J819" s="326"/>
      <c r="K819" s="326"/>
      <c r="L819" s="326"/>
      <c r="M819" s="326"/>
      <c r="N819" s="326"/>
      <c r="O819" s="326"/>
      <c r="P819" s="326"/>
      <c r="Q819" s="327"/>
      <c r="R819" s="327"/>
      <c r="S819" s="327"/>
    </row>
    <row r="820">
      <c r="A820" s="326"/>
      <c r="B820" s="326"/>
      <c r="C820" s="438"/>
      <c r="D820" s="326"/>
      <c r="E820" s="326"/>
      <c r="F820" s="440"/>
      <c r="G820" s="441"/>
      <c r="H820" s="442"/>
      <c r="I820" s="441"/>
      <c r="J820" s="326"/>
      <c r="K820" s="326"/>
      <c r="L820" s="326"/>
      <c r="M820" s="326"/>
      <c r="N820" s="326"/>
      <c r="O820" s="326"/>
      <c r="P820" s="326"/>
      <c r="Q820" s="327"/>
      <c r="R820" s="327"/>
      <c r="S820" s="327"/>
    </row>
    <row r="821">
      <c r="A821" s="326"/>
      <c r="B821" s="326"/>
      <c r="C821" s="438"/>
      <c r="D821" s="326"/>
      <c r="E821" s="326"/>
      <c r="F821" s="440"/>
      <c r="G821" s="441"/>
      <c r="H821" s="442"/>
      <c r="I821" s="441"/>
      <c r="J821" s="326"/>
      <c r="K821" s="326"/>
      <c r="L821" s="326"/>
      <c r="M821" s="326"/>
      <c r="N821" s="326"/>
      <c r="O821" s="326"/>
      <c r="P821" s="326"/>
      <c r="Q821" s="327"/>
      <c r="R821" s="327"/>
      <c r="S821" s="327"/>
    </row>
    <row r="822">
      <c r="A822" s="326"/>
      <c r="B822" s="326"/>
      <c r="C822" s="438"/>
      <c r="D822" s="326"/>
      <c r="E822" s="326"/>
      <c r="F822" s="440"/>
      <c r="G822" s="441"/>
      <c r="H822" s="442"/>
      <c r="I822" s="441"/>
      <c r="J822" s="326"/>
      <c r="K822" s="326"/>
      <c r="L822" s="326"/>
      <c r="M822" s="326"/>
      <c r="N822" s="326"/>
      <c r="O822" s="326"/>
      <c r="P822" s="326"/>
      <c r="Q822" s="327"/>
      <c r="R822" s="327"/>
      <c r="S822" s="327"/>
    </row>
    <row r="823">
      <c r="A823" s="326"/>
      <c r="B823" s="326"/>
      <c r="C823" s="438"/>
      <c r="D823" s="326"/>
      <c r="E823" s="326"/>
      <c r="F823" s="440"/>
      <c r="G823" s="441"/>
      <c r="H823" s="442"/>
      <c r="I823" s="441"/>
      <c r="J823" s="326"/>
      <c r="K823" s="326"/>
      <c r="L823" s="326"/>
      <c r="M823" s="326"/>
      <c r="N823" s="326"/>
      <c r="O823" s="326"/>
      <c r="P823" s="326"/>
      <c r="Q823" s="327"/>
      <c r="R823" s="327"/>
      <c r="S823" s="327"/>
    </row>
    <row r="824">
      <c r="A824" s="326"/>
      <c r="B824" s="326"/>
      <c r="C824" s="438"/>
      <c r="D824" s="326"/>
      <c r="E824" s="326"/>
      <c r="F824" s="440"/>
      <c r="G824" s="441"/>
      <c r="H824" s="442"/>
      <c r="I824" s="441"/>
      <c r="J824" s="326"/>
      <c r="K824" s="326"/>
      <c r="L824" s="326"/>
      <c r="M824" s="326"/>
      <c r="N824" s="326"/>
      <c r="O824" s="326"/>
      <c r="P824" s="326"/>
      <c r="Q824" s="327"/>
      <c r="R824" s="327"/>
      <c r="S824" s="327"/>
    </row>
    <row r="825">
      <c r="A825" s="326"/>
      <c r="B825" s="326"/>
      <c r="C825" s="438"/>
      <c r="D825" s="326"/>
      <c r="E825" s="326"/>
      <c r="F825" s="440"/>
      <c r="G825" s="441"/>
      <c r="H825" s="442"/>
      <c r="I825" s="441"/>
      <c r="J825" s="326"/>
      <c r="K825" s="326"/>
      <c r="L825" s="326"/>
      <c r="M825" s="326"/>
      <c r="N825" s="326"/>
      <c r="O825" s="326"/>
      <c r="P825" s="326"/>
      <c r="Q825" s="327"/>
      <c r="R825" s="327"/>
      <c r="S825" s="327"/>
    </row>
    <row r="826">
      <c r="A826" s="326"/>
      <c r="B826" s="326"/>
      <c r="C826" s="438"/>
      <c r="D826" s="326"/>
      <c r="E826" s="326"/>
      <c r="F826" s="440"/>
      <c r="G826" s="441"/>
      <c r="H826" s="442"/>
      <c r="I826" s="441"/>
      <c r="J826" s="326"/>
      <c r="K826" s="326"/>
      <c r="L826" s="326"/>
      <c r="M826" s="326"/>
      <c r="N826" s="326"/>
      <c r="O826" s="326"/>
      <c r="P826" s="326"/>
      <c r="Q826" s="327"/>
      <c r="R826" s="327"/>
      <c r="S826" s="327"/>
    </row>
    <row r="827">
      <c r="A827" s="326"/>
      <c r="B827" s="326"/>
      <c r="C827" s="438"/>
      <c r="D827" s="326"/>
      <c r="E827" s="326"/>
      <c r="F827" s="440"/>
      <c r="G827" s="441"/>
      <c r="H827" s="442"/>
      <c r="I827" s="441"/>
      <c r="J827" s="326"/>
      <c r="K827" s="326"/>
      <c r="L827" s="326"/>
      <c r="M827" s="326"/>
      <c r="N827" s="326"/>
      <c r="O827" s="326"/>
      <c r="P827" s="326"/>
      <c r="Q827" s="327"/>
      <c r="R827" s="327"/>
      <c r="S827" s="327"/>
    </row>
    <row r="828">
      <c r="A828" s="326"/>
      <c r="B828" s="326"/>
      <c r="C828" s="438"/>
      <c r="D828" s="326"/>
      <c r="E828" s="326"/>
      <c r="F828" s="440"/>
      <c r="G828" s="441"/>
      <c r="H828" s="442"/>
      <c r="I828" s="441"/>
      <c r="J828" s="326"/>
      <c r="K828" s="326"/>
      <c r="L828" s="326"/>
      <c r="M828" s="326"/>
      <c r="N828" s="326"/>
      <c r="O828" s="326"/>
      <c r="P828" s="326"/>
      <c r="Q828" s="327"/>
      <c r="R828" s="327"/>
      <c r="S828" s="327"/>
    </row>
    <row r="829">
      <c r="A829" s="326"/>
      <c r="B829" s="326"/>
      <c r="C829" s="438"/>
      <c r="D829" s="326"/>
      <c r="E829" s="326"/>
      <c r="F829" s="440"/>
      <c r="G829" s="441"/>
      <c r="H829" s="442"/>
      <c r="I829" s="441"/>
      <c r="J829" s="326"/>
      <c r="K829" s="326"/>
      <c r="L829" s="326"/>
      <c r="M829" s="326"/>
      <c r="N829" s="326"/>
      <c r="O829" s="326"/>
      <c r="P829" s="326"/>
      <c r="Q829" s="327"/>
      <c r="R829" s="327"/>
      <c r="S829" s="327"/>
    </row>
    <row r="830">
      <c r="A830" s="326"/>
      <c r="B830" s="326"/>
      <c r="C830" s="438"/>
      <c r="D830" s="326"/>
      <c r="E830" s="326"/>
      <c r="F830" s="440"/>
      <c r="G830" s="441"/>
      <c r="H830" s="442"/>
      <c r="I830" s="441"/>
      <c r="J830" s="326"/>
      <c r="K830" s="326"/>
      <c r="L830" s="326"/>
      <c r="M830" s="326"/>
      <c r="N830" s="326"/>
      <c r="O830" s="326"/>
      <c r="P830" s="326"/>
      <c r="Q830" s="327"/>
      <c r="R830" s="327"/>
      <c r="S830" s="327"/>
    </row>
    <row r="831">
      <c r="A831" s="326"/>
      <c r="B831" s="326"/>
      <c r="C831" s="438"/>
      <c r="D831" s="326"/>
      <c r="E831" s="326"/>
      <c r="F831" s="440"/>
      <c r="G831" s="441"/>
      <c r="H831" s="442"/>
      <c r="I831" s="441"/>
      <c r="J831" s="326"/>
      <c r="K831" s="326"/>
      <c r="L831" s="326"/>
      <c r="M831" s="326"/>
      <c r="N831" s="326"/>
      <c r="O831" s="326"/>
      <c r="P831" s="326"/>
      <c r="Q831" s="327"/>
      <c r="R831" s="327"/>
      <c r="S831" s="327"/>
    </row>
    <row r="832">
      <c r="A832" s="326"/>
      <c r="B832" s="326"/>
      <c r="C832" s="438"/>
      <c r="D832" s="326"/>
      <c r="E832" s="326"/>
      <c r="F832" s="440"/>
      <c r="G832" s="441"/>
      <c r="H832" s="442"/>
      <c r="I832" s="441"/>
      <c r="J832" s="326"/>
      <c r="K832" s="326"/>
      <c r="L832" s="326"/>
      <c r="M832" s="326"/>
      <c r="N832" s="326"/>
      <c r="O832" s="326"/>
      <c r="P832" s="326"/>
      <c r="Q832" s="327"/>
      <c r="R832" s="327"/>
      <c r="S832" s="327"/>
    </row>
    <row r="833">
      <c r="A833" s="326"/>
      <c r="B833" s="326"/>
      <c r="C833" s="438"/>
      <c r="D833" s="326"/>
      <c r="E833" s="326"/>
      <c r="F833" s="440"/>
      <c r="G833" s="441"/>
      <c r="H833" s="442"/>
      <c r="I833" s="441"/>
      <c r="J833" s="326"/>
      <c r="K833" s="326"/>
      <c r="L833" s="326"/>
      <c r="M833" s="326"/>
      <c r="N833" s="326"/>
      <c r="O833" s="326"/>
      <c r="P833" s="326"/>
      <c r="Q833" s="327"/>
      <c r="R833" s="327"/>
      <c r="S833" s="327"/>
    </row>
    <row r="834">
      <c r="A834" s="326"/>
      <c r="B834" s="326"/>
      <c r="C834" s="438"/>
      <c r="D834" s="326"/>
      <c r="E834" s="326"/>
      <c r="F834" s="440"/>
      <c r="G834" s="441"/>
      <c r="H834" s="442"/>
      <c r="I834" s="441"/>
      <c r="J834" s="326"/>
      <c r="K834" s="326"/>
      <c r="L834" s="326"/>
      <c r="M834" s="326"/>
      <c r="N834" s="326"/>
      <c r="O834" s="326"/>
      <c r="P834" s="326"/>
      <c r="Q834" s="327"/>
      <c r="R834" s="327"/>
      <c r="S834" s="327"/>
    </row>
    <row r="835">
      <c r="A835" s="326"/>
      <c r="B835" s="326"/>
      <c r="C835" s="438"/>
      <c r="D835" s="326"/>
      <c r="E835" s="326"/>
      <c r="F835" s="440"/>
      <c r="G835" s="441"/>
      <c r="H835" s="442"/>
      <c r="I835" s="441"/>
      <c r="J835" s="326"/>
      <c r="K835" s="326"/>
      <c r="L835" s="326"/>
      <c r="M835" s="326"/>
      <c r="N835" s="326"/>
      <c r="O835" s="326"/>
      <c r="P835" s="326"/>
      <c r="Q835" s="327"/>
      <c r="R835" s="327"/>
      <c r="S835" s="327"/>
    </row>
    <row r="836">
      <c r="A836" s="326"/>
      <c r="B836" s="326"/>
      <c r="C836" s="438"/>
      <c r="D836" s="326"/>
      <c r="E836" s="326"/>
      <c r="F836" s="440"/>
      <c r="G836" s="441"/>
      <c r="H836" s="442"/>
      <c r="I836" s="441"/>
      <c r="J836" s="326"/>
      <c r="K836" s="326"/>
      <c r="L836" s="326"/>
      <c r="M836" s="326"/>
      <c r="N836" s="326"/>
      <c r="O836" s="326"/>
      <c r="P836" s="326"/>
      <c r="Q836" s="327"/>
      <c r="R836" s="327"/>
      <c r="S836" s="327"/>
    </row>
    <row r="837">
      <c r="A837" s="326"/>
      <c r="B837" s="326"/>
      <c r="C837" s="438"/>
      <c r="D837" s="326"/>
      <c r="E837" s="326"/>
      <c r="F837" s="440"/>
      <c r="G837" s="441"/>
      <c r="H837" s="442"/>
      <c r="I837" s="441"/>
      <c r="J837" s="326"/>
      <c r="K837" s="326"/>
      <c r="L837" s="326"/>
      <c r="M837" s="326"/>
      <c r="N837" s="326"/>
      <c r="O837" s="326"/>
      <c r="P837" s="326"/>
      <c r="Q837" s="327"/>
      <c r="R837" s="327"/>
      <c r="S837" s="327"/>
    </row>
    <row r="838">
      <c r="A838" s="326"/>
      <c r="B838" s="326"/>
      <c r="C838" s="438"/>
      <c r="D838" s="326"/>
      <c r="E838" s="326"/>
      <c r="F838" s="440"/>
      <c r="G838" s="441"/>
      <c r="H838" s="442"/>
      <c r="I838" s="441"/>
      <c r="J838" s="326"/>
      <c r="K838" s="326"/>
      <c r="L838" s="326"/>
      <c r="M838" s="326"/>
      <c r="N838" s="326"/>
      <c r="O838" s="326"/>
      <c r="P838" s="326"/>
      <c r="Q838" s="327"/>
      <c r="R838" s="327"/>
      <c r="S838" s="327"/>
    </row>
    <row r="839">
      <c r="A839" s="326"/>
      <c r="B839" s="326"/>
      <c r="C839" s="438"/>
      <c r="D839" s="326"/>
      <c r="E839" s="326"/>
      <c r="F839" s="440"/>
      <c r="G839" s="441"/>
      <c r="H839" s="442"/>
      <c r="I839" s="441"/>
      <c r="J839" s="326"/>
      <c r="K839" s="326"/>
      <c r="L839" s="326"/>
      <c r="M839" s="326"/>
      <c r="N839" s="326"/>
      <c r="O839" s="326"/>
      <c r="P839" s="326"/>
      <c r="Q839" s="327"/>
      <c r="R839" s="327"/>
      <c r="S839" s="327"/>
    </row>
    <row r="840">
      <c r="A840" s="326"/>
      <c r="B840" s="326"/>
      <c r="C840" s="438"/>
      <c r="D840" s="326"/>
      <c r="E840" s="326"/>
      <c r="F840" s="440"/>
      <c r="G840" s="441"/>
      <c r="H840" s="442"/>
      <c r="I840" s="441"/>
      <c r="J840" s="326"/>
      <c r="K840" s="326"/>
      <c r="L840" s="326"/>
      <c r="M840" s="326"/>
      <c r="N840" s="326"/>
      <c r="O840" s="326"/>
      <c r="P840" s="326"/>
      <c r="Q840" s="327"/>
      <c r="R840" s="327"/>
      <c r="S840" s="327"/>
    </row>
    <row r="841">
      <c r="A841" s="326"/>
      <c r="B841" s="326"/>
      <c r="C841" s="438"/>
      <c r="D841" s="326"/>
      <c r="E841" s="326"/>
      <c r="F841" s="440"/>
      <c r="G841" s="441"/>
      <c r="H841" s="442"/>
      <c r="I841" s="441"/>
      <c r="J841" s="326"/>
      <c r="K841" s="326"/>
      <c r="L841" s="326"/>
      <c r="M841" s="326"/>
      <c r="N841" s="326"/>
      <c r="O841" s="326"/>
      <c r="P841" s="326"/>
      <c r="Q841" s="327"/>
      <c r="R841" s="327"/>
      <c r="S841" s="327"/>
    </row>
    <row r="842">
      <c r="A842" s="326"/>
      <c r="B842" s="326"/>
      <c r="C842" s="438"/>
      <c r="D842" s="326"/>
      <c r="E842" s="326"/>
      <c r="F842" s="440"/>
      <c r="G842" s="441"/>
      <c r="H842" s="442"/>
      <c r="I842" s="441"/>
      <c r="J842" s="326"/>
      <c r="K842" s="326"/>
      <c r="L842" s="326"/>
      <c r="M842" s="326"/>
      <c r="N842" s="326"/>
      <c r="O842" s="326"/>
      <c r="P842" s="326"/>
      <c r="Q842" s="327"/>
      <c r="R842" s="327"/>
      <c r="S842" s="327"/>
    </row>
    <row r="843">
      <c r="A843" s="326"/>
      <c r="B843" s="326"/>
      <c r="C843" s="438"/>
      <c r="D843" s="326"/>
      <c r="E843" s="326"/>
      <c r="F843" s="440"/>
      <c r="G843" s="441"/>
      <c r="H843" s="442"/>
      <c r="I843" s="441"/>
      <c r="J843" s="326"/>
      <c r="K843" s="326"/>
      <c r="L843" s="326"/>
      <c r="M843" s="326"/>
      <c r="N843" s="326"/>
      <c r="O843" s="326"/>
      <c r="P843" s="326"/>
      <c r="Q843" s="327"/>
      <c r="R843" s="327"/>
      <c r="S843" s="327"/>
    </row>
    <row r="844">
      <c r="A844" s="326"/>
      <c r="B844" s="326"/>
      <c r="C844" s="438"/>
      <c r="D844" s="326"/>
      <c r="E844" s="326"/>
      <c r="F844" s="440"/>
      <c r="G844" s="441"/>
      <c r="H844" s="442"/>
      <c r="I844" s="441"/>
      <c r="J844" s="326"/>
      <c r="K844" s="326"/>
      <c r="L844" s="326"/>
      <c r="M844" s="326"/>
      <c r="N844" s="326"/>
      <c r="O844" s="326"/>
      <c r="P844" s="326"/>
      <c r="Q844" s="327"/>
      <c r="R844" s="327"/>
      <c r="S844" s="327"/>
    </row>
    <row r="845">
      <c r="A845" s="326"/>
      <c r="B845" s="326"/>
      <c r="C845" s="438"/>
      <c r="D845" s="326"/>
      <c r="E845" s="326"/>
      <c r="F845" s="440"/>
      <c r="G845" s="441"/>
      <c r="H845" s="442"/>
      <c r="I845" s="441"/>
      <c r="J845" s="326"/>
      <c r="K845" s="326"/>
      <c r="L845" s="326"/>
      <c r="M845" s="326"/>
      <c r="N845" s="326"/>
      <c r="O845" s="326"/>
      <c r="P845" s="326"/>
      <c r="Q845" s="327"/>
      <c r="R845" s="327"/>
      <c r="S845" s="327"/>
    </row>
    <row r="846">
      <c r="A846" s="326"/>
      <c r="B846" s="326"/>
      <c r="C846" s="438"/>
      <c r="D846" s="326"/>
      <c r="E846" s="326"/>
      <c r="F846" s="440"/>
      <c r="G846" s="441"/>
      <c r="H846" s="442"/>
      <c r="I846" s="441"/>
      <c r="J846" s="326"/>
      <c r="K846" s="326"/>
      <c r="L846" s="326"/>
      <c r="M846" s="326"/>
      <c r="N846" s="326"/>
      <c r="O846" s="326"/>
      <c r="P846" s="326"/>
      <c r="Q846" s="327"/>
      <c r="R846" s="327"/>
      <c r="S846" s="327"/>
    </row>
    <row r="847">
      <c r="A847" s="326"/>
      <c r="B847" s="326"/>
      <c r="C847" s="438"/>
      <c r="D847" s="326"/>
      <c r="E847" s="326"/>
      <c r="F847" s="440"/>
      <c r="G847" s="441"/>
      <c r="H847" s="442"/>
      <c r="I847" s="441"/>
      <c r="J847" s="326"/>
      <c r="K847" s="326"/>
      <c r="L847" s="326"/>
      <c r="M847" s="326"/>
      <c r="N847" s="326"/>
      <c r="O847" s="326"/>
      <c r="P847" s="326"/>
      <c r="Q847" s="327"/>
      <c r="R847" s="327"/>
      <c r="S847" s="327"/>
    </row>
    <row r="848">
      <c r="A848" s="326"/>
      <c r="B848" s="326"/>
      <c r="C848" s="438"/>
      <c r="D848" s="326"/>
      <c r="E848" s="326"/>
      <c r="F848" s="440"/>
      <c r="G848" s="441"/>
      <c r="H848" s="442"/>
      <c r="I848" s="441"/>
      <c r="J848" s="326"/>
      <c r="K848" s="326"/>
      <c r="L848" s="326"/>
      <c r="M848" s="326"/>
      <c r="N848" s="326"/>
      <c r="O848" s="326"/>
      <c r="P848" s="326"/>
      <c r="Q848" s="327"/>
      <c r="R848" s="327"/>
      <c r="S848" s="327"/>
    </row>
    <row r="849">
      <c r="A849" s="326"/>
      <c r="B849" s="326"/>
      <c r="C849" s="438"/>
      <c r="D849" s="326"/>
      <c r="E849" s="326"/>
      <c r="F849" s="440"/>
      <c r="G849" s="441"/>
      <c r="H849" s="442"/>
      <c r="I849" s="441"/>
      <c r="J849" s="326"/>
      <c r="K849" s="326"/>
      <c r="L849" s="326"/>
      <c r="M849" s="326"/>
      <c r="N849" s="326"/>
      <c r="O849" s="326"/>
      <c r="P849" s="326"/>
      <c r="Q849" s="327"/>
      <c r="R849" s="327"/>
      <c r="S849" s="327"/>
    </row>
    <row r="850">
      <c r="A850" s="326"/>
      <c r="B850" s="326"/>
      <c r="C850" s="438"/>
      <c r="D850" s="326"/>
      <c r="E850" s="326"/>
      <c r="F850" s="440"/>
      <c r="G850" s="441"/>
      <c r="H850" s="442"/>
      <c r="I850" s="441"/>
      <c r="J850" s="326"/>
      <c r="K850" s="326"/>
      <c r="L850" s="326"/>
      <c r="M850" s="326"/>
      <c r="N850" s="326"/>
      <c r="O850" s="326"/>
      <c r="P850" s="326"/>
      <c r="Q850" s="327"/>
      <c r="R850" s="327"/>
      <c r="S850" s="327"/>
    </row>
    <row r="851">
      <c r="A851" s="326"/>
      <c r="B851" s="326"/>
      <c r="C851" s="438"/>
      <c r="D851" s="326"/>
      <c r="E851" s="326"/>
      <c r="F851" s="440"/>
      <c r="G851" s="441"/>
      <c r="H851" s="442"/>
      <c r="I851" s="441"/>
      <c r="J851" s="326"/>
      <c r="K851" s="326"/>
      <c r="L851" s="326"/>
      <c r="M851" s="326"/>
      <c r="N851" s="326"/>
      <c r="O851" s="326"/>
      <c r="P851" s="326"/>
      <c r="Q851" s="327"/>
      <c r="R851" s="327"/>
      <c r="S851" s="327"/>
    </row>
    <row r="852">
      <c r="A852" s="326"/>
      <c r="B852" s="326"/>
      <c r="C852" s="438"/>
      <c r="D852" s="326"/>
      <c r="E852" s="326"/>
      <c r="F852" s="440"/>
      <c r="G852" s="441"/>
      <c r="H852" s="442"/>
      <c r="I852" s="441"/>
      <c r="J852" s="326"/>
      <c r="K852" s="326"/>
      <c r="L852" s="326"/>
      <c r="M852" s="326"/>
      <c r="N852" s="326"/>
      <c r="O852" s="326"/>
      <c r="P852" s="326"/>
      <c r="Q852" s="327"/>
      <c r="R852" s="327"/>
      <c r="S852" s="327"/>
    </row>
    <row r="853">
      <c r="A853" s="326"/>
      <c r="B853" s="326"/>
      <c r="C853" s="438"/>
      <c r="D853" s="326"/>
      <c r="E853" s="326"/>
      <c r="F853" s="440"/>
      <c r="G853" s="441"/>
      <c r="H853" s="442"/>
      <c r="I853" s="441"/>
      <c r="J853" s="326"/>
      <c r="K853" s="326"/>
      <c r="L853" s="326"/>
      <c r="M853" s="326"/>
      <c r="N853" s="326"/>
      <c r="O853" s="326"/>
      <c r="P853" s="326"/>
      <c r="Q853" s="327"/>
      <c r="R853" s="327"/>
      <c r="S853" s="327"/>
    </row>
    <row r="854">
      <c r="A854" s="326"/>
      <c r="B854" s="326"/>
      <c r="C854" s="438"/>
      <c r="D854" s="326"/>
      <c r="E854" s="326"/>
      <c r="F854" s="440"/>
      <c r="G854" s="441"/>
      <c r="H854" s="442"/>
      <c r="I854" s="441"/>
      <c r="J854" s="326"/>
      <c r="K854" s="326"/>
      <c r="L854" s="326"/>
      <c r="M854" s="326"/>
      <c r="N854" s="326"/>
      <c r="O854" s="326"/>
      <c r="P854" s="326"/>
      <c r="Q854" s="327"/>
      <c r="R854" s="327"/>
      <c r="S854" s="327"/>
    </row>
    <row r="855">
      <c r="A855" s="326"/>
      <c r="B855" s="326"/>
      <c r="C855" s="438"/>
      <c r="D855" s="326"/>
      <c r="E855" s="326"/>
      <c r="F855" s="440"/>
      <c r="G855" s="441"/>
      <c r="H855" s="442"/>
      <c r="I855" s="441"/>
      <c r="J855" s="326"/>
      <c r="K855" s="326"/>
      <c r="L855" s="326"/>
      <c r="M855" s="326"/>
      <c r="N855" s="326"/>
      <c r="O855" s="326"/>
      <c r="P855" s="326"/>
      <c r="Q855" s="327"/>
      <c r="R855" s="327"/>
      <c r="S855" s="327"/>
    </row>
    <row r="856">
      <c r="A856" s="326"/>
      <c r="B856" s="326"/>
      <c r="C856" s="438"/>
      <c r="D856" s="326"/>
      <c r="E856" s="326"/>
      <c r="F856" s="440"/>
      <c r="G856" s="441"/>
      <c r="H856" s="442"/>
      <c r="I856" s="441"/>
      <c r="J856" s="326"/>
      <c r="K856" s="326"/>
      <c r="L856" s="326"/>
      <c r="M856" s="326"/>
      <c r="N856" s="326"/>
      <c r="O856" s="326"/>
      <c r="P856" s="326"/>
      <c r="Q856" s="327"/>
      <c r="R856" s="327"/>
      <c r="S856" s="327"/>
    </row>
    <row r="857">
      <c r="A857" s="326"/>
      <c r="B857" s="326"/>
      <c r="C857" s="438"/>
      <c r="D857" s="326"/>
      <c r="E857" s="326"/>
      <c r="F857" s="440"/>
      <c r="G857" s="441"/>
      <c r="H857" s="442"/>
      <c r="I857" s="441"/>
      <c r="J857" s="326"/>
      <c r="K857" s="326"/>
      <c r="L857" s="326"/>
      <c r="M857" s="326"/>
      <c r="N857" s="326"/>
      <c r="O857" s="326"/>
      <c r="P857" s="326"/>
      <c r="Q857" s="327"/>
      <c r="R857" s="327"/>
      <c r="S857" s="327"/>
    </row>
    <row r="858">
      <c r="A858" s="326"/>
      <c r="B858" s="326"/>
      <c r="C858" s="438"/>
      <c r="D858" s="326"/>
      <c r="E858" s="326"/>
      <c r="F858" s="440"/>
      <c r="G858" s="441"/>
      <c r="H858" s="442"/>
      <c r="I858" s="441"/>
      <c r="J858" s="326"/>
      <c r="K858" s="326"/>
      <c r="L858" s="326"/>
      <c r="M858" s="326"/>
      <c r="N858" s="326"/>
      <c r="O858" s="326"/>
      <c r="P858" s="326"/>
      <c r="Q858" s="327"/>
      <c r="R858" s="327"/>
      <c r="S858" s="327"/>
    </row>
    <row r="859">
      <c r="A859" s="326"/>
      <c r="B859" s="326"/>
      <c r="C859" s="438"/>
      <c r="D859" s="326"/>
      <c r="E859" s="326"/>
      <c r="F859" s="440"/>
      <c r="G859" s="441"/>
      <c r="H859" s="442"/>
      <c r="I859" s="441"/>
      <c r="J859" s="326"/>
      <c r="K859" s="326"/>
      <c r="L859" s="326"/>
      <c r="M859" s="326"/>
      <c r="N859" s="326"/>
      <c r="O859" s="326"/>
      <c r="P859" s="326"/>
      <c r="Q859" s="327"/>
      <c r="R859" s="327"/>
      <c r="S859" s="327"/>
    </row>
    <row r="860">
      <c r="A860" s="326"/>
      <c r="B860" s="326"/>
      <c r="C860" s="438"/>
      <c r="D860" s="326"/>
      <c r="E860" s="326"/>
      <c r="F860" s="440"/>
      <c r="G860" s="441"/>
      <c r="H860" s="442"/>
      <c r="I860" s="441"/>
      <c r="J860" s="326"/>
      <c r="K860" s="326"/>
      <c r="L860" s="326"/>
      <c r="M860" s="326"/>
      <c r="N860" s="326"/>
      <c r="O860" s="326"/>
      <c r="P860" s="326"/>
      <c r="Q860" s="327"/>
      <c r="R860" s="327"/>
      <c r="S860" s="327"/>
    </row>
    <row r="861">
      <c r="A861" s="326"/>
      <c r="B861" s="326"/>
      <c r="C861" s="438"/>
      <c r="D861" s="326"/>
      <c r="E861" s="326"/>
      <c r="F861" s="440"/>
      <c r="G861" s="441"/>
      <c r="H861" s="442"/>
      <c r="I861" s="441"/>
      <c r="J861" s="326"/>
      <c r="K861" s="326"/>
      <c r="L861" s="326"/>
      <c r="M861" s="326"/>
      <c r="N861" s="326"/>
      <c r="O861" s="326"/>
      <c r="P861" s="326"/>
      <c r="Q861" s="327"/>
      <c r="R861" s="327"/>
      <c r="S861" s="327"/>
    </row>
    <row r="862">
      <c r="A862" s="326"/>
      <c r="B862" s="326"/>
      <c r="C862" s="438"/>
      <c r="D862" s="326"/>
      <c r="E862" s="326"/>
      <c r="F862" s="440"/>
      <c r="G862" s="441"/>
      <c r="H862" s="442"/>
      <c r="I862" s="441"/>
      <c r="J862" s="326"/>
      <c r="K862" s="326"/>
      <c r="L862" s="326"/>
      <c r="M862" s="326"/>
      <c r="N862" s="326"/>
      <c r="O862" s="326"/>
      <c r="P862" s="326"/>
      <c r="Q862" s="327"/>
      <c r="R862" s="327"/>
      <c r="S862" s="327"/>
    </row>
    <row r="863">
      <c r="A863" s="326"/>
      <c r="B863" s="326"/>
      <c r="C863" s="438"/>
      <c r="D863" s="326"/>
      <c r="E863" s="326"/>
      <c r="F863" s="440"/>
      <c r="G863" s="441"/>
      <c r="H863" s="442"/>
      <c r="I863" s="441"/>
      <c r="J863" s="326"/>
      <c r="K863" s="326"/>
      <c r="L863" s="326"/>
      <c r="M863" s="326"/>
      <c r="N863" s="326"/>
      <c r="O863" s="326"/>
      <c r="P863" s="326"/>
      <c r="Q863" s="327"/>
      <c r="R863" s="327"/>
      <c r="S863" s="327"/>
    </row>
    <row r="864">
      <c r="A864" s="326"/>
      <c r="B864" s="326"/>
      <c r="C864" s="438"/>
      <c r="D864" s="326"/>
      <c r="E864" s="326"/>
      <c r="F864" s="440"/>
      <c r="G864" s="441"/>
      <c r="H864" s="442"/>
      <c r="I864" s="441"/>
      <c r="J864" s="326"/>
      <c r="K864" s="326"/>
      <c r="L864" s="326"/>
      <c r="M864" s="326"/>
      <c r="N864" s="326"/>
      <c r="O864" s="326"/>
      <c r="P864" s="326"/>
      <c r="Q864" s="327"/>
      <c r="R864" s="327"/>
      <c r="S864" s="327"/>
    </row>
    <row r="865">
      <c r="A865" s="326"/>
      <c r="B865" s="326"/>
      <c r="C865" s="438"/>
      <c r="D865" s="326"/>
      <c r="E865" s="326"/>
      <c r="F865" s="440"/>
      <c r="G865" s="441"/>
      <c r="H865" s="442"/>
      <c r="I865" s="441"/>
      <c r="J865" s="326"/>
      <c r="K865" s="326"/>
      <c r="L865" s="326"/>
      <c r="M865" s="326"/>
      <c r="N865" s="326"/>
      <c r="O865" s="326"/>
      <c r="P865" s="326"/>
      <c r="Q865" s="327"/>
      <c r="R865" s="327"/>
      <c r="S865" s="327"/>
    </row>
    <row r="866">
      <c r="A866" s="326"/>
      <c r="B866" s="326"/>
      <c r="C866" s="438"/>
      <c r="D866" s="326"/>
      <c r="E866" s="326"/>
      <c r="F866" s="440"/>
      <c r="G866" s="441"/>
      <c r="H866" s="442"/>
      <c r="I866" s="441"/>
      <c r="J866" s="326"/>
      <c r="K866" s="326"/>
      <c r="L866" s="326"/>
      <c r="M866" s="326"/>
      <c r="N866" s="326"/>
      <c r="O866" s="326"/>
      <c r="P866" s="326"/>
      <c r="Q866" s="327"/>
      <c r="R866" s="327"/>
      <c r="S866" s="327"/>
    </row>
    <row r="867">
      <c r="A867" s="326"/>
      <c r="B867" s="326"/>
      <c r="C867" s="438"/>
      <c r="D867" s="326"/>
      <c r="E867" s="326"/>
      <c r="F867" s="440"/>
      <c r="G867" s="441"/>
      <c r="H867" s="442"/>
      <c r="I867" s="441"/>
      <c r="J867" s="326"/>
      <c r="K867" s="326"/>
      <c r="L867" s="326"/>
      <c r="M867" s="326"/>
      <c r="N867" s="326"/>
      <c r="O867" s="326"/>
      <c r="P867" s="326"/>
      <c r="Q867" s="327"/>
      <c r="R867" s="327"/>
      <c r="S867" s="327"/>
    </row>
    <row r="868">
      <c r="A868" s="326"/>
      <c r="B868" s="326"/>
      <c r="C868" s="438"/>
      <c r="D868" s="326"/>
      <c r="E868" s="326"/>
      <c r="F868" s="440"/>
      <c r="G868" s="441"/>
      <c r="H868" s="442"/>
      <c r="I868" s="441"/>
      <c r="J868" s="326"/>
      <c r="K868" s="326"/>
      <c r="L868" s="326"/>
      <c r="M868" s="326"/>
      <c r="N868" s="326"/>
      <c r="O868" s="326"/>
      <c r="P868" s="326"/>
      <c r="Q868" s="327"/>
      <c r="R868" s="327"/>
      <c r="S868" s="327"/>
    </row>
    <row r="869">
      <c r="A869" s="326"/>
      <c r="B869" s="326"/>
      <c r="C869" s="438"/>
      <c r="D869" s="326"/>
      <c r="E869" s="326"/>
      <c r="F869" s="440"/>
      <c r="G869" s="441"/>
      <c r="H869" s="442"/>
      <c r="I869" s="441"/>
      <c r="J869" s="326"/>
      <c r="K869" s="326"/>
      <c r="L869" s="326"/>
      <c r="M869" s="326"/>
      <c r="N869" s="326"/>
      <c r="O869" s="326"/>
      <c r="P869" s="326"/>
      <c r="Q869" s="327"/>
      <c r="R869" s="327"/>
      <c r="S869" s="327"/>
    </row>
    <row r="870">
      <c r="A870" s="326"/>
      <c r="B870" s="326"/>
      <c r="C870" s="438"/>
      <c r="D870" s="326"/>
      <c r="E870" s="326"/>
      <c r="F870" s="440"/>
      <c r="G870" s="441"/>
      <c r="H870" s="442"/>
      <c r="I870" s="441"/>
      <c r="J870" s="326"/>
      <c r="K870" s="326"/>
      <c r="L870" s="326"/>
      <c r="M870" s="326"/>
      <c r="N870" s="326"/>
      <c r="O870" s="326"/>
      <c r="P870" s="326"/>
      <c r="Q870" s="327"/>
      <c r="R870" s="327"/>
      <c r="S870" s="327"/>
    </row>
    <row r="871">
      <c r="A871" s="326"/>
      <c r="B871" s="326"/>
      <c r="C871" s="438"/>
      <c r="D871" s="326"/>
      <c r="E871" s="326"/>
      <c r="F871" s="440"/>
      <c r="G871" s="441"/>
      <c r="H871" s="442"/>
      <c r="I871" s="441"/>
      <c r="J871" s="326"/>
      <c r="K871" s="326"/>
      <c r="L871" s="326"/>
      <c r="M871" s="326"/>
      <c r="N871" s="326"/>
      <c r="O871" s="326"/>
      <c r="P871" s="326"/>
      <c r="Q871" s="327"/>
      <c r="R871" s="327"/>
      <c r="S871" s="327"/>
    </row>
    <row r="872">
      <c r="A872" s="326"/>
      <c r="B872" s="326"/>
      <c r="C872" s="438"/>
      <c r="D872" s="326"/>
      <c r="E872" s="326"/>
      <c r="F872" s="440"/>
      <c r="G872" s="441"/>
      <c r="H872" s="442"/>
      <c r="I872" s="441"/>
      <c r="J872" s="326"/>
      <c r="K872" s="326"/>
      <c r="L872" s="326"/>
      <c r="M872" s="326"/>
      <c r="N872" s="326"/>
      <c r="O872" s="326"/>
      <c r="P872" s="326"/>
      <c r="Q872" s="327"/>
      <c r="R872" s="327"/>
      <c r="S872" s="327"/>
    </row>
    <row r="873">
      <c r="A873" s="326"/>
      <c r="B873" s="326"/>
      <c r="C873" s="438"/>
      <c r="D873" s="326"/>
      <c r="E873" s="326"/>
      <c r="F873" s="440"/>
      <c r="G873" s="441"/>
      <c r="H873" s="442"/>
      <c r="I873" s="441"/>
      <c r="J873" s="326"/>
      <c r="K873" s="326"/>
      <c r="L873" s="326"/>
      <c r="M873" s="326"/>
      <c r="N873" s="326"/>
      <c r="O873" s="326"/>
      <c r="P873" s="326"/>
      <c r="Q873" s="327"/>
      <c r="R873" s="327"/>
      <c r="S873" s="327"/>
    </row>
    <row r="874">
      <c r="A874" s="326"/>
      <c r="B874" s="326"/>
      <c r="C874" s="438"/>
      <c r="D874" s="326"/>
      <c r="E874" s="326"/>
      <c r="F874" s="440"/>
      <c r="G874" s="441"/>
      <c r="H874" s="442"/>
      <c r="I874" s="441"/>
      <c r="J874" s="326"/>
      <c r="K874" s="326"/>
      <c r="L874" s="326"/>
      <c r="M874" s="326"/>
      <c r="N874" s="326"/>
      <c r="O874" s="326"/>
      <c r="P874" s="326"/>
      <c r="Q874" s="327"/>
      <c r="R874" s="327"/>
      <c r="S874" s="327"/>
    </row>
    <row r="875">
      <c r="A875" s="326"/>
      <c r="B875" s="326"/>
      <c r="C875" s="438"/>
      <c r="D875" s="326"/>
      <c r="E875" s="326"/>
      <c r="F875" s="440"/>
      <c r="G875" s="441"/>
      <c r="H875" s="442"/>
      <c r="I875" s="441"/>
      <c r="J875" s="326"/>
      <c r="K875" s="326"/>
      <c r="L875" s="326"/>
      <c r="M875" s="326"/>
      <c r="N875" s="326"/>
      <c r="O875" s="326"/>
      <c r="P875" s="326"/>
      <c r="Q875" s="327"/>
      <c r="R875" s="327"/>
      <c r="S875" s="327"/>
    </row>
    <row r="876">
      <c r="A876" s="326"/>
      <c r="B876" s="326"/>
      <c r="C876" s="438"/>
      <c r="D876" s="326"/>
      <c r="E876" s="326"/>
      <c r="F876" s="440"/>
      <c r="G876" s="441"/>
      <c r="H876" s="442"/>
      <c r="I876" s="441"/>
      <c r="J876" s="326"/>
      <c r="K876" s="326"/>
      <c r="L876" s="326"/>
      <c r="M876" s="326"/>
      <c r="N876" s="326"/>
      <c r="O876" s="326"/>
      <c r="P876" s="326"/>
      <c r="Q876" s="327"/>
      <c r="R876" s="327"/>
      <c r="S876" s="327"/>
    </row>
    <row r="877">
      <c r="A877" s="326"/>
      <c r="B877" s="326"/>
      <c r="C877" s="438"/>
      <c r="D877" s="326"/>
      <c r="E877" s="326"/>
      <c r="F877" s="440"/>
      <c r="G877" s="441"/>
      <c r="H877" s="442"/>
      <c r="I877" s="441"/>
      <c r="J877" s="326"/>
      <c r="K877" s="326"/>
      <c r="L877" s="326"/>
      <c r="M877" s="326"/>
      <c r="N877" s="326"/>
      <c r="O877" s="326"/>
      <c r="P877" s="326"/>
      <c r="Q877" s="327"/>
      <c r="R877" s="327"/>
      <c r="S877" s="327"/>
    </row>
    <row r="878">
      <c r="A878" s="326"/>
      <c r="B878" s="326"/>
      <c r="C878" s="438"/>
      <c r="D878" s="326"/>
      <c r="E878" s="326"/>
      <c r="F878" s="440"/>
      <c r="G878" s="441"/>
      <c r="H878" s="442"/>
      <c r="I878" s="441"/>
      <c r="J878" s="326"/>
      <c r="K878" s="326"/>
      <c r="L878" s="326"/>
      <c r="M878" s="326"/>
      <c r="N878" s="326"/>
      <c r="O878" s="326"/>
      <c r="P878" s="326"/>
      <c r="Q878" s="327"/>
      <c r="R878" s="327"/>
      <c r="S878" s="327"/>
    </row>
    <row r="879">
      <c r="A879" s="326"/>
      <c r="B879" s="326"/>
      <c r="C879" s="438"/>
      <c r="D879" s="326"/>
      <c r="E879" s="326"/>
      <c r="F879" s="440"/>
      <c r="G879" s="441"/>
      <c r="H879" s="442"/>
      <c r="I879" s="441"/>
      <c r="J879" s="326"/>
      <c r="K879" s="326"/>
      <c r="L879" s="326"/>
      <c r="M879" s="326"/>
      <c r="N879" s="326"/>
      <c r="O879" s="326"/>
      <c r="P879" s="326"/>
      <c r="Q879" s="327"/>
      <c r="R879" s="327"/>
      <c r="S879" s="327"/>
    </row>
    <row r="880">
      <c r="A880" s="326"/>
      <c r="B880" s="326"/>
      <c r="C880" s="438"/>
      <c r="D880" s="326"/>
      <c r="E880" s="326"/>
      <c r="F880" s="440"/>
      <c r="G880" s="441"/>
      <c r="H880" s="442"/>
      <c r="I880" s="441"/>
      <c r="J880" s="326"/>
      <c r="K880" s="326"/>
      <c r="L880" s="326"/>
      <c r="M880" s="326"/>
      <c r="N880" s="326"/>
      <c r="O880" s="326"/>
      <c r="P880" s="326"/>
      <c r="Q880" s="327"/>
      <c r="R880" s="327"/>
      <c r="S880" s="327"/>
    </row>
    <row r="881">
      <c r="A881" s="326"/>
      <c r="B881" s="326"/>
      <c r="C881" s="438"/>
      <c r="D881" s="326"/>
      <c r="E881" s="326"/>
      <c r="F881" s="440"/>
      <c r="G881" s="441"/>
      <c r="H881" s="442"/>
      <c r="I881" s="441"/>
      <c r="J881" s="326"/>
      <c r="K881" s="326"/>
      <c r="L881" s="326"/>
      <c r="M881" s="326"/>
      <c r="N881" s="326"/>
      <c r="O881" s="326"/>
      <c r="P881" s="326"/>
      <c r="Q881" s="327"/>
      <c r="R881" s="327"/>
      <c r="S881" s="327"/>
    </row>
    <row r="882">
      <c r="A882" s="326"/>
      <c r="B882" s="326"/>
      <c r="C882" s="438"/>
      <c r="D882" s="326"/>
      <c r="E882" s="326"/>
      <c r="F882" s="440"/>
      <c r="G882" s="441"/>
      <c r="H882" s="442"/>
      <c r="I882" s="441"/>
      <c r="J882" s="326"/>
      <c r="K882" s="326"/>
      <c r="L882" s="326"/>
      <c r="M882" s="326"/>
      <c r="N882" s="326"/>
      <c r="O882" s="326"/>
      <c r="P882" s="326"/>
      <c r="Q882" s="327"/>
      <c r="R882" s="327"/>
      <c r="S882" s="327"/>
    </row>
    <row r="883">
      <c r="A883" s="326"/>
      <c r="B883" s="326"/>
      <c r="C883" s="438"/>
      <c r="D883" s="326"/>
      <c r="E883" s="326"/>
      <c r="F883" s="440"/>
      <c r="G883" s="441"/>
      <c r="H883" s="442"/>
      <c r="I883" s="441"/>
      <c r="J883" s="326"/>
      <c r="K883" s="326"/>
      <c r="L883" s="326"/>
      <c r="M883" s="326"/>
      <c r="N883" s="326"/>
      <c r="O883" s="326"/>
      <c r="P883" s="326"/>
      <c r="Q883" s="327"/>
      <c r="R883" s="327"/>
      <c r="S883" s="327"/>
    </row>
    <row r="884">
      <c r="A884" s="326"/>
      <c r="B884" s="326"/>
      <c r="C884" s="438"/>
      <c r="D884" s="326"/>
      <c r="E884" s="326"/>
      <c r="F884" s="440"/>
      <c r="G884" s="441"/>
      <c r="H884" s="442"/>
      <c r="I884" s="441"/>
      <c r="J884" s="326"/>
      <c r="K884" s="326"/>
      <c r="L884" s="326"/>
      <c r="M884" s="326"/>
      <c r="N884" s="326"/>
      <c r="O884" s="326"/>
      <c r="P884" s="326"/>
      <c r="Q884" s="327"/>
      <c r="R884" s="327"/>
      <c r="S884" s="327"/>
    </row>
    <row r="885">
      <c r="A885" s="326"/>
      <c r="B885" s="326"/>
      <c r="C885" s="438"/>
      <c r="D885" s="326"/>
      <c r="E885" s="326"/>
      <c r="F885" s="440"/>
      <c r="G885" s="441"/>
      <c r="H885" s="442"/>
      <c r="I885" s="441"/>
      <c r="J885" s="326"/>
      <c r="K885" s="326"/>
      <c r="L885" s="326"/>
      <c r="M885" s="326"/>
      <c r="N885" s="326"/>
      <c r="O885" s="326"/>
      <c r="P885" s="326"/>
      <c r="Q885" s="327"/>
      <c r="R885" s="327"/>
      <c r="S885" s="327"/>
    </row>
    <row r="886">
      <c r="A886" s="326"/>
      <c r="B886" s="326"/>
      <c r="C886" s="438"/>
      <c r="D886" s="326"/>
      <c r="E886" s="326"/>
      <c r="F886" s="440"/>
      <c r="G886" s="441"/>
      <c r="H886" s="442"/>
      <c r="I886" s="441"/>
      <c r="J886" s="326"/>
      <c r="K886" s="326"/>
      <c r="L886" s="326"/>
      <c r="M886" s="326"/>
      <c r="N886" s="326"/>
      <c r="O886" s="326"/>
      <c r="P886" s="326"/>
      <c r="Q886" s="327"/>
      <c r="R886" s="327"/>
      <c r="S886" s="327"/>
    </row>
    <row r="887">
      <c r="A887" s="326"/>
      <c r="B887" s="326"/>
      <c r="C887" s="438"/>
      <c r="D887" s="326"/>
      <c r="E887" s="326"/>
      <c r="F887" s="440"/>
      <c r="G887" s="441"/>
      <c r="H887" s="442"/>
      <c r="I887" s="441"/>
      <c r="J887" s="326"/>
      <c r="K887" s="326"/>
      <c r="L887" s="326"/>
      <c r="M887" s="326"/>
      <c r="N887" s="326"/>
      <c r="O887" s="326"/>
      <c r="P887" s="326"/>
      <c r="Q887" s="327"/>
      <c r="R887" s="327"/>
      <c r="S887" s="327"/>
    </row>
    <row r="888">
      <c r="A888" s="326"/>
      <c r="B888" s="326"/>
      <c r="C888" s="438"/>
      <c r="D888" s="326"/>
      <c r="E888" s="326"/>
      <c r="F888" s="440"/>
      <c r="G888" s="441"/>
      <c r="H888" s="442"/>
      <c r="I888" s="441"/>
      <c r="J888" s="326"/>
      <c r="K888" s="326"/>
      <c r="L888" s="326"/>
      <c r="M888" s="326"/>
      <c r="N888" s="326"/>
      <c r="O888" s="326"/>
      <c r="P888" s="326"/>
      <c r="Q888" s="327"/>
      <c r="R888" s="327"/>
      <c r="S888" s="327"/>
    </row>
    <row r="889">
      <c r="A889" s="326"/>
      <c r="B889" s="326"/>
      <c r="C889" s="438"/>
      <c r="D889" s="326"/>
      <c r="E889" s="326"/>
      <c r="F889" s="440"/>
      <c r="G889" s="441"/>
      <c r="H889" s="442"/>
      <c r="I889" s="441"/>
      <c r="J889" s="326"/>
      <c r="K889" s="326"/>
      <c r="L889" s="326"/>
      <c r="M889" s="326"/>
      <c r="N889" s="326"/>
      <c r="O889" s="326"/>
      <c r="P889" s="326"/>
      <c r="Q889" s="327"/>
      <c r="R889" s="327"/>
      <c r="S889" s="327"/>
    </row>
    <row r="890">
      <c r="A890" s="326"/>
      <c r="B890" s="326"/>
      <c r="C890" s="438"/>
      <c r="D890" s="326"/>
      <c r="E890" s="326"/>
      <c r="F890" s="440"/>
      <c r="G890" s="441"/>
      <c r="H890" s="442"/>
      <c r="I890" s="441"/>
      <c r="J890" s="326"/>
      <c r="K890" s="326"/>
      <c r="L890" s="326"/>
      <c r="M890" s="326"/>
      <c r="N890" s="326"/>
      <c r="O890" s="326"/>
      <c r="P890" s="326"/>
      <c r="Q890" s="327"/>
      <c r="R890" s="327"/>
      <c r="S890" s="327"/>
    </row>
    <row r="891">
      <c r="A891" s="326"/>
      <c r="B891" s="326"/>
      <c r="C891" s="438"/>
      <c r="D891" s="326"/>
      <c r="E891" s="326"/>
      <c r="F891" s="440"/>
      <c r="G891" s="441"/>
      <c r="H891" s="442"/>
      <c r="I891" s="441"/>
      <c r="J891" s="326"/>
      <c r="K891" s="326"/>
      <c r="L891" s="326"/>
      <c r="M891" s="326"/>
      <c r="N891" s="326"/>
      <c r="O891" s="326"/>
      <c r="P891" s="326"/>
      <c r="Q891" s="327"/>
      <c r="R891" s="327"/>
      <c r="S891" s="327"/>
    </row>
    <row r="892">
      <c r="A892" s="326"/>
      <c r="B892" s="326"/>
      <c r="C892" s="438"/>
      <c r="D892" s="326"/>
      <c r="E892" s="326"/>
      <c r="F892" s="440"/>
      <c r="G892" s="441"/>
      <c r="H892" s="442"/>
      <c r="I892" s="441"/>
      <c r="J892" s="326"/>
      <c r="K892" s="326"/>
      <c r="L892" s="326"/>
      <c r="M892" s="326"/>
      <c r="N892" s="326"/>
      <c r="O892" s="326"/>
      <c r="P892" s="326"/>
      <c r="Q892" s="327"/>
      <c r="R892" s="327"/>
      <c r="S892" s="327"/>
    </row>
    <row r="893">
      <c r="A893" s="326"/>
      <c r="B893" s="326"/>
      <c r="C893" s="438"/>
      <c r="D893" s="326"/>
      <c r="E893" s="326"/>
      <c r="F893" s="440"/>
      <c r="G893" s="441"/>
      <c r="H893" s="442"/>
      <c r="I893" s="441"/>
      <c r="J893" s="326"/>
      <c r="K893" s="326"/>
      <c r="L893" s="326"/>
      <c r="M893" s="326"/>
      <c r="N893" s="326"/>
      <c r="O893" s="326"/>
      <c r="P893" s="326"/>
      <c r="Q893" s="327"/>
      <c r="R893" s="327"/>
      <c r="S893" s="327"/>
    </row>
    <row r="894">
      <c r="A894" s="326"/>
      <c r="B894" s="326"/>
      <c r="C894" s="438"/>
      <c r="D894" s="326"/>
      <c r="E894" s="326"/>
      <c r="F894" s="440"/>
      <c r="G894" s="441"/>
      <c r="H894" s="442"/>
      <c r="I894" s="441"/>
      <c r="J894" s="326"/>
      <c r="K894" s="326"/>
      <c r="L894" s="326"/>
      <c r="M894" s="326"/>
      <c r="N894" s="326"/>
      <c r="O894" s="326"/>
      <c r="P894" s="326"/>
      <c r="Q894" s="327"/>
      <c r="R894" s="327"/>
      <c r="S894" s="327"/>
    </row>
    <row r="895">
      <c r="A895" s="326"/>
      <c r="B895" s="326"/>
      <c r="C895" s="438"/>
      <c r="D895" s="326"/>
      <c r="E895" s="326"/>
      <c r="F895" s="440"/>
      <c r="G895" s="441"/>
      <c r="H895" s="442"/>
      <c r="I895" s="441"/>
      <c r="J895" s="326"/>
      <c r="K895" s="326"/>
      <c r="L895" s="326"/>
      <c r="M895" s="326"/>
      <c r="N895" s="326"/>
      <c r="O895" s="326"/>
      <c r="P895" s="326"/>
      <c r="Q895" s="327"/>
      <c r="R895" s="327"/>
      <c r="S895" s="327"/>
    </row>
    <row r="896">
      <c r="A896" s="326"/>
      <c r="B896" s="326"/>
      <c r="C896" s="438"/>
      <c r="D896" s="326"/>
      <c r="E896" s="326"/>
      <c r="F896" s="440"/>
      <c r="G896" s="441"/>
      <c r="H896" s="442"/>
      <c r="I896" s="441"/>
      <c r="J896" s="326"/>
      <c r="K896" s="326"/>
      <c r="L896" s="326"/>
      <c r="M896" s="326"/>
      <c r="N896" s="326"/>
      <c r="O896" s="326"/>
      <c r="P896" s="326"/>
      <c r="Q896" s="327"/>
      <c r="R896" s="327"/>
      <c r="S896" s="327"/>
    </row>
    <row r="897">
      <c r="A897" s="326"/>
      <c r="B897" s="326"/>
      <c r="C897" s="438"/>
      <c r="D897" s="326"/>
      <c r="E897" s="326"/>
      <c r="F897" s="440"/>
      <c r="G897" s="441"/>
      <c r="H897" s="442"/>
      <c r="I897" s="441"/>
      <c r="J897" s="326"/>
      <c r="K897" s="326"/>
      <c r="L897" s="326"/>
      <c r="M897" s="326"/>
      <c r="N897" s="326"/>
      <c r="O897" s="326"/>
      <c r="P897" s="326"/>
      <c r="Q897" s="327"/>
      <c r="R897" s="327"/>
      <c r="S897" s="327"/>
    </row>
    <row r="898">
      <c r="A898" s="326"/>
      <c r="B898" s="326"/>
      <c r="C898" s="438"/>
      <c r="D898" s="326"/>
      <c r="E898" s="326"/>
      <c r="F898" s="440"/>
      <c r="G898" s="441"/>
      <c r="H898" s="442"/>
      <c r="I898" s="441"/>
      <c r="J898" s="326"/>
      <c r="K898" s="326"/>
      <c r="L898" s="326"/>
      <c r="M898" s="326"/>
      <c r="N898" s="326"/>
      <c r="O898" s="326"/>
      <c r="P898" s="326"/>
      <c r="Q898" s="327"/>
      <c r="R898" s="327"/>
      <c r="S898" s="327"/>
    </row>
    <row r="899">
      <c r="A899" s="326"/>
      <c r="B899" s="326"/>
      <c r="C899" s="438"/>
      <c r="D899" s="326"/>
      <c r="E899" s="326"/>
      <c r="F899" s="440"/>
      <c r="G899" s="441"/>
      <c r="H899" s="442"/>
      <c r="I899" s="441"/>
      <c r="J899" s="326"/>
      <c r="K899" s="326"/>
      <c r="L899" s="326"/>
      <c r="M899" s="326"/>
      <c r="N899" s="326"/>
      <c r="O899" s="326"/>
      <c r="P899" s="326"/>
      <c r="Q899" s="327"/>
      <c r="R899" s="327"/>
      <c r="S899" s="327"/>
    </row>
    <row r="900">
      <c r="A900" s="326"/>
      <c r="B900" s="326"/>
      <c r="C900" s="438"/>
      <c r="D900" s="326"/>
      <c r="E900" s="326"/>
      <c r="F900" s="440"/>
      <c r="G900" s="441"/>
      <c r="H900" s="442"/>
      <c r="I900" s="441"/>
      <c r="J900" s="326"/>
      <c r="K900" s="326"/>
      <c r="L900" s="326"/>
      <c r="M900" s="326"/>
      <c r="N900" s="326"/>
      <c r="O900" s="326"/>
      <c r="P900" s="326"/>
      <c r="Q900" s="327"/>
      <c r="R900" s="327"/>
      <c r="S900" s="327"/>
    </row>
    <row r="901">
      <c r="A901" s="326"/>
      <c r="B901" s="326"/>
      <c r="C901" s="438"/>
      <c r="D901" s="326"/>
      <c r="E901" s="326"/>
      <c r="F901" s="440"/>
      <c r="G901" s="441"/>
      <c r="H901" s="442"/>
      <c r="I901" s="441"/>
      <c r="J901" s="326"/>
      <c r="K901" s="326"/>
      <c r="L901" s="326"/>
      <c r="M901" s="326"/>
      <c r="N901" s="326"/>
      <c r="O901" s="326"/>
      <c r="P901" s="326"/>
      <c r="Q901" s="327"/>
      <c r="R901" s="327"/>
      <c r="S901" s="327"/>
    </row>
    <row r="902">
      <c r="A902" s="326"/>
      <c r="B902" s="326"/>
      <c r="C902" s="438"/>
      <c r="D902" s="326"/>
      <c r="E902" s="326"/>
      <c r="F902" s="440"/>
      <c r="G902" s="441"/>
      <c r="H902" s="442"/>
      <c r="I902" s="441"/>
      <c r="J902" s="326"/>
      <c r="K902" s="326"/>
      <c r="L902" s="326"/>
      <c r="M902" s="326"/>
      <c r="N902" s="326"/>
      <c r="O902" s="326"/>
      <c r="P902" s="326"/>
      <c r="Q902" s="327"/>
      <c r="R902" s="327"/>
      <c r="S902" s="327"/>
    </row>
    <row r="903">
      <c r="A903" s="326"/>
      <c r="B903" s="326"/>
      <c r="C903" s="438"/>
      <c r="D903" s="326"/>
      <c r="E903" s="326"/>
      <c r="F903" s="440"/>
      <c r="G903" s="441"/>
      <c r="H903" s="442"/>
      <c r="I903" s="441"/>
      <c r="J903" s="326"/>
      <c r="K903" s="326"/>
      <c r="L903" s="326"/>
      <c r="M903" s="326"/>
      <c r="N903" s="326"/>
      <c r="O903" s="326"/>
      <c r="P903" s="326"/>
      <c r="Q903" s="327"/>
      <c r="R903" s="327"/>
      <c r="S903" s="327"/>
    </row>
    <row r="904">
      <c r="A904" s="326"/>
      <c r="B904" s="326"/>
      <c r="C904" s="438"/>
      <c r="D904" s="326"/>
      <c r="E904" s="326"/>
      <c r="F904" s="440"/>
      <c r="G904" s="441"/>
      <c r="H904" s="442"/>
      <c r="I904" s="441"/>
      <c r="J904" s="326"/>
      <c r="K904" s="326"/>
      <c r="L904" s="326"/>
      <c r="M904" s="326"/>
      <c r="N904" s="326"/>
      <c r="O904" s="326"/>
      <c r="P904" s="326"/>
      <c r="Q904" s="327"/>
      <c r="R904" s="327"/>
      <c r="S904" s="327"/>
    </row>
    <row r="905">
      <c r="A905" s="326"/>
      <c r="B905" s="326"/>
      <c r="C905" s="438"/>
      <c r="D905" s="326"/>
      <c r="E905" s="326"/>
      <c r="F905" s="440"/>
      <c r="G905" s="441"/>
      <c r="H905" s="442"/>
      <c r="I905" s="441"/>
      <c r="J905" s="326"/>
      <c r="K905" s="326"/>
      <c r="L905" s="326"/>
      <c r="M905" s="326"/>
      <c r="N905" s="326"/>
      <c r="O905" s="326"/>
      <c r="P905" s="326"/>
      <c r="Q905" s="327"/>
      <c r="R905" s="327"/>
      <c r="S905" s="327"/>
    </row>
    <row r="906">
      <c r="A906" s="326"/>
      <c r="B906" s="326"/>
      <c r="C906" s="438"/>
      <c r="D906" s="326"/>
      <c r="E906" s="326"/>
      <c r="F906" s="440"/>
      <c r="G906" s="441"/>
      <c r="H906" s="442"/>
      <c r="I906" s="441"/>
      <c r="J906" s="326"/>
      <c r="K906" s="326"/>
      <c r="L906" s="326"/>
      <c r="M906" s="326"/>
      <c r="N906" s="326"/>
      <c r="O906" s="326"/>
      <c r="P906" s="326"/>
      <c r="Q906" s="327"/>
      <c r="R906" s="327"/>
      <c r="S906" s="327"/>
    </row>
    <row r="907">
      <c r="A907" s="326"/>
      <c r="B907" s="326"/>
      <c r="C907" s="438"/>
      <c r="D907" s="326"/>
      <c r="E907" s="326"/>
      <c r="F907" s="440"/>
      <c r="G907" s="441"/>
      <c r="H907" s="442"/>
      <c r="I907" s="441"/>
      <c r="J907" s="326"/>
      <c r="K907" s="326"/>
      <c r="L907" s="326"/>
      <c r="M907" s="326"/>
      <c r="N907" s="326"/>
      <c r="O907" s="326"/>
      <c r="P907" s="326"/>
      <c r="Q907" s="327"/>
      <c r="R907" s="327"/>
      <c r="S907" s="327"/>
    </row>
    <row r="908">
      <c r="A908" s="326"/>
      <c r="B908" s="326"/>
      <c r="C908" s="438"/>
      <c r="D908" s="326"/>
      <c r="E908" s="326"/>
      <c r="F908" s="440"/>
      <c r="G908" s="441"/>
      <c r="H908" s="442"/>
      <c r="I908" s="441"/>
      <c r="J908" s="326"/>
      <c r="K908" s="326"/>
      <c r="L908" s="326"/>
      <c r="M908" s="326"/>
      <c r="N908" s="326"/>
      <c r="O908" s="326"/>
      <c r="P908" s="326"/>
      <c r="Q908" s="327"/>
      <c r="R908" s="327"/>
      <c r="S908" s="327"/>
    </row>
    <row r="909">
      <c r="A909" s="326"/>
      <c r="B909" s="326"/>
      <c r="C909" s="438"/>
      <c r="D909" s="326"/>
      <c r="E909" s="326"/>
      <c r="F909" s="440"/>
      <c r="G909" s="441"/>
      <c r="H909" s="442"/>
      <c r="I909" s="441"/>
      <c r="J909" s="326"/>
      <c r="K909" s="326"/>
      <c r="L909" s="326"/>
      <c r="M909" s="326"/>
      <c r="N909" s="326"/>
      <c r="O909" s="326"/>
      <c r="P909" s="326"/>
      <c r="Q909" s="327"/>
      <c r="R909" s="327"/>
      <c r="S909" s="327"/>
    </row>
    <row r="910">
      <c r="A910" s="326"/>
      <c r="B910" s="326"/>
      <c r="C910" s="438"/>
      <c r="D910" s="326"/>
      <c r="E910" s="326"/>
      <c r="F910" s="440"/>
      <c r="G910" s="441"/>
      <c r="H910" s="442"/>
      <c r="I910" s="441"/>
      <c r="J910" s="326"/>
      <c r="K910" s="326"/>
      <c r="L910" s="326"/>
      <c r="M910" s="326"/>
      <c r="N910" s="326"/>
      <c r="O910" s="326"/>
      <c r="P910" s="326"/>
      <c r="Q910" s="327"/>
      <c r="R910" s="327"/>
      <c r="S910" s="327"/>
    </row>
    <row r="911">
      <c r="A911" s="326"/>
      <c r="B911" s="326"/>
      <c r="C911" s="438"/>
      <c r="D911" s="326"/>
      <c r="E911" s="326"/>
      <c r="F911" s="440"/>
      <c r="G911" s="441"/>
      <c r="H911" s="442"/>
      <c r="I911" s="441"/>
      <c r="J911" s="326"/>
      <c r="K911" s="326"/>
      <c r="L911" s="326"/>
      <c r="M911" s="326"/>
      <c r="N911" s="326"/>
      <c r="O911" s="326"/>
      <c r="P911" s="326"/>
      <c r="Q911" s="327"/>
      <c r="R911" s="327"/>
      <c r="S911" s="327"/>
    </row>
    <row r="912">
      <c r="A912" s="326"/>
      <c r="B912" s="326"/>
      <c r="C912" s="438"/>
      <c r="D912" s="326"/>
      <c r="E912" s="326"/>
      <c r="F912" s="440"/>
      <c r="G912" s="441"/>
      <c r="H912" s="442"/>
      <c r="I912" s="441"/>
      <c r="J912" s="326"/>
      <c r="K912" s="326"/>
      <c r="L912" s="326"/>
      <c r="M912" s="326"/>
      <c r="N912" s="326"/>
      <c r="O912" s="326"/>
      <c r="P912" s="326"/>
      <c r="Q912" s="327"/>
      <c r="R912" s="327"/>
      <c r="S912" s="327"/>
    </row>
    <row r="913">
      <c r="A913" s="326"/>
      <c r="B913" s="326"/>
      <c r="C913" s="438"/>
      <c r="D913" s="326"/>
      <c r="E913" s="326"/>
      <c r="F913" s="440"/>
      <c r="G913" s="441"/>
      <c r="H913" s="442"/>
      <c r="I913" s="441"/>
      <c r="J913" s="326"/>
      <c r="K913" s="326"/>
      <c r="L913" s="326"/>
      <c r="M913" s="326"/>
      <c r="N913" s="326"/>
      <c r="O913" s="326"/>
      <c r="P913" s="326"/>
      <c r="Q913" s="327"/>
      <c r="R913" s="327"/>
      <c r="S913" s="327"/>
    </row>
    <row r="914">
      <c r="A914" s="326"/>
      <c r="B914" s="326"/>
      <c r="C914" s="438"/>
      <c r="D914" s="326"/>
      <c r="E914" s="326"/>
      <c r="F914" s="440"/>
      <c r="G914" s="441"/>
      <c r="H914" s="442"/>
      <c r="I914" s="441"/>
      <c r="J914" s="326"/>
      <c r="K914" s="326"/>
      <c r="L914" s="326"/>
      <c r="M914" s="326"/>
      <c r="N914" s="326"/>
      <c r="O914" s="326"/>
      <c r="P914" s="326"/>
      <c r="Q914" s="327"/>
      <c r="R914" s="327"/>
      <c r="S914" s="327"/>
    </row>
    <row r="915">
      <c r="A915" s="326"/>
      <c r="B915" s="326"/>
      <c r="C915" s="438"/>
      <c r="D915" s="326"/>
      <c r="E915" s="326"/>
      <c r="F915" s="440"/>
      <c r="G915" s="441"/>
      <c r="H915" s="442"/>
      <c r="I915" s="441"/>
      <c r="J915" s="326"/>
      <c r="K915" s="326"/>
      <c r="L915" s="326"/>
      <c r="M915" s="326"/>
      <c r="N915" s="326"/>
      <c r="O915" s="326"/>
      <c r="P915" s="326"/>
      <c r="Q915" s="327"/>
      <c r="R915" s="327"/>
      <c r="S915" s="327"/>
    </row>
    <row r="916">
      <c r="A916" s="326"/>
      <c r="B916" s="326"/>
      <c r="C916" s="438"/>
      <c r="D916" s="326"/>
      <c r="E916" s="326"/>
      <c r="F916" s="440"/>
      <c r="G916" s="441"/>
      <c r="H916" s="442"/>
      <c r="I916" s="441"/>
      <c r="J916" s="326"/>
      <c r="K916" s="326"/>
      <c r="L916" s="326"/>
      <c r="M916" s="326"/>
      <c r="N916" s="326"/>
      <c r="O916" s="326"/>
      <c r="P916" s="326"/>
      <c r="Q916" s="327"/>
      <c r="R916" s="327"/>
      <c r="S916" s="327"/>
    </row>
    <row r="917">
      <c r="A917" s="326"/>
      <c r="B917" s="326"/>
      <c r="C917" s="438"/>
      <c r="D917" s="326"/>
      <c r="E917" s="326"/>
      <c r="F917" s="440"/>
      <c r="G917" s="441"/>
      <c r="H917" s="442"/>
      <c r="I917" s="441"/>
      <c r="J917" s="326"/>
      <c r="K917" s="326"/>
      <c r="L917" s="326"/>
      <c r="M917" s="326"/>
      <c r="N917" s="326"/>
      <c r="O917" s="326"/>
      <c r="P917" s="326"/>
      <c r="Q917" s="327"/>
      <c r="R917" s="327"/>
      <c r="S917" s="327"/>
    </row>
    <row r="918">
      <c r="A918" s="326"/>
      <c r="B918" s="326"/>
      <c r="C918" s="438"/>
      <c r="D918" s="326"/>
      <c r="E918" s="326"/>
      <c r="F918" s="440"/>
      <c r="G918" s="441"/>
      <c r="H918" s="442"/>
      <c r="I918" s="441"/>
      <c r="J918" s="326"/>
      <c r="K918" s="326"/>
      <c r="L918" s="326"/>
      <c r="M918" s="326"/>
      <c r="N918" s="326"/>
      <c r="O918" s="326"/>
      <c r="P918" s="326"/>
      <c r="Q918" s="327"/>
      <c r="R918" s="327"/>
      <c r="S918" s="327"/>
    </row>
    <row r="919">
      <c r="A919" s="326"/>
      <c r="B919" s="326"/>
      <c r="C919" s="438"/>
      <c r="D919" s="326"/>
      <c r="E919" s="326"/>
      <c r="F919" s="440"/>
      <c r="G919" s="441"/>
      <c r="H919" s="442"/>
      <c r="I919" s="441"/>
      <c r="J919" s="326"/>
      <c r="K919" s="326"/>
      <c r="L919" s="326"/>
      <c r="M919" s="326"/>
      <c r="N919" s="326"/>
      <c r="O919" s="326"/>
      <c r="P919" s="326"/>
      <c r="Q919" s="327"/>
      <c r="R919" s="327"/>
      <c r="S919" s="327"/>
    </row>
    <row r="920">
      <c r="A920" s="326"/>
      <c r="B920" s="326"/>
      <c r="C920" s="438"/>
      <c r="D920" s="326"/>
      <c r="E920" s="326"/>
      <c r="F920" s="440"/>
      <c r="G920" s="441"/>
      <c r="H920" s="442"/>
      <c r="I920" s="441"/>
      <c r="J920" s="326"/>
      <c r="K920" s="326"/>
      <c r="L920" s="326"/>
      <c r="M920" s="326"/>
      <c r="N920" s="326"/>
      <c r="O920" s="326"/>
      <c r="P920" s="326"/>
      <c r="Q920" s="327"/>
      <c r="R920" s="327"/>
      <c r="S920" s="327"/>
    </row>
    <row r="921">
      <c r="A921" s="326"/>
      <c r="B921" s="326"/>
      <c r="C921" s="438"/>
      <c r="D921" s="326"/>
      <c r="E921" s="326"/>
      <c r="F921" s="440"/>
      <c r="G921" s="441"/>
      <c r="H921" s="442"/>
      <c r="I921" s="441"/>
      <c r="J921" s="326"/>
      <c r="K921" s="326"/>
      <c r="L921" s="326"/>
      <c r="M921" s="326"/>
      <c r="N921" s="326"/>
      <c r="O921" s="326"/>
      <c r="P921" s="326"/>
      <c r="Q921" s="327"/>
      <c r="R921" s="327"/>
      <c r="S921" s="327"/>
    </row>
    <row r="922">
      <c r="A922" s="326"/>
      <c r="B922" s="326"/>
      <c r="C922" s="438"/>
      <c r="D922" s="326"/>
      <c r="E922" s="326"/>
      <c r="F922" s="440"/>
      <c r="G922" s="441"/>
      <c r="H922" s="442"/>
      <c r="I922" s="441"/>
      <c r="J922" s="326"/>
      <c r="K922" s="326"/>
      <c r="L922" s="326"/>
      <c r="M922" s="326"/>
      <c r="N922" s="326"/>
      <c r="O922" s="326"/>
      <c r="P922" s="326"/>
      <c r="Q922" s="327"/>
      <c r="R922" s="327"/>
      <c r="S922" s="327"/>
    </row>
    <row r="923">
      <c r="A923" s="326"/>
      <c r="B923" s="326"/>
      <c r="C923" s="438"/>
      <c r="D923" s="326"/>
      <c r="E923" s="326"/>
      <c r="F923" s="440"/>
      <c r="G923" s="441"/>
      <c r="H923" s="442"/>
      <c r="I923" s="441"/>
      <c r="J923" s="326"/>
      <c r="K923" s="326"/>
      <c r="L923" s="326"/>
      <c r="M923" s="326"/>
      <c r="N923" s="326"/>
      <c r="O923" s="326"/>
      <c r="P923" s="326"/>
      <c r="Q923" s="327"/>
      <c r="R923" s="327"/>
      <c r="S923" s="327"/>
    </row>
    <row r="924">
      <c r="A924" s="326"/>
      <c r="B924" s="326"/>
      <c r="C924" s="438"/>
      <c r="D924" s="326"/>
      <c r="E924" s="326"/>
      <c r="F924" s="440"/>
      <c r="G924" s="441"/>
      <c r="H924" s="442"/>
      <c r="I924" s="441"/>
      <c r="J924" s="326"/>
      <c r="K924" s="326"/>
      <c r="L924" s="326"/>
      <c r="M924" s="326"/>
      <c r="N924" s="326"/>
      <c r="O924" s="326"/>
      <c r="P924" s="326"/>
      <c r="Q924" s="327"/>
      <c r="R924" s="327"/>
      <c r="S924" s="327"/>
    </row>
    <row r="925">
      <c r="A925" s="326"/>
      <c r="B925" s="326"/>
      <c r="C925" s="438"/>
      <c r="D925" s="326"/>
      <c r="E925" s="326"/>
      <c r="F925" s="440"/>
      <c r="G925" s="441"/>
      <c r="H925" s="442"/>
      <c r="I925" s="441"/>
      <c r="J925" s="326"/>
      <c r="K925" s="326"/>
      <c r="L925" s="326"/>
      <c r="M925" s="326"/>
      <c r="N925" s="326"/>
      <c r="O925" s="326"/>
      <c r="P925" s="326"/>
      <c r="Q925" s="327"/>
      <c r="R925" s="327"/>
      <c r="S925" s="327"/>
    </row>
    <row r="926">
      <c r="A926" s="326"/>
      <c r="B926" s="326"/>
      <c r="C926" s="438"/>
      <c r="D926" s="326"/>
      <c r="E926" s="326"/>
      <c r="F926" s="440"/>
      <c r="G926" s="441"/>
      <c r="H926" s="442"/>
      <c r="I926" s="441"/>
      <c r="J926" s="326"/>
      <c r="K926" s="326"/>
      <c r="L926" s="326"/>
      <c r="M926" s="326"/>
      <c r="N926" s="326"/>
      <c r="O926" s="326"/>
      <c r="P926" s="326"/>
      <c r="Q926" s="327"/>
      <c r="R926" s="327"/>
      <c r="S926" s="327"/>
    </row>
    <row r="927">
      <c r="A927" s="326"/>
      <c r="B927" s="326"/>
      <c r="C927" s="438"/>
      <c r="D927" s="326"/>
      <c r="E927" s="326"/>
      <c r="F927" s="440"/>
      <c r="G927" s="441"/>
      <c r="H927" s="442"/>
      <c r="I927" s="441"/>
      <c r="J927" s="326"/>
      <c r="K927" s="326"/>
      <c r="L927" s="326"/>
      <c r="M927" s="326"/>
      <c r="N927" s="326"/>
      <c r="O927" s="326"/>
      <c r="P927" s="326"/>
      <c r="Q927" s="327"/>
      <c r="R927" s="327"/>
      <c r="S927" s="327"/>
    </row>
    <row r="928">
      <c r="A928" s="326"/>
      <c r="B928" s="326"/>
      <c r="C928" s="438"/>
      <c r="D928" s="326"/>
      <c r="E928" s="326"/>
      <c r="F928" s="440"/>
      <c r="G928" s="441"/>
      <c r="H928" s="442"/>
      <c r="I928" s="441"/>
      <c r="J928" s="326"/>
      <c r="K928" s="326"/>
      <c r="L928" s="326"/>
      <c r="M928" s="326"/>
      <c r="N928" s="326"/>
      <c r="O928" s="326"/>
      <c r="P928" s="326"/>
      <c r="Q928" s="327"/>
      <c r="R928" s="327"/>
      <c r="S928" s="327"/>
    </row>
    <row r="929">
      <c r="A929" s="326"/>
      <c r="B929" s="326"/>
      <c r="C929" s="438"/>
      <c r="D929" s="326"/>
      <c r="E929" s="326"/>
      <c r="F929" s="440"/>
      <c r="G929" s="441"/>
      <c r="H929" s="442"/>
      <c r="I929" s="441"/>
      <c r="J929" s="326"/>
      <c r="K929" s="326"/>
      <c r="L929" s="326"/>
      <c r="M929" s="326"/>
      <c r="N929" s="326"/>
      <c r="O929" s="326"/>
      <c r="P929" s="326"/>
      <c r="Q929" s="327"/>
      <c r="R929" s="327"/>
      <c r="S929" s="327"/>
    </row>
    <row r="930">
      <c r="A930" s="326"/>
      <c r="B930" s="326"/>
      <c r="C930" s="438"/>
      <c r="D930" s="326"/>
      <c r="E930" s="326"/>
      <c r="F930" s="440"/>
      <c r="G930" s="441"/>
      <c r="H930" s="442"/>
      <c r="I930" s="441"/>
      <c r="J930" s="326"/>
      <c r="K930" s="326"/>
      <c r="L930" s="326"/>
      <c r="M930" s="326"/>
      <c r="N930" s="326"/>
      <c r="O930" s="326"/>
      <c r="P930" s="326"/>
      <c r="Q930" s="327"/>
      <c r="R930" s="327"/>
      <c r="S930" s="327"/>
    </row>
    <row r="931">
      <c r="A931" s="326"/>
      <c r="B931" s="326"/>
      <c r="C931" s="438"/>
      <c r="D931" s="326"/>
      <c r="E931" s="326"/>
      <c r="F931" s="440"/>
      <c r="G931" s="441"/>
      <c r="H931" s="442"/>
      <c r="I931" s="441"/>
      <c r="J931" s="326"/>
      <c r="K931" s="326"/>
      <c r="L931" s="326"/>
      <c r="M931" s="326"/>
      <c r="N931" s="326"/>
      <c r="O931" s="326"/>
      <c r="P931" s="326"/>
      <c r="Q931" s="327"/>
      <c r="R931" s="327"/>
      <c r="S931" s="327"/>
    </row>
    <row r="932">
      <c r="A932" s="326"/>
      <c r="B932" s="326"/>
      <c r="C932" s="438"/>
      <c r="D932" s="326"/>
      <c r="E932" s="326"/>
      <c r="F932" s="440"/>
      <c r="G932" s="441"/>
      <c r="H932" s="442"/>
      <c r="I932" s="441"/>
      <c r="J932" s="326"/>
      <c r="K932" s="326"/>
      <c r="L932" s="326"/>
      <c r="M932" s="326"/>
      <c r="N932" s="326"/>
      <c r="O932" s="326"/>
      <c r="P932" s="326"/>
      <c r="Q932" s="327"/>
      <c r="R932" s="327"/>
      <c r="S932" s="327"/>
    </row>
    <row r="933">
      <c r="A933" s="326"/>
      <c r="B933" s="326"/>
      <c r="C933" s="438"/>
      <c r="D933" s="326"/>
      <c r="E933" s="326"/>
      <c r="F933" s="440"/>
      <c r="G933" s="441"/>
      <c r="H933" s="442"/>
      <c r="I933" s="441"/>
      <c r="J933" s="326"/>
      <c r="K933" s="326"/>
      <c r="L933" s="326"/>
      <c r="M933" s="326"/>
      <c r="N933" s="326"/>
      <c r="O933" s="326"/>
      <c r="P933" s="326"/>
      <c r="Q933" s="327"/>
      <c r="R933" s="327"/>
      <c r="S933" s="327"/>
    </row>
    <row r="934">
      <c r="A934" s="326"/>
      <c r="B934" s="326"/>
      <c r="C934" s="438"/>
      <c r="D934" s="326"/>
      <c r="E934" s="326"/>
      <c r="F934" s="440"/>
      <c r="G934" s="441"/>
      <c r="H934" s="442"/>
      <c r="I934" s="441"/>
      <c r="J934" s="326"/>
      <c r="K934" s="326"/>
      <c r="L934" s="326"/>
      <c r="M934" s="326"/>
      <c r="N934" s="326"/>
      <c r="O934" s="326"/>
      <c r="P934" s="326"/>
      <c r="Q934" s="327"/>
      <c r="R934" s="327"/>
      <c r="S934" s="327"/>
    </row>
    <row r="935">
      <c r="A935" s="326"/>
      <c r="B935" s="326"/>
      <c r="C935" s="438"/>
      <c r="D935" s="326"/>
      <c r="E935" s="326"/>
      <c r="F935" s="440"/>
      <c r="G935" s="441"/>
      <c r="H935" s="442"/>
      <c r="I935" s="441"/>
      <c r="J935" s="326"/>
      <c r="K935" s="326"/>
      <c r="L935" s="326"/>
      <c r="M935" s="326"/>
      <c r="N935" s="326"/>
      <c r="O935" s="326"/>
      <c r="P935" s="326"/>
      <c r="Q935" s="327"/>
      <c r="R935" s="327"/>
      <c r="S935" s="327"/>
    </row>
    <row r="936">
      <c r="A936" s="326"/>
      <c r="B936" s="326"/>
      <c r="C936" s="438"/>
      <c r="D936" s="326"/>
      <c r="E936" s="326"/>
      <c r="F936" s="440"/>
      <c r="G936" s="441"/>
      <c r="H936" s="442"/>
      <c r="I936" s="441"/>
      <c r="J936" s="326"/>
      <c r="K936" s="326"/>
      <c r="L936" s="326"/>
      <c r="M936" s="326"/>
      <c r="N936" s="326"/>
      <c r="O936" s="326"/>
      <c r="P936" s="326"/>
      <c r="Q936" s="327"/>
      <c r="R936" s="327"/>
      <c r="S936" s="327"/>
    </row>
    <row r="937">
      <c r="A937" s="326"/>
      <c r="B937" s="326"/>
      <c r="C937" s="438"/>
      <c r="D937" s="326"/>
      <c r="E937" s="326"/>
      <c r="F937" s="440"/>
      <c r="G937" s="441"/>
      <c r="H937" s="442"/>
      <c r="I937" s="441"/>
      <c r="J937" s="326"/>
      <c r="K937" s="326"/>
      <c r="L937" s="326"/>
      <c r="M937" s="326"/>
      <c r="N937" s="326"/>
      <c r="O937" s="326"/>
      <c r="P937" s="326"/>
      <c r="Q937" s="327"/>
      <c r="R937" s="327"/>
      <c r="S937" s="327"/>
    </row>
    <row r="938">
      <c r="A938" s="326"/>
      <c r="B938" s="326"/>
      <c r="C938" s="438"/>
      <c r="D938" s="326"/>
      <c r="E938" s="326"/>
      <c r="F938" s="440"/>
      <c r="G938" s="441"/>
      <c r="H938" s="442"/>
      <c r="I938" s="441"/>
      <c r="J938" s="326"/>
      <c r="K938" s="326"/>
      <c r="L938" s="326"/>
      <c r="M938" s="326"/>
      <c r="N938" s="326"/>
      <c r="O938" s="326"/>
      <c r="P938" s="326"/>
      <c r="Q938" s="327"/>
      <c r="R938" s="327"/>
      <c r="S938" s="327"/>
    </row>
    <row r="939">
      <c r="A939" s="326"/>
      <c r="B939" s="326"/>
      <c r="C939" s="438"/>
      <c r="D939" s="326"/>
      <c r="E939" s="326"/>
      <c r="F939" s="440"/>
      <c r="G939" s="441"/>
      <c r="H939" s="442"/>
      <c r="I939" s="441"/>
      <c r="J939" s="326"/>
      <c r="K939" s="326"/>
      <c r="L939" s="326"/>
      <c r="M939" s="326"/>
      <c r="N939" s="326"/>
      <c r="O939" s="326"/>
      <c r="P939" s="326"/>
      <c r="Q939" s="327"/>
      <c r="R939" s="327"/>
      <c r="S939" s="327"/>
    </row>
    <row r="940">
      <c r="A940" s="326"/>
      <c r="B940" s="326"/>
      <c r="C940" s="438"/>
      <c r="D940" s="326"/>
      <c r="E940" s="326"/>
      <c r="F940" s="440"/>
      <c r="G940" s="441"/>
      <c r="H940" s="442"/>
      <c r="I940" s="441"/>
      <c r="J940" s="326"/>
      <c r="K940" s="326"/>
      <c r="L940" s="326"/>
      <c r="M940" s="326"/>
      <c r="N940" s="326"/>
      <c r="O940" s="326"/>
      <c r="P940" s="326"/>
      <c r="Q940" s="327"/>
      <c r="R940" s="327"/>
      <c r="S940" s="327"/>
    </row>
    <row r="941">
      <c r="A941" s="326"/>
      <c r="B941" s="326"/>
      <c r="C941" s="438"/>
      <c r="D941" s="326"/>
      <c r="E941" s="326"/>
      <c r="F941" s="440"/>
      <c r="G941" s="441"/>
      <c r="H941" s="442"/>
      <c r="I941" s="441"/>
      <c r="J941" s="326"/>
      <c r="K941" s="326"/>
      <c r="L941" s="326"/>
      <c r="M941" s="326"/>
      <c r="N941" s="326"/>
      <c r="O941" s="326"/>
      <c r="P941" s="326"/>
      <c r="Q941" s="327"/>
      <c r="R941" s="327"/>
      <c r="S941" s="327"/>
    </row>
    <row r="942">
      <c r="A942" s="326"/>
      <c r="B942" s="326"/>
      <c r="C942" s="438"/>
      <c r="D942" s="326"/>
      <c r="E942" s="326"/>
      <c r="F942" s="440"/>
      <c r="G942" s="441"/>
      <c r="H942" s="442"/>
      <c r="I942" s="441"/>
      <c r="J942" s="326"/>
      <c r="K942" s="326"/>
      <c r="L942" s="326"/>
      <c r="M942" s="326"/>
      <c r="N942" s="326"/>
      <c r="O942" s="326"/>
      <c r="P942" s="326"/>
      <c r="Q942" s="327"/>
      <c r="R942" s="327"/>
      <c r="S942" s="327"/>
    </row>
    <row r="943">
      <c r="A943" s="326"/>
      <c r="B943" s="326"/>
      <c r="C943" s="438"/>
      <c r="D943" s="326"/>
      <c r="E943" s="326"/>
      <c r="F943" s="440"/>
      <c r="G943" s="441"/>
      <c r="H943" s="442"/>
      <c r="I943" s="441"/>
      <c r="J943" s="326"/>
      <c r="K943" s="326"/>
      <c r="L943" s="326"/>
      <c r="M943" s="326"/>
      <c r="N943" s="326"/>
      <c r="O943" s="326"/>
      <c r="P943" s="326"/>
      <c r="Q943" s="327"/>
      <c r="R943" s="327"/>
      <c r="S943" s="327"/>
    </row>
    <row r="944">
      <c r="A944" s="326"/>
      <c r="B944" s="326"/>
      <c r="C944" s="438"/>
      <c r="D944" s="326"/>
      <c r="E944" s="326"/>
      <c r="F944" s="440"/>
      <c r="G944" s="441"/>
      <c r="H944" s="442"/>
      <c r="I944" s="441"/>
      <c r="J944" s="326"/>
      <c r="K944" s="326"/>
      <c r="L944" s="326"/>
      <c r="M944" s="326"/>
      <c r="N944" s="326"/>
      <c r="O944" s="326"/>
      <c r="P944" s="326"/>
      <c r="Q944" s="327"/>
      <c r="R944" s="327"/>
      <c r="S944" s="327"/>
    </row>
    <row r="945">
      <c r="A945" s="326"/>
      <c r="B945" s="326"/>
      <c r="C945" s="438"/>
      <c r="D945" s="326"/>
      <c r="E945" s="326"/>
      <c r="F945" s="440"/>
      <c r="G945" s="441"/>
      <c r="H945" s="442"/>
      <c r="I945" s="441"/>
      <c r="J945" s="326"/>
      <c r="K945" s="326"/>
      <c r="L945" s="326"/>
      <c r="M945" s="326"/>
      <c r="N945" s="326"/>
      <c r="O945" s="326"/>
      <c r="P945" s="326"/>
      <c r="Q945" s="327"/>
      <c r="R945" s="327"/>
      <c r="S945" s="327"/>
    </row>
    <row r="946">
      <c r="A946" s="326"/>
      <c r="B946" s="326"/>
      <c r="C946" s="438"/>
      <c r="D946" s="326"/>
      <c r="E946" s="326"/>
      <c r="F946" s="440"/>
      <c r="G946" s="441"/>
      <c r="H946" s="442"/>
      <c r="I946" s="441"/>
      <c r="J946" s="326"/>
      <c r="K946" s="326"/>
      <c r="L946" s="326"/>
      <c r="M946" s="326"/>
      <c r="N946" s="326"/>
      <c r="O946" s="326"/>
      <c r="P946" s="326"/>
      <c r="Q946" s="327"/>
      <c r="R946" s="327"/>
      <c r="S946" s="327"/>
    </row>
    <row r="947">
      <c r="A947" s="326"/>
      <c r="B947" s="326"/>
      <c r="C947" s="438"/>
      <c r="D947" s="326"/>
      <c r="E947" s="326"/>
      <c r="F947" s="440"/>
      <c r="G947" s="441"/>
      <c r="H947" s="442"/>
      <c r="I947" s="441"/>
      <c r="J947" s="326"/>
      <c r="K947" s="326"/>
      <c r="L947" s="326"/>
      <c r="M947" s="326"/>
      <c r="N947" s="326"/>
      <c r="O947" s="326"/>
      <c r="P947" s="326"/>
      <c r="Q947" s="327"/>
      <c r="R947" s="327"/>
      <c r="S947" s="327"/>
    </row>
    <row r="948">
      <c r="A948" s="326"/>
      <c r="B948" s="326"/>
      <c r="C948" s="438"/>
      <c r="D948" s="326"/>
      <c r="E948" s="326"/>
      <c r="F948" s="440"/>
      <c r="G948" s="441"/>
      <c r="H948" s="442"/>
      <c r="I948" s="441"/>
      <c r="J948" s="326"/>
      <c r="K948" s="326"/>
      <c r="L948" s="326"/>
      <c r="M948" s="326"/>
      <c r="N948" s="326"/>
      <c r="O948" s="326"/>
      <c r="P948" s="326"/>
      <c r="Q948" s="327"/>
      <c r="R948" s="327"/>
      <c r="S948" s="327"/>
    </row>
    <row r="949">
      <c r="A949" s="326"/>
      <c r="B949" s="326"/>
      <c r="C949" s="438"/>
      <c r="D949" s="326"/>
      <c r="E949" s="326"/>
      <c r="F949" s="440"/>
      <c r="G949" s="441"/>
      <c r="H949" s="442"/>
      <c r="I949" s="441"/>
      <c r="J949" s="326"/>
      <c r="K949" s="326"/>
      <c r="L949" s="326"/>
      <c r="M949" s="326"/>
      <c r="N949" s="326"/>
      <c r="O949" s="326"/>
      <c r="P949" s="326"/>
      <c r="Q949" s="327"/>
      <c r="R949" s="327"/>
      <c r="S949" s="327"/>
    </row>
    <row r="950">
      <c r="A950" s="326"/>
      <c r="B950" s="326"/>
      <c r="C950" s="438"/>
      <c r="D950" s="326"/>
      <c r="E950" s="326"/>
      <c r="F950" s="440"/>
      <c r="G950" s="441"/>
      <c r="H950" s="442"/>
      <c r="I950" s="441"/>
      <c r="J950" s="326"/>
      <c r="K950" s="326"/>
      <c r="L950" s="326"/>
      <c r="M950" s="326"/>
      <c r="N950" s="326"/>
      <c r="O950" s="326"/>
      <c r="P950" s="326"/>
      <c r="Q950" s="327"/>
      <c r="R950" s="327"/>
      <c r="S950" s="327"/>
    </row>
    <row r="951">
      <c r="A951" s="326"/>
      <c r="B951" s="326"/>
      <c r="C951" s="438"/>
      <c r="D951" s="326"/>
      <c r="E951" s="326"/>
      <c r="F951" s="440"/>
      <c r="G951" s="441"/>
      <c r="H951" s="442"/>
      <c r="I951" s="441"/>
      <c r="J951" s="326"/>
      <c r="K951" s="326"/>
      <c r="L951" s="326"/>
      <c r="M951" s="326"/>
      <c r="N951" s="326"/>
      <c r="O951" s="326"/>
      <c r="P951" s="326"/>
      <c r="Q951" s="327"/>
      <c r="R951" s="327"/>
      <c r="S951" s="327"/>
    </row>
    <row r="952">
      <c r="A952" s="326"/>
      <c r="B952" s="326"/>
      <c r="C952" s="438"/>
      <c r="D952" s="326"/>
      <c r="E952" s="326"/>
      <c r="F952" s="440"/>
      <c r="G952" s="441"/>
      <c r="H952" s="442"/>
      <c r="I952" s="441"/>
      <c r="J952" s="326"/>
      <c r="K952" s="326"/>
      <c r="L952" s="326"/>
      <c r="M952" s="326"/>
      <c r="N952" s="326"/>
      <c r="O952" s="326"/>
      <c r="P952" s="326"/>
      <c r="Q952" s="327"/>
      <c r="R952" s="327"/>
      <c r="S952" s="327"/>
    </row>
    <row r="953">
      <c r="A953" s="326"/>
      <c r="B953" s="326"/>
      <c r="C953" s="438"/>
      <c r="D953" s="326"/>
      <c r="E953" s="326"/>
      <c r="F953" s="440"/>
      <c r="G953" s="441"/>
      <c r="H953" s="442"/>
      <c r="I953" s="441"/>
      <c r="J953" s="326"/>
      <c r="K953" s="326"/>
      <c r="L953" s="326"/>
      <c r="M953" s="326"/>
      <c r="N953" s="326"/>
      <c r="O953" s="326"/>
      <c r="P953" s="326"/>
      <c r="Q953" s="327"/>
      <c r="R953" s="327"/>
      <c r="S953" s="327"/>
    </row>
    <row r="954">
      <c r="A954" s="326"/>
      <c r="B954" s="326"/>
      <c r="C954" s="438"/>
      <c r="D954" s="326"/>
      <c r="E954" s="326"/>
      <c r="F954" s="440"/>
      <c r="G954" s="441"/>
      <c r="H954" s="442"/>
      <c r="I954" s="441"/>
      <c r="J954" s="326"/>
      <c r="K954" s="326"/>
      <c r="L954" s="326"/>
      <c r="M954" s="326"/>
      <c r="N954" s="326"/>
      <c r="O954" s="326"/>
      <c r="P954" s="326"/>
      <c r="Q954" s="327"/>
      <c r="R954" s="327"/>
      <c r="S954" s="327"/>
    </row>
    <row r="955">
      <c r="A955" s="326"/>
      <c r="B955" s="326"/>
      <c r="C955" s="438"/>
      <c r="D955" s="326"/>
      <c r="E955" s="326"/>
      <c r="F955" s="440"/>
      <c r="G955" s="441"/>
      <c r="H955" s="442"/>
      <c r="I955" s="441"/>
      <c r="J955" s="326"/>
      <c r="K955" s="326"/>
      <c r="L955" s="326"/>
      <c r="M955" s="326"/>
      <c r="N955" s="326"/>
      <c r="O955" s="326"/>
      <c r="P955" s="326"/>
      <c r="Q955" s="327"/>
      <c r="R955" s="327"/>
      <c r="S955" s="327"/>
    </row>
    <row r="956">
      <c r="A956" s="326"/>
      <c r="B956" s="326"/>
      <c r="C956" s="438"/>
      <c r="D956" s="326"/>
      <c r="E956" s="326"/>
      <c r="F956" s="440"/>
      <c r="G956" s="441"/>
      <c r="H956" s="442"/>
      <c r="I956" s="441"/>
      <c r="J956" s="326"/>
      <c r="K956" s="326"/>
      <c r="L956" s="326"/>
      <c r="M956" s="326"/>
      <c r="N956" s="326"/>
      <c r="O956" s="326"/>
      <c r="P956" s="326"/>
      <c r="Q956" s="327"/>
      <c r="R956" s="327"/>
      <c r="S956" s="327"/>
    </row>
    <row r="957">
      <c r="A957" s="326"/>
      <c r="B957" s="326"/>
      <c r="C957" s="438"/>
      <c r="D957" s="326"/>
      <c r="E957" s="326"/>
      <c r="F957" s="440"/>
      <c r="G957" s="441"/>
      <c r="H957" s="442"/>
      <c r="I957" s="441"/>
      <c r="J957" s="326"/>
      <c r="K957" s="326"/>
      <c r="L957" s="326"/>
      <c r="M957" s="326"/>
      <c r="N957" s="326"/>
      <c r="O957" s="326"/>
      <c r="P957" s="326"/>
      <c r="Q957" s="327"/>
      <c r="R957" s="327"/>
      <c r="S957" s="327"/>
    </row>
    <row r="958">
      <c r="A958" s="326"/>
      <c r="B958" s="326"/>
      <c r="C958" s="438"/>
      <c r="D958" s="326"/>
      <c r="E958" s="326"/>
      <c r="F958" s="440"/>
      <c r="G958" s="441"/>
      <c r="H958" s="442"/>
      <c r="I958" s="441"/>
      <c r="J958" s="326"/>
      <c r="K958" s="326"/>
      <c r="L958" s="326"/>
      <c r="M958" s="326"/>
      <c r="N958" s="326"/>
      <c r="O958" s="326"/>
      <c r="P958" s="326"/>
      <c r="Q958" s="327"/>
      <c r="R958" s="327"/>
      <c r="S958" s="327"/>
    </row>
    <row r="959">
      <c r="A959" s="326"/>
      <c r="B959" s="326"/>
      <c r="C959" s="438"/>
      <c r="D959" s="326"/>
      <c r="E959" s="326"/>
      <c r="F959" s="440"/>
      <c r="G959" s="441"/>
      <c r="H959" s="442"/>
      <c r="I959" s="441"/>
      <c r="J959" s="326"/>
      <c r="K959" s="326"/>
      <c r="L959" s="326"/>
      <c r="M959" s="326"/>
      <c r="N959" s="326"/>
      <c r="O959" s="326"/>
      <c r="P959" s="326"/>
      <c r="Q959" s="327"/>
      <c r="R959" s="327"/>
      <c r="S959" s="327"/>
    </row>
    <row r="960">
      <c r="A960" s="326"/>
      <c r="B960" s="326"/>
      <c r="C960" s="438"/>
      <c r="D960" s="326"/>
      <c r="E960" s="326"/>
      <c r="F960" s="440"/>
      <c r="G960" s="441"/>
      <c r="H960" s="442"/>
      <c r="I960" s="441"/>
      <c r="J960" s="326"/>
      <c r="K960" s="326"/>
      <c r="L960" s="326"/>
      <c r="M960" s="326"/>
      <c r="N960" s="326"/>
      <c r="O960" s="326"/>
      <c r="P960" s="326"/>
      <c r="Q960" s="327"/>
      <c r="R960" s="327"/>
      <c r="S960" s="327"/>
    </row>
    <row r="961">
      <c r="A961" s="326"/>
      <c r="B961" s="326"/>
      <c r="C961" s="438"/>
      <c r="D961" s="326"/>
      <c r="E961" s="326"/>
      <c r="F961" s="440"/>
      <c r="G961" s="441"/>
      <c r="H961" s="442"/>
      <c r="I961" s="441"/>
      <c r="J961" s="326"/>
      <c r="K961" s="326"/>
      <c r="L961" s="326"/>
      <c r="M961" s="326"/>
      <c r="N961" s="326"/>
      <c r="O961" s="326"/>
      <c r="P961" s="326"/>
      <c r="Q961" s="327"/>
      <c r="R961" s="327"/>
      <c r="S961" s="327"/>
    </row>
    <row r="962">
      <c r="A962" s="326"/>
      <c r="B962" s="326"/>
      <c r="C962" s="438"/>
      <c r="D962" s="326"/>
      <c r="E962" s="326"/>
      <c r="F962" s="440"/>
      <c r="G962" s="441"/>
      <c r="H962" s="442"/>
      <c r="I962" s="441"/>
      <c r="J962" s="326"/>
      <c r="K962" s="326"/>
      <c r="L962" s="326"/>
      <c r="M962" s="326"/>
      <c r="N962" s="326"/>
      <c r="O962" s="326"/>
      <c r="P962" s="326"/>
      <c r="Q962" s="327"/>
      <c r="R962" s="327"/>
      <c r="S962" s="327"/>
    </row>
    <row r="963">
      <c r="A963" s="326"/>
      <c r="B963" s="326"/>
      <c r="C963" s="438"/>
      <c r="D963" s="326"/>
      <c r="E963" s="326"/>
      <c r="F963" s="440"/>
      <c r="G963" s="441"/>
      <c r="H963" s="442"/>
      <c r="I963" s="441"/>
      <c r="J963" s="326"/>
      <c r="K963" s="326"/>
      <c r="L963" s="326"/>
      <c r="M963" s="326"/>
      <c r="N963" s="326"/>
      <c r="O963" s="326"/>
      <c r="P963" s="326"/>
      <c r="Q963" s="327"/>
      <c r="R963" s="327"/>
      <c r="S963" s="327"/>
    </row>
    <row r="964">
      <c r="A964" s="326"/>
      <c r="B964" s="326"/>
      <c r="C964" s="438"/>
      <c r="D964" s="326"/>
      <c r="E964" s="326"/>
      <c r="F964" s="440"/>
      <c r="G964" s="441"/>
      <c r="H964" s="442"/>
      <c r="I964" s="441"/>
      <c r="J964" s="326"/>
      <c r="K964" s="326"/>
      <c r="L964" s="326"/>
      <c r="M964" s="326"/>
      <c r="N964" s="326"/>
      <c r="O964" s="326"/>
      <c r="P964" s="326"/>
      <c r="Q964" s="327"/>
      <c r="R964" s="327"/>
      <c r="S964" s="327"/>
    </row>
    <row r="965">
      <c r="A965" s="326"/>
      <c r="B965" s="326"/>
      <c r="C965" s="438"/>
      <c r="D965" s="326"/>
      <c r="E965" s="326"/>
      <c r="F965" s="440"/>
      <c r="G965" s="441"/>
      <c r="H965" s="442"/>
      <c r="I965" s="441"/>
      <c r="J965" s="326"/>
      <c r="K965" s="326"/>
      <c r="L965" s="326"/>
      <c r="M965" s="326"/>
      <c r="N965" s="326"/>
      <c r="O965" s="326"/>
      <c r="P965" s="326"/>
      <c r="Q965" s="327"/>
      <c r="R965" s="327"/>
      <c r="S965" s="327"/>
    </row>
    <row r="966">
      <c r="A966" s="326"/>
      <c r="B966" s="326"/>
      <c r="C966" s="438"/>
      <c r="D966" s="326"/>
      <c r="E966" s="326"/>
      <c r="F966" s="440"/>
      <c r="G966" s="441"/>
      <c r="H966" s="442"/>
      <c r="I966" s="441"/>
      <c r="J966" s="326"/>
      <c r="K966" s="326"/>
      <c r="L966" s="326"/>
      <c r="M966" s="326"/>
      <c r="N966" s="326"/>
      <c r="O966" s="326"/>
      <c r="P966" s="326"/>
      <c r="Q966" s="327"/>
      <c r="R966" s="327"/>
      <c r="S966" s="327"/>
    </row>
    <row r="967">
      <c r="A967" s="326"/>
      <c r="B967" s="326"/>
      <c r="C967" s="438"/>
      <c r="D967" s="326"/>
      <c r="E967" s="326"/>
      <c r="F967" s="440"/>
      <c r="G967" s="441"/>
      <c r="H967" s="442"/>
      <c r="I967" s="441"/>
      <c r="J967" s="326"/>
      <c r="K967" s="326"/>
      <c r="L967" s="326"/>
      <c r="M967" s="326"/>
      <c r="N967" s="326"/>
      <c r="O967" s="326"/>
      <c r="P967" s="326"/>
      <c r="Q967" s="327"/>
      <c r="R967" s="327"/>
      <c r="S967" s="327"/>
    </row>
    <row r="968">
      <c r="A968" s="326"/>
      <c r="B968" s="326"/>
      <c r="C968" s="438"/>
      <c r="D968" s="326"/>
      <c r="E968" s="326"/>
      <c r="F968" s="440"/>
      <c r="G968" s="441"/>
      <c r="H968" s="442"/>
      <c r="I968" s="441"/>
      <c r="J968" s="326"/>
      <c r="K968" s="326"/>
      <c r="L968" s="326"/>
      <c r="M968" s="326"/>
      <c r="N968" s="326"/>
      <c r="O968" s="326"/>
      <c r="P968" s="326"/>
      <c r="Q968" s="327"/>
      <c r="R968" s="327"/>
      <c r="S968" s="327"/>
    </row>
    <row r="969">
      <c r="A969" s="326"/>
      <c r="B969" s="326"/>
      <c r="C969" s="438"/>
      <c r="D969" s="326"/>
      <c r="E969" s="326"/>
      <c r="F969" s="440"/>
      <c r="G969" s="441"/>
      <c r="H969" s="442"/>
      <c r="I969" s="441"/>
      <c r="J969" s="326"/>
      <c r="K969" s="326"/>
      <c r="L969" s="326"/>
      <c r="M969" s="326"/>
      <c r="N969" s="326"/>
      <c r="O969" s="326"/>
      <c r="P969" s="326"/>
      <c r="Q969" s="327"/>
      <c r="R969" s="327"/>
      <c r="S969" s="327"/>
    </row>
    <row r="970">
      <c r="A970" s="326"/>
      <c r="B970" s="326"/>
      <c r="C970" s="438"/>
      <c r="D970" s="326"/>
      <c r="E970" s="326"/>
      <c r="F970" s="440"/>
      <c r="G970" s="441"/>
      <c r="H970" s="442"/>
      <c r="I970" s="441"/>
      <c r="J970" s="326"/>
      <c r="K970" s="326"/>
      <c r="L970" s="326"/>
      <c r="M970" s="326"/>
      <c r="N970" s="326"/>
      <c r="O970" s="326"/>
      <c r="P970" s="326"/>
      <c r="Q970" s="327"/>
      <c r="R970" s="327"/>
      <c r="S970" s="327"/>
    </row>
    <row r="971">
      <c r="A971" s="326"/>
      <c r="B971" s="326"/>
      <c r="C971" s="438"/>
      <c r="D971" s="326"/>
      <c r="E971" s="326"/>
      <c r="F971" s="440"/>
      <c r="G971" s="441"/>
      <c r="H971" s="442"/>
      <c r="I971" s="441"/>
      <c r="J971" s="326"/>
      <c r="K971" s="326"/>
      <c r="L971" s="326"/>
      <c r="M971" s="326"/>
      <c r="N971" s="326"/>
      <c r="O971" s="326"/>
      <c r="P971" s="326"/>
      <c r="Q971" s="327"/>
      <c r="R971" s="327"/>
      <c r="S971" s="327"/>
    </row>
    <row r="972">
      <c r="A972" s="326"/>
      <c r="B972" s="326"/>
      <c r="C972" s="438"/>
      <c r="D972" s="326"/>
      <c r="E972" s="326"/>
      <c r="F972" s="440"/>
      <c r="G972" s="441"/>
      <c r="H972" s="442"/>
      <c r="I972" s="441"/>
      <c r="J972" s="326"/>
      <c r="K972" s="326"/>
      <c r="L972" s="326"/>
      <c r="M972" s="326"/>
      <c r="N972" s="326"/>
      <c r="O972" s="326"/>
      <c r="P972" s="326"/>
      <c r="Q972" s="327"/>
      <c r="R972" s="327"/>
      <c r="S972" s="327"/>
    </row>
    <row r="973">
      <c r="A973" s="326"/>
      <c r="B973" s="326"/>
      <c r="C973" s="438"/>
      <c r="D973" s="326"/>
      <c r="E973" s="326"/>
      <c r="F973" s="440"/>
      <c r="G973" s="441"/>
      <c r="H973" s="442"/>
      <c r="I973" s="441"/>
      <c r="J973" s="326"/>
      <c r="K973" s="326"/>
      <c r="L973" s="326"/>
      <c r="M973" s="326"/>
      <c r="N973" s="326"/>
      <c r="O973" s="326"/>
      <c r="P973" s="326"/>
      <c r="Q973" s="327"/>
      <c r="R973" s="327"/>
      <c r="S973" s="327"/>
    </row>
    <row r="974">
      <c r="A974" s="326"/>
      <c r="B974" s="326"/>
      <c r="C974" s="438"/>
      <c r="D974" s="326"/>
      <c r="E974" s="326"/>
      <c r="F974" s="440"/>
      <c r="G974" s="441"/>
      <c r="H974" s="442"/>
      <c r="I974" s="441"/>
      <c r="J974" s="326"/>
      <c r="K974" s="326"/>
      <c r="L974" s="326"/>
      <c r="M974" s="326"/>
      <c r="N974" s="326"/>
      <c r="O974" s="326"/>
      <c r="P974" s="326"/>
      <c r="Q974" s="327"/>
      <c r="R974" s="327"/>
      <c r="S974" s="327"/>
    </row>
    <row r="975">
      <c r="A975" s="326"/>
      <c r="B975" s="326"/>
      <c r="C975" s="438"/>
      <c r="D975" s="326"/>
      <c r="E975" s="326"/>
      <c r="F975" s="440"/>
      <c r="G975" s="441"/>
      <c r="H975" s="442"/>
      <c r="I975" s="441"/>
      <c r="J975" s="326"/>
      <c r="K975" s="326"/>
      <c r="L975" s="326"/>
      <c r="M975" s="326"/>
      <c r="N975" s="326"/>
      <c r="O975" s="326"/>
      <c r="P975" s="326"/>
      <c r="Q975" s="327"/>
      <c r="R975" s="327"/>
      <c r="S975" s="327"/>
    </row>
    <row r="976">
      <c r="A976" s="326"/>
      <c r="B976" s="326"/>
      <c r="C976" s="438"/>
      <c r="D976" s="326"/>
      <c r="E976" s="326"/>
      <c r="F976" s="440"/>
      <c r="G976" s="441"/>
      <c r="H976" s="442"/>
      <c r="I976" s="441"/>
      <c r="J976" s="326"/>
      <c r="K976" s="326"/>
      <c r="L976" s="326"/>
      <c r="M976" s="326"/>
      <c r="N976" s="326"/>
      <c r="O976" s="326"/>
      <c r="P976" s="326"/>
      <c r="Q976" s="327"/>
      <c r="R976" s="327"/>
      <c r="S976" s="327"/>
    </row>
    <row r="977">
      <c r="A977" s="326"/>
      <c r="B977" s="326"/>
      <c r="C977" s="438"/>
      <c r="D977" s="326"/>
      <c r="E977" s="326"/>
      <c r="F977" s="440"/>
      <c r="G977" s="441"/>
      <c r="H977" s="442"/>
      <c r="I977" s="441"/>
      <c r="J977" s="326"/>
      <c r="K977" s="326"/>
      <c r="L977" s="326"/>
      <c r="M977" s="326"/>
      <c r="N977" s="326"/>
      <c r="O977" s="326"/>
      <c r="P977" s="326"/>
      <c r="Q977" s="327"/>
      <c r="R977" s="327"/>
      <c r="S977" s="327"/>
    </row>
    <row r="978">
      <c r="A978" s="326"/>
      <c r="B978" s="326"/>
      <c r="C978" s="438"/>
      <c r="D978" s="326"/>
      <c r="E978" s="326"/>
      <c r="F978" s="440"/>
      <c r="G978" s="441"/>
      <c r="H978" s="442"/>
      <c r="I978" s="441"/>
      <c r="J978" s="326"/>
      <c r="K978" s="326"/>
      <c r="L978" s="326"/>
      <c r="M978" s="326"/>
      <c r="N978" s="326"/>
      <c r="O978" s="326"/>
      <c r="P978" s="326"/>
      <c r="Q978" s="327"/>
      <c r="R978" s="327"/>
      <c r="S978" s="327"/>
    </row>
    <row r="979">
      <c r="A979" s="326"/>
      <c r="B979" s="326"/>
      <c r="C979" s="438"/>
      <c r="D979" s="326"/>
      <c r="E979" s="326"/>
      <c r="F979" s="440"/>
      <c r="G979" s="441"/>
      <c r="H979" s="442"/>
      <c r="I979" s="441"/>
      <c r="J979" s="326"/>
      <c r="K979" s="326"/>
      <c r="L979" s="326"/>
      <c r="M979" s="326"/>
      <c r="N979" s="326"/>
      <c r="O979" s="326"/>
      <c r="P979" s="326"/>
      <c r="Q979" s="327"/>
      <c r="R979" s="327"/>
      <c r="S979" s="327"/>
    </row>
    <row r="980">
      <c r="A980" s="326"/>
      <c r="B980" s="326"/>
      <c r="C980" s="438"/>
      <c r="D980" s="326"/>
      <c r="E980" s="326"/>
      <c r="F980" s="440"/>
      <c r="G980" s="441"/>
      <c r="H980" s="442"/>
      <c r="I980" s="441"/>
      <c r="J980" s="326"/>
      <c r="K980" s="326"/>
      <c r="L980" s="326"/>
      <c r="M980" s="326"/>
      <c r="N980" s="326"/>
      <c r="O980" s="326"/>
      <c r="P980" s="326"/>
      <c r="Q980" s="327"/>
      <c r="R980" s="327"/>
      <c r="S980" s="327"/>
    </row>
    <row r="981">
      <c r="A981" s="326"/>
      <c r="B981" s="326"/>
      <c r="C981" s="438"/>
      <c r="D981" s="326"/>
      <c r="E981" s="326"/>
      <c r="F981" s="440"/>
      <c r="G981" s="441"/>
      <c r="H981" s="442"/>
      <c r="I981" s="441"/>
      <c r="J981" s="326"/>
      <c r="K981" s="326"/>
      <c r="L981" s="326"/>
      <c r="M981" s="326"/>
      <c r="N981" s="326"/>
      <c r="O981" s="326"/>
      <c r="P981" s="326"/>
      <c r="Q981" s="327"/>
      <c r="R981" s="327"/>
      <c r="S981" s="327"/>
    </row>
    <row r="982">
      <c r="A982" s="326"/>
      <c r="B982" s="326"/>
      <c r="C982" s="438"/>
      <c r="D982" s="326"/>
      <c r="E982" s="326"/>
      <c r="F982" s="440"/>
      <c r="G982" s="441"/>
      <c r="H982" s="442"/>
      <c r="I982" s="441"/>
      <c r="J982" s="326"/>
      <c r="K982" s="326"/>
      <c r="L982" s="326"/>
      <c r="M982" s="326"/>
      <c r="N982" s="326"/>
      <c r="O982" s="326"/>
      <c r="P982" s="326"/>
      <c r="Q982" s="327"/>
      <c r="R982" s="327"/>
      <c r="S982" s="327"/>
    </row>
    <row r="983">
      <c r="A983" s="326"/>
      <c r="B983" s="326"/>
      <c r="C983" s="438"/>
      <c r="D983" s="326"/>
      <c r="E983" s="326"/>
      <c r="F983" s="440"/>
      <c r="G983" s="441"/>
      <c r="H983" s="442"/>
      <c r="I983" s="441"/>
      <c r="J983" s="326"/>
      <c r="K983" s="326"/>
      <c r="L983" s="326"/>
      <c r="M983" s="326"/>
      <c r="N983" s="326"/>
      <c r="O983" s="326"/>
      <c r="P983" s="326"/>
      <c r="Q983" s="327"/>
      <c r="R983" s="327"/>
      <c r="S983" s="327"/>
    </row>
    <row r="984">
      <c r="A984" s="326"/>
      <c r="B984" s="326"/>
      <c r="C984" s="438"/>
      <c r="D984" s="326"/>
      <c r="E984" s="326"/>
      <c r="F984" s="440"/>
      <c r="G984" s="441"/>
      <c r="H984" s="442"/>
      <c r="I984" s="441"/>
      <c r="J984" s="326"/>
      <c r="K984" s="326"/>
      <c r="L984" s="326"/>
      <c r="M984" s="326"/>
      <c r="N984" s="326"/>
      <c r="O984" s="326"/>
      <c r="P984" s="326"/>
      <c r="Q984" s="327"/>
      <c r="R984" s="327"/>
      <c r="S984" s="327"/>
    </row>
    <row r="985">
      <c r="A985" s="326"/>
      <c r="B985" s="326"/>
      <c r="C985" s="438"/>
      <c r="D985" s="326"/>
      <c r="E985" s="326"/>
      <c r="F985" s="440"/>
      <c r="G985" s="441"/>
      <c r="H985" s="442"/>
      <c r="I985" s="441"/>
      <c r="J985" s="326"/>
      <c r="K985" s="326"/>
      <c r="L985" s="326"/>
      <c r="M985" s="326"/>
      <c r="N985" s="326"/>
      <c r="O985" s="326"/>
      <c r="P985" s="326"/>
      <c r="Q985" s="327"/>
      <c r="R985" s="327"/>
      <c r="S985" s="327"/>
    </row>
    <row r="986">
      <c r="A986" s="326"/>
      <c r="B986" s="326"/>
      <c r="C986" s="438"/>
      <c r="D986" s="326"/>
      <c r="E986" s="326"/>
      <c r="F986" s="440"/>
      <c r="G986" s="441"/>
      <c r="H986" s="442"/>
      <c r="I986" s="441"/>
      <c r="J986" s="326"/>
      <c r="K986" s="326"/>
      <c r="L986" s="326"/>
      <c r="M986" s="326"/>
      <c r="N986" s="326"/>
      <c r="O986" s="326"/>
      <c r="P986" s="326"/>
      <c r="Q986" s="327"/>
      <c r="R986" s="327"/>
      <c r="S986" s="327"/>
    </row>
    <row r="987">
      <c r="A987" s="326"/>
      <c r="B987" s="326"/>
      <c r="C987" s="438"/>
      <c r="D987" s="326"/>
      <c r="E987" s="326"/>
      <c r="F987" s="440"/>
      <c r="G987" s="441"/>
      <c r="H987" s="442"/>
      <c r="I987" s="441"/>
      <c r="J987" s="326"/>
      <c r="K987" s="326"/>
      <c r="L987" s="326"/>
      <c r="M987" s="326"/>
      <c r="N987" s="326"/>
      <c r="O987" s="326"/>
      <c r="P987" s="326"/>
      <c r="Q987" s="327"/>
      <c r="R987" s="327"/>
      <c r="S987" s="327"/>
    </row>
    <row r="988">
      <c r="A988" s="326"/>
      <c r="B988" s="326"/>
      <c r="C988" s="438"/>
      <c r="D988" s="326"/>
      <c r="E988" s="326"/>
      <c r="F988" s="440"/>
      <c r="G988" s="441"/>
      <c r="H988" s="442"/>
      <c r="I988" s="441"/>
      <c r="J988" s="326"/>
      <c r="K988" s="326"/>
      <c r="L988" s="326"/>
      <c r="M988" s="326"/>
      <c r="N988" s="326"/>
      <c r="O988" s="326"/>
      <c r="P988" s="326"/>
      <c r="Q988" s="327"/>
      <c r="R988" s="327"/>
      <c r="S988" s="327"/>
    </row>
    <row r="989">
      <c r="A989" s="326"/>
      <c r="B989" s="326"/>
      <c r="C989" s="438"/>
      <c r="D989" s="326"/>
      <c r="E989" s="326"/>
      <c r="F989" s="440"/>
      <c r="G989" s="441"/>
      <c r="H989" s="442"/>
      <c r="I989" s="441"/>
      <c r="J989" s="326"/>
      <c r="K989" s="326"/>
      <c r="L989" s="326"/>
      <c r="M989" s="326"/>
      <c r="N989" s="326"/>
      <c r="O989" s="326"/>
      <c r="P989" s="326"/>
      <c r="Q989" s="327"/>
      <c r="R989" s="327"/>
      <c r="S989" s="327"/>
    </row>
    <row r="990">
      <c r="A990" s="326"/>
      <c r="B990" s="326"/>
      <c r="C990" s="438"/>
      <c r="D990" s="326"/>
      <c r="E990" s="326"/>
      <c r="F990" s="440"/>
      <c r="G990" s="441"/>
      <c r="H990" s="442"/>
      <c r="I990" s="441"/>
      <c r="J990" s="326"/>
      <c r="K990" s="326"/>
      <c r="L990" s="326"/>
      <c r="M990" s="326"/>
      <c r="N990" s="326"/>
      <c r="O990" s="326"/>
      <c r="P990" s="326"/>
      <c r="Q990" s="327"/>
      <c r="R990" s="327"/>
      <c r="S990" s="327"/>
    </row>
    <row r="991">
      <c r="A991" s="326"/>
      <c r="B991" s="326"/>
      <c r="C991" s="438"/>
      <c r="D991" s="326"/>
      <c r="E991" s="326"/>
      <c r="F991" s="440"/>
      <c r="G991" s="441"/>
      <c r="H991" s="442"/>
      <c r="I991" s="441"/>
      <c r="J991" s="326"/>
      <c r="K991" s="326"/>
      <c r="L991" s="326"/>
      <c r="M991" s="326"/>
      <c r="N991" s="326"/>
      <c r="O991" s="326"/>
      <c r="P991" s="326"/>
      <c r="Q991" s="327"/>
      <c r="R991" s="327"/>
      <c r="S991" s="327"/>
    </row>
    <row r="992">
      <c r="A992" s="326"/>
      <c r="B992" s="326"/>
      <c r="C992" s="438"/>
      <c r="D992" s="326"/>
      <c r="E992" s="326"/>
      <c r="F992" s="440"/>
      <c r="G992" s="441"/>
      <c r="H992" s="442"/>
      <c r="I992" s="441"/>
      <c r="J992" s="326"/>
      <c r="K992" s="326"/>
      <c r="L992" s="326"/>
      <c r="M992" s="326"/>
      <c r="N992" s="326"/>
      <c r="O992" s="326"/>
      <c r="P992" s="326"/>
      <c r="Q992" s="327"/>
      <c r="R992" s="327"/>
      <c r="S992" s="327"/>
    </row>
    <row r="993">
      <c r="A993" s="326"/>
      <c r="B993" s="326"/>
      <c r="C993" s="438"/>
      <c r="D993" s="326"/>
      <c r="E993" s="326"/>
      <c r="F993" s="440"/>
      <c r="G993" s="441"/>
      <c r="H993" s="442"/>
      <c r="I993" s="441"/>
      <c r="J993" s="326"/>
      <c r="K993" s="326"/>
      <c r="L993" s="326"/>
      <c r="M993" s="326"/>
      <c r="N993" s="326"/>
      <c r="O993" s="326"/>
      <c r="P993" s="326"/>
      <c r="Q993" s="327"/>
      <c r="R993" s="327"/>
      <c r="S993" s="327"/>
    </row>
    <row r="994">
      <c r="A994" s="326"/>
      <c r="B994" s="326"/>
      <c r="C994" s="438"/>
      <c r="D994" s="326"/>
      <c r="E994" s="326"/>
      <c r="F994" s="440"/>
      <c r="G994" s="441"/>
      <c r="H994" s="442"/>
      <c r="I994" s="441"/>
      <c r="J994" s="326"/>
      <c r="K994" s="326"/>
      <c r="L994" s="326"/>
      <c r="M994" s="326"/>
      <c r="N994" s="326"/>
      <c r="O994" s="326"/>
      <c r="P994" s="326"/>
      <c r="Q994" s="327"/>
      <c r="R994" s="327"/>
      <c r="S994" s="327"/>
    </row>
    <row r="995">
      <c r="A995" s="326"/>
      <c r="B995" s="326"/>
      <c r="C995" s="438"/>
      <c r="D995" s="326"/>
      <c r="E995" s="326"/>
      <c r="F995" s="440"/>
      <c r="G995" s="441"/>
      <c r="H995" s="442"/>
      <c r="I995" s="441"/>
      <c r="J995" s="326"/>
      <c r="K995" s="326"/>
      <c r="L995" s="326"/>
      <c r="M995" s="326"/>
      <c r="N995" s="326"/>
      <c r="O995" s="326"/>
      <c r="P995" s="326"/>
      <c r="Q995" s="327"/>
      <c r="R995" s="327"/>
      <c r="S995" s="327"/>
    </row>
    <row r="996">
      <c r="A996" s="326"/>
      <c r="B996" s="326"/>
      <c r="C996" s="438"/>
      <c r="D996" s="326"/>
      <c r="E996" s="326"/>
      <c r="F996" s="440"/>
      <c r="G996" s="441"/>
      <c r="H996" s="442"/>
      <c r="I996" s="441"/>
      <c r="J996" s="326"/>
      <c r="K996" s="326"/>
      <c r="L996" s="326"/>
      <c r="M996" s="326"/>
      <c r="N996" s="326"/>
      <c r="O996" s="326"/>
      <c r="P996" s="326"/>
      <c r="Q996" s="327"/>
      <c r="R996" s="327"/>
      <c r="S996" s="327"/>
    </row>
    <row r="997">
      <c r="A997" s="326"/>
      <c r="B997" s="326"/>
      <c r="C997" s="438"/>
      <c r="D997" s="326"/>
      <c r="E997" s="326"/>
      <c r="F997" s="440"/>
      <c r="G997" s="441"/>
      <c r="H997" s="442"/>
      <c r="I997" s="441"/>
      <c r="J997" s="326"/>
      <c r="K997" s="326"/>
      <c r="L997" s="326"/>
      <c r="M997" s="326"/>
      <c r="N997" s="326"/>
      <c r="O997" s="326"/>
      <c r="P997" s="326"/>
      <c r="Q997" s="327"/>
      <c r="R997" s="327"/>
      <c r="S997" s="327"/>
    </row>
    <row r="998">
      <c r="A998" s="326"/>
      <c r="B998" s="326"/>
      <c r="C998" s="438"/>
      <c r="D998" s="326"/>
      <c r="E998" s="326"/>
      <c r="F998" s="440"/>
      <c r="G998" s="441"/>
      <c r="H998" s="442"/>
      <c r="I998" s="441"/>
      <c r="J998" s="326"/>
      <c r="K998" s="326"/>
      <c r="L998" s="326"/>
      <c r="M998" s="326"/>
      <c r="N998" s="326"/>
      <c r="O998" s="326"/>
      <c r="P998" s="326"/>
      <c r="Q998" s="327"/>
      <c r="R998" s="327"/>
      <c r="S998" s="327"/>
    </row>
    <row r="999">
      <c r="A999" s="326"/>
      <c r="B999" s="326"/>
      <c r="C999" s="438"/>
      <c r="D999" s="326"/>
      <c r="E999" s="326"/>
      <c r="F999" s="440"/>
      <c r="G999" s="441"/>
      <c r="H999" s="442"/>
      <c r="I999" s="441"/>
      <c r="J999" s="326"/>
      <c r="K999" s="326"/>
      <c r="L999" s="326"/>
      <c r="M999" s="326"/>
      <c r="N999" s="326"/>
      <c r="O999" s="326"/>
      <c r="P999" s="326"/>
      <c r="Q999" s="327"/>
      <c r="R999" s="327"/>
      <c r="S999" s="327"/>
    </row>
    <row r="1000">
      <c r="A1000" s="326"/>
      <c r="B1000" s="326"/>
      <c r="C1000" s="438"/>
      <c r="D1000" s="326"/>
      <c r="E1000" s="326"/>
      <c r="F1000" s="440"/>
      <c r="G1000" s="441"/>
      <c r="H1000" s="442"/>
      <c r="I1000" s="441"/>
      <c r="J1000" s="326"/>
      <c r="K1000" s="326"/>
      <c r="L1000" s="326"/>
      <c r="M1000" s="326"/>
      <c r="N1000" s="326"/>
      <c r="O1000" s="326"/>
      <c r="P1000" s="326"/>
      <c r="Q1000" s="327"/>
      <c r="R1000" s="327"/>
      <c r="S1000" s="327"/>
    </row>
  </sheetData>
  <autoFilter ref="$A$2:$S$318"/>
  <mergeCells count="6">
    <mergeCell ref="J22:J24"/>
    <mergeCell ref="K70:L70"/>
    <mergeCell ref="K74:L74"/>
    <mergeCell ref="K78:L78"/>
    <mergeCell ref="K153:N153"/>
    <mergeCell ref="J187:J188"/>
  </mergeCells>
  <hyperlinks>
    <hyperlink r:id="rId1" ref="O29"/>
    <hyperlink r:id="rId2" ref="O43"/>
    <hyperlink r:id="rId3" ref="N54"/>
    <hyperlink r:id="rId4" ref="O62"/>
    <hyperlink r:id="rId5" ref="M70"/>
    <hyperlink r:id="rId6" ref="M74"/>
    <hyperlink r:id="rId7" ref="M78"/>
    <hyperlink r:id="rId8" ref="O84"/>
    <hyperlink r:id="rId9" ref="O93"/>
    <hyperlink r:id="rId10" ref="O101"/>
    <hyperlink r:id="rId11" ref="O113"/>
    <hyperlink r:id="rId12" ref="O138"/>
    <hyperlink r:id="rId13" ref="N163"/>
    <hyperlink r:id="rId14" ref="L164"/>
  </hyperlinks>
  <printOptions/>
  <pageMargins bottom="0.75" footer="0.0" header="0.0" left="0.7" right="0.7" top="0.75"/>
  <pageSetup paperSize="9" orientation="portrait"/>
  <drawing r:id="rId1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75" outlineLevelRow="1"/>
  <cols>
    <col customWidth="1" min="1" max="1" width="7.13"/>
    <col customWidth="1" min="2" max="2" width="7.38"/>
    <col customWidth="1" min="3" max="3" width="52.25"/>
    <col customWidth="1" min="4" max="4" width="15.38"/>
    <col customWidth="1" min="5" max="5" width="9.5"/>
    <col customWidth="1" min="6" max="8" width="9.63"/>
    <col customWidth="1" min="9" max="9" width="12.13"/>
    <col customWidth="1" min="10" max="10" width="49.25"/>
    <col customWidth="1" min="11" max="11" width="35.88"/>
    <col customWidth="1" min="12" max="26" width="11.0"/>
  </cols>
  <sheetData>
    <row r="1">
      <c r="A1" s="322" t="s">
        <v>1</v>
      </c>
      <c r="B1" s="322" t="s">
        <v>2</v>
      </c>
      <c r="C1" s="322" t="s">
        <v>3</v>
      </c>
      <c r="D1" s="322" t="s">
        <v>4</v>
      </c>
      <c r="E1" s="322" t="s">
        <v>5</v>
      </c>
      <c r="F1" s="323" t="s">
        <v>957</v>
      </c>
      <c r="G1" s="444" t="s">
        <v>958</v>
      </c>
      <c r="H1" s="445" t="s">
        <v>959</v>
      </c>
      <c r="I1" s="444" t="s">
        <v>960</v>
      </c>
      <c r="J1" s="322" t="s">
        <v>10</v>
      </c>
      <c r="K1" s="443"/>
      <c r="L1" s="326"/>
      <c r="M1" s="326"/>
      <c r="N1" s="326"/>
      <c r="O1" s="326"/>
      <c r="P1" s="326"/>
      <c r="Q1" s="327"/>
      <c r="R1" s="327"/>
      <c r="S1" s="327"/>
    </row>
    <row r="2">
      <c r="A2" s="446"/>
      <c r="B2" s="447"/>
      <c r="C2" s="448"/>
      <c r="D2" s="18"/>
      <c r="E2" s="11"/>
      <c r="F2" s="449"/>
      <c r="G2" s="450"/>
      <c r="H2" s="451"/>
      <c r="I2" s="450"/>
      <c r="J2" s="452"/>
      <c r="K2" s="453"/>
    </row>
    <row r="3">
      <c r="A3" s="454"/>
      <c r="B3" s="455"/>
      <c r="C3" s="456" t="s">
        <v>236</v>
      </c>
      <c r="D3" s="457"/>
      <c r="E3" s="332"/>
      <c r="F3" s="449"/>
      <c r="G3" s="450"/>
      <c r="H3" s="451"/>
      <c r="I3" s="450"/>
      <c r="J3" s="458"/>
      <c r="K3" s="453"/>
    </row>
    <row r="4" outlineLevel="1">
      <c r="A4" s="454"/>
      <c r="B4" s="459"/>
      <c r="C4" s="347" t="s">
        <v>238</v>
      </c>
      <c r="D4" s="343"/>
      <c r="E4" s="460"/>
      <c r="F4" s="449"/>
      <c r="G4" s="450"/>
      <c r="H4" s="451"/>
      <c r="I4" s="450"/>
      <c r="J4" s="461"/>
      <c r="K4" s="453"/>
    </row>
    <row r="5" outlineLevel="1">
      <c r="A5" s="454"/>
      <c r="B5" s="459"/>
      <c r="C5" s="462" t="s">
        <v>239</v>
      </c>
      <c r="D5" s="343"/>
      <c r="E5" s="460"/>
      <c r="F5" s="449"/>
      <c r="G5" s="450"/>
      <c r="H5" s="451"/>
      <c r="I5" s="450"/>
      <c r="J5" s="461"/>
      <c r="K5" s="453"/>
    </row>
    <row r="6" outlineLevel="1">
      <c r="A6" s="454">
        <v>96.0</v>
      </c>
      <c r="B6" s="454">
        <v>16.0</v>
      </c>
      <c r="C6" s="463" t="s">
        <v>240</v>
      </c>
      <c r="D6" s="322" t="s">
        <v>47</v>
      </c>
      <c r="E6" s="384">
        <v>719.36</v>
      </c>
      <c r="F6" s="449">
        <v>1.0</v>
      </c>
      <c r="G6" s="450"/>
      <c r="H6" s="451">
        <f>SUM(I7:I8)/E6</f>
        <v>4045.755366</v>
      </c>
      <c r="I6" s="450">
        <f>E6*H6</f>
        <v>2910354.58</v>
      </c>
      <c r="J6" s="464" t="s">
        <v>241</v>
      </c>
      <c r="K6" s="453"/>
    </row>
    <row r="7" ht="33.0" customHeight="1" outlineLevel="1">
      <c r="A7" s="465"/>
      <c r="B7" s="465"/>
      <c r="C7" s="466" t="s">
        <v>1081</v>
      </c>
      <c r="D7" s="467" t="s">
        <v>136</v>
      </c>
      <c r="E7" s="468">
        <v>35.97</v>
      </c>
      <c r="F7" s="469">
        <v>1.0</v>
      </c>
      <c r="G7" s="470">
        <f t="shared" ref="G7:G9" si="1">E7*F7</f>
        <v>35.97</v>
      </c>
      <c r="H7" s="451">
        <v>80160.5</v>
      </c>
      <c r="I7" s="470">
        <f t="shared" ref="I7:I9" si="2">G7*H7</f>
        <v>2883373.185</v>
      </c>
      <c r="J7" s="471"/>
      <c r="K7" s="472" t="s">
        <v>1082</v>
      </c>
      <c r="L7" s="473"/>
      <c r="M7" s="473"/>
      <c r="N7" s="473"/>
      <c r="O7" s="473"/>
      <c r="P7" s="473"/>
      <c r="Q7" s="473"/>
      <c r="R7" s="473"/>
      <c r="S7" s="473"/>
      <c r="T7" s="473"/>
      <c r="U7" s="473"/>
      <c r="V7" s="473"/>
      <c r="W7" s="473"/>
      <c r="X7" s="473"/>
      <c r="Y7" s="473"/>
      <c r="Z7" s="473"/>
    </row>
    <row r="8" ht="20.25" customHeight="1" outlineLevel="1">
      <c r="A8" s="465"/>
      <c r="B8" s="465"/>
      <c r="C8" s="466" t="s">
        <v>1083</v>
      </c>
      <c r="D8" s="474" t="s">
        <v>176</v>
      </c>
      <c r="E8" s="468">
        <v>1618.56</v>
      </c>
      <c r="F8" s="469">
        <v>1.0</v>
      </c>
      <c r="G8" s="470">
        <f t="shared" si="1"/>
        <v>1618.56</v>
      </c>
      <c r="H8" s="451">
        <v>16.67</v>
      </c>
      <c r="I8" s="470">
        <f t="shared" si="2"/>
        <v>26981.3952</v>
      </c>
      <c r="J8" s="475"/>
      <c r="K8" s="472"/>
      <c r="L8" s="473"/>
      <c r="M8" s="473"/>
      <c r="N8" s="473"/>
      <c r="O8" s="473"/>
      <c r="P8" s="473"/>
      <c r="Q8" s="473"/>
      <c r="R8" s="473"/>
      <c r="S8" s="473"/>
      <c r="T8" s="473"/>
      <c r="U8" s="473"/>
      <c r="V8" s="473"/>
      <c r="W8" s="473"/>
      <c r="X8" s="473"/>
      <c r="Y8" s="473"/>
      <c r="Z8" s="473"/>
    </row>
    <row r="9" outlineLevel="1">
      <c r="A9" s="454">
        <v>97.0</v>
      </c>
      <c r="B9" s="454">
        <v>17.0</v>
      </c>
      <c r="C9" s="463" t="s">
        <v>243</v>
      </c>
      <c r="D9" s="322" t="s">
        <v>47</v>
      </c>
      <c r="E9" s="384">
        <v>71.936</v>
      </c>
      <c r="F9" s="449">
        <v>1.0</v>
      </c>
      <c r="G9" s="450">
        <f t="shared" si="1"/>
        <v>71.936</v>
      </c>
      <c r="H9" s="451">
        <v>5704.0</v>
      </c>
      <c r="I9" s="450">
        <f t="shared" si="2"/>
        <v>410322.944</v>
      </c>
      <c r="J9" s="464" t="s">
        <v>244</v>
      </c>
      <c r="K9" s="476" t="s">
        <v>1084</v>
      </c>
    </row>
    <row r="10" outlineLevel="1">
      <c r="A10" s="454"/>
      <c r="B10" s="459"/>
      <c r="C10" s="462" t="s">
        <v>245</v>
      </c>
      <c r="D10" s="343"/>
      <c r="E10" s="460"/>
      <c r="F10" s="449"/>
      <c r="G10" s="450"/>
      <c r="H10" s="451"/>
      <c r="I10" s="450"/>
      <c r="J10" s="461"/>
      <c r="K10" s="453"/>
    </row>
    <row r="11" outlineLevel="1">
      <c r="A11" s="454">
        <v>98.0</v>
      </c>
      <c r="B11" s="454">
        <v>18.0</v>
      </c>
      <c r="C11" s="463" t="s">
        <v>240</v>
      </c>
      <c r="D11" s="322" t="s">
        <v>47</v>
      </c>
      <c r="E11" s="384">
        <v>1.28</v>
      </c>
      <c r="F11" s="449">
        <v>1.0</v>
      </c>
      <c r="G11" s="450"/>
      <c r="H11" s="451">
        <f>SUM(I12:I13)/E11</f>
        <v>3847.775859</v>
      </c>
      <c r="I11" s="450">
        <f>E11*H11</f>
        <v>4925.1531</v>
      </c>
      <c r="J11" s="464" t="s">
        <v>246</v>
      </c>
      <c r="K11" s="453"/>
    </row>
    <row r="12" outlineLevel="1">
      <c r="A12" s="454"/>
      <c r="B12" s="454"/>
      <c r="C12" s="466" t="s">
        <v>1085</v>
      </c>
      <c r="D12" s="467" t="s">
        <v>136</v>
      </c>
      <c r="E12" s="468">
        <v>0.06</v>
      </c>
      <c r="F12" s="449">
        <v>1.0</v>
      </c>
      <c r="G12" s="470">
        <f t="shared" ref="G12:G14" si="3">E12*F12</f>
        <v>0.06</v>
      </c>
      <c r="H12" s="451">
        <f t="shared" ref="H12:H14" si="4">H7</f>
        <v>80160.5</v>
      </c>
      <c r="I12" s="470">
        <f t="shared" ref="I12:I14" si="5">G12*H12</f>
        <v>4809.63</v>
      </c>
      <c r="J12" s="471"/>
      <c r="K12" s="453" t="str">
        <f>K7</f>
        <v>43,33р/кг, на 1 м³ требуется 1850 кг
43,33 × 1850 = 80 160,5р/м3</v>
      </c>
    </row>
    <row r="13" outlineLevel="1">
      <c r="A13" s="454"/>
      <c r="B13" s="454"/>
      <c r="C13" s="466" t="s">
        <v>1086</v>
      </c>
      <c r="D13" s="474" t="s">
        <v>176</v>
      </c>
      <c r="E13" s="468">
        <v>6.93</v>
      </c>
      <c r="F13" s="469">
        <v>1.0</v>
      </c>
      <c r="G13" s="470">
        <f t="shared" si="3"/>
        <v>6.93</v>
      </c>
      <c r="H13" s="451">
        <f t="shared" si="4"/>
        <v>16.67</v>
      </c>
      <c r="I13" s="470">
        <f t="shared" si="5"/>
        <v>115.5231</v>
      </c>
      <c r="J13" s="471"/>
      <c r="K13" s="453"/>
    </row>
    <row r="14" outlineLevel="1">
      <c r="A14" s="454">
        <v>99.0</v>
      </c>
      <c r="B14" s="454">
        <v>19.0</v>
      </c>
      <c r="C14" s="463" t="s">
        <v>243</v>
      </c>
      <c r="D14" s="322" t="s">
        <v>47</v>
      </c>
      <c r="E14" s="384">
        <v>0.128</v>
      </c>
      <c r="F14" s="449">
        <v>1.0</v>
      </c>
      <c r="G14" s="477">
        <f t="shared" si="3"/>
        <v>0.128</v>
      </c>
      <c r="H14" s="451">
        <f t="shared" si="4"/>
        <v>5704</v>
      </c>
      <c r="I14" s="470">
        <f t="shared" si="5"/>
        <v>730.112</v>
      </c>
      <c r="J14" s="464" t="s">
        <v>247</v>
      </c>
      <c r="K14" s="453"/>
    </row>
    <row r="15" outlineLevel="1">
      <c r="A15" s="454"/>
      <c r="B15" s="459"/>
      <c r="C15" s="462" t="s">
        <v>248</v>
      </c>
      <c r="D15" s="343"/>
      <c r="E15" s="384"/>
      <c r="F15" s="478"/>
      <c r="G15" s="477"/>
      <c r="H15" s="451"/>
      <c r="I15" s="470"/>
      <c r="J15" s="471"/>
      <c r="K15" s="453"/>
    </row>
    <row r="16" outlineLevel="1">
      <c r="A16" s="454">
        <v>100.0</v>
      </c>
      <c r="B16" s="454">
        <v>20.0</v>
      </c>
      <c r="C16" s="344" t="s">
        <v>249</v>
      </c>
      <c r="D16" s="322" t="s">
        <v>136</v>
      </c>
      <c r="E16" s="384">
        <v>0.185</v>
      </c>
      <c r="F16" s="478"/>
      <c r="G16" s="477"/>
      <c r="H16" s="451"/>
      <c r="I16" s="470">
        <f>G16*H16</f>
        <v>0</v>
      </c>
      <c r="J16" s="471"/>
      <c r="K16" s="453"/>
    </row>
    <row r="17" outlineLevel="1">
      <c r="A17" s="454">
        <v>101.0</v>
      </c>
      <c r="B17" s="454">
        <v>21.0</v>
      </c>
      <c r="C17" s="463" t="s">
        <v>250</v>
      </c>
      <c r="D17" s="322" t="s">
        <v>136</v>
      </c>
      <c r="E17" s="384">
        <v>0.37</v>
      </c>
      <c r="F17" s="478"/>
      <c r="G17" s="477"/>
      <c r="H17" s="451">
        <f>SUM(I18:I19)/E17</f>
        <v>84960.5</v>
      </c>
      <c r="I17" s="470">
        <f>E17*H17</f>
        <v>31435.385</v>
      </c>
      <c r="J17" s="383" t="s">
        <v>251</v>
      </c>
      <c r="K17" s="453"/>
    </row>
    <row r="18" outlineLevel="1">
      <c r="A18" s="454"/>
      <c r="B18" s="454"/>
      <c r="C18" s="466" t="s">
        <v>1087</v>
      </c>
      <c r="D18" s="467" t="s">
        <v>176</v>
      </c>
      <c r="E18" s="468">
        <v>11.84</v>
      </c>
      <c r="F18" s="478">
        <v>1.0</v>
      </c>
      <c r="G18" s="477">
        <f t="shared" ref="G18:G20" si="6">E18*F18</f>
        <v>11.84</v>
      </c>
      <c r="H18" s="451">
        <v>150.0</v>
      </c>
      <c r="I18" s="470">
        <f t="shared" ref="I18:I20" si="7">G18*H18</f>
        <v>1776</v>
      </c>
      <c r="J18" s="471"/>
      <c r="K18" s="453"/>
    </row>
    <row r="19" outlineLevel="1">
      <c r="A19" s="454"/>
      <c r="B19" s="454"/>
      <c r="C19" s="466" t="s">
        <v>1088</v>
      </c>
      <c r="D19" s="467" t="s">
        <v>136</v>
      </c>
      <c r="E19" s="468">
        <v>0.37</v>
      </c>
      <c r="F19" s="478">
        <v>1.0</v>
      </c>
      <c r="G19" s="470">
        <f t="shared" si="6"/>
        <v>0.37</v>
      </c>
      <c r="H19" s="451">
        <f>H7</f>
        <v>80160.5</v>
      </c>
      <c r="I19" s="470">
        <f t="shared" si="7"/>
        <v>29659.385</v>
      </c>
      <c r="J19" s="471"/>
      <c r="K19" s="453" t="str">
        <f>K12</f>
        <v>43,33р/кг, на 1 м³ требуется 1850 кг
43,33 × 1850 = 80 160,5р/м3</v>
      </c>
    </row>
    <row r="20" outlineLevel="1">
      <c r="A20" s="454">
        <v>102.0</v>
      </c>
      <c r="B20" s="454">
        <v>22.0</v>
      </c>
      <c r="C20" s="463" t="s">
        <v>252</v>
      </c>
      <c r="D20" s="322" t="s">
        <v>47</v>
      </c>
      <c r="E20" s="384">
        <v>11.84</v>
      </c>
      <c r="F20" s="478">
        <v>1.0</v>
      </c>
      <c r="G20" s="477">
        <f t="shared" si="6"/>
        <v>11.84</v>
      </c>
      <c r="H20" s="451">
        <v>16.67</v>
      </c>
      <c r="I20" s="470">
        <f t="shared" si="7"/>
        <v>197.3728</v>
      </c>
      <c r="J20" s="383" t="s">
        <v>253</v>
      </c>
      <c r="K20" s="453"/>
    </row>
    <row r="21" outlineLevel="1">
      <c r="A21" s="454"/>
      <c r="B21" s="459"/>
      <c r="C21" s="462" t="s">
        <v>254</v>
      </c>
      <c r="D21" s="343"/>
      <c r="E21" s="384"/>
      <c r="F21" s="478"/>
      <c r="G21" s="477"/>
      <c r="H21" s="451"/>
      <c r="I21" s="470"/>
      <c r="J21" s="383"/>
      <c r="K21" s="453"/>
    </row>
    <row r="22" outlineLevel="1">
      <c r="A22" s="454">
        <v>103.0</v>
      </c>
      <c r="B22" s="454">
        <v>23.0</v>
      </c>
      <c r="C22" s="463" t="s">
        <v>255</v>
      </c>
      <c r="D22" s="322" t="s">
        <v>47</v>
      </c>
      <c r="E22" s="384">
        <v>319.2</v>
      </c>
      <c r="F22" s="478"/>
      <c r="G22" s="477"/>
      <c r="H22" s="451">
        <f>SUM(I23:I24)/E22</f>
        <v>816.1057412</v>
      </c>
      <c r="I22" s="470">
        <f>E22*H22</f>
        <v>260500.9526</v>
      </c>
      <c r="J22" s="383" t="s">
        <v>256</v>
      </c>
      <c r="K22" s="453"/>
    </row>
    <row r="23" outlineLevel="1">
      <c r="A23" s="454"/>
      <c r="B23" s="454"/>
      <c r="C23" s="466" t="s">
        <v>1089</v>
      </c>
      <c r="D23" s="467" t="s">
        <v>136</v>
      </c>
      <c r="E23" s="468">
        <v>3.19</v>
      </c>
      <c r="F23" s="478">
        <v>1.0</v>
      </c>
      <c r="G23" s="470">
        <f t="shared" ref="G23:G24" si="8">E23*F23</f>
        <v>3.19</v>
      </c>
      <c r="H23" s="451">
        <f t="shared" ref="H23:H24" si="9">H7</f>
        <v>80160.5</v>
      </c>
      <c r="I23" s="470">
        <f t="shared" ref="I23:I24" si="10">G23*H23</f>
        <v>255711.995</v>
      </c>
      <c r="J23" s="383"/>
      <c r="K23" s="453" t="str">
        <f>K19</f>
        <v>43,33р/кг, на 1 м³ требуется 1850 кг
43,33 × 1850 = 80 160,5р/м3</v>
      </c>
    </row>
    <row r="24" outlineLevel="1">
      <c r="A24" s="454"/>
      <c r="B24" s="454"/>
      <c r="C24" s="466" t="s">
        <v>1090</v>
      </c>
      <c r="D24" s="474" t="s">
        <v>176</v>
      </c>
      <c r="E24" s="468">
        <v>287.28</v>
      </c>
      <c r="F24" s="478">
        <v>1.0</v>
      </c>
      <c r="G24" s="470">
        <f t="shared" si="8"/>
        <v>287.28</v>
      </c>
      <c r="H24" s="451">
        <f t="shared" si="9"/>
        <v>16.67</v>
      </c>
      <c r="I24" s="470">
        <f t="shared" si="10"/>
        <v>4788.9576</v>
      </c>
      <c r="J24" s="383"/>
      <c r="K24" s="453"/>
    </row>
    <row r="25" outlineLevel="1">
      <c r="A25" s="454"/>
      <c r="B25" s="454"/>
      <c r="C25" s="479" t="s">
        <v>257</v>
      </c>
      <c r="D25" s="322"/>
      <c r="E25" s="384"/>
      <c r="F25" s="478"/>
      <c r="G25" s="470"/>
      <c r="H25" s="451"/>
      <c r="I25" s="470"/>
      <c r="J25" s="383"/>
      <c r="K25" s="453"/>
    </row>
    <row r="26" outlineLevel="1">
      <c r="A26" s="454"/>
      <c r="B26" s="454"/>
      <c r="C26" s="480" t="s">
        <v>258</v>
      </c>
      <c r="D26" s="322"/>
      <c r="E26" s="384"/>
      <c r="F26" s="478"/>
      <c r="G26" s="470"/>
      <c r="H26" s="451"/>
      <c r="I26" s="470"/>
      <c r="J26" s="383"/>
      <c r="K26" s="453"/>
    </row>
    <row r="27" outlineLevel="1">
      <c r="A27" s="454">
        <v>104.0</v>
      </c>
      <c r="B27" s="455">
        <v>24.0</v>
      </c>
      <c r="C27" s="463" t="s">
        <v>259</v>
      </c>
      <c r="D27" s="457" t="s">
        <v>260</v>
      </c>
      <c r="E27" s="384">
        <v>113.6</v>
      </c>
      <c r="F27" s="478"/>
      <c r="G27" s="470"/>
      <c r="H27" s="451">
        <f>SUM(I28:I29)/E27</f>
        <v>54000.46825</v>
      </c>
      <c r="I27" s="470">
        <f>E27*H27</f>
        <v>6134453.194</v>
      </c>
      <c r="J27" s="383" t="s">
        <v>261</v>
      </c>
      <c r="K27" s="481" t="s">
        <v>1091</v>
      </c>
    </row>
    <row r="28" outlineLevel="1">
      <c r="A28" s="454"/>
      <c r="B28" s="455"/>
      <c r="C28" s="466" t="s">
        <v>1092</v>
      </c>
      <c r="D28" s="482" t="s">
        <v>148</v>
      </c>
      <c r="E28" s="468">
        <v>113.586</v>
      </c>
      <c r="F28" s="478">
        <v>1.0</v>
      </c>
      <c r="G28" s="470">
        <f t="shared" ref="G28:G29" si="11">E28*F28</f>
        <v>113.586</v>
      </c>
      <c r="H28" s="483">
        <v>53487.31</v>
      </c>
      <c r="I28" s="470">
        <f t="shared" ref="I28:I30" si="12">G28*H28</f>
        <v>6075409.594</v>
      </c>
      <c r="J28" s="383"/>
      <c r="K28" s="481" t="s">
        <v>1093</v>
      </c>
    </row>
    <row r="29" outlineLevel="1">
      <c r="A29" s="454"/>
      <c r="B29" s="455"/>
      <c r="C29" s="466" t="s">
        <v>1094</v>
      </c>
      <c r="D29" s="482" t="s">
        <v>176</v>
      </c>
      <c r="E29" s="468">
        <v>164.01</v>
      </c>
      <c r="F29" s="478">
        <v>1.0</v>
      </c>
      <c r="G29" s="470">
        <f t="shared" si="11"/>
        <v>164.01</v>
      </c>
      <c r="H29" s="451">
        <v>360.0</v>
      </c>
      <c r="I29" s="470">
        <f t="shared" si="12"/>
        <v>59043.6</v>
      </c>
      <c r="J29" s="383"/>
      <c r="K29" s="453"/>
    </row>
    <row r="30" outlineLevel="1">
      <c r="A30" s="454">
        <v>105.0</v>
      </c>
      <c r="B30" s="455">
        <v>25.0</v>
      </c>
      <c r="C30" s="484" t="s">
        <v>262</v>
      </c>
      <c r="D30" s="457" t="s">
        <v>19</v>
      </c>
      <c r="E30" s="384">
        <v>612.0</v>
      </c>
      <c r="F30" s="478">
        <v>1.0</v>
      </c>
      <c r="G30" s="470"/>
      <c r="H30" s="451"/>
      <c r="I30" s="470">
        <f t="shared" si="12"/>
        <v>0</v>
      </c>
      <c r="J30" s="383"/>
      <c r="K30" s="453"/>
    </row>
    <row r="31" outlineLevel="1">
      <c r="A31" s="454">
        <v>106.0</v>
      </c>
      <c r="B31" s="454">
        <v>26.0</v>
      </c>
      <c r="C31" s="344" t="s">
        <v>263</v>
      </c>
      <c r="D31" s="322" t="s">
        <v>136</v>
      </c>
      <c r="E31" s="384">
        <v>5.1</v>
      </c>
      <c r="F31" s="478">
        <v>1.0</v>
      </c>
      <c r="G31" s="470"/>
      <c r="H31" s="451">
        <v>212600.0</v>
      </c>
      <c r="I31" s="470">
        <f>E31*F31*H31</f>
        <v>1084260</v>
      </c>
      <c r="J31" s="383" t="s">
        <v>264</v>
      </c>
      <c r="K31" s="481" t="s">
        <v>1095</v>
      </c>
    </row>
    <row r="32" outlineLevel="1">
      <c r="A32" s="454"/>
      <c r="B32" s="454"/>
      <c r="C32" s="480" t="s">
        <v>265</v>
      </c>
      <c r="D32" s="322"/>
      <c r="E32" s="384"/>
      <c r="F32" s="478"/>
      <c r="G32" s="470"/>
      <c r="H32" s="451"/>
      <c r="I32" s="470"/>
      <c r="J32" s="383"/>
      <c r="K32" s="453"/>
    </row>
    <row r="33" outlineLevel="1">
      <c r="A33" s="454">
        <v>107.0</v>
      </c>
      <c r="B33" s="454">
        <v>27.0</v>
      </c>
      <c r="C33" s="463" t="s">
        <v>266</v>
      </c>
      <c r="D33" s="322" t="s">
        <v>47</v>
      </c>
      <c r="E33" s="384">
        <v>412.1</v>
      </c>
      <c r="F33" s="478"/>
      <c r="G33" s="470"/>
      <c r="H33" s="451"/>
      <c r="I33" s="470">
        <f t="shared" ref="I33:I38" si="13">G33*H33</f>
        <v>0</v>
      </c>
      <c r="J33" s="383"/>
      <c r="K33" s="453"/>
    </row>
    <row r="34" outlineLevel="1">
      <c r="A34" s="454">
        <v>108.0</v>
      </c>
      <c r="B34" s="454">
        <v>28.0</v>
      </c>
      <c r="C34" s="463" t="s">
        <v>267</v>
      </c>
      <c r="D34" s="322" t="s">
        <v>47</v>
      </c>
      <c r="E34" s="384">
        <v>412.1</v>
      </c>
      <c r="F34" s="478"/>
      <c r="G34" s="470"/>
      <c r="H34" s="451"/>
      <c r="I34" s="470">
        <f t="shared" si="13"/>
        <v>0</v>
      </c>
      <c r="J34" s="383"/>
      <c r="K34" s="453"/>
    </row>
    <row r="35" outlineLevel="1">
      <c r="A35" s="454">
        <v>109.0</v>
      </c>
      <c r="B35" s="454">
        <v>29.0</v>
      </c>
      <c r="C35" s="463" t="s">
        <v>268</v>
      </c>
      <c r="D35" s="322" t="s">
        <v>47</v>
      </c>
      <c r="E35" s="384">
        <v>412.1</v>
      </c>
      <c r="F35" s="478">
        <v>1.0</v>
      </c>
      <c r="G35" s="470">
        <f t="shared" ref="G35:G38" si="14">E35*F35</f>
        <v>412.1</v>
      </c>
      <c r="H35" s="451">
        <v>24.4</v>
      </c>
      <c r="I35" s="470">
        <f t="shared" si="13"/>
        <v>10055.24</v>
      </c>
      <c r="J35" s="383"/>
      <c r="K35" s="453" t="s">
        <v>1096</v>
      </c>
    </row>
    <row r="36" outlineLevel="1">
      <c r="A36" s="454">
        <v>110.0</v>
      </c>
      <c r="B36" s="454">
        <v>30.0</v>
      </c>
      <c r="C36" s="463" t="s">
        <v>269</v>
      </c>
      <c r="D36" s="322" t="s">
        <v>47</v>
      </c>
      <c r="E36" s="384">
        <v>412.1</v>
      </c>
      <c r="F36" s="478">
        <v>1.0</v>
      </c>
      <c r="G36" s="470">
        <f t="shared" si="14"/>
        <v>412.1</v>
      </c>
      <c r="H36" s="451">
        <v>17.9</v>
      </c>
      <c r="I36" s="470">
        <f t="shared" si="13"/>
        <v>7376.59</v>
      </c>
      <c r="J36" s="383" t="s">
        <v>270</v>
      </c>
      <c r="K36" s="453" t="s">
        <v>1097</v>
      </c>
    </row>
    <row r="37" outlineLevel="1">
      <c r="A37" s="454">
        <v>111.0</v>
      </c>
      <c r="B37" s="454">
        <v>31.0</v>
      </c>
      <c r="C37" s="463" t="s">
        <v>271</v>
      </c>
      <c r="D37" s="322" t="s">
        <v>47</v>
      </c>
      <c r="E37" s="384">
        <v>4105.9</v>
      </c>
      <c r="F37" s="478">
        <v>1.0</v>
      </c>
      <c r="G37" s="470">
        <f t="shared" si="14"/>
        <v>4105.9</v>
      </c>
      <c r="H37" s="451">
        <f>H36</f>
        <v>17.9</v>
      </c>
      <c r="I37" s="470">
        <f t="shared" si="13"/>
        <v>73495.61</v>
      </c>
      <c r="J37" s="383" t="s">
        <v>270</v>
      </c>
      <c r="K37" s="453" t="s">
        <v>1098</v>
      </c>
    </row>
    <row r="38" outlineLevel="1">
      <c r="A38" s="454">
        <v>112.0</v>
      </c>
      <c r="B38" s="454">
        <v>32.0</v>
      </c>
      <c r="C38" s="463" t="s">
        <v>272</v>
      </c>
      <c r="D38" s="322" t="s">
        <v>47</v>
      </c>
      <c r="E38" s="384">
        <v>4518.0</v>
      </c>
      <c r="F38" s="478">
        <v>1.0</v>
      </c>
      <c r="G38" s="470">
        <f t="shared" si="14"/>
        <v>4518</v>
      </c>
      <c r="H38" s="451">
        <v>950.0</v>
      </c>
      <c r="I38" s="470">
        <f t="shared" si="13"/>
        <v>4292100</v>
      </c>
      <c r="J38" s="383" t="s">
        <v>273</v>
      </c>
      <c r="K38" s="453"/>
    </row>
    <row r="39" outlineLevel="1">
      <c r="A39" s="454"/>
      <c r="B39" s="459"/>
      <c r="C39" s="347" t="s">
        <v>274</v>
      </c>
      <c r="D39" s="343"/>
      <c r="E39" s="384"/>
      <c r="F39" s="478"/>
      <c r="G39" s="470"/>
      <c r="H39" s="451"/>
      <c r="I39" s="470"/>
      <c r="J39" s="383"/>
      <c r="K39" s="453"/>
    </row>
    <row r="40" outlineLevel="1">
      <c r="A40" s="454"/>
      <c r="B40" s="459"/>
      <c r="C40" s="462" t="s">
        <v>275</v>
      </c>
      <c r="D40" s="343"/>
      <c r="E40" s="384"/>
      <c r="F40" s="478"/>
      <c r="G40" s="470"/>
      <c r="H40" s="451"/>
      <c r="I40" s="470"/>
      <c r="J40" s="383"/>
      <c r="K40" s="453"/>
    </row>
    <row r="41" outlineLevel="1">
      <c r="A41" s="454">
        <v>113.0</v>
      </c>
      <c r="B41" s="454">
        <v>33.0</v>
      </c>
      <c r="C41" s="463" t="s">
        <v>276</v>
      </c>
      <c r="D41" s="322" t="s">
        <v>260</v>
      </c>
      <c r="E41" s="384">
        <v>55.455</v>
      </c>
      <c r="F41" s="478">
        <v>1.0</v>
      </c>
      <c r="G41" s="470"/>
      <c r="H41" s="483">
        <v>53487.31</v>
      </c>
      <c r="I41" s="470">
        <f>E41*F41*H41</f>
        <v>2966138.776</v>
      </c>
      <c r="J41" s="383" t="s">
        <v>277</v>
      </c>
      <c r="K41" s="453"/>
    </row>
    <row r="42" outlineLevel="1">
      <c r="A42" s="454"/>
      <c r="B42" s="459"/>
      <c r="C42" s="462" t="s">
        <v>278</v>
      </c>
      <c r="D42" s="343"/>
      <c r="E42" s="384"/>
      <c r="F42" s="478"/>
      <c r="G42" s="470"/>
      <c r="H42" s="451"/>
      <c r="I42" s="470"/>
      <c r="J42" s="383"/>
      <c r="K42" s="453"/>
    </row>
    <row r="43" outlineLevel="1">
      <c r="A43" s="454">
        <v>114.0</v>
      </c>
      <c r="B43" s="454">
        <v>34.0</v>
      </c>
      <c r="C43" s="463" t="s">
        <v>266</v>
      </c>
      <c r="D43" s="322" t="s">
        <v>47</v>
      </c>
      <c r="E43" s="384">
        <v>37.504</v>
      </c>
      <c r="F43" s="478">
        <v>1.0</v>
      </c>
      <c r="G43" s="470"/>
      <c r="H43" s="451"/>
      <c r="I43" s="470">
        <f t="shared" ref="I43:I48" si="15">G43*H43</f>
        <v>0</v>
      </c>
      <c r="J43" s="383"/>
      <c r="K43" s="453"/>
    </row>
    <row r="44" outlineLevel="1">
      <c r="A44" s="454">
        <v>115.0</v>
      </c>
      <c r="B44" s="454">
        <v>35.0</v>
      </c>
      <c r="C44" s="463" t="s">
        <v>267</v>
      </c>
      <c r="D44" s="322" t="s">
        <v>47</v>
      </c>
      <c r="E44" s="384">
        <v>37.504</v>
      </c>
      <c r="F44" s="478">
        <v>1.0</v>
      </c>
      <c r="G44" s="470"/>
      <c r="H44" s="451"/>
      <c r="I44" s="470">
        <f t="shared" si="15"/>
        <v>0</v>
      </c>
      <c r="J44" s="383"/>
      <c r="K44" s="453"/>
    </row>
    <row r="45" outlineLevel="1">
      <c r="A45" s="454">
        <v>116.0</v>
      </c>
      <c r="B45" s="454">
        <v>36.0</v>
      </c>
      <c r="C45" s="463" t="s">
        <v>268</v>
      </c>
      <c r="D45" s="322" t="s">
        <v>47</v>
      </c>
      <c r="E45" s="384">
        <v>37.504</v>
      </c>
      <c r="F45" s="478">
        <v>1.0</v>
      </c>
      <c r="G45" s="470">
        <f t="shared" ref="G45:G48" si="16">E45*F45</f>
        <v>37.504</v>
      </c>
      <c r="H45" s="451">
        <f t="shared" ref="H45:H46" si="17">H35</f>
        <v>24.4</v>
      </c>
      <c r="I45" s="470">
        <f t="shared" si="15"/>
        <v>915.0976</v>
      </c>
      <c r="J45" s="383"/>
      <c r="K45" s="453"/>
    </row>
    <row r="46" outlineLevel="1">
      <c r="A46" s="454">
        <v>117.0</v>
      </c>
      <c r="B46" s="454">
        <v>37.0</v>
      </c>
      <c r="C46" s="463" t="s">
        <v>269</v>
      </c>
      <c r="D46" s="322" t="s">
        <v>47</v>
      </c>
      <c r="E46" s="384">
        <v>37.504</v>
      </c>
      <c r="F46" s="478">
        <v>1.0</v>
      </c>
      <c r="G46" s="470">
        <f t="shared" si="16"/>
        <v>37.504</v>
      </c>
      <c r="H46" s="451">
        <f t="shared" si="17"/>
        <v>17.9</v>
      </c>
      <c r="I46" s="470">
        <f t="shared" si="15"/>
        <v>671.3216</v>
      </c>
      <c r="J46" s="383" t="s">
        <v>270</v>
      </c>
      <c r="K46" s="453"/>
    </row>
    <row r="47" outlineLevel="1">
      <c r="A47" s="454">
        <v>118.0</v>
      </c>
      <c r="B47" s="454">
        <v>38.0</v>
      </c>
      <c r="C47" s="463" t="s">
        <v>271</v>
      </c>
      <c r="D47" s="322" t="s">
        <v>47</v>
      </c>
      <c r="E47" s="384">
        <v>2250.496</v>
      </c>
      <c r="F47" s="478">
        <v>1.0</v>
      </c>
      <c r="G47" s="470">
        <f t="shared" si="16"/>
        <v>2250.496</v>
      </c>
      <c r="H47" s="451">
        <f>H36</f>
        <v>17.9</v>
      </c>
      <c r="I47" s="470">
        <f t="shared" si="15"/>
        <v>40283.8784</v>
      </c>
      <c r="J47" s="383" t="s">
        <v>270</v>
      </c>
      <c r="K47" s="453"/>
    </row>
    <row r="48" outlineLevel="1">
      <c r="A48" s="454">
        <v>119.0</v>
      </c>
      <c r="B48" s="454">
        <v>39.0</v>
      </c>
      <c r="C48" s="463" t="s">
        <v>272</v>
      </c>
      <c r="D48" s="322" t="s">
        <v>47</v>
      </c>
      <c r="E48" s="384">
        <v>2288.0</v>
      </c>
      <c r="F48" s="478">
        <v>1.0</v>
      </c>
      <c r="G48" s="470">
        <f t="shared" si="16"/>
        <v>2288</v>
      </c>
      <c r="H48" s="451">
        <f>H38</f>
        <v>950</v>
      </c>
      <c r="I48" s="470">
        <f t="shared" si="15"/>
        <v>2173600</v>
      </c>
      <c r="J48" s="383" t="s">
        <v>279</v>
      </c>
      <c r="K48" s="453"/>
    </row>
    <row r="49" outlineLevel="1">
      <c r="A49" s="454"/>
      <c r="B49" s="459"/>
      <c r="C49" s="347" t="s">
        <v>280</v>
      </c>
      <c r="D49" s="343"/>
      <c r="E49" s="384"/>
      <c r="F49" s="478"/>
      <c r="G49" s="470"/>
      <c r="H49" s="451"/>
      <c r="I49" s="470"/>
      <c r="J49" s="383"/>
      <c r="K49" s="453"/>
    </row>
    <row r="50" outlineLevel="1">
      <c r="A50" s="454"/>
      <c r="B50" s="459"/>
      <c r="C50" s="462" t="s">
        <v>281</v>
      </c>
      <c r="D50" s="343"/>
      <c r="E50" s="384"/>
      <c r="F50" s="478"/>
      <c r="G50" s="470"/>
      <c r="H50" s="451"/>
      <c r="I50" s="470"/>
      <c r="J50" s="383"/>
      <c r="K50" s="453"/>
    </row>
    <row r="51" outlineLevel="1">
      <c r="A51" s="454">
        <v>120.0</v>
      </c>
      <c r="B51" s="454">
        <v>40.0</v>
      </c>
      <c r="C51" s="463" t="s">
        <v>282</v>
      </c>
      <c r="D51" s="322" t="s">
        <v>283</v>
      </c>
      <c r="E51" s="384">
        <v>4.488</v>
      </c>
      <c r="F51" s="478">
        <v>1.0</v>
      </c>
      <c r="G51" s="470">
        <f>E51*F51</f>
        <v>4.488</v>
      </c>
      <c r="H51" s="483">
        <v>53487.31</v>
      </c>
      <c r="I51" s="470">
        <f>G51*H51</f>
        <v>240051.0473</v>
      </c>
      <c r="J51" s="383" t="s">
        <v>284</v>
      </c>
      <c r="K51" s="453"/>
    </row>
    <row r="52" outlineLevel="1">
      <c r="A52" s="454"/>
      <c r="B52" s="459"/>
      <c r="C52" s="462" t="s">
        <v>285</v>
      </c>
      <c r="D52" s="343"/>
      <c r="E52" s="384"/>
      <c r="F52" s="478"/>
      <c r="G52" s="470"/>
      <c r="H52" s="451"/>
      <c r="I52" s="470"/>
      <c r="J52" s="383"/>
      <c r="K52" s="453"/>
    </row>
    <row r="53" outlineLevel="1">
      <c r="A53" s="454">
        <v>121.0</v>
      </c>
      <c r="B53" s="454">
        <v>41.0</v>
      </c>
      <c r="C53" s="463" t="s">
        <v>266</v>
      </c>
      <c r="D53" s="322" t="s">
        <v>47</v>
      </c>
      <c r="E53" s="384">
        <v>17.846</v>
      </c>
      <c r="F53" s="478">
        <v>1.0</v>
      </c>
      <c r="G53" s="470"/>
      <c r="H53" s="451"/>
      <c r="I53" s="470">
        <f t="shared" ref="I53:I58" si="18">G53*H53</f>
        <v>0</v>
      </c>
      <c r="J53" s="383"/>
      <c r="K53" s="453"/>
    </row>
    <row r="54" outlineLevel="1">
      <c r="A54" s="454">
        <v>122.0</v>
      </c>
      <c r="B54" s="454">
        <v>42.0</v>
      </c>
      <c r="C54" s="463" t="s">
        <v>267</v>
      </c>
      <c r="D54" s="322" t="s">
        <v>47</v>
      </c>
      <c r="E54" s="384">
        <v>17.846</v>
      </c>
      <c r="F54" s="478">
        <v>1.0</v>
      </c>
      <c r="G54" s="470"/>
      <c r="H54" s="451"/>
      <c r="I54" s="470">
        <f t="shared" si="18"/>
        <v>0</v>
      </c>
      <c r="J54" s="383"/>
      <c r="K54" s="453"/>
    </row>
    <row r="55" outlineLevel="1">
      <c r="A55" s="454">
        <v>123.0</v>
      </c>
      <c r="B55" s="454">
        <v>43.0</v>
      </c>
      <c r="C55" s="463" t="s">
        <v>268</v>
      </c>
      <c r="D55" s="322" t="s">
        <v>47</v>
      </c>
      <c r="E55" s="384">
        <v>17.846</v>
      </c>
      <c r="F55" s="478">
        <v>1.0</v>
      </c>
      <c r="G55" s="470">
        <f t="shared" ref="G55:G58" si="19">E55*F55</f>
        <v>17.846</v>
      </c>
      <c r="H55" s="451">
        <f t="shared" ref="H55:H56" si="20">H35</f>
        <v>24.4</v>
      </c>
      <c r="I55" s="470">
        <f t="shared" si="18"/>
        <v>435.4424</v>
      </c>
      <c r="J55" s="383"/>
      <c r="K55" s="453"/>
    </row>
    <row r="56" outlineLevel="1">
      <c r="A56" s="454">
        <v>124.0</v>
      </c>
      <c r="B56" s="454">
        <v>44.0</v>
      </c>
      <c r="C56" s="463" t="s">
        <v>269</v>
      </c>
      <c r="D56" s="322" t="s">
        <v>47</v>
      </c>
      <c r="E56" s="384">
        <v>17.846</v>
      </c>
      <c r="F56" s="478">
        <v>1.0</v>
      </c>
      <c r="G56" s="470">
        <f t="shared" si="19"/>
        <v>17.846</v>
      </c>
      <c r="H56" s="451">
        <f t="shared" si="20"/>
        <v>17.9</v>
      </c>
      <c r="I56" s="470">
        <f t="shared" si="18"/>
        <v>319.4434</v>
      </c>
      <c r="J56" s="383" t="s">
        <v>270</v>
      </c>
      <c r="K56" s="453"/>
    </row>
    <row r="57" outlineLevel="1">
      <c r="A57" s="454">
        <v>125.0</v>
      </c>
      <c r="B57" s="454">
        <v>45.0</v>
      </c>
      <c r="C57" s="463" t="s">
        <v>271</v>
      </c>
      <c r="D57" s="322" t="s">
        <v>47</v>
      </c>
      <c r="E57" s="384">
        <v>193.154</v>
      </c>
      <c r="F57" s="478">
        <v>1.0</v>
      </c>
      <c r="G57" s="470">
        <f t="shared" si="19"/>
        <v>193.154</v>
      </c>
      <c r="H57" s="451">
        <f>H36</f>
        <v>17.9</v>
      </c>
      <c r="I57" s="470">
        <f t="shared" si="18"/>
        <v>3457.4566</v>
      </c>
      <c r="J57" s="383" t="s">
        <v>270</v>
      </c>
      <c r="K57" s="453"/>
    </row>
    <row r="58" outlineLevel="1">
      <c r="A58" s="454">
        <v>126.0</v>
      </c>
      <c r="B58" s="454">
        <v>46.0</v>
      </c>
      <c r="C58" s="463" t="s">
        <v>272</v>
      </c>
      <c r="D58" s="322" t="s">
        <v>47</v>
      </c>
      <c r="E58" s="384">
        <v>211.0</v>
      </c>
      <c r="F58" s="478">
        <v>1.0</v>
      </c>
      <c r="G58" s="470">
        <f t="shared" si="19"/>
        <v>211</v>
      </c>
      <c r="H58" s="451">
        <f>H38</f>
        <v>950</v>
      </c>
      <c r="I58" s="470">
        <f t="shared" si="18"/>
        <v>200450</v>
      </c>
      <c r="J58" s="383" t="s">
        <v>286</v>
      </c>
      <c r="K58" s="453"/>
    </row>
    <row r="59" outlineLevel="1">
      <c r="A59" s="454"/>
      <c r="B59" s="459"/>
      <c r="C59" s="347" t="s">
        <v>287</v>
      </c>
      <c r="D59" s="485"/>
      <c r="E59" s="384"/>
      <c r="F59" s="478"/>
      <c r="G59" s="470"/>
      <c r="H59" s="451"/>
      <c r="I59" s="470"/>
      <c r="J59" s="383"/>
      <c r="K59" s="453"/>
    </row>
    <row r="60" outlineLevel="1">
      <c r="A60" s="454"/>
      <c r="B60" s="459"/>
      <c r="C60" s="462" t="s">
        <v>288</v>
      </c>
      <c r="D60" s="485"/>
      <c r="E60" s="384"/>
      <c r="F60" s="478"/>
      <c r="G60" s="470"/>
      <c r="H60" s="451"/>
      <c r="I60" s="470"/>
      <c r="J60" s="383"/>
      <c r="K60" s="453"/>
    </row>
    <row r="61" outlineLevel="1">
      <c r="A61" s="454">
        <v>127.0</v>
      </c>
      <c r="B61" s="454">
        <v>47.0</v>
      </c>
      <c r="C61" s="344" t="s">
        <v>289</v>
      </c>
      <c r="D61" s="486" t="s">
        <v>148</v>
      </c>
      <c r="E61" s="384">
        <v>0.02665</v>
      </c>
      <c r="F61" s="478">
        <v>1.0</v>
      </c>
      <c r="G61" s="470"/>
      <c r="H61" s="451"/>
      <c r="I61" s="470">
        <f t="shared" ref="I61:I62" si="21">G61*H61</f>
        <v>0</v>
      </c>
      <c r="J61" s="383"/>
      <c r="K61" s="453"/>
    </row>
    <row r="62" outlineLevel="1">
      <c r="A62" s="454">
        <v>128.0</v>
      </c>
      <c r="B62" s="454">
        <v>48.0</v>
      </c>
      <c r="C62" s="344" t="s">
        <v>290</v>
      </c>
      <c r="D62" s="486" t="s">
        <v>19</v>
      </c>
      <c r="E62" s="384">
        <v>6.0</v>
      </c>
      <c r="F62" s="478">
        <v>1.0</v>
      </c>
      <c r="G62" s="470"/>
      <c r="H62" s="451"/>
      <c r="I62" s="470">
        <f t="shared" si="21"/>
        <v>0</v>
      </c>
      <c r="J62" s="383"/>
      <c r="K62" s="453"/>
    </row>
    <row r="63" outlineLevel="1">
      <c r="A63" s="454"/>
      <c r="B63" s="459"/>
      <c r="C63" s="462" t="s">
        <v>291</v>
      </c>
      <c r="D63" s="485"/>
      <c r="E63" s="384"/>
      <c r="F63" s="478"/>
      <c r="G63" s="470"/>
      <c r="H63" s="451"/>
      <c r="I63" s="470"/>
      <c r="J63" s="383"/>
      <c r="K63" s="453"/>
    </row>
    <row r="64" outlineLevel="1">
      <c r="A64" s="454">
        <v>129.0</v>
      </c>
      <c r="B64" s="454">
        <v>49.0</v>
      </c>
      <c r="C64" s="463" t="s">
        <v>292</v>
      </c>
      <c r="D64" s="486" t="s">
        <v>283</v>
      </c>
      <c r="E64" s="384">
        <v>0.597</v>
      </c>
      <c r="F64" s="478">
        <v>1.0</v>
      </c>
      <c r="G64" s="470">
        <f>E64*F64</f>
        <v>0.597</v>
      </c>
      <c r="H64" s="483">
        <v>53487.31</v>
      </c>
      <c r="I64" s="470">
        <f>G64*H64</f>
        <v>31931.92407</v>
      </c>
      <c r="J64" s="383" t="s">
        <v>293</v>
      </c>
      <c r="K64" s="453"/>
    </row>
    <row r="65" outlineLevel="1">
      <c r="A65" s="454"/>
      <c r="B65" s="459"/>
      <c r="C65" s="462" t="s">
        <v>285</v>
      </c>
      <c r="D65" s="485"/>
      <c r="E65" s="384"/>
      <c r="F65" s="478"/>
      <c r="G65" s="470"/>
      <c r="H65" s="451"/>
      <c r="I65" s="470"/>
      <c r="J65" s="383"/>
      <c r="K65" s="453"/>
    </row>
    <row r="66" outlineLevel="1">
      <c r="A66" s="454">
        <v>130.0</v>
      </c>
      <c r="B66" s="454">
        <v>50.0</v>
      </c>
      <c r="C66" s="487" t="s">
        <v>271</v>
      </c>
      <c r="D66" s="486" t="s">
        <v>47</v>
      </c>
      <c r="E66" s="384">
        <v>27.44</v>
      </c>
      <c r="F66" s="478">
        <v>1.0</v>
      </c>
      <c r="G66" s="470">
        <f t="shared" ref="G66:G67" si="22">E66*F66</f>
        <v>27.44</v>
      </c>
      <c r="H66" s="451">
        <f>H36</f>
        <v>17.9</v>
      </c>
      <c r="I66" s="470">
        <f t="shared" ref="I66:I67" si="23">G66*H66</f>
        <v>491.176</v>
      </c>
      <c r="J66" s="383" t="s">
        <v>270</v>
      </c>
      <c r="K66" s="453"/>
    </row>
    <row r="67" outlineLevel="1">
      <c r="A67" s="454">
        <v>131.0</v>
      </c>
      <c r="B67" s="454">
        <v>51.0</v>
      </c>
      <c r="C67" s="487" t="s">
        <v>272</v>
      </c>
      <c r="D67" s="486" t="s">
        <v>47</v>
      </c>
      <c r="E67" s="384">
        <v>27.44</v>
      </c>
      <c r="F67" s="478">
        <v>1.0</v>
      </c>
      <c r="G67" s="470">
        <f t="shared" si="22"/>
        <v>27.44</v>
      </c>
      <c r="H67" s="451">
        <f>H38</f>
        <v>950</v>
      </c>
      <c r="I67" s="470">
        <f t="shared" si="23"/>
        <v>26068</v>
      </c>
      <c r="J67" s="383" t="s">
        <v>294</v>
      </c>
      <c r="K67" s="453"/>
    </row>
    <row r="68" outlineLevel="1">
      <c r="A68" s="454"/>
      <c r="B68" s="459"/>
      <c r="C68" s="347" t="s">
        <v>295</v>
      </c>
      <c r="D68" s="485"/>
      <c r="E68" s="384"/>
      <c r="F68" s="478"/>
      <c r="G68" s="470"/>
      <c r="H68" s="451"/>
      <c r="I68" s="470"/>
      <c r="J68" s="383"/>
      <c r="K68" s="453"/>
    </row>
    <row r="69" outlineLevel="1">
      <c r="A69" s="454"/>
      <c r="B69" s="459"/>
      <c r="C69" s="462" t="s">
        <v>296</v>
      </c>
      <c r="D69" s="485"/>
      <c r="E69" s="384"/>
      <c r="F69" s="478"/>
      <c r="G69" s="470"/>
      <c r="H69" s="451"/>
      <c r="I69" s="470"/>
      <c r="J69" s="383"/>
      <c r="K69" s="453"/>
    </row>
    <row r="70" outlineLevel="1">
      <c r="A70" s="454">
        <v>132.0</v>
      </c>
      <c r="B70" s="454">
        <v>52.0</v>
      </c>
      <c r="C70" s="367" t="s">
        <v>297</v>
      </c>
      <c r="D70" s="486" t="s">
        <v>298</v>
      </c>
      <c r="E70" s="384">
        <v>560.0</v>
      </c>
      <c r="F70" s="478">
        <v>1.0</v>
      </c>
      <c r="G70" s="470"/>
      <c r="H70" s="451"/>
      <c r="I70" s="470">
        <f t="shared" ref="I70:I71" si="24">G70*H70</f>
        <v>0</v>
      </c>
      <c r="J70" s="383"/>
      <c r="K70" s="453"/>
    </row>
    <row r="71" outlineLevel="1">
      <c r="A71" s="454">
        <v>133.0</v>
      </c>
      <c r="B71" s="454">
        <v>53.0</v>
      </c>
      <c r="C71" s="367" t="s">
        <v>299</v>
      </c>
      <c r="D71" s="486" t="s">
        <v>136</v>
      </c>
      <c r="E71" s="384">
        <v>18.0</v>
      </c>
      <c r="F71" s="478">
        <v>1.0</v>
      </c>
      <c r="G71" s="470"/>
      <c r="H71" s="451"/>
      <c r="I71" s="470">
        <f t="shared" si="24"/>
        <v>0</v>
      </c>
      <c r="J71" s="383" t="s">
        <v>300</v>
      </c>
      <c r="K71" s="453"/>
    </row>
    <row r="72" outlineLevel="1">
      <c r="A72" s="454"/>
      <c r="B72" s="459"/>
      <c r="C72" s="462" t="s">
        <v>301</v>
      </c>
      <c r="D72" s="485"/>
      <c r="E72" s="384"/>
      <c r="F72" s="478"/>
      <c r="G72" s="470"/>
      <c r="H72" s="451"/>
      <c r="I72" s="470"/>
      <c r="J72" s="383"/>
      <c r="K72" s="453"/>
    </row>
    <row r="73" outlineLevel="1">
      <c r="A73" s="454">
        <v>134.0</v>
      </c>
      <c r="B73" s="454">
        <v>54.0</v>
      </c>
      <c r="C73" s="487" t="s">
        <v>302</v>
      </c>
      <c r="D73" s="486" t="s">
        <v>148</v>
      </c>
      <c r="E73" s="384">
        <v>12.92</v>
      </c>
      <c r="F73" s="478">
        <v>1.0</v>
      </c>
      <c r="G73" s="470"/>
      <c r="H73" s="483">
        <f>(I74+I75)/E73</f>
        <v>60368.83632</v>
      </c>
      <c r="I73" s="470">
        <f>E73*F73*H73</f>
        <v>779965.3652</v>
      </c>
      <c r="J73" s="383" t="s">
        <v>303</v>
      </c>
      <c r="K73" s="453"/>
    </row>
    <row r="74" outlineLevel="1">
      <c r="A74" s="454"/>
      <c r="B74" s="454"/>
      <c r="C74" s="488" t="s">
        <v>1099</v>
      </c>
      <c r="D74" s="467" t="s">
        <v>148</v>
      </c>
      <c r="E74" s="489">
        <v>12.92</v>
      </c>
      <c r="F74" s="490">
        <v>1.0</v>
      </c>
      <c r="G74" s="470">
        <f t="shared" ref="G74:G75" si="25">E74*F74</f>
        <v>12.92</v>
      </c>
      <c r="H74" s="483">
        <v>53487.31</v>
      </c>
      <c r="I74" s="470">
        <f t="shared" ref="I74:I75" si="26">G74*H74</f>
        <v>691056.0452</v>
      </c>
      <c r="J74" s="383"/>
      <c r="K74" s="453"/>
    </row>
    <row r="75" outlineLevel="1">
      <c r="A75" s="454"/>
      <c r="B75" s="454"/>
      <c r="C75" s="488" t="s">
        <v>1100</v>
      </c>
      <c r="D75" s="467" t="s">
        <v>47</v>
      </c>
      <c r="E75" s="491">
        <v>83.64</v>
      </c>
      <c r="F75" s="492">
        <v>1.0</v>
      </c>
      <c r="G75" s="470">
        <f t="shared" si="25"/>
        <v>83.64</v>
      </c>
      <c r="H75" s="451">
        <v>1063.0</v>
      </c>
      <c r="I75" s="470">
        <f t="shared" si="26"/>
        <v>88909.32</v>
      </c>
      <c r="J75" s="383"/>
      <c r="K75" s="453" t="s">
        <v>1101</v>
      </c>
    </row>
    <row r="76" outlineLevel="1">
      <c r="A76" s="454">
        <v>135.0</v>
      </c>
      <c r="B76" s="454">
        <v>55.0</v>
      </c>
      <c r="C76" s="487" t="s">
        <v>304</v>
      </c>
      <c r="D76" s="467" t="s">
        <v>136</v>
      </c>
      <c r="E76" s="491">
        <v>11.15</v>
      </c>
      <c r="F76" s="478"/>
      <c r="G76" s="470"/>
      <c r="H76" s="451">
        <f>SUM(I77:I79)/E76</f>
        <v>9540.498063</v>
      </c>
      <c r="I76" s="470">
        <f>E76*H76</f>
        <v>106376.5534</v>
      </c>
      <c r="J76" s="383" t="s">
        <v>305</v>
      </c>
      <c r="K76" s="453"/>
    </row>
    <row r="77" outlineLevel="1">
      <c r="A77" s="454"/>
      <c r="B77" s="454"/>
      <c r="C77" s="488" t="s">
        <v>1102</v>
      </c>
      <c r="D77" s="467" t="s">
        <v>136</v>
      </c>
      <c r="E77" s="491">
        <v>11.15</v>
      </c>
      <c r="F77" s="478">
        <v>1.02</v>
      </c>
      <c r="G77" s="470">
        <f t="shared" ref="G77:G79" si="27">E77*F77</f>
        <v>11.373</v>
      </c>
      <c r="H77" s="451">
        <v>6000.0</v>
      </c>
      <c r="I77" s="470">
        <f t="shared" ref="I77:I79" si="28">G77*H77</f>
        <v>68238</v>
      </c>
      <c r="J77" s="383"/>
      <c r="K77" s="453"/>
    </row>
    <row r="78" outlineLevel="1">
      <c r="A78" s="454"/>
      <c r="B78" s="454"/>
      <c r="C78" s="488" t="s">
        <v>1103</v>
      </c>
      <c r="D78" s="467" t="s">
        <v>176</v>
      </c>
      <c r="E78" s="491">
        <v>820.42</v>
      </c>
      <c r="F78" s="478">
        <v>1.0</v>
      </c>
      <c r="G78" s="470">
        <f t="shared" si="27"/>
        <v>820.42</v>
      </c>
      <c r="H78" s="451">
        <v>40.42</v>
      </c>
      <c r="I78" s="470">
        <f t="shared" si="28"/>
        <v>33161.3764</v>
      </c>
      <c r="J78" s="383"/>
      <c r="K78" s="453"/>
    </row>
    <row r="79" outlineLevel="1">
      <c r="A79" s="454"/>
      <c r="B79" s="454"/>
      <c r="C79" s="488" t="s">
        <v>1104</v>
      </c>
      <c r="D79" s="467" t="s">
        <v>176</v>
      </c>
      <c r="E79" s="491">
        <v>121.9</v>
      </c>
      <c r="F79" s="478">
        <v>1.0</v>
      </c>
      <c r="G79" s="470">
        <f t="shared" si="27"/>
        <v>121.9</v>
      </c>
      <c r="H79" s="451">
        <v>40.83</v>
      </c>
      <c r="I79" s="470">
        <f t="shared" si="28"/>
        <v>4977.177</v>
      </c>
      <c r="J79" s="383"/>
      <c r="K79" s="453"/>
    </row>
    <row r="80" outlineLevel="1">
      <c r="A80" s="454"/>
      <c r="B80" s="459"/>
      <c r="C80" s="462" t="s">
        <v>285</v>
      </c>
      <c r="D80" s="467"/>
      <c r="E80" s="491"/>
      <c r="F80" s="478"/>
      <c r="G80" s="470"/>
      <c r="H80" s="451"/>
      <c r="I80" s="470"/>
      <c r="J80" s="383"/>
      <c r="K80" s="453"/>
    </row>
    <row r="81" outlineLevel="1">
      <c r="A81" s="454">
        <v>136.0</v>
      </c>
      <c r="B81" s="454">
        <v>56.0</v>
      </c>
      <c r="C81" s="487" t="s">
        <v>271</v>
      </c>
      <c r="D81" s="467" t="s">
        <v>47</v>
      </c>
      <c r="E81" s="491">
        <v>353.0</v>
      </c>
      <c r="F81" s="478">
        <v>1.0</v>
      </c>
      <c r="G81" s="470">
        <f t="shared" ref="G81:G82" si="29">E81*F81</f>
        <v>353</v>
      </c>
      <c r="H81" s="451">
        <f>H36</f>
        <v>17.9</v>
      </c>
      <c r="I81" s="470">
        <f t="shared" ref="I81:I82" si="30">G81*H81</f>
        <v>6318.7</v>
      </c>
      <c r="J81" s="383" t="s">
        <v>270</v>
      </c>
      <c r="K81" s="453"/>
    </row>
    <row r="82" outlineLevel="1">
      <c r="A82" s="454">
        <v>137.0</v>
      </c>
      <c r="B82" s="454">
        <v>57.0</v>
      </c>
      <c r="C82" s="487" t="s">
        <v>272</v>
      </c>
      <c r="D82" s="467" t="s">
        <v>47</v>
      </c>
      <c r="E82" s="491">
        <v>353.0</v>
      </c>
      <c r="F82" s="478">
        <v>1.0</v>
      </c>
      <c r="G82" s="470">
        <f t="shared" si="29"/>
        <v>353</v>
      </c>
      <c r="H82" s="451">
        <f>H38</f>
        <v>950</v>
      </c>
      <c r="I82" s="470">
        <f t="shared" si="30"/>
        <v>335350</v>
      </c>
      <c r="J82" s="383" t="s">
        <v>306</v>
      </c>
      <c r="K82" s="453"/>
    </row>
    <row r="83" outlineLevel="1">
      <c r="A83" s="454"/>
      <c r="B83" s="459"/>
      <c r="C83" s="462" t="s">
        <v>307</v>
      </c>
      <c r="D83" s="467"/>
      <c r="E83" s="491"/>
      <c r="F83" s="478"/>
      <c r="G83" s="470"/>
      <c r="H83" s="451"/>
      <c r="I83" s="470"/>
      <c r="J83" s="383"/>
      <c r="K83" s="453"/>
    </row>
    <row r="84" outlineLevel="1">
      <c r="A84" s="454">
        <v>138.0</v>
      </c>
      <c r="B84" s="454">
        <v>58.0</v>
      </c>
      <c r="C84" s="487" t="s">
        <v>308</v>
      </c>
      <c r="D84" s="486" t="s">
        <v>23</v>
      </c>
      <c r="E84" s="384">
        <v>263.12</v>
      </c>
      <c r="F84" s="478"/>
      <c r="G84" s="470"/>
      <c r="H84" s="451">
        <f>SUM(I85:I86)/E84</f>
        <v>1460.041684</v>
      </c>
      <c r="I84" s="470">
        <f>E84*H84</f>
        <v>384166.1678</v>
      </c>
      <c r="J84" s="383" t="s">
        <v>309</v>
      </c>
      <c r="K84" s="453"/>
    </row>
    <row r="85" ht="34.5" customHeight="1">
      <c r="A85" s="493"/>
      <c r="B85" s="493"/>
      <c r="C85" s="494" t="s">
        <v>1105</v>
      </c>
      <c r="D85" s="495" t="s">
        <v>136</v>
      </c>
      <c r="E85" s="496">
        <v>4.79</v>
      </c>
      <c r="F85" s="497">
        <v>1.0</v>
      </c>
      <c r="G85" s="470">
        <f t="shared" ref="G85:G86" si="31">E85*F85</f>
        <v>4.79</v>
      </c>
      <c r="H85" s="451">
        <f t="shared" ref="H85:H86" si="32">H7</f>
        <v>80160.5</v>
      </c>
      <c r="I85" s="470">
        <f t="shared" ref="I85:I86" si="33">G85*H85</f>
        <v>383968.795</v>
      </c>
      <c r="J85" s="383"/>
      <c r="K85" s="453"/>
    </row>
    <row r="86" ht="15.75" customHeight="1">
      <c r="A86" s="498"/>
      <c r="B86" s="498"/>
      <c r="C86" s="488" t="s">
        <v>1106</v>
      </c>
      <c r="D86" s="474" t="s">
        <v>176</v>
      </c>
      <c r="E86" s="468">
        <v>11.84</v>
      </c>
      <c r="F86" s="370">
        <v>1.0</v>
      </c>
      <c r="G86" s="499">
        <f t="shared" si="31"/>
        <v>11.84</v>
      </c>
      <c r="H86" s="372">
        <f t="shared" si="32"/>
        <v>16.67</v>
      </c>
      <c r="I86" s="470">
        <f t="shared" si="33"/>
        <v>197.3728</v>
      </c>
      <c r="J86" s="390"/>
      <c r="K86" s="453"/>
    </row>
    <row r="87" ht="15.75" customHeight="1">
      <c r="A87" s="327"/>
      <c r="B87" s="327"/>
      <c r="C87" s="327"/>
      <c r="D87" s="438"/>
      <c r="E87" s="326"/>
      <c r="F87" s="500"/>
      <c r="G87" s="501"/>
      <c r="H87" s="502"/>
      <c r="I87" s="501"/>
      <c r="J87" s="503"/>
      <c r="K87" s="453"/>
    </row>
    <row r="88" ht="15.75" customHeight="1">
      <c r="A88" s="327"/>
      <c r="B88" s="327"/>
      <c r="C88" s="327"/>
      <c r="D88" s="438"/>
      <c r="E88" s="326"/>
      <c r="F88" s="500"/>
      <c r="G88" s="501"/>
      <c r="H88" s="502"/>
      <c r="I88" s="501"/>
      <c r="J88" s="503"/>
      <c r="K88" s="453"/>
    </row>
    <row r="89" ht="15.75" customHeight="1">
      <c r="A89" s="327"/>
      <c r="B89" s="327"/>
      <c r="C89" s="327"/>
      <c r="D89" s="438"/>
      <c r="E89" s="326"/>
      <c r="F89" s="500"/>
      <c r="G89" s="501"/>
      <c r="H89" s="502"/>
      <c r="I89" s="501"/>
      <c r="J89" s="503"/>
      <c r="K89" s="453"/>
    </row>
    <row r="90" ht="15.75" customHeight="1">
      <c r="A90" s="327"/>
      <c r="B90" s="327"/>
      <c r="C90" s="327"/>
      <c r="D90" s="438"/>
      <c r="E90" s="326"/>
      <c r="F90" s="500"/>
      <c r="G90" s="501"/>
      <c r="H90" s="502"/>
      <c r="I90" s="501"/>
      <c r="J90" s="503"/>
      <c r="K90" s="453"/>
    </row>
    <row r="91" ht="15.75" customHeight="1">
      <c r="A91" s="327"/>
      <c r="B91" s="327"/>
      <c r="C91" s="327"/>
      <c r="D91" s="438"/>
      <c r="E91" s="326"/>
      <c r="F91" s="500"/>
      <c r="G91" s="501"/>
      <c r="H91" s="502"/>
      <c r="I91" s="501"/>
      <c r="J91" s="503"/>
      <c r="K91" s="453"/>
    </row>
    <row r="92" ht="15.75" customHeight="1">
      <c r="A92" s="327"/>
      <c r="B92" s="327"/>
      <c r="C92" s="327"/>
      <c r="D92" s="438"/>
      <c r="E92" s="326"/>
      <c r="F92" s="500"/>
      <c r="G92" s="501"/>
      <c r="H92" s="502"/>
      <c r="I92" s="501"/>
      <c r="J92" s="503"/>
      <c r="K92" s="453"/>
    </row>
    <row r="93" ht="15.75" customHeight="1">
      <c r="A93" s="327"/>
      <c r="B93" s="327"/>
      <c r="C93" s="327"/>
      <c r="D93" s="438"/>
      <c r="E93" s="326"/>
      <c r="F93" s="500"/>
      <c r="G93" s="501"/>
      <c r="H93" s="502"/>
      <c r="I93" s="501"/>
      <c r="J93" s="503"/>
      <c r="K93" s="453"/>
    </row>
    <row r="94" ht="15.75" customHeight="1">
      <c r="A94" s="327"/>
      <c r="B94" s="327"/>
      <c r="C94" s="327"/>
      <c r="D94" s="438"/>
      <c r="E94" s="326"/>
      <c r="F94" s="500"/>
      <c r="G94" s="501"/>
      <c r="H94" s="502"/>
      <c r="I94" s="501"/>
      <c r="J94" s="503"/>
      <c r="K94" s="453"/>
    </row>
    <row r="95" ht="15.75" customHeight="1">
      <c r="A95" s="327"/>
      <c r="B95" s="327"/>
      <c r="C95" s="327"/>
      <c r="D95" s="438"/>
      <c r="E95" s="326"/>
      <c r="F95" s="500"/>
      <c r="G95" s="501"/>
      <c r="H95" s="502"/>
      <c r="I95" s="501"/>
      <c r="J95" s="503"/>
      <c r="K95" s="453"/>
    </row>
    <row r="96" ht="15.75" customHeight="1">
      <c r="A96" s="327"/>
      <c r="B96" s="327"/>
      <c r="C96" s="327"/>
      <c r="D96" s="438"/>
      <c r="E96" s="326"/>
      <c r="F96" s="500"/>
      <c r="G96" s="501"/>
      <c r="H96" s="502"/>
      <c r="I96" s="501"/>
      <c r="J96" s="503"/>
      <c r="K96" s="453"/>
    </row>
    <row r="97" ht="15.75" customHeight="1">
      <c r="A97" s="327"/>
      <c r="B97" s="327"/>
      <c r="C97" s="327"/>
      <c r="D97" s="438"/>
      <c r="E97" s="326"/>
      <c r="F97" s="500"/>
      <c r="G97" s="501"/>
      <c r="H97" s="502"/>
      <c r="I97" s="501"/>
      <c r="J97" s="503"/>
      <c r="K97" s="453"/>
    </row>
    <row r="98" ht="15.75" customHeight="1">
      <c r="A98" s="327"/>
      <c r="B98" s="327"/>
      <c r="C98" s="327"/>
      <c r="D98" s="438"/>
      <c r="E98" s="326"/>
      <c r="F98" s="500"/>
      <c r="G98" s="501"/>
      <c r="H98" s="502"/>
      <c r="I98" s="501"/>
      <c r="J98" s="503"/>
      <c r="K98" s="453"/>
    </row>
    <row r="99" ht="15.75" customHeight="1">
      <c r="A99" s="327"/>
      <c r="B99" s="327"/>
      <c r="C99" s="327"/>
      <c r="D99" s="438"/>
      <c r="E99" s="326"/>
      <c r="F99" s="500"/>
      <c r="G99" s="501"/>
      <c r="H99" s="502"/>
      <c r="I99" s="501"/>
      <c r="J99" s="503"/>
      <c r="K99" s="453"/>
    </row>
    <row r="100" ht="15.75" customHeight="1">
      <c r="A100" s="327"/>
      <c r="B100" s="327"/>
      <c r="C100" s="327"/>
      <c r="D100" s="438"/>
      <c r="E100" s="326"/>
      <c r="F100" s="500"/>
      <c r="G100" s="501"/>
      <c r="H100" s="502"/>
      <c r="I100" s="501"/>
      <c r="J100" s="503"/>
      <c r="K100" s="453"/>
    </row>
    <row r="101" ht="15.75" customHeight="1">
      <c r="A101" s="327"/>
      <c r="B101" s="327"/>
      <c r="C101" s="327"/>
      <c r="D101" s="438"/>
      <c r="E101" s="326"/>
      <c r="F101" s="500"/>
      <c r="G101" s="501"/>
      <c r="H101" s="502"/>
      <c r="I101" s="501"/>
      <c r="J101" s="503"/>
      <c r="K101" s="453"/>
    </row>
    <row r="102" ht="15.75" customHeight="1">
      <c r="A102" s="327"/>
      <c r="B102" s="327"/>
      <c r="C102" s="327"/>
      <c r="D102" s="438"/>
      <c r="E102" s="326"/>
      <c r="F102" s="500"/>
      <c r="G102" s="501"/>
      <c r="H102" s="502"/>
      <c r="I102" s="501"/>
      <c r="J102" s="503"/>
      <c r="K102" s="453"/>
    </row>
    <row r="103" ht="15.75" customHeight="1">
      <c r="A103" s="327"/>
      <c r="B103" s="327"/>
      <c r="C103" s="327"/>
      <c r="D103" s="438"/>
      <c r="E103" s="326"/>
      <c r="F103" s="500"/>
      <c r="G103" s="501"/>
      <c r="H103" s="502"/>
      <c r="I103" s="501"/>
      <c r="J103" s="503"/>
      <c r="K103" s="453"/>
    </row>
    <row r="104" ht="15.75" customHeight="1">
      <c r="A104" s="327"/>
      <c r="B104" s="327"/>
      <c r="C104" s="327"/>
      <c r="D104" s="438"/>
      <c r="E104" s="326"/>
      <c r="F104" s="500"/>
      <c r="G104" s="501"/>
      <c r="H104" s="502"/>
      <c r="I104" s="501"/>
      <c r="J104" s="503"/>
      <c r="K104" s="453"/>
    </row>
    <row r="105" ht="15.75" customHeight="1">
      <c r="A105" s="327"/>
      <c r="B105" s="327"/>
      <c r="C105" s="327"/>
      <c r="D105" s="438"/>
      <c r="E105" s="326"/>
      <c r="F105" s="500"/>
      <c r="G105" s="501"/>
      <c r="H105" s="502"/>
      <c r="I105" s="501"/>
      <c r="J105" s="503"/>
      <c r="K105" s="453"/>
    </row>
    <row r="106" ht="15.75" customHeight="1">
      <c r="A106" s="327"/>
      <c r="B106" s="327"/>
      <c r="C106" s="327"/>
      <c r="D106" s="438"/>
      <c r="E106" s="326"/>
      <c r="F106" s="500"/>
      <c r="G106" s="501"/>
      <c r="H106" s="502"/>
      <c r="I106" s="501"/>
      <c r="J106" s="503"/>
      <c r="K106" s="453"/>
    </row>
    <row r="107" ht="15.75" customHeight="1">
      <c r="A107" s="327"/>
      <c r="B107" s="327"/>
      <c r="C107" s="327"/>
      <c r="D107" s="438"/>
      <c r="E107" s="326"/>
      <c r="F107" s="500"/>
      <c r="G107" s="501"/>
      <c r="H107" s="502"/>
      <c r="I107" s="501"/>
      <c r="J107" s="503"/>
      <c r="K107" s="453"/>
    </row>
    <row r="108" ht="15.75" customHeight="1">
      <c r="A108" s="327"/>
      <c r="B108" s="327"/>
      <c r="C108" s="327"/>
      <c r="D108" s="438"/>
      <c r="E108" s="326"/>
      <c r="F108" s="500"/>
      <c r="G108" s="501"/>
      <c r="H108" s="502"/>
      <c r="I108" s="501"/>
      <c r="J108" s="503"/>
      <c r="K108" s="453"/>
    </row>
    <row r="109" ht="15.75" customHeight="1">
      <c r="A109" s="327"/>
      <c r="B109" s="327"/>
      <c r="C109" s="327"/>
      <c r="D109" s="438"/>
      <c r="E109" s="326"/>
      <c r="F109" s="500"/>
      <c r="G109" s="501"/>
      <c r="H109" s="502"/>
      <c r="I109" s="501"/>
      <c r="J109" s="503"/>
      <c r="K109" s="453"/>
    </row>
    <row r="110" ht="15.75" customHeight="1">
      <c r="A110" s="327"/>
      <c r="B110" s="327"/>
      <c r="C110" s="327"/>
      <c r="D110" s="438"/>
      <c r="E110" s="326"/>
      <c r="F110" s="500"/>
      <c r="G110" s="501"/>
      <c r="H110" s="502"/>
      <c r="I110" s="501"/>
      <c r="J110" s="503"/>
      <c r="K110" s="453"/>
    </row>
    <row r="111" ht="15.75" customHeight="1">
      <c r="A111" s="327"/>
      <c r="B111" s="327"/>
      <c r="C111" s="327"/>
      <c r="D111" s="438"/>
      <c r="E111" s="326"/>
      <c r="F111" s="500"/>
      <c r="G111" s="501"/>
      <c r="H111" s="502"/>
      <c r="I111" s="501"/>
      <c r="J111" s="503"/>
      <c r="K111" s="453"/>
    </row>
    <row r="112" ht="15.75" customHeight="1">
      <c r="A112" s="327"/>
      <c r="B112" s="327"/>
      <c r="C112" s="327"/>
      <c r="D112" s="438"/>
      <c r="E112" s="326"/>
      <c r="F112" s="500"/>
      <c r="G112" s="501"/>
      <c r="H112" s="502"/>
      <c r="I112" s="501"/>
      <c r="J112" s="503"/>
      <c r="K112" s="453"/>
    </row>
    <row r="113" ht="15.75" customHeight="1">
      <c r="A113" s="327"/>
      <c r="B113" s="327"/>
      <c r="C113" s="327"/>
      <c r="D113" s="438"/>
      <c r="E113" s="326"/>
      <c r="F113" s="500"/>
      <c r="G113" s="501"/>
      <c r="H113" s="502"/>
      <c r="I113" s="501"/>
      <c r="J113" s="503"/>
      <c r="K113" s="453"/>
    </row>
    <row r="114" ht="15.75" customHeight="1">
      <c r="A114" s="327"/>
      <c r="B114" s="327"/>
      <c r="C114" s="327"/>
      <c r="D114" s="438"/>
      <c r="E114" s="326"/>
      <c r="F114" s="500"/>
      <c r="G114" s="501"/>
      <c r="H114" s="502"/>
      <c r="I114" s="501"/>
      <c r="J114" s="503"/>
      <c r="K114" s="453"/>
    </row>
    <row r="115" ht="15.75" customHeight="1">
      <c r="A115" s="327"/>
      <c r="B115" s="327"/>
      <c r="C115" s="327"/>
      <c r="D115" s="438"/>
      <c r="E115" s="326"/>
      <c r="F115" s="500"/>
      <c r="G115" s="501"/>
      <c r="H115" s="502"/>
      <c r="I115" s="501"/>
      <c r="J115" s="503"/>
      <c r="K115" s="453"/>
    </row>
    <row r="116" ht="15.75" customHeight="1">
      <c r="A116" s="327"/>
      <c r="B116" s="327"/>
      <c r="C116" s="327"/>
      <c r="D116" s="438"/>
      <c r="E116" s="326"/>
      <c r="F116" s="500"/>
      <c r="G116" s="501"/>
      <c r="H116" s="502"/>
      <c r="I116" s="501"/>
      <c r="J116" s="503"/>
      <c r="K116" s="453"/>
    </row>
    <row r="117" ht="15.75" customHeight="1">
      <c r="A117" s="327"/>
      <c r="B117" s="327"/>
      <c r="C117" s="327"/>
      <c r="D117" s="438"/>
      <c r="E117" s="326"/>
      <c r="F117" s="500"/>
      <c r="G117" s="501"/>
      <c r="H117" s="502"/>
      <c r="I117" s="501"/>
      <c r="J117" s="503"/>
      <c r="K117" s="453"/>
    </row>
    <row r="118" ht="15.75" customHeight="1">
      <c r="A118" s="327"/>
      <c r="B118" s="327"/>
      <c r="C118" s="327"/>
      <c r="D118" s="438"/>
      <c r="E118" s="326"/>
      <c r="F118" s="500"/>
      <c r="G118" s="501"/>
      <c r="H118" s="502"/>
      <c r="I118" s="501"/>
      <c r="J118" s="503"/>
      <c r="K118" s="453"/>
    </row>
    <row r="119" ht="15.75" customHeight="1">
      <c r="A119" s="327"/>
      <c r="B119" s="327"/>
      <c r="C119" s="327"/>
      <c r="D119" s="438"/>
      <c r="E119" s="326"/>
      <c r="F119" s="500"/>
      <c r="G119" s="501"/>
      <c r="H119" s="502"/>
      <c r="I119" s="501"/>
      <c r="J119" s="503"/>
      <c r="K119" s="453"/>
    </row>
    <row r="120" ht="15.75" customHeight="1">
      <c r="A120" s="327"/>
      <c r="B120" s="327"/>
      <c r="C120" s="327"/>
      <c r="D120" s="438"/>
      <c r="E120" s="326"/>
      <c r="F120" s="500"/>
      <c r="G120" s="501"/>
      <c r="H120" s="502"/>
      <c r="I120" s="501"/>
      <c r="J120" s="503"/>
      <c r="K120" s="453"/>
    </row>
    <row r="121" ht="15.75" customHeight="1">
      <c r="A121" s="327"/>
      <c r="B121" s="327"/>
      <c r="C121" s="327"/>
      <c r="D121" s="438"/>
      <c r="E121" s="326"/>
      <c r="F121" s="500"/>
      <c r="G121" s="501"/>
      <c r="H121" s="502"/>
      <c r="I121" s="501"/>
      <c r="J121" s="503"/>
      <c r="K121" s="453"/>
    </row>
    <row r="122" ht="15.75" customHeight="1">
      <c r="A122" s="327"/>
      <c r="B122" s="327"/>
      <c r="C122" s="327"/>
      <c r="D122" s="438"/>
      <c r="E122" s="326"/>
      <c r="F122" s="500"/>
      <c r="G122" s="501"/>
      <c r="H122" s="502"/>
      <c r="I122" s="501"/>
      <c r="J122" s="503"/>
      <c r="K122" s="453"/>
    </row>
    <row r="123" ht="15.75" customHeight="1">
      <c r="A123" s="327"/>
      <c r="B123" s="327"/>
      <c r="C123" s="327"/>
      <c r="D123" s="438"/>
      <c r="E123" s="326"/>
      <c r="F123" s="500"/>
      <c r="G123" s="501"/>
      <c r="H123" s="502"/>
      <c r="I123" s="501"/>
      <c r="J123" s="503"/>
      <c r="K123" s="453"/>
    </row>
    <row r="124" ht="15.75" customHeight="1">
      <c r="A124" s="327"/>
      <c r="B124" s="327"/>
      <c r="C124" s="327"/>
      <c r="D124" s="438"/>
      <c r="E124" s="326"/>
      <c r="F124" s="500"/>
      <c r="G124" s="501"/>
      <c r="H124" s="502"/>
      <c r="I124" s="501"/>
      <c r="J124" s="503"/>
      <c r="K124" s="453"/>
    </row>
    <row r="125" ht="15.75" customHeight="1">
      <c r="A125" s="327"/>
      <c r="B125" s="327"/>
      <c r="C125" s="327"/>
      <c r="D125" s="438"/>
      <c r="E125" s="326"/>
      <c r="F125" s="500"/>
      <c r="G125" s="501"/>
      <c r="H125" s="502"/>
      <c r="I125" s="501"/>
      <c r="J125" s="503"/>
      <c r="K125" s="453"/>
    </row>
    <row r="126" ht="15.75" customHeight="1">
      <c r="A126" s="327"/>
      <c r="B126" s="327"/>
      <c r="C126" s="327"/>
      <c r="D126" s="438"/>
      <c r="E126" s="326"/>
      <c r="F126" s="500"/>
      <c r="G126" s="501"/>
      <c r="H126" s="502"/>
      <c r="I126" s="501"/>
      <c r="J126" s="503"/>
      <c r="K126" s="453"/>
    </row>
    <row r="127" ht="15.75" customHeight="1">
      <c r="A127" s="327"/>
      <c r="B127" s="327"/>
      <c r="C127" s="327"/>
      <c r="D127" s="438"/>
      <c r="E127" s="326"/>
      <c r="F127" s="500"/>
      <c r="G127" s="501"/>
      <c r="H127" s="502"/>
      <c r="I127" s="501"/>
      <c r="J127" s="503"/>
      <c r="K127" s="453"/>
    </row>
    <row r="128" ht="15.75" customHeight="1">
      <c r="A128" s="327"/>
      <c r="B128" s="327"/>
      <c r="C128" s="327"/>
      <c r="D128" s="438"/>
      <c r="E128" s="326"/>
      <c r="F128" s="500"/>
      <c r="G128" s="501"/>
      <c r="H128" s="502"/>
      <c r="I128" s="501"/>
      <c r="J128" s="503"/>
      <c r="K128" s="453"/>
    </row>
    <row r="129" ht="15.75" customHeight="1">
      <c r="A129" s="327"/>
      <c r="B129" s="327"/>
      <c r="C129" s="327"/>
      <c r="D129" s="438"/>
      <c r="E129" s="326"/>
      <c r="F129" s="500"/>
      <c r="G129" s="501"/>
      <c r="H129" s="502"/>
      <c r="I129" s="501"/>
      <c r="J129" s="503"/>
      <c r="K129" s="453"/>
    </row>
    <row r="130" ht="15.75" customHeight="1">
      <c r="A130" s="327"/>
      <c r="B130" s="327"/>
      <c r="C130" s="327"/>
      <c r="D130" s="438"/>
      <c r="E130" s="326"/>
      <c r="F130" s="500"/>
      <c r="G130" s="501"/>
      <c r="H130" s="502"/>
      <c r="I130" s="501"/>
      <c r="J130" s="503"/>
      <c r="K130" s="453"/>
    </row>
    <row r="131" ht="15.75" customHeight="1">
      <c r="A131" s="327"/>
      <c r="B131" s="327"/>
      <c r="C131" s="327"/>
      <c r="D131" s="438"/>
      <c r="E131" s="326"/>
      <c r="F131" s="500"/>
      <c r="G131" s="501"/>
      <c r="H131" s="502"/>
      <c r="I131" s="501"/>
      <c r="J131" s="503"/>
      <c r="K131" s="453"/>
    </row>
    <row r="132" ht="15.75" customHeight="1">
      <c r="A132" s="327"/>
      <c r="B132" s="327"/>
      <c r="C132" s="327"/>
      <c r="D132" s="438"/>
      <c r="E132" s="326"/>
      <c r="F132" s="500"/>
      <c r="G132" s="501"/>
      <c r="H132" s="502"/>
      <c r="I132" s="501"/>
      <c r="J132" s="503"/>
      <c r="K132" s="453"/>
    </row>
    <row r="133" ht="15.75" customHeight="1">
      <c r="A133" s="327"/>
      <c r="B133" s="327"/>
      <c r="C133" s="327"/>
      <c r="D133" s="438"/>
      <c r="E133" s="326"/>
      <c r="F133" s="500"/>
      <c r="G133" s="501"/>
      <c r="H133" s="502"/>
      <c r="I133" s="501"/>
      <c r="J133" s="503"/>
      <c r="K133" s="453"/>
    </row>
    <row r="134" ht="15.75" customHeight="1">
      <c r="A134" s="327"/>
      <c r="B134" s="327"/>
      <c r="C134" s="327"/>
      <c r="D134" s="438"/>
      <c r="E134" s="326"/>
      <c r="F134" s="500"/>
      <c r="G134" s="501"/>
      <c r="H134" s="502"/>
      <c r="I134" s="501"/>
      <c r="J134" s="503"/>
      <c r="K134" s="453"/>
    </row>
    <row r="135" ht="15.75" customHeight="1">
      <c r="A135" s="327"/>
      <c r="B135" s="327"/>
      <c r="C135" s="327"/>
      <c r="D135" s="438"/>
      <c r="E135" s="326"/>
      <c r="F135" s="500"/>
      <c r="G135" s="501"/>
      <c r="H135" s="502"/>
      <c r="I135" s="501"/>
      <c r="J135" s="503"/>
      <c r="K135" s="453"/>
    </row>
    <row r="136" ht="15.75" customHeight="1">
      <c r="A136" s="327"/>
      <c r="B136" s="327"/>
      <c r="C136" s="327"/>
      <c r="D136" s="438"/>
      <c r="E136" s="326"/>
      <c r="F136" s="500"/>
      <c r="G136" s="501"/>
      <c r="H136" s="502"/>
      <c r="I136" s="501"/>
      <c r="J136" s="503"/>
      <c r="K136" s="453"/>
    </row>
    <row r="137" ht="15.75" customHeight="1">
      <c r="A137" s="327"/>
      <c r="B137" s="327"/>
      <c r="C137" s="327"/>
      <c r="D137" s="438"/>
      <c r="E137" s="326"/>
      <c r="F137" s="500"/>
      <c r="G137" s="501"/>
      <c r="H137" s="502"/>
      <c r="I137" s="501"/>
      <c r="J137" s="503"/>
      <c r="K137" s="453"/>
    </row>
    <row r="138" ht="15.75" customHeight="1">
      <c r="A138" s="327"/>
      <c r="B138" s="327"/>
      <c r="C138" s="327"/>
      <c r="D138" s="438"/>
      <c r="E138" s="326"/>
      <c r="F138" s="500"/>
      <c r="G138" s="501"/>
      <c r="H138" s="502"/>
      <c r="I138" s="501"/>
      <c r="J138" s="503"/>
      <c r="K138" s="453"/>
    </row>
    <row r="139" ht="15.75" customHeight="1">
      <c r="A139" s="327"/>
      <c r="B139" s="327"/>
      <c r="C139" s="327"/>
      <c r="D139" s="438"/>
      <c r="E139" s="326"/>
      <c r="F139" s="500"/>
      <c r="G139" s="501"/>
      <c r="H139" s="502"/>
      <c r="I139" s="501"/>
      <c r="J139" s="503"/>
      <c r="K139" s="453"/>
    </row>
    <row r="140" ht="15.75" customHeight="1">
      <c r="A140" s="327"/>
      <c r="B140" s="327"/>
      <c r="C140" s="327"/>
      <c r="D140" s="438"/>
      <c r="E140" s="326"/>
      <c r="F140" s="500"/>
      <c r="G140" s="501"/>
      <c r="H140" s="502"/>
      <c r="I140" s="501"/>
      <c r="J140" s="503"/>
      <c r="K140" s="453"/>
    </row>
    <row r="141" ht="15.75" customHeight="1">
      <c r="A141" s="327"/>
      <c r="B141" s="327"/>
      <c r="C141" s="327"/>
      <c r="D141" s="438"/>
      <c r="E141" s="326"/>
      <c r="F141" s="500"/>
      <c r="G141" s="501"/>
      <c r="H141" s="502"/>
      <c r="I141" s="501"/>
      <c r="J141" s="503"/>
      <c r="K141" s="453"/>
    </row>
    <row r="142" ht="15.75" customHeight="1">
      <c r="A142" s="327"/>
      <c r="B142" s="327"/>
      <c r="C142" s="327"/>
      <c r="D142" s="438"/>
      <c r="E142" s="326"/>
      <c r="F142" s="500"/>
      <c r="G142" s="501"/>
      <c r="H142" s="502"/>
      <c r="I142" s="501"/>
      <c r="J142" s="503"/>
      <c r="K142" s="453"/>
    </row>
    <row r="143" ht="15.75" customHeight="1">
      <c r="A143" s="327"/>
      <c r="B143" s="327"/>
      <c r="C143" s="327"/>
      <c r="D143" s="438"/>
      <c r="E143" s="326"/>
      <c r="F143" s="500"/>
      <c r="G143" s="501"/>
      <c r="H143" s="502"/>
      <c r="I143" s="501"/>
      <c r="J143" s="503"/>
      <c r="K143" s="453"/>
    </row>
    <row r="144" ht="15.75" customHeight="1">
      <c r="A144" s="327"/>
      <c r="B144" s="327"/>
      <c r="C144" s="327"/>
      <c r="D144" s="438"/>
      <c r="E144" s="326"/>
      <c r="F144" s="500"/>
      <c r="G144" s="501"/>
      <c r="H144" s="502"/>
      <c r="I144" s="501"/>
      <c r="J144" s="503"/>
      <c r="K144" s="453"/>
    </row>
    <row r="145" ht="15.75" customHeight="1">
      <c r="A145" s="327"/>
      <c r="B145" s="327"/>
      <c r="C145" s="327"/>
      <c r="D145" s="438"/>
      <c r="E145" s="326"/>
      <c r="F145" s="500"/>
      <c r="G145" s="501"/>
      <c r="H145" s="502"/>
      <c r="I145" s="501"/>
      <c r="J145" s="503"/>
      <c r="K145" s="453"/>
    </row>
    <row r="146" ht="15.75" customHeight="1">
      <c r="A146" s="327"/>
      <c r="B146" s="327"/>
      <c r="C146" s="327"/>
      <c r="D146" s="438"/>
      <c r="E146" s="326"/>
      <c r="F146" s="500"/>
      <c r="G146" s="501"/>
      <c r="H146" s="502"/>
      <c r="I146" s="501"/>
      <c r="J146" s="503"/>
      <c r="K146" s="453"/>
    </row>
    <row r="147" ht="15.75" customHeight="1">
      <c r="A147" s="327"/>
      <c r="B147" s="327"/>
      <c r="C147" s="327"/>
      <c r="D147" s="438"/>
      <c r="E147" s="326"/>
      <c r="F147" s="500"/>
      <c r="G147" s="501"/>
      <c r="H147" s="502"/>
      <c r="I147" s="501"/>
      <c r="J147" s="503"/>
      <c r="K147" s="453"/>
    </row>
    <row r="148" ht="15.75" customHeight="1">
      <c r="A148" s="327"/>
      <c r="B148" s="327"/>
      <c r="C148" s="327"/>
      <c r="D148" s="438"/>
      <c r="E148" s="326"/>
      <c r="F148" s="500"/>
      <c r="G148" s="501"/>
      <c r="H148" s="502"/>
      <c r="I148" s="501"/>
      <c r="J148" s="503"/>
      <c r="K148" s="453"/>
    </row>
    <row r="149" ht="15.75" customHeight="1">
      <c r="A149" s="327"/>
      <c r="B149" s="327"/>
      <c r="C149" s="327"/>
      <c r="D149" s="438"/>
      <c r="E149" s="326"/>
      <c r="F149" s="500"/>
      <c r="G149" s="501"/>
      <c r="H149" s="502"/>
      <c r="I149" s="501"/>
      <c r="J149" s="503"/>
      <c r="K149" s="453"/>
    </row>
    <row r="150" ht="15.75" customHeight="1">
      <c r="A150" s="327"/>
      <c r="B150" s="327"/>
      <c r="C150" s="327"/>
      <c r="D150" s="438"/>
      <c r="E150" s="326"/>
      <c r="F150" s="500"/>
      <c r="G150" s="501"/>
      <c r="H150" s="502"/>
      <c r="I150" s="501"/>
      <c r="J150" s="503"/>
      <c r="K150" s="453"/>
    </row>
    <row r="151" ht="15.75" customHeight="1">
      <c r="A151" s="327"/>
      <c r="B151" s="327"/>
      <c r="C151" s="327"/>
      <c r="D151" s="438"/>
      <c r="E151" s="326"/>
      <c r="F151" s="500"/>
      <c r="G151" s="501"/>
      <c r="H151" s="502"/>
      <c r="I151" s="501"/>
      <c r="J151" s="503"/>
      <c r="K151" s="453"/>
    </row>
    <row r="152" ht="15.75" customHeight="1">
      <c r="A152" s="327"/>
      <c r="B152" s="327"/>
      <c r="C152" s="327"/>
      <c r="D152" s="438"/>
      <c r="E152" s="326"/>
      <c r="F152" s="500"/>
      <c r="G152" s="501"/>
      <c r="H152" s="502"/>
      <c r="I152" s="501"/>
      <c r="J152" s="503"/>
      <c r="K152" s="453"/>
    </row>
    <row r="153" ht="15.75" customHeight="1">
      <c r="A153" s="327"/>
      <c r="B153" s="327"/>
      <c r="C153" s="327"/>
      <c r="D153" s="438"/>
      <c r="E153" s="326"/>
      <c r="F153" s="500"/>
      <c r="G153" s="501"/>
      <c r="H153" s="502"/>
      <c r="I153" s="501"/>
      <c r="J153" s="503"/>
      <c r="K153" s="453"/>
    </row>
    <row r="154" ht="15.75" customHeight="1">
      <c r="A154" s="327"/>
      <c r="B154" s="327"/>
      <c r="C154" s="327"/>
      <c r="D154" s="438"/>
      <c r="E154" s="326"/>
      <c r="F154" s="500"/>
      <c r="G154" s="501"/>
      <c r="H154" s="502"/>
      <c r="I154" s="501"/>
      <c r="J154" s="503"/>
      <c r="K154" s="453"/>
    </row>
    <row r="155" ht="15.75" customHeight="1">
      <c r="A155" s="327"/>
      <c r="B155" s="327"/>
      <c r="C155" s="327"/>
      <c r="D155" s="438"/>
      <c r="E155" s="326"/>
      <c r="F155" s="500"/>
      <c r="G155" s="501"/>
      <c r="H155" s="502"/>
      <c r="I155" s="501"/>
      <c r="J155" s="503"/>
      <c r="K155" s="453"/>
    </row>
    <row r="156" ht="15.75" customHeight="1">
      <c r="A156" s="327"/>
      <c r="B156" s="327"/>
      <c r="C156" s="327"/>
      <c r="D156" s="438"/>
      <c r="E156" s="326"/>
      <c r="F156" s="500"/>
      <c r="G156" s="501"/>
      <c r="H156" s="502"/>
      <c r="I156" s="501"/>
      <c r="J156" s="503"/>
      <c r="K156" s="453"/>
    </row>
    <row r="157" ht="15.75" customHeight="1">
      <c r="A157" s="327"/>
      <c r="B157" s="327"/>
      <c r="C157" s="327"/>
      <c r="D157" s="438"/>
      <c r="E157" s="326"/>
      <c r="F157" s="500"/>
      <c r="G157" s="501"/>
      <c r="H157" s="502"/>
      <c r="I157" s="501"/>
      <c r="J157" s="503"/>
      <c r="K157" s="453"/>
    </row>
    <row r="158" ht="15.75" customHeight="1">
      <c r="A158" s="327"/>
      <c r="B158" s="327"/>
      <c r="C158" s="327"/>
      <c r="D158" s="438"/>
      <c r="E158" s="326"/>
      <c r="F158" s="500"/>
      <c r="G158" s="501"/>
      <c r="H158" s="502"/>
      <c r="I158" s="501"/>
      <c r="J158" s="503"/>
      <c r="K158" s="453"/>
    </row>
    <row r="159" ht="15.75" customHeight="1">
      <c r="A159" s="327"/>
      <c r="B159" s="327"/>
      <c r="C159" s="327"/>
      <c r="D159" s="438"/>
      <c r="E159" s="326"/>
      <c r="F159" s="500"/>
      <c r="G159" s="501"/>
      <c r="H159" s="502"/>
      <c r="I159" s="501"/>
      <c r="J159" s="503"/>
      <c r="K159" s="453"/>
    </row>
    <row r="160" ht="15.75" customHeight="1">
      <c r="A160" s="327"/>
      <c r="B160" s="327"/>
      <c r="C160" s="327"/>
      <c r="D160" s="438"/>
      <c r="E160" s="326"/>
      <c r="F160" s="500"/>
      <c r="G160" s="501"/>
      <c r="H160" s="502"/>
      <c r="I160" s="501"/>
      <c r="J160" s="503"/>
      <c r="K160" s="453"/>
    </row>
    <row r="161" ht="15.75" customHeight="1">
      <c r="A161" s="327"/>
      <c r="B161" s="327"/>
      <c r="C161" s="327"/>
      <c r="D161" s="438"/>
      <c r="E161" s="326"/>
      <c r="F161" s="500"/>
      <c r="G161" s="501"/>
      <c r="H161" s="502"/>
      <c r="I161" s="501"/>
      <c r="J161" s="503"/>
      <c r="K161" s="453"/>
    </row>
    <row r="162" ht="15.75" customHeight="1">
      <c r="A162" s="327"/>
      <c r="B162" s="327"/>
      <c r="C162" s="327"/>
      <c r="D162" s="438"/>
      <c r="E162" s="326"/>
      <c r="F162" s="500"/>
      <c r="G162" s="501"/>
      <c r="H162" s="502"/>
      <c r="I162" s="501"/>
      <c r="J162" s="503"/>
      <c r="K162" s="453"/>
    </row>
    <row r="163" ht="15.75" customHeight="1">
      <c r="A163" s="327"/>
      <c r="B163" s="327"/>
      <c r="C163" s="327"/>
      <c r="D163" s="438"/>
      <c r="E163" s="326"/>
      <c r="F163" s="500"/>
      <c r="G163" s="501"/>
      <c r="H163" s="502"/>
      <c r="I163" s="501"/>
      <c r="J163" s="503"/>
      <c r="K163" s="453"/>
    </row>
    <row r="164" ht="15.75" customHeight="1">
      <c r="A164" s="327"/>
      <c r="B164" s="327"/>
      <c r="C164" s="327"/>
      <c r="D164" s="438"/>
      <c r="E164" s="326"/>
      <c r="F164" s="500"/>
      <c r="G164" s="501"/>
      <c r="H164" s="502"/>
      <c r="I164" s="501"/>
      <c r="J164" s="503"/>
      <c r="K164" s="453"/>
    </row>
    <row r="165" ht="15.75" customHeight="1">
      <c r="A165" s="327"/>
      <c r="B165" s="327"/>
      <c r="C165" s="327"/>
      <c r="D165" s="438"/>
      <c r="E165" s="326"/>
      <c r="F165" s="500"/>
      <c r="G165" s="501"/>
      <c r="H165" s="502"/>
      <c r="I165" s="501"/>
      <c r="J165" s="503"/>
      <c r="K165" s="453"/>
    </row>
    <row r="166" ht="15.75" customHeight="1">
      <c r="A166" s="327"/>
      <c r="B166" s="327"/>
      <c r="C166" s="327"/>
      <c r="D166" s="438"/>
      <c r="E166" s="326"/>
      <c r="F166" s="500"/>
      <c r="G166" s="501"/>
      <c r="H166" s="502"/>
      <c r="I166" s="501"/>
      <c r="J166" s="503"/>
      <c r="K166" s="453"/>
    </row>
    <row r="167" ht="15.75" customHeight="1">
      <c r="A167" s="327"/>
      <c r="B167" s="327"/>
      <c r="C167" s="327"/>
      <c r="D167" s="438"/>
      <c r="E167" s="326"/>
      <c r="F167" s="500"/>
      <c r="G167" s="501"/>
      <c r="H167" s="502"/>
      <c r="I167" s="501"/>
      <c r="J167" s="503"/>
      <c r="K167" s="453"/>
    </row>
    <row r="168" ht="15.75" customHeight="1">
      <c r="A168" s="327"/>
      <c r="B168" s="327"/>
      <c r="C168" s="327"/>
      <c r="D168" s="438"/>
      <c r="E168" s="326"/>
      <c r="F168" s="500"/>
      <c r="G168" s="501"/>
      <c r="H168" s="502"/>
      <c r="I168" s="501"/>
      <c r="J168" s="503"/>
      <c r="K168" s="453"/>
    </row>
    <row r="169" ht="15.75" customHeight="1">
      <c r="A169" s="327"/>
      <c r="B169" s="327"/>
      <c r="C169" s="327"/>
      <c r="D169" s="438"/>
      <c r="E169" s="326"/>
      <c r="F169" s="500"/>
      <c r="G169" s="501"/>
      <c r="H169" s="502"/>
      <c r="I169" s="501"/>
      <c r="J169" s="503"/>
      <c r="K169" s="453"/>
    </row>
    <row r="170" ht="15.75" customHeight="1">
      <c r="A170" s="327"/>
      <c r="B170" s="327"/>
      <c r="C170" s="327"/>
      <c r="D170" s="438"/>
      <c r="E170" s="326"/>
      <c r="F170" s="500"/>
      <c r="G170" s="501"/>
      <c r="H170" s="502"/>
      <c r="I170" s="501"/>
      <c r="J170" s="503"/>
      <c r="K170" s="453"/>
    </row>
    <row r="171" ht="15.75" customHeight="1">
      <c r="A171" s="327"/>
      <c r="B171" s="327"/>
      <c r="C171" s="327"/>
      <c r="D171" s="438"/>
      <c r="E171" s="326"/>
      <c r="F171" s="500"/>
      <c r="G171" s="501"/>
      <c r="H171" s="502"/>
      <c r="I171" s="501"/>
      <c r="J171" s="503"/>
      <c r="K171" s="453"/>
    </row>
    <row r="172" ht="15.75" customHeight="1">
      <c r="A172" s="327"/>
      <c r="B172" s="327"/>
      <c r="C172" s="327"/>
      <c r="D172" s="438"/>
      <c r="E172" s="326"/>
      <c r="F172" s="500"/>
      <c r="G172" s="501"/>
      <c r="H172" s="502"/>
      <c r="I172" s="501"/>
      <c r="J172" s="503"/>
      <c r="K172" s="453"/>
    </row>
    <row r="173" ht="15.75" customHeight="1">
      <c r="A173" s="327"/>
      <c r="B173" s="327"/>
      <c r="C173" s="327"/>
      <c r="D173" s="438"/>
      <c r="E173" s="326"/>
      <c r="F173" s="500"/>
      <c r="G173" s="501"/>
      <c r="H173" s="502"/>
      <c r="I173" s="501"/>
      <c r="J173" s="503"/>
      <c r="K173" s="453"/>
    </row>
    <row r="174" ht="15.75" customHeight="1">
      <c r="A174" s="327"/>
      <c r="B174" s="327"/>
      <c r="C174" s="327"/>
      <c r="D174" s="438"/>
      <c r="E174" s="326"/>
      <c r="F174" s="500"/>
      <c r="G174" s="501"/>
      <c r="H174" s="502"/>
      <c r="I174" s="501"/>
      <c r="J174" s="503"/>
      <c r="K174" s="453"/>
    </row>
    <row r="175" ht="15.75" customHeight="1">
      <c r="A175" s="327"/>
      <c r="B175" s="327"/>
      <c r="C175" s="327"/>
      <c r="D175" s="438"/>
      <c r="E175" s="326"/>
      <c r="F175" s="500"/>
      <c r="G175" s="501"/>
      <c r="H175" s="502"/>
      <c r="I175" s="501"/>
      <c r="J175" s="503"/>
      <c r="K175" s="453"/>
    </row>
    <row r="176" ht="15.75" customHeight="1">
      <c r="A176" s="327"/>
      <c r="B176" s="327"/>
      <c r="C176" s="327"/>
      <c r="D176" s="438"/>
      <c r="E176" s="326"/>
      <c r="F176" s="500"/>
      <c r="G176" s="501"/>
      <c r="H176" s="502"/>
      <c r="I176" s="501"/>
      <c r="J176" s="503"/>
      <c r="K176" s="453"/>
    </row>
    <row r="177" ht="15.75" customHeight="1">
      <c r="A177" s="327"/>
      <c r="B177" s="327"/>
      <c r="C177" s="327"/>
      <c r="D177" s="438"/>
      <c r="E177" s="326"/>
      <c r="F177" s="500"/>
      <c r="G177" s="501"/>
      <c r="H177" s="502"/>
      <c r="I177" s="501"/>
      <c r="J177" s="503"/>
      <c r="K177" s="453"/>
    </row>
    <row r="178" ht="15.75" customHeight="1">
      <c r="A178" s="327"/>
      <c r="B178" s="327"/>
      <c r="C178" s="327"/>
      <c r="D178" s="438"/>
      <c r="E178" s="326"/>
      <c r="F178" s="500"/>
      <c r="G178" s="501"/>
      <c r="H178" s="502"/>
      <c r="I178" s="501"/>
      <c r="J178" s="503"/>
      <c r="K178" s="453"/>
    </row>
    <row r="179" ht="15.75" customHeight="1">
      <c r="A179" s="327"/>
      <c r="B179" s="327"/>
      <c r="C179" s="327"/>
      <c r="D179" s="438"/>
      <c r="E179" s="326"/>
      <c r="F179" s="500"/>
      <c r="G179" s="501"/>
      <c r="H179" s="502"/>
      <c r="I179" s="501"/>
      <c r="J179" s="503"/>
      <c r="K179" s="453"/>
    </row>
    <row r="180" ht="15.75" customHeight="1">
      <c r="A180" s="327"/>
      <c r="B180" s="327"/>
      <c r="C180" s="327"/>
      <c r="D180" s="438"/>
      <c r="E180" s="326"/>
      <c r="F180" s="500"/>
      <c r="G180" s="501"/>
      <c r="H180" s="502"/>
      <c r="I180" s="501"/>
      <c r="J180" s="503"/>
      <c r="K180" s="453"/>
    </row>
    <row r="181" ht="15.75" customHeight="1">
      <c r="A181" s="327"/>
      <c r="B181" s="327"/>
      <c r="C181" s="327"/>
      <c r="D181" s="438"/>
      <c r="E181" s="326"/>
      <c r="F181" s="500"/>
      <c r="G181" s="501"/>
      <c r="H181" s="502"/>
      <c r="I181" s="501"/>
      <c r="J181" s="503"/>
      <c r="K181" s="453"/>
    </row>
    <row r="182" ht="15.75" customHeight="1">
      <c r="A182" s="327"/>
      <c r="B182" s="327"/>
      <c r="C182" s="327"/>
      <c r="D182" s="438"/>
      <c r="E182" s="326"/>
      <c r="F182" s="500"/>
      <c r="G182" s="501"/>
      <c r="H182" s="502"/>
      <c r="I182" s="501"/>
      <c r="J182" s="503"/>
      <c r="K182" s="453"/>
    </row>
    <row r="183" ht="15.75" customHeight="1">
      <c r="A183" s="327"/>
      <c r="B183" s="327"/>
      <c r="C183" s="327"/>
      <c r="D183" s="438"/>
      <c r="E183" s="326"/>
      <c r="F183" s="500"/>
      <c r="G183" s="501"/>
      <c r="H183" s="502"/>
      <c r="I183" s="501"/>
      <c r="J183" s="503"/>
      <c r="K183" s="453"/>
    </row>
    <row r="184" ht="15.75" customHeight="1">
      <c r="A184" s="327"/>
      <c r="B184" s="327"/>
      <c r="C184" s="327"/>
      <c r="D184" s="438"/>
      <c r="E184" s="326"/>
      <c r="F184" s="500"/>
      <c r="G184" s="501"/>
      <c r="H184" s="502"/>
      <c r="I184" s="501"/>
      <c r="J184" s="503"/>
      <c r="K184" s="453"/>
    </row>
    <row r="185" ht="15.75" customHeight="1">
      <c r="A185" s="327"/>
      <c r="B185" s="327"/>
      <c r="C185" s="327"/>
      <c r="D185" s="438"/>
      <c r="E185" s="326"/>
      <c r="F185" s="500"/>
      <c r="G185" s="501"/>
      <c r="H185" s="502"/>
      <c r="I185" s="501"/>
      <c r="J185" s="503"/>
      <c r="K185" s="453"/>
    </row>
    <row r="186" ht="15.75" customHeight="1">
      <c r="A186" s="327"/>
      <c r="B186" s="327"/>
      <c r="C186" s="327"/>
      <c r="D186" s="438"/>
      <c r="E186" s="326"/>
      <c r="F186" s="500"/>
      <c r="G186" s="501"/>
      <c r="H186" s="502"/>
      <c r="I186" s="501"/>
      <c r="J186" s="503"/>
      <c r="K186" s="453"/>
    </row>
    <row r="187" ht="15.75" customHeight="1">
      <c r="A187" s="327"/>
      <c r="B187" s="327"/>
      <c r="C187" s="327"/>
      <c r="D187" s="438"/>
      <c r="E187" s="326"/>
      <c r="F187" s="500"/>
      <c r="G187" s="501"/>
      <c r="H187" s="502"/>
      <c r="I187" s="501"/>
      <c r="J187" s="503"/>
      <c r="K187" s="453"/>
    </row>
    <row r="188" ht="15.75" customHeight="1">
      <c r="A188" s="327"/>
      <c r="B188" s="327"/>
      <c r="C188" s="327"/>
      <c r="D188" s="438"/>
      <c r="E188" s="326"/>
      <c r="F188" s="500"/>
      <c r="G188" s="501"/>
      <c r="H188" s="502"/>
      <c r="I188" s="501"/>
      <c r="J188" s="503"/>
      <c r="K188" s="453"/>
    </row>
    <row r="189" ht="15.75" customHeight="1">
      <c r="A189" s="327"/>
      <c r="B189" s="327"/>
      <c r="C189" s="327"/>
      <c r="D189" s="438"/>
      <c r="E189" s="326"/>
      <c r="F189" s="500"/>
      <c r="G189" s="501"/>
      <c r="H189" s="502"/>
      <c r="I189" s="501"/>
      <c r="J189" s="503"/>
      <c r="K189" s="453"/>
    </row>
    <row r="190" ht="15.75" customHeight="1">
      <c r="A190" s="327"/>
      <c r="B190" s="327"/>
      <c r="C190" s="327"/>
      <c r="D190" s="438"/>
      <c r="E190" s="326"/>
      <c r="F190" s="500"/>
      <c r="G190" s="501"/>
      <c r="H190" s="502"/>
      <c r="I190" s="501"/>
      <c r="J190" s="503"/>
      <c r="K190" s="453"/>
    </row>
    <row r="191" ht="15.75" customHeight="1">
      <c r="A191" s="327"/>
      <c r="B191" s="327"/>
      <c r="C191" s="327"/>
      <c r="D191" s="438"/>
      <c r="E191" s="326"/>
      <c r="F191" s="500"/>
      <c r="G191" s="501"/>
      <c r="H191" s="502"/>
      <c r="I191" s="501"/>
      <c r="J191" s="503"/>
      <c r="K191" s="453"/>
    </row>
    <row r="192" ht="15.75" customHeight="1">
      <c r="A192" s="327"/>
      <c r="B192" s="327"/>
      <c r="C192" s="327"/>
      <c r="D192" s="438"/>
      <c r="E192" s="326"/>
      <c r="F192" s="500"/>
      <c r="G192" s="501"/>
      <c r="H192" s="502"/>
      <c r="I192" s="501"/>
      <c r="J192" s="503"/>
      <c r="K192" s="453"/>
    </row>
    <row r="193" ht="15.75" customHeight="1">
      <c r="A193" s="327"/>
      <c r="B193" s="327"/>
      <c r="C193" s="327"/>
      <c r="D193" s="438"/>
      <c r="E193" s="326"/>
      <c r="F193" s="500"/>
      <c r="G193" s="501"/>
      <c r="H193" s="502"/>
      <c r="I193" s="501"/>
      <c r="J193" s="503"/>
      <c r="K193" s="453"/>
    </row>
    <row r="194" ht="15.75" customHeight="1">
      <c r="A194" s="327"/>
      <c r="B194" s="327"/>
      <c r="C194" s="327"/>
      <c r="D194" s="438"/>
      <c r="E194" s="326"/>
      <c r="F194" s="500"/>
      <c r="G194" s="501"/>
      <c r="H194" s="502"/>
      <c r="I194" s="501"/>
      <c r="J194" s="503"/>
      <c r="K194" s="453"/>
    </row>
    <row r="195" ht="15.75" customHeight="1">
      <c r="A195" s="327"/>
      <c r="B195" s="327"/>
      <c r="C195" s="327"/>
      <c r="D195" s="438"/>
      <c r="E195" s="326"/>
      <c r="F195" s="500"/>
      <c r="G195" s="501"/>
      <c r="H195" s="502"/>
      <c r="I195" s="501"/>
      <c r="J195" s="503"/>
      <c r="K195" s="453"/>
    </row>
    <row r="196" ht="15.75" customHeight="1">
      <c r="A196" s="327"/>
      <c r="B196" s="327"/>
      <c r="C196" s="327"/>
      <c r="D196" s="438"/>
      <c r="E196" s="326"/>
      <c r="F196" s="500"/>
      <c r="G196" s="501"/>
      <c r="H196" s="502"/>
      <c r="I196" s="501"/>
      <c r="J196" s="503"/>
      <c r="K196" s="453"/>
    </row>
    <row r="197" ht="15.75" customHeight="1">
      <c r="A197" s="327"/>
      <c r="B197" s="327"/>
      <c r="C197" s="327"/>
      <c r="D197" s="438"/>
      <c r="E197" s="326"/>
      <c r="F197" s="500"/>
      <c r="G197" s="501"/>
      <c r="H197" s="502"/>
      <c r="I197" s="501"/>
      <c r="J197" s="503"/>
      <c r="K197" s="453"/>
    </row>
    <row r="198" ht="15.75" customHeight="1">
      <c r="A198" s="327"/>
      <c r="B198" s="327"/>
      <c r="C198" s="327"/>
      <c r="D198" s="438"/>
      <c r="E198" s="326"/>
      <c r="F198" s="500"/>
      <c r="G198" s="501"/>
      <c r="H198" s="502"/>
      <c r="I198" s="501"/>
      <c r="J198" s="503"/>
      <c r="K198" s="453"/>
    </row>
    <row r="199" ht="15.75" customHeight="1">
      <c r="A199" s="327"/>
      <c r="B199" s="327"/>
      <c r="C199" s="327"/>
      <c r="D199" s="438"/>
      <c r="E199" s="326"/>
      <c r="F199" s="500"/>
      <c r="G199" s="501"/>
      <c r="H199" s="502"/>
      <c r="I199" s="501"/>
      <c r="J199" s="503"/>
      <c r="K199" s="453"/>
    </row>
    <row r="200" ht="15.75" customHeight="1">
      <c r="A200" s="327"/>
      <c r="B200" s="327"/>
      <c r="C200" s="327"/>
      <c r="D200" s="438"/>
      <c r="E200" s="326"/>
      <c r="F200" s="500"/>
      <c r="G200" s="501"/>
      <c r="H200" s="502"/>
      <c r="I200" s="501"/>
      <c r="J200" s="503"/>
      <c r="K200" s="453"/>
    </row>
    <row r="201" ht="15.75" customHeight="1">
      <c r="A201" s="327"/>
      <c r="B201" s="327"/>
      <c r="C201" s="327"/>
      <c r="D201" s="438"/>
      <c r="E201" s="326"/>
      <c r="F201" s="500"/>
      <c r="G201" s="501"/>
      <c r="H201" s="502"/>
      <c r="I201" s="501"/>
      <c r="J201" s="503"/>
      <c r="K201" s="453"/>
    </row>
    <row r="202" ht="15.75" customHeight="1">
      <c r="A202" s="327"/>
      <c r="B202" s="327"/>
      <c r="C202" s="327"/>
      <c r="D202" s="438"/>
      <c r="E202" s="326"/>
      <c r="F202" s="500"/>
      <c r="G202" s="501"/>
      <c r="H202" s="502"/>
      <c r="I202" s="501"/>
      <c r="J202" s="503"/>
      <c r="K202" s="453"/>
    </row>
    <row r="203" ht="15.75" customHeight="1">
      <c r="A203" s="327"/>
      <c r="B203" s="327"/>
      <c r="C203" s="327"/>
      <c r="D203" s="438"/>
      <c r="E203" s="326"/>
      <c r="F203" s="500"/>
      <c r="G203" s="501"/>
      <c r="H203" s="502"/>
      <c r="I203" s="501"/>
      <c r="J203" s="503"/>
      <c r="K203" s="453"/>
    </row>
    <row r="204" ht="15.75" customHeight="1">
      <c r="A204" s="327"/>
      <c r="B204" s="327"/>
      <c r="C204" s="327"/>
      <c r="D204" s="438"/>
      <c r="E204" s="326"/>
      <c r="F204" s="500"/>
      <c r="G204" s="501"/>
      <c r="H204" s="502"/>
      <c r="I204" s="501"/>
      <c r="J204" s="503"/>
      <c r="K204" s="453"/>
    </row>
    <row r="205" ht="15.75" customHeight="1">
      <c r="A205" s="327"/>
      <c r="B205" s="327"/>
      <c r="C205" s="327"/>
      <c r="D205" s="438"/>
      <c r="E205" s="326"/>
      <c r="F205" s="500"/>
      <c r="G205" s="501"/>
      <c r="H205" s="502"/>
      <c r="I205" s="501"/>
      <c r="J205" s="503"/>
      <c r="K205" s="453"/>
    </row>
    <row r="206" ht="15.75" customHeight="1">
      <c r="A206" s="327"/>
      <c r="B206" s="327"/>
      <c r="C206" s="327"/>
      <c r="D206" s="438"/>
      <c r="E206" s="326"/>
      <c r="F206" s="500"/>
      <c r="G206" s="501"/>
      <c r="H206" s="502"/>
      <c r="I206" s="501"/>
      <c r="J206" s="503"/>
      <c r="K206" s="453"/>
    </row>
    <row r="207" ht="15.75" customHeight="1">
      <c r="A207" s="327"/>
      <c r="B207" s="327"/>
      <c r="C207" s="327"/>
      <c r="D207" s="438"/>
      <c r="E207" s="326"/>
      <c r="F207" s="500"/>
      <c r="G207" s="501"/>
      <c r="H207" s="502"/>
      <c r="I207" s="501"/>
      <c r="J207" s="503"/>
      <c r="K207" s="453"/>
    </row>
    <row r="208" ht="15.75" customHeight="1">
      <c r="A208" s="327"/>
      <c r="B208" s="327"/>
      <c r="C208" s="327"/>
      <c r="D208" s="438"/>
      <c r="E208" s="326"/>
      <c r="F208" s="500"/>
      <c r="G208" s="501"/>
      <c r="H208" s="502"/>
      <c r="I208" s="501"/>
      <c r="J208" s="503"/>
      <c r="K208" s="453"/>
    </row>
    <row r="209" ht="15.75" customHeight="1">
      <c r="A209" s="327"/>
      <c r="B209" s="327"/>
      <c r="C209" s="327"/>
      <c r="D209" s="438"/>
      <c r="E209" s="326"/>
      <c r="F209" s="500"/>
      <c r="G209" s="501"/>
      <c r="H209" s="502"/>
      <c r="I209" s="501"/>
      <c r="J209" s="503"/>
      <c r="K209" s="453"/>
    </row>
    <row r="210" ht="15.75" customHeight="1">
      <c r="A210" s="327"/>
      <c r="B210" s="327"/>
      <c r="C210" s="327"/>
      <c r="D210" s="438"/>
      <c r="E210" s="326"/>
      <c r="F210" s="500"/>
      <c r="G210" s="501"/>
      <c r="H210" s="502"/>
      <c r="I210" s="501"/>
      <c r="J210" s="503"/>
      <c r="K210" s="453"/>
    </row>
    <row r="211" ht="15.75" customHeight="1">
      <c r="A211" s="327"/>
      <c r="B211" s="327"/>
      <c r="C211" s="327"/>
      <c r="D211" s="438"/>
      <c r="E211" s="326"/>
      <c r="F211" s="500"/>
      <c r="G211" s="501"/>
      <c r="H211" s="502"/>
      <c r="I211" s="501"/>
      <c r="J211" s="503"/>
      <c r="K211" s="453"/>
    </row>
    <row r="212" ht="15.75" customHeight="1">
      <c r="A212" s="327"/>
      <c r="B212" s="327"/>
      <c r="C212" s="327"/>
      <c r="D212" s="438"/>
      <c r="E212" s="326"/>
      <c r="F212" s="500"/>
      <c r="G212" s="501"/>
      <c r="H212" s="502"/>
      <c r="I212" s="501"/>
      <c r="J212" s="503"/>
      <c r="K212" s="453"/>
    </row>
    <row r="213" ht="15.75" customHeight="1">
      <c r="A213" s="327"/>
      <c r="B213" s="327"/>
      <c r="C213" s="327"/>
      <c r="D213" s="438"/>
      <c r="E213" s="326"/>
      <c r="F213" s="500"/>
      <c r="G213" s="501"/>
      <c r="H213" s="502"/>
      <c r="I213" s="501"/>
      <c r="J213" s="503"/>
      <c r="K213" s="453"/>
    </row>
    <row r="214" ht="15.75" customHeight="1">
      <c r="A214" s="327"/>
      <c r="B214" s="327"/>
      <c r="C214" s="327"/>
      <c r="D214" s="438"/>
      <c r="E214" s="326"/>
      <c r="F214" s="500"/>
      <c r="G214" s="501"/>
      <c r="H214" s="502"/>
      <c r="I214" s="501"/>
      <c r="J214" s="503"/>
      <c r="K214" s="453"/>
    </row>
    <row r="215" ht="15.75" customHeight="1">
      <c r="A215" s="327"/>
      <c r="B215" s="327"/>
      <c r="C215" s="327"/>
      <c r="D215" s="438"/>
      <c r="E215" s="326"/>
      <c r="F215" s="500"/>
      <c r="G215" s="501"/>
      <c r="H215" s="502"/>
      <c r="I215" s="501"/>
      <c r="J215" s="503"/>
      <c r="K215" s="453"/>
    </row>
    <row r="216" ht="15.75" customHeight="1">
      <c r="A216" s="327"/>
      <c r="B216" s="327"/>
      <c r="C216" s="327"/>
      <c r="D216" s="438"/>
      <c r="E216" s="326"/>
      <c r="F216" s="500"/>
      <c r="G216" s="501"/>
      <c r="H216" s="502"/>
      <c r="I216" s="501"/>
      <c r="J216" s="503"/>
      <c r="K216" s="453"/>
    </row>
    <row r="217" ht="15.75" customHeight="1">
      <c r="A217" s="327"/>
      <c r="B217" s="327"/>
      <c r="C217" s="327"/>
      <c r="D217" s="438"/>
      <c r="E217" s="326"/>
      <c r="F217" s="500"/>
      <c r="G217" s="501"/>
      <c r="H217" s="502"/>
      <c r="I217" s="501"/>
      <c r="J217" s="503"/>
      <c r="K217" s="453"/>
    </row>
    <row r="218" ht="15.75" customHeight="1">
      <c r="A218" s="327"/>
      <c r="B218" s="327"/>
      <c r="C218" s="327"/>
      <c r="D218" s="438"/>
      <c r="E218" s="326"/>
      <c r="F218" s="500"/>
      <c r="G218" s="501"/>
      <c r="H218" s="502"/>
      <c r="I218" s="501"/>
      <c r="J218" s="503"/>
      <c r="K218" s="453"/>
    </row>
    <row r="219" ht="15.75" customHeight="1">
      <c r="A219" s="327"/>
      <c r="B219" s="327"/>
      <c r="C219" s="327"/>
      <c r="D219" s="438"/>
      <c r="E219" s="326"/>
      <c r="F219" s="500"/>
      <c r="G219" s="501"/>
      <c r="H219" s="502"/>
      <c r="I219" s="501"/>
      <c r="J219" s="503"/>
      <c r="K219" s="453"/>
    </row>
    <row r="220" ht="15.75" customHeight="1">
      <c r="A220" s="327"/>
      <c r="B220" s="327"/>
      <c r="C220" s="327"/>
      <c r="D220" s="438"/>
      <c r="E220" s="326"/>
      <c r="F220" s="500"/>
      <c r="G220" s="501"/>
      <c r="H220" s="502"/>
      <c r="I220" s="501"/>
      <c r="J220" s="503"/>
      <c r="K220" s="453"/>
    </row>
    <row r="221" ht="15.75" customHeight="1">
      <c r="A221" s="327"/>
      <c r="B221" s="327"/>
      <c r="C221" s="327"/>
      <c r="D221" s="438"/>
      <c r="E221" s="326"/>
      <c r="F221" s="500"/>
      <c r="G221" s="501"/>
      <c r="H221" s="502"/>
      <c r="I221" s="501"/>
      <c r="J221" s="503"/>
      <c r="K221" s="453"/>
    </row>
    <row r="222" ht="15.75" customHeight="1">
      <c r="A222" s="327"/>
      <c r="B222" s="327"/>
      <c r="C222" s="327"/>
      <c r="D222" s="438"/>
      <c r="E222" s="326"/>
      <c r="F222" s="500"/>
      <c r="G222" s="501"/>
      <c r="H222" s="502"/>
      <c r="I222" s="501"/>
      <c r="J222" s="503"/>
      <c r="K222" s="453"/>
    </row>
    <row r="223" ht="15.75" customHeight="1">
      <c r="A223" s="327"/>
      <c r="B223" s="327"/>
      <c r="C223" s="327"/>
      <c r="D223" s="438"/>
      <c r="E223" s="326"/>
      <c r="F223" s="500"/>
      <c r="G223" s="501"/>
      <c r="H223" s="502"/>
      <c r="I223" s="501"/>
      <c r="J223" s="503"/>
      <c r="K223" s="453"/>
    </row>
    <row r="224" ht="15.75" customHeight="1">
      <c r="A224" s="327"/>
      <c r="B224" s="327"/>
      <c r="C224" s="327"/>
      <c r="D224" s="438"/>
      <c r="E224" s="326"/>
      <c r="F224" s="500"/>
      <c r="G224" s="501"/>
      <c r="H224" s="502"/>
      <c r="I224" s="501"/>
      <c r="J224" s="503"/>
      <c r="K224" s="453"/>
    </row>
    <row r="225" ht="15.75" customHeight="1">
      <c r="A225" s="327"/>
      <c r="B225" s="327"/>
      <c r="C225" s="327"/>
      <c r="D225" s="438"/>
      <c r="E225" s="326"/>
      <c r="F225" s="500"/>
      <c r="G225" s="501"/>
      <c r="H225" s="502"/>
      <c r="I225" s="501"/>
      <c r="J225" s="503"/>
      <c r="K225" s="453"/>
    </row>
    <row r="226" ht="15.75" customHeight="1">
      <c r="A226" s="327"/>
      <c r="B226" s="327"/>
      <c r="C226" s="327"/>
      <c r="D226" s="438"/>
      <c r="E226" s="326"/>
      <c r="F226" s="500"/>
      <c r="G226" s="501"/>
      <c r="H226" s="502"/>
      <c r="I226" s="501"/>
      <c r="J226" s="503"/>
      <c r="K226" s="453"/>
    </row>
    <row r="227" ht="15.75" customHeight="1">
      <c r="A227" s="327"/>
      <c r="B227" s="327"/>
      <c r="C227" s="327"/>
      <c r="D227" s="438"/>
      <c r="E227" s="326"/>
      <c r="F227" s="500"/>
      <c r="G227" s="501"/>
      <c r="H227" s="502"/>
      <c r="I227" s="501"/>
      <c r="J227" s="503"/>
      <c r="K227" s="453"/>
    </row>
    <row r="228" ht="15.75" customHeight="1">
      <c r="A228" s="327"/>
      <c r="B228" s="327"/>
      <c r="C228" s="327"/>
      <c r="D228" s="438"/>
      <c r="E228" s="326"/>
      <c r="F228" s="500"/>
      <c r="G228" s="501"/>
      <c r="H228" s="502"/>
      <c r="I228" s="501"/>
      <c r="J228" s="503"/>
      <c r="K228" s="453"/>
    </row>
    <row r="229" ht="15.75" customHeight="1">
      <c r="A229" s="327"/>
      <c r="B229" s="327"/>
      <c r="C229" s="327"/>
      <c r="D229" s="438"/>
      <c r="E229" s="326"/>
      <c r="F229" s="500"/>
      <c r="G229" s="501"/>
      <c r="H229" s="502"/>
      <c r="I229" s="501"/>
      <c r="J229" s="503"/>
      <c r="K229" s="453"/>
    </row>
    <row r="230" ht="15.75" customHeight="1">
      <c r="A230" s="327"/>
      <c r="B230" s="327"/>
      <c r="C230" s="327"/>
      <c r="D230" s="438"/>
      <c r="E230" s="326"/>
      <c r="F230" s="500"/>
      <c r="G230" s="501"/>
      <c r="H230" s="502"/>
      <c r="I230" s="501"/>
      <c r="J230" s="503"/>
      <c r="K230" s="453"/>
    </row>
    <row r="231" ht="15.75" customHeight="1">
      <c r="A231" s="327"/>
      <c r="B231" s="327"/>
      <c r="C231" s="327"/>
      <c r="D231" s="438"/>
      <c r="E231" s="326"/>
      <c r="F231" s="500"/>
      <c r="G231" s="501"/>
      <c r="H231" s="502"/>
      <c r="I231" s="501"/>
      <c r="J231" s="503"/>
      <c r="K231" s="453"/>
    </row>
    <row r="232" ht="15.75" customHeight="1">
      <c r="A232" s="327"/>
      <c r="B232" s="327"/>
      <c r="C232" s="327"/>
      <c r="D232" s="438"/>
      <c r="E232" s="326"/>
      <c r="F232" s="500"/>
      <c r="G232" s="501"/>
      <c r="H232" s="502"/>
      <c r="I232" s="501"/>
      <c r="J232" s="503"/>
      <c r="K232" s="453"/>
    </row>
    <row r="233" ht="15.75" customHeight="1">
      <c r="A233" s="327"/>
      <c r="B233" s="327"/>
      <c r="C233" s="327"/>
      <c r="D233" s="438"/>
      <c r="E233" s="326"/>
      <c r="F233" s="500"/>
      <c r="G233" s="501"/>
      <c r="H233" s="502"/>
      <c r="I233" s="501"/>
      <c r="J233" s="503"/>
      <c r="K233" s="453"/>
    </row>
    <row r="234" ht="15.75" customHeight="1">
      <c r="A234" s="327"/>
      <c r="B234" s="327"/>
      <c r="C234" s="327"/>
      <c r="D234" s="438"/>
      <c r="E234" s="326"/>
      <c r="F234" s="500"/>
      <c r="G234" s="501"/>
      <c r="H234" s="502"/>
      <c r="I234" s="501"/>
      <c r="J234" s="503"/>
      <c r="K234" s="453"/>
    </row>
    <row r="235" ht="15.75" customHeight="1">
      <c r="A235" s="327"/>
      <c r="B235" s="327"/>
      <c r="C235" s="327"/>
      <c r="D235" s="438"/>
      <c r="E235" s="326"/>
      <c r="F235" s="500"/>
      <c r="G235" s="501"/>
      <c r="H235" s="502"/>
      <c r="I235" s="501"/>
      <c r="J235" s="503"/>
      <c r="K235" s="453"/>
    </row>
    <row r="236" ht="15.75" customHeight="1">
      <c r="A236" s="327"/>
      <c r="B236" s="327"/>
      <c r="C236" s="327"/>
      <c r="D236" s="438"/>
      <c r="E236" s="326"/>
      <c r="F236" s="500"/>
      <c r="G236" s="501"/>
      <c r="H236" s="502"/>
      <c r="I236" s="501"/>
      <c r="J236" s="503"/>
      <c r="K236" s="453"/>
    </row>
    <row r="237" ht="15.75" customHeight="1">
      <c r="A237" s="327"/>
      <c r="B237" s="327"/>
      <c r="C237" s="327"/>
      <c r="D237" s="438"/>
      <c r="E237" s="326"/>
      <c r="F237" s="500"/>
      <c r="G237" s="501"/>
      <c r="H237" s="502"/>
      <c r="I237" s="501"/>
      <c r="J237" s="503"/>
      <c r="K237" s="453"/>
    </row>
    <row r="238" ht="15.75" customHeight="1">
      <c r="A238" s="327"/>
      <c r="B238" s="327"/>
      <c r="C238" s="327"/>
      <c r="D238" s="438"/>
      <c r="E238" s="326"/>
      <c r="F238" s="500"/>
      <c r="G238" s="501"/>
      <c r="H238" s="502"/>
      <c r="I238" s="501"/>
      <c r="J238" s="503"/>
      <c r="K238" s="453"/>
    </row>
    <row r="239" ht="15.75" customHeight="1">
      <c r="A239" s="327"/>
      <c r="B239" s="327"/>
      <c r="C239" s="327"/>
      <c r="D239" s="438"/>
      <c r="E239" s="326"/>
      <c r="F239" s="500"/>
      <c r="G239" s="501"/>
      <c r="H239" s="502"/>
      <c r="I239" s="501"/>
      <c r="J239" s="503"/>
      <c r="K239" s="453"/>
    </row>
    <row r="240" ht="15.75" customHeight="1">
      <c r="A240" s="327"/>
      <c r="B240" s="327"/>
      <c r="C240" s="327"/>
      <c r="D240" s="438"/>
      <c r="E240" s="326"/>
      <c r="F240" s="500"/>
      <c r="G240" s="501"/>
      <c r="H240" s="502"/>
      <c r="I240" s="501"/>
      <c r="J240" s="503"/>
      <c r="K240" s="453"/>
    </row>
    <row r="241" ht="15.75" customHeight="1">
      <c r="A241" s="327"/>
      <c r="B241" s="327"/>
      <c r="C241" s="327"/>
      <c r="D241" s="438"/>
      <c r="E241" s="326"/>
      <c r="F241" s="500"/>
      <c r="G241" s="501"/>
      <c r="H241" s="502"/>
      <c r="I241" s="501"/>
      <c r="J241" s="503"/>
      <c r="K241" s="453"/>
    </row>
    <row r="242" ht="15.75" customHeight="1">
      <c r="A242" s="327"/>
      <c r="B242" s="327"/>
      <c r="C242" s="327"/>
      <c r="D242" s="438"/>
      <c r="E242" s="326"/>
      <c r="F242" s="500"/>
      <c r="G242" s="501"/>
      <c r="H242" s="502"/>
      <c r="I242" s="501"/>
      <c r="J242" s="503"/>
      <c r="K242" s="453"/>
    </row>
    <row r="243" ht="15.75" customHeight="1">
      <c r="A243" s="327"/>
      <c r="B243" s="327"/>
      <c r="C243" s="327"/>
      <c r="D243" s="438"/>
      <c r="E243" s="326"/>
      <c r="F243" s="500"/>
      <c r="G243" s="501"/>
      <c r="H243" s="502"/>
      <c r="I243" s="501"/>
      <c r="J243" s="503"/>
      <c r="K243" s="453"/>
    </row>
    <row r="244" ht="15.75" customHeight="1">
      <c r="A244" s="327"/>
      <c r="B244" s="327"/>
      <c r="C244" s="327"/>
      <c r="D244" s="438"/>
      <c r="E244" s="326"/>
      <c r="F244" s="500"/>
      <c r="G244" s="501"/>
      <c r="H244" s="502"/>
      <c r="I244" s="501"/>
      <c r="J244" s="503"/>
      <c r="K244" s="453"/>
    </row>
    <row r="245" ht="15.75" customHeight="1">
      <c r="A245" s="327"/>
      <c r="B245" s="327"/>
      <c r="C245" s="327"/>
      <c r="D245" s="438"/>
      <c r="E245" s="326"/>
      <c r="F245" s="500"/>
      <c r="G245" s="501"/>
      <c r="H245" s="502"/>
      <c r="I245" s="501"/>
      <c r="J245" s="503"/>
      <c r="K245" s="453"/>
    </row>
    <row r="246" ht="15.75" customHeight="1">
      <c r="A246" s="327"/>
      <c r="B246" s="327"/>
      <c r="C246" s="327"/>
      <c r="D246" s="438"/>
      <c r="E246" s="326"/>
      <c r="F246" s="500"/>
      <c r="G246" s="501"/>
      <c r="H246" s="502"/>
      <c r="I246" s="501"/>
      <c r="J246" s="503"/>
      <c r="K246" s="453"/>
    </row>
    <row r="247" ht="15.75" customHeight="1">
      <c r="A247" s="327"/>
      <c r="B247" s="327"/>
      <c r="C247" s="327"/>
      <c r="D247" s="438"/>
      <c r="E247" s="326"/>
      <c r="F247" s="500"/>
      <c r="G247" s="501"/>
      <c r="H247" s="502"/>
      <c r="I247" s="501"/>
      <c r="J247" s="503"/>
      <c r="K247" s="453"/>
    </row>
    <row r="248" ht="15.75" customHeight="1">
      <c r="A248" s="327"/>
      <c r="B248" s="327"/>
      <c r="C248" s="327"/>
      <c r="D248" s="438"/>
      <c r="E248" s="326"/>
      <c r="F248" s="500"/>
      <c r="G248" s="501"/>
      <c r="H248" s="502"/>
      <c r="I248" s="501"/>
      <c r="J248" s="503"/>
      <c r="K248" s="453"/>
    </row>
    <row r="249" ht="15.75" customHeight="1">
      <c r="A249" s="327"/>
      <c r="B249" s="327"/>
      <c r="C249" s="327"/>
      <c r="D249" s="438"/>
      <c r="E249" s="326"/>
      <c r="F249" s="500"/>
      <c r="G249" s="501"/>
      <c r="H249" s="502"/>
      <c r="I249" s="501"/>
      <c r="J249" s="503"/>
      <c r="K249" s="453"/>
    </row>
    <row r="250" ht="15.75" customHeight="1">
      <c r="A250" s="327"/>
      <c r="B250" s="327"/>
      <c r="C250" s="327"/>
      <c r="D250" s="438"/>
      <c r="E250" s="326"/>
      <c r="F250" s="500"/>
      <c r="G250" s="501"/>
      <c r="H250" s="502"/>
      <c r="I250" s="501"/>
      <c r="J250" s="503"/>
      <c r="K250" s="453"/>
    </row>
    <row r="251" ht="15.75" customHeight="1">
      <c r="A251" s="327"/>
      <c r="B251" s="327"/>
      <c r="C251" s="327"/>
      <c r="D251" s="438"/>
      <c r="E251" s="326"/>
      <c r="F251" s="500"/>
      <c r="G251" s="501"/>
      <c r="H251" s="502"/>
      <c r="I251" s="501"/>
      <c r="J251" s="503"/>
      <c r="K251" s="453"/>
    </row>
    <row r="252" ht="15.75" customHeight="1">
      <c r="A252" s="327"/>
      <c r="B252" s="327"/>
      <c r="C252" s="327"/>
      <c r="D252" s="438"/>
      <c r="E252" s="326"/>
      <c r="F252" s="500"/>
      <c r="G252" s="501"/>
      <c r="H252" s="502"/>
      <c r="I252" s="501"/>
      <c r="J252" s="503"/>
      <c r="K252" s="453"/>
    </row>
    <row r="253" ht="15.75" customHeight="1">
      <c r="A253" s="327"/>
      <c r="B253" s="327"/>
      <c r="C253" s="327"/>
      <c r="D253" s="438"/>
      <c r="E253" s="326"/>
      <c r="F253" s="500"/>
      <c r="G253" s="501"/>
      <c r="H253" s="502"/>
      <c r="I253" s="501"/>
      <c r="J253" s="503"/>
      <c r="K253" s="453"/>
    </row>
    <row r="254" ht="15.75" customHeight="1">
      <c r="A254" s="327"/>
      <c r="B254" s="327"/>
      <c r="C254" s="327"/>
      <c r="D254" s="438"/>
      <c r="E254" s="326"/>
      <c r="F254" s="500"/>
      <c r="G254" s="501"/>
      <c r="H254" s="502"/>
      <c r="I254" s="501"/>
      <c r="J254" s="503"/>
      <c r="K254" s="453"/>
    </row>
    <row r="255" ht="15.75" customHeight="1">
      <c r="A255" s="327"/>
      <c r="B255" s="327"/>
      <c r="C255" s="327"/>
      <c r="D255" s="438"/>
      <c r="E255" s="326"/>
      <c r="F255" s="500"/>
      <c r="G255" s="501"/>
      <c r="H255" s="502"/>
      <c r="I255" s="501"/>
      <c r="J255" s="503"/>
      <c r="K255" s="453"/>
    </row>
    <row r="256" ht="15.75" customHeight="1">
      <c r="A256" s="327"/>
      <c r="B256" s="327"/>
      <c r="C256" s="327"/>
      <c r="D256" s="438"/>
      <c r="E256" s="326"/>
      <c r="F256" s="500"/>
      <c r="G256" s="501"/>
      <c r="H256" s="502"/>
      <c r="I256" s="501"/>
      <c r="J256" s="503"/>
      <c r="K256" s="453"/>
    </row>
    <row r="257" ht="15.75" customHeight="1">
      <c r="A257" s="327"/>
      <c r="B257" s="327"/>
      <c r="C257" s="327"/>
      <c r="D257" s="438"/>
      <c r="E257" s="326"/>
      <c r="F257" s="500"/>
      <c r="G257" s="501"/>
      <c r="H257" s="502"/>
      <c r="I257" s="501"/>
      <c r="J257" s="503"/>
      <c r="K257" s="453"/>
    </row>
    <row r="258" ht="15.75" customHeight="1">
      <c r="A258" s="327"/>
      <c r="B258" s="327"/>
      <c r="C258" s="327"/>
      <c r="D258" s="438"/>
      <c r="E258" s="326"/>
      <c r="F258" s="500"/>
      <c r="G258" s="501"/>
      <c r="H258" s="502"/>
      <c r="I258" s="501"/>
      <c r="J258" s="503"/>
      <c r="K258" s="453"/>
    </row>
    <row r="259" ht="15.75" customHeight="1">
      <c r="A259" s="327"/>
      <c r="B259" s="327"/>
      <c r="C259" s="327"/>
      <c r="D259" s="438"/>
      <c r="E259" s="326"/>
      <c r="F259" s="500"/>
      <c r="G259" s="501"/>
      <c r="H259" s="502"/>
      <c r="I259" s="501"/>
      <c r="J259" s="503"/>
      <c r="K259" s="453"/>
    </row>
    <row r="260" ht="15.75" customHeight="1">
      <c r="A260" s="327"/>
      <c r="B260" s="327"/>
      <c r="C260" s="327"/>
      <c r="D260" s="438"/>
      <c r="E260" s="326"/>
      <c r="F260" s="500"/>
      <c r="G260" s="501"/>
      <c r="H260" s="502"/>
      <c r="I260" s="501"/>
      <c r="J260" s="503"/>
      <c r="K260" s="453"/>
    </row>
    <row r="261" ht="15.75" customHeight="1">
      <c r="A261" s="327"/>
      <c r="B261" s="327"/>
      <c r="C261" s="327"/>
      <c r="D261" s="438"/>
      <c r="E261" s="326"/>
      <c r="F261" s="500"/>
      <c r="G261" s="501"/>
      <c r="H261" s="502"/>
      <c r="I261" s="501"/>
      <c r="J261" s="503"/>
      <c r="K261" s="453"/>
    </row>
    <row r="262" ht="15.75" customHeight="1">
      <c r="A262" s="327"/>
      <c r="B262" s="327"/>
      <c r="C262" s="327"/>
      <c r="D262" s="438"/>
      <c r="E262" s="326"/>
      <c r="F262" s="500"/>
      <c r="G262" s="501"/>
      <c r="H262" s="502"/>
      <c r="I262" s="501"/>
      <c r="J262" s="503"/>
      <c r="K262" s="453"/>
    </row>
    <row r="263" ht="15.75" customHeight="1">
      <c r="A263" s="327"/>
      <c r="B263" s="327"/>
      <c r="C263" s="327"/>
      <c r="D263" s="438"/>
      <c r="E263" s="326"/>
      <c r="F263" s="500"/>
      <c r="G263" s="501"/>
      <c r="H263" s="502"/>
      <c r="I263" s="501"/>
      <c r="J263" s="503"/>
      <c r="K263" s="453"/>
    </row>
    <row r="264" ht="15.75" customHeight="1">
      <c r="A264" s="327"/>
      <c r="B264" s="327"/>
      <c r="C264" s="327"/>
      <c r="D264" s="438"/>
      <c r="E264" s="326"/>
      <c r="F264" s="500"/>
      <c r="G264" s="501"/>
      <c r="H264" s="502"/>
      <c r="I264" s="501"/>
      <c r="J264" s="503"/>
      <c r="K264" s="453"/>
    </row>
    <row r="265" ht="15.75" customHeight="1">
      <c r="A265" s="327"/>
      <c r="B265" s="327"/>
      <c r="C265" s="327"/>
      <c r="D265" s="438"/>
      <c r="E265" s="326"/>
      <c r="F265" s="500"/>
      <c r="G265" s="501"/>
      <c r="H265" s="502"/>
      <c r="I265" s="501"/>
      <c r="J265" s="503"/>
      <c r="K265" s="453"/>
    </row>
    <row r="266" ht="15.75" customHeight="1">
      <c r="A266" s="327"/>
      <c r="B266" s="327"/>
      <c r="C266" s="327"/>
      <c r="D266" s="438"/>
      <c r="E266" s="326"/>
      <c r="F266" s="500"/>
      <c r="G266" s="501"/>
      <c r="H266" s="502"/>
      <c r="I266" s="501"/>
      <c r="J266" s="503"/>
      <c r="K266" s="453"/>
    </row>
    <row r="267" ht="15.75" customHeight="1">
      <c r="A267" s="327"/>
      <c r="B267" s="327"/>
      <c r="C267" s="327"/>
      <c r="D267" s="438"/>
      <c r="E267" s="326"/>
      <c r="F267" s="500"/>
      <c r="G267" s="501"/>
      <c r="H267" s="502"/>
      <c r="I267" s="501"/>
      <c r="J267" s="503"/>
      <c r="K267" s="453"/>
    </row>
    <row r="268" ht="15.75" customHeight="1">
      <c r="A268" s="327"/>
      <c r="B268" s="327"/>
      <c r="C268" s="327"/>
      <c r="D268" s="438"/>
      <c r="E268" s="326"/>
      <c r="F268" s="500"/>
      <c r="G268" s="501"/>
      <c r="H268" s="502"/>
      <c r="I268" s="501"/>
      <c r="J268" s="503"/>
      <c r="K268" s="453"/>
    </row>
    <row r="269" ht="15.75" customHeight="1">
      <c r="A269" s="327"/>
      <c r="B269" s="327"/>
      <c r="C269" s="327"/>
      <c r="D269" s="438"/>
      <c r="E269" s="326"/>
      <c r="F269" s="500"/>
      <c r="G269" s="501"/>
      <c r="H269" s="502"/>
      <c r="I269" s="501"/>
      <c r="J269" s="503"/>
      <c r="K269" s="453"/>
    </row>
    <row r="270" ht="15.75" customHeight="1">
      <c r="A270" s="327"/>
      <c r="B270" s="327"/>
      <c r="C270" s="327"/>
      <c r="D270" s="438"/>
      <c r="E270" s="326"/>
      <c r="F270" s="500"/>
      <c r="G270" s="501"/>
      <c r="H270" s="502"/>
      <c r="I270" s="501"/>
      <c r="J270" s="503"/>
      <c r="K270" s="453"/>
    </row>
    <row r="271" ht="15.75" customHeight="1">
      <c r="A271" s="327"/>
      <c r="B271" s="327"/>
      <c r="C271" s="327"/>
      <c r="D271" s="438"/>
      <c r="E271" s="326"/>
      <c r="F271" s="500"/>
      <c r="G271" s="501"/>
      <c r="H271" s="502"/>
      <c r="I271" s="501"/>
      <c r="J271" s="503"/>
      <c r="K271" s="453"/>
    </row>
    <row r="272" ht="15.75" customHeight="1">
      <c r="A272" s="327"/>
      <c r="B272" s="327"/>
      <c r="C272" s="327"/>
      <c r="D272" s="438"/>
      <c r="E272" s="326"/>
      <c r="F272" s="500"/>
      <c r="G272" s="501"/>
      <c r="H272" s="502"/>
      <c r="I272" s="501"/>
      <c r="J272" s="503"/>
      <c r="K272" s="453"/>
    </row>
    <row r="273" ht="15.75" customHeight="1">
      <c r="A273" s="327"/>
      <c r="B273" s="327"/>
      <c r="C273" s="327"/>
      <c r="D273" s="438"/>
      <c r="E273" s="326"/>
      <c r="F273" s="500"/>
      <c r="G273" s="501"/>
      <c r="H273" s="502"/>
      <c r="I273" s="501"/>
      <c r="J273" s="503"/>
      <c r="K273" s="453"/>
    </row>
    <row r="274" ht="15.75" customHeight="1">
      <c r="A274" s="327"/>
      <c r="B274" s="327"/>
      <c r="C274" s="327"/>
      <c r="D274" s="438"/>
      <c r="E274" s="326"/>
      <c r="F274" s="500"/>
      <c r="G274" s="501"/>
      <c r="H274" s="502"/>
      <c r="I274" s="501"/>
      <c r="J274" s="503"/>
      <c r="K274" s="453"/>
    </row>
    <row r="275" ht="15.75" customHeight="1">
      <c r="A275" s="327"/>
      <c r="B275" s="327"/>
      <c r="C275" s="327"/>
      <c r="D275" s="438"/>
      <c r="E275" s="326"/>
      <c r="F275" s="500"/>
      <c r="G275" s="501"/>
      <c r="H275" s="502"/>
      <c r="I275" s="501"/>
      <c r="J275" s="503"/>
      <c r="K275" s="453"/>
    </row>
    <row r="276" ht="15.75" customHeight="1">
      <c r="A276" s="327"/>
      <c r="B276" s="327"/>
      <c r="C276" s="327"/>
      <c r="D276" s="438"/>
      <c r="E276" s="326"/>
      <c r="F276" s="500"/>
      <c r="G276" s="501"/>
      <c r="H276" s="502"/>
      <c r="I276" s="501"/>
      <c r="J276" s="503"/>
      <c r="K276" s="453"/>
    </row>
    <row r="277" ht="15.75" customHeight="1">
      <c r="A277" s="327"/>
      <c r="B277" s="327"/>
      <c r="C277" s="327"/>
      <c r="D277" s="438"/>
      <c r="E277" s="326"/>
      <c r="F277" s="500"/>
      <c r="G277" s="501"/>
      <c r="H277" s="502"/>
      <c r="I277" s="501"/>
      <c r="J277" s="503"/>
      <c r="K277" s="453"/>
    </row>
    <row r="278" ht="15.75" customHeight="1">
      <c r="A278" s="327"/>
      <c r="B278" s="327"/>
      <c r="C278" s="327"/>
      <c r="D278" s="438"/>
      <c r="E278" s="326"/>
      <c r="F278" s="500"/>
      <c r="G278" s="501"/>
      <c r="H278" s="502"/>
      <c r="I278" s="501"/>
      <c r="J278" s="503"/>
      <c r="K278" s="453"/>
    </row>
    <row r="279" ht="15.75" customHeight="1">
      <c r="A279" s="327"/>
      <c r="B279" s="327"/>
      <c r="C279" s="327"/>
      <c r="D279" s="438"/>
      <c r="E279" s="326"/>
      <c r="F279" s="500"/>
      <c r="G279" s="501"/>
      <c r="H279" s="502"/>
      <c r="I279" s="501"/>
      <c r="J279" s="503"/>
      <c r="K279" s="453"/>
    </row>
    <row r="280" ht="15.75" customHeight="1">
      <c r="A280" s="327"/>
      <c r="B280" s="327"/>
      <c r="C280" s="327"/>
      <c r="D280" s="438"/>
      <c r="E280" s="326"/>
      <c r="F280" s="500"/>
      <c r="G280" s="501"/>
      <c r="H280" s="502"/>
      <c r="I280" s="501"/>
      <c r="J280" s="503"/>
      <c r="K280" s="453"/>
    </row>
    <row r="281" ht="15.75" customHeight="1">
      <c r="A281" s="327"/>
      <c r="B281" s="327"/>
      <c r="C281" s="327"/>
      <c r="D281" s="438"/>
      <c r="E281" s="326"/>
      <c r="F281" s="500"/>
      <c r="G281" s="501"/>
      <c r="H281" s="502"/>
      <c r="I281" s="501"/>
      <c r="J281" s="503"/>
      <c r="K281" s="453"/>
    </row>
    <row r="282" ht="15.75" customHeight="1">
      <c r="A282" s="327"/>
      <c r="B282" s="327"/>
      <c r="C282" s="327"/>
      <c r="D282" s="438"/>
      <c r="E282" s="326"/>
      <c r="F282" s="500"/>
      <c r="G282" s="501"/>
      <c r="H282" s="502"/>
      <c r="I282" s="501"/>
      <c r="J282" s="503"/>
      <c r="K282" s="453"/>
    </row>
    <row r="283" ht="15.75" customHeight="1">
      <c r="A283" s="327"/>
      <c r="B283" s="327"/>
      <c r="C283" s="327"/>
      <c r="D283" s="438"/>
      <c r="E283" s="326"/>
      <c r="F283" s="500"/>
      <c r="G283" s="501"/>
      <c r="H283" s="502"/>
      <c r="I283" s="501"/>
      <c r="J283" s="503"/>
      <c r="K283" s="453"/>
    </row>
    <row r="284" ht="15.75" customHeight="1">
      <c r="A284" s="327"/>
      <c r="B284" s="327"/>
      <c r="C284" s="327"/>
      <c r="D284" s="438"/>
      <c r="E284" s="326"/>
      <c r="F284" s="500"/>
      <c r="G284" s="501"/>
      <c r="H284" s="502"/>
      <c r="I284" s="501"/>
      <c r="J284" s="503"/>
      <c r="K284" s="453"/>
    </row>
    <row r="285" ht="15.75" customHeight="1">
      <c r="A285" s="327"/>
      <c r="B285" s="327"/>
      <c r="C285" s="327"/>
      <c r="D285" s="438"/>
      <c r="E285" s="326"/>
      <c r="F285" s="500"/>
      <c r="G285" s="501"/>
      <c r="H285" s="502"/>
      <c r="I285" s="501"/>
      <c r="J285" s="503"/>
      <c r="K285" s="453"/>
    </row>
    <row r="286" ht="15.75" customHeight="1">
      <c r="A286" s="327"/>
      <c r="B286" s="327"/>
      <c r="C286" s="327"/>
      <c r="D286" s="438"/>
      <c r="E286" s="326"/>
      <c r="F286" s="500"/>
      <c r="G286" s="501"/>
      <c r="H286" s="502"/>
      <c r="I286" s="501"/>
      <c r="J286" s="503"/>
      <c r="K286" s="453"/>
    </row>
    <row r="287">
      <c r="A287" s="327"/>
      <c r="B287" s="327"/>
      <c r="C287" s="327"/>
      <c r="D287" s="438"/>
      <c r="E287" s="326"/>
      <c r="F287" s="504"/>
      <c r="G287" s="505"/>
      <c r="H287" s="506"/>
      <c r="I287" s="505"/>
      <c r="J287" s="503"/>
      <c r="K287" s="453"/>
    </row>
    <row r="288">
      <c r="A288" s="327"/>
      <c r="B288" s="327"/>
      <c r="C288" s="327"/>
      <c r="D288" s="438"/>
      <c r="E288" s="326"/>
      <c r="F288" s="504"/>
      <c r="G288" s="505"/>
      <c r="H288" s="506"/>
      <c r="I288" s="505"/>
      <c r="J288" s="503"/>
      <c r="K288" s="453"/>
    </row>
    <row r="289">
      <c r="A289" s="327"/>
      <c r="B289" s="327"/>
      <c r="C289" s="327"/>
      <c r="D289" s="438"/>
      <c r="E289" s="326"/>
      <c r="F289" s="504"/>
      <c r="G289" s="505"/>
      <c r="H289" s="506"/>
      <c r="I289" s="505"/>
      <c r="J289" s="503"/>
      <c r="K289" s="453"/>
    </row>
    <row r="290">
      <c r="A290" s="327"/>
      <c r="B290" s="327"/>
      <c r="C290" s="327"/>
      <c r="D290" s="438"/>
      <c r="E290" s="326"/>
      <c r="F290" s="504"/>
      <c r="G290" s="505"/>
      <c r="H290" s="506"/>
      <c r="I290" s="505"/>
      <c r="J290" s="503"/>
      <c r="K290" s="453"/>
    </row>
    <row r="291">
      <c r="A291" s="327"/>
      <c r="B291" s="327"/>
      <c r="C291" s="327"/>
      <c r="D291" s="438"/>
      <c r="E291" s="326"/>
      <c r="F291" s="504"/>
      <c r="G291" s="505"/>
      <c r="H291" s="506"/>
      <c r="I291" s="505"/>
      <c r="J291" s="503"/>
      <c r="K291" s="453"/>
    </row>
    <row r="292">
      <c r="A292" s="327"/>
      <c r="B292" s="327"/>
      <c r="C292" s="327"/>
      <c r="D292" s="438"/>
      <c r="E292" s="326"/>
      <c r="F292" s="504"/>
      <c r="G292" s="505"/>
      <c r="H292" s="506"/>
      <c r="I292" s="505"/>
      <c r="J292" s="503"/>
      <c r="K292" s="453"/>
    </row>
    <row r="293">
      <c r="A293" s="327"/>
      <c r="B293" s="327"/>
      <c r="C293" s="327"/>
      <c r="D293" s="438"/>
      <c r="E293" s="326"/>
      <c r="F293" s="504"/>
      <c r="G293" s="505"/>
      <c r="H293" s="506"/>
      <c r="I293" s="505"/>
      <c r="J293" s="503"/>
      <c r="K293" s="453"/>
    </row>
    <row r="294">
      <c r="A294" s="327"/>
      <c r="B294" s="327"/>
      <c r="C294" s="327"/>
      <c r="D294" s="438"/>
      <c r="E294" s="326"/>
      <c r="F294" s="504"/>
      <c r="G294" s="505"/>
      <c r="H294" s="506"/>
      <c r="I294" s="505"/>
      <c r="J294" s="503"/>
      <c r="K294" s="453"/>
    </row>
    <row r="295">
      <c r="A295" s="327"/>
      <c r="B295" s="327"/>
      <c r="C295" s="327"/>
      <c r="D295" s="438"/>
      <c r="E295" s="326"/>
      <c r="F295" s="504"/>
      <c r="G295" s="505"/>
      <c r="H295" s="506"/>
      <c r="I295" s="505"/>
      <c r="J295" s="503"/>
      <c r="K295" s="453"/>
    </row>
    <row r="296">
      <c r="A296" s="327"/>
      <c r="B296" s="327"/>
      <c r="C296" s="327"/>
      <c r="D296" s="438"/>
      <c r="E296" s="326"/>
      <c r="F296" s="504"/>
      <c r="G296" s="505"/>
      <c r="H296" s="506"/>
      <c r="I296" s="505"/>
      <c r="J296" s="503"/>
      <c r="K296" s="453"/>
    </row>
    <row r="297">
      <c r="A297" s="327"/>
      <c r="B297" s="327"/>
      <c r="C297" s="327"/>
      <c r="D297" s="438"/>
      <c r="E297" s="326"/>
      <c r="F297" s="504"/>
      <c r="G297" s="505"/>
      <c r="H297" s="506"/>
      <c r="I297" s="505"/>
      <c r="J297" s="503"/>
      <c r="K297" s="453"/>
    </row>
    <row r="298">
      <c r="A298" s="327"/>
      <c r="B298" s="327"/>
      <c r="C298" s="327"/>
      <c r="D298" s="438"/>
      <c r="E298" s="326"/>
      <c r="F298" s="504"/>
      <c r="G298" s="505"/>
      <c r="H298" s="506"/>
      <c r="I298" s="505"/>
      <c r="J298" s="503"/>
      <c r="K298" s="453"/>
    </row>
    <row r="299">
      <c r="A299" s="327"/>
      <c r="B299" s="327"/>
      <c r="C299" s="327"/>
      <c r="D299" s="438"/>
      <c r="E299" s="326"/>
      <c r="F299" s="504"/>
      <c r="G299" s="505"/>
      <c r="H299" s="506"/>
      <c r="I299" s="505"/>
      <c r="J299" s="503"/>
      <c r="K299" s="453"/>
    </row>
    <row r="300">
      <c r="A300" s="327"/>
      <c r="B300" s="327"/>
      <c r="C300" s="327"/>
      <c r="D300" s="438"/>
      <c r="E300" s="326"/>
      <c r="F300" s="504"/>
      <c r="G300" s="505"/>
      <c r="H300" s="506"/>
      <c r="I300" s="505"/>
      <c r="J300" s="503"/>
      <c r="K300" s="453"/>
    </row>
    <row r="301">
      <c r="A301" s="327"/>
      <c r="B301" s="327"/>
      <c r="C301" s="327"/>
      <c r="D301" s="438"/>
      <c r="E301" s="326"/>
      <c r="F301" s="504"/>
      <c r="G301" s="505"/>
      <c r="H301" s="506"/>
      <c r="I301" s="505"/>
      <c r="J301" s="503"/>
      <c r="K301" s="453"/>
    </row>
    <row r="302">
      <c r="A302" s="327"/>
      <c r="B302" s="327"/>
      <c r="C302" s="327"/>
      <c r="D302" s="438"/>
      <c r="E302" s="326"/>
      <c r="F302" s="504"/>
      <c r="G302" s="505"/>
      <c r="H302" s="506"/>
      <c r="I302" s="505"/>
      <c r="J302" s="503"/>
      <c r="K302" s="453"/>
    </row>
    <row r="303">
      <c r="A303" s="327"/>
      <c r="B303" s="327"/>
      <c r="C303" s="327"/>
      <c r="D303" s="438"/>
      <c r="E303" s="326"/>
      <c r="F303" s="504"/>
      <c r="G303" s="505"/>
      <c r="H303" s="506"/>
      <c r="I303" s="505"/>
      <c r="J303" s="503"/>
      <c r="K303" s="453"/>
    </row>
    <row r="304">
      <c r="A304" s="327"/>
      <c r="B304" s="327"/>
      <c r="C304" s="327"/>
      <c r="D304" s="438"/>
      <c r="E304" s="326"/>
      <c r="F304" s="504"/>
      <c r="G304" s="505"/>
      <c r="H304" s="506"/>
      <c r="I304" s="505"/>
      <c r="J304" s="503"/>
      <c r="K304" s="453"/>
    </row>
    <row r="305">
      <c r="A305" s="327"/>
      <c r="B305" s="327"/>
      <c r="C305" s="327"/>
      <c r="D305" s="438"/>
      <c r="E305" s="326"/>
      <c r="F305" s="504"/>
      <c r="G305" s="505"/>
      <c r="H305" s="506"/>
      <c r="I305" s="505"/>
      <c r="J305" s="503"/>
      <c r="K305" s="453"/>
    </row>
    <row r="306">
      <c r="A306" s="327"/>
      <c r="B306" s="327"/>
      <c r="C306" s="327"/>
      <c r="D306" s="438"/>
      <c r="E306" s="326"/>
      <c r="F306" s="504"/>
      <c r="G306" s="505"/>
      <c r="H306" s="506"/>
      <c r="I306" s="505"/>
      <c r="J306" s="503"/>
      <c r="K306" s="453"/>
    </row>
    <row r="307">
      <c r="A307" s="327"/>
      <c r="B307" s="327"/>
      <c r="C307" s="327"/>
      <c r="D307" s="438"/>
      <c r="E307" s="326"/>
      <c r="F307" s="504"/>
      <c r="G307" s="505"/>
      <c r="H307" s="506"/>
      <c r="I307" s="505"/>
      <c r="J307" s="503"/>
      <c r="K307" s="453"/>
    </row>
    <row r="308">
      <c r="A308" s="327"/>
      <c r="B308" s="327"/>
      <c r="C308" s="327"/>
      <c r="D308" s="438"/>
      <c r="E308" s="326"/>
      <c r="F308" s="504"/>
      <c r="G308" s="505"/>
      <c r="H308" s="506"/>
      <c r="I308" s="505"/>
      <c r="J308" s="503"/>
      <c r="K308" s="453"/>
    </row>
    <row r="309">
      <c r="A309" s="327"/>
      <c r="B309" s="327"/>
      <c r="C309" s="327"/>
      <c r="D309" s="438"/>
      <c r="E309" s="326"/>
      <c r="F309" s="504"/>
      <c r="G309" s="505"/>
      <c r="H309" s="506"/>
      <c r="I309" s="505"/>
      <c r="J309" s="503"/>
      <c r="K309" s="453"/>
    </row>
    <row r="310">
      <c r="A310" s="327"/>
      <c r="B310" s="327"/>
      <c r="C310" s="327"/>
      <c r="D310" s="438"/>
      <c r="E310" s="326"/>
      <c r="F310" s="504"/>
      <c r="G310" s="505"/>
      <c r="H310" s="506"/>
      <c r="I310" s="505"/>
      <c r="J310" s="503"/>
      <c r="K310" s="453"/>
    </row>
    <row r="311">
      <c r="A311" s="327"/>
      <c r="B311" s="327"/>
      <c r="C311" s="327"/>
      <c r="D311" s="438"/>
      <c r="E311" s="326"/>
      <c r="F311" s="504"/>
      <c r="G311" s="505"/>
      <c r="H311" s="506"/>
      <c r="I311" s="505"/>
      <c r="J311" s="503"/>
      <c r="K311" s="453"/>
    </row>
    <row r="312">
      <c r="A312" s="327"/>
      <c r="B312" s="327"/>
      <c r="C312" s="327"/>
      <c r="D312" s="438"/>
      <c r="E312" s="326"/>
      <c r="F312" s="504"/>
      <c r="G312" s="505"/>
      <c r="H312" s="506"/>
      <c r="I312" s="505"/>
      <c r="J312" s="503"/>
      <c r="K312" s="453"/>
    </row>
    <row r="313">
      <c r="A313" s="327"/>
      <c r="B313" s="327"/>
      <c r="C313" s="327"/>
      <c r="D313" s="438"/>
      <c r="E313" s="326"/>
      <c r="F313" s="504"/>
      <c r="G313" s="505"/>
      <c r="H313" s="506"/>
      <c r="I313" s="505"/>
      <c r="J313" s="503"/>
      <c r="K313" s="453"/>
    </row>
    <row r="314">
      <c r="A314" s="327"/>
      <c r="B314" s="327"/>
      <c r="C314" s="327"/>
      <c r="D314" s="438"/>
      <c r="E314" s="326"/>
      <c r="F314" s="504"/>
      <c r="G314" s="505"/>
      <c r="H314" s="506"/>
      <c r="I314" s="505"/>
      <c r="J314" s="503"/>
      <c r="K314" s="453"/>
    </row>
    <row r="315">
      <c r="A315" s="327"/>
      <c r="B315" s="327"/>
      <c r="C315" s="327"/>
      <c r="D315" s="438"/>
      <c r="E315" s="326"/>
      <c r="F315" s="504"/>
      <c r="G315" s="505"/>
      <c r="H315" s="506"/>
      <c r="I315" s="505"/>
      <c r="J315" s="503"/>
      <c r="K315" s="453"/>
    </row>
    <row r="316">
      <c r="A316" s="327"/>
      <c r="B316" s="327"/>
      <c r="C316" s="327"/>
      <c r="D316" s="438"/>
      <c r="E316" s="326"/>
      <c r="F316" s="504"/>
      <c r="G316" s="505"/>
      <c r="H316" s="506"/>
      <c r="I316" s="505"/>
      <c r="J316" s="503"/>
      <c r="K316" s="453"/>
    </row>
    <row r="317">
      <c r="A317" s="327"/>
      <c r="B317" s="327"/>
      <c r="C317" s="327"/>
      <c r="D317" s="438"/>
      <c r="E317" s="326"/>
      <c r="F317" s="504"/>
      <c r="G317" s="505"/>
      <c r="H317" s="506"/>
      <c r="I317" s="505"/>
      <c r="J317" s="503"/>
      <c r="K317" s="453"/>
    </row>
    <row r="318">
      <c r="A318" s="327"/>
      <c r="B318" s="327"/>
      <c r="C318" s="327"/>
      <c r="D318" s="438"/>
      <c r="E318" s="326"/>
      <c r="F318" s="504"/>
      <c r="G318" s="505"/>
      <c r="H318" s="506"/>
      <c r="I318" s="505"/>
      <c r="J318" s="503"/>
      <c r="K318" s="453"/>
    </row>
    <row r="319">
      <c r="A319" s="327"/>
      <c r="B319" s="327"/>
      <c r="C319" s="327"/>
      <c r="D319" s="438"/>
      <c r="E319" s="326"/>
      <c r="F319" s="504"/>
      <c r="G319" s="505"/>
      <c r="H319" s="506"/>
      <c r="I319" s="505"/>
      <c r="J319" s="503"/>
      <c r="K319" s="453"/>
    </row>
    <row r="320">
      <c r="A320" s="327"/>
      <c r="B320" s="327"/>
      <c r="C320" s="327"/>
      <c r="D320" s="438"/>
      <c r="E320" s="326"/>
      <c r="F320" s="504"/>
      <c r="G320" s="505"/>
      <c r="H320" s="506"/>
      <c r="I320" s="505"/>
      <c r="J320" s="503"/>
      <c r="K320" s="453"/>
    </row>
    <row r="321">
      <c r="A321" s="327"/>
      <c r="B321" s="327"/>
      <c r="C321" s="327"/>
      <c r="D321" s="438"/>
      <c r="E321" s="326"/>
      <c r="F321" s="504"/>
      <c r="G321" s="505"/>
      <c r="H321" s="506"/>
      <c r="I321" s="505"/>
      <c r="J321" s="503"/>
      <c r="K321" s="453"/>
    </row>
    <row r="322">
      <c r="A322" s="327"/>
      <c r="B322" s="327"/>
      <c r="C322" s="327"/>
      <c r="D322" s="438"/>
      <c r="E322" s="326"/>
      <c r="F322" s="504"/>
      <c r="G322" s="505"/>
      <c r="H322" s="506"/>
      <c r="I322" s="505"/>
      <c r="J322" s="503"/>
      <c r="K322" s="453"/>
    </row>
    <row r="323">
      <c r="A323" s="327"/>
      <c r="B323" s="327"/>
      <c r="C323" s="327"/>
      <c r="D323" s="438"/>
      <c r="E323" s="326"/>
      <c r="F323" s="504"/>
      <c r="G323" s="505"/>
      <c r="H323" s="506"/>
      <c r="I323" s="505"/>
      <c r="J323" s="503"/>
      <c r="K323" s="453"/>
    </row>
    <row r="324">
      <c r="A324" s="327"/>
      <c r="B324" s="327"/>
      <c r="C324" s="327"/>
      <c r="D324" s="438"/>
      <c r="E324" s="326"/>
      <c r="F324" s="504"/>
      <c r="G324" s="505"/>
      <c r="H324" s="506"/>
      <c r="I324" s="505"/>
      <c r="J324" s="503"/>
      <c r="K324" s="453"/>
    </row>
    <row r="325">
      <c r="A325" s="327"/>
      <c r="B325" s="327"/>
      <c r="C325" s="327"/>
      <c r="D325" s="438"/>
      <c r="E325" s="326"/>
      <c r="F325" s="504"/>
      <c r="G325" s="505"/>
      <c r="H325" s="506"/>
      <c r="I325" s="505"/>
      <c r="J325" s="503"/>
      <c r="K325" s="453"/>
    </row>
    <row r="326">
      <c r="A326" s="327"/>
      <c r="B326" s="327"/>
      <c r="C326" s="327"/>
      <c r="D326" s="438"/>
      <c r="E326" s="326"/>
      <c r="F326" s="504"/>
      <c r="G326" s="505"/>
      <c r="H326" s="506"/>
      <c r="I326" s="505"/>
      <c r="J326" s="503"/>
      <c r="K326" s="453"/>
    </row>
    <row r="327">
      <c r="A327" s="327"/>
      <c r="B327" s="327"/>
      <c r="C327" s="327"/>
      <c r="D327" s="438"/>
      <c r="E327" s="326"/>
      <c r="F327" s="504"/>
      <c r="G327" s="505"/>
      <c r="H327" s="506"/>
      <c r="I327" s="505"/>
      <c r="J327" s="503"/>
      <c r="K327" s="453"/>
    </row>
    <row r="328">
      <c r="A328" s="327"/>
      <c r="B328" s="327"/>
      <c r="C328" s="327"/>
      <c r="D328" s="438"/>
      <c r="E328" s="326"/>
      <c r="F328" s="504"/>
      <c r="G328" s="505"/>
      <c r="H328" s="506"/>
      <c r="I328" s="505"/>
      <c r="J328" s="503"/>
      <c r="K328" s="453"/>
    </row>
    <row r="329">
      <c r="A329" s="327"/>
      <c r="B329" s="327"/>
      <c r="C329" s="327"/>
      <c r="D329" s="438"/>
      <c r="E329" s="326"/>
      <c r="F329" s="504"/>
      <c r="G329" s="505"/>
      <c r="H329" s="506"/>
      <c r="I329" s="505"/>
      <c r="J329" s="503"/>
      <c r="K329" s="453"/>
    </row>
    <row r="330">
      <c r="A330" s="327"/>
      <c r="B330" s="327"/>
      <c r="C330" s="327"/>
      <c r="D330" s="438"/>
      <c r="E330" s="326"/>
      <c r="F330" s="504"/>
      <c r="G330" s="505"/>
      <c r="H330" s="506"/>
      <c r="I330" s="505"/>
      <c r="J330" s="503"/>
      <c r="K330" s="453"/>
    </row>
    <row r="331">
      <c r="A331" s="327"/>
      <c r="B331" s="327"/>
      <c r="C331" s="327"/>
      <c r="D331" s="438"/>
      <c r="E331" s="326"/>
      <c r="F331" s="504"/>
      <c r="G331" s="505"/>
      <c r="H331" s="506"/>
      <c r="I331" s="505"/>
      <c r="J331" s="503"/>
      <c r="K331" s="453"/>
    </row>
    <row r="332">
      <c r="A332" s="327"/>
      <c r="B332" s="327"/>
      <c r="C332" s="327"/>
      <c r="D332" s="438"/>
      <c r="E332" s="326"/>
      <c r="F332" s="504"/>
      <c r="G332" s="505"/>
      <c r="H332" s="506"/>
      <c r="I332" s="505"/>
      <c r="J332" s="503"/>
      <c r="K332" s="453"/>
    </row>
    <row r="333">
      <c r="A333" s="327"/>
      <c r="B333" s="327"/>
      <c r="C333" s="327"/>
      <c r="D333" s="438"/>
      <c r="E333" s="326"/>
      <c r="F333" s="504"/>
      <c r="G333" s="505"/>
      <c r="H333" s="506"/>
      <c r="I333" s="505"/>
      <c r="J333" s="503"/>
      <c r="K333" s="453"/>
    </row>
    <row r="334">
      <c r="A334" s="327"/>
      <c r="B334" s="327"/>
      <c r="C334" s="327"/>
      <c r="D334" s="438"/>
      <c r="E334" s="326"/>
      <c r="F334" s="504"/>
      <c r="G334" s="505"/>
      <c r="H334" s="506"/>
      <c r="I334" s="505"/>
      <c r="J334" s="503"/>
      <c r="K334" s="453"/>
    </row>
    <row r="335">
      <c r="A335" s="327"/>
      <c r="B335" s="327"/>
      <c r="C335" s="327"/>
      <c r="D335" s="438"/>
      <c r="E335" s="326"/>
      <c r="F335" s="504"/>
      <c r="G335" s="505"/>
      <c r="H335" s="506"/>
      <c r="I335" s="505"/>
      <c r="J335" s="503"/>
      <c r="K335" s="453"/>
    </row>
    <row r="336">
      <c r="A336" s="327"/>
      <c r="B336" s="327"/>
      <c r="C336" s="327"/>
      <c r="D336" s="438"/>
      <c r="E336" s="326"/>
      <c r="F336" s="504"/>
      <c r="G336" s="505"/>
      <c r="H336" s="506"/>
      <c r="I336" s="505"/>
      <c r="J336" s="503"/>
      <c r="K336" s="453"/>
    </row>
    <row r="337">
      <c r="A337" s="327"/>
      <c r="B337" s="327"/>
      <c r="C337" s="327"/>
      <c r="D337" s="438"/>
      <c r="E337" s="326"/>
      <c r="F337" s="504"/>
      <c r="G337" s="505"/>
      <c r="H337" s="506"/>
      <c r="I337" s="505"/>
      <c r="J337" s="503"/>
      <c r="K337" s="453"/>
    </row>
    <row r="338">
      <c r="A338" s="327"/>
      <c r="B338" s="327"/>
      <c r="C338" s="327"/>
      <c r="D338" s="438"/>
      <c r="E338" s="326"/>
      <c r="F338" s="504"/>
      <c r="G338" s="505"/>
      <c r="H338" s="506"/>
      <c r="I338" s="505"/>
      <c r="J338" s="503"/>
      <c r="K338" s="453"/>
    </row>
    <row r="339">
      <c r="A339" s="327"/>
      <c r="B339" s="327"/>
      <c r="C339" s="327"/>
      <c r="D339" s="438"/>
      <c r="E339" s="326"/>
      <c r="F339" s="504"/>
      <c r="G339" s="505"/>
      <c r="H339" s="506"/>
      <c r="I339" s="505"/>
      <c r="J339" s="503"/>
      <c r="K339" s="453"/>
    </row>
    <row r="340">
      <c r="A340" s="327"/>
      <c r="B340" s="327"/>
      <c r="C340" s="327"/>
      <c r="D340" s="438"/>
      <c r="E340" s="326"/>
      <c r="F340" s="504"/>
      <c r="G340" s="505"/>
      <c r="H340" s="506"/>
      <c r="I340" s="505"/>
      <c r="J340" s="503"/>
      <c r="K340" s="453"/>
    </row>
    <row r="341">
      <c r="A341" s="327"/>
      <c r="B341" s="327"/>
      <c r="C341" s="327"/>
      <c r="D341" s="438"/>
      <c r="E341" s="326"/>
      <c r="F341" s="504"/>
      <c r="G341" s="505"/>
      <c r="H341" s="506"/>
      <c r="I341" s="505"/>
      <c r="J341" s="503"/>
      <c r="K341" s="453"/>
    </row>
    <row r="342">
      <c r="A342" s="327"/>
      <c r="B342" s="327"/>
      <c r="C342" s="327"/>
      <c r="D342" s="438"/>
      <c r="E342" s="326"/>
      <c r="F342" s="504"/>
      <c r="G342" s="505"/>
      <c r="H342" s="506"/>
      <c r="I342" s="505"/>
      <c r="J342" s="503"/>
      <c r="K342" s="453"/>
    </row>
    <row r="343">
      <c r="A343" s="327"/>
      <c r="B343" s="327"/>
      <c r="C343" s="327"/>
      <c r="D343" s="438"/>
      <c r="E343" s="326"/>
      <c r="F343" s="504"/>
      <c r="G343" s="505"/>
      <c r="H343" s="506"/>
      <c r="I343" s="505"/>
      <c r="J343" s="503"/>
      <c r="K343" s="453"/>
    </row>
    <row r="344">
      <c r="A344" s="327"/>
      <c r="B344" s="327"/>
      <c r="C344" s="327"/>
      <c r="D344" s="438"/>
      <c r="E344" s="326"/>
      <c r="F344" s="504"/>
      <c r="G344" s="505"/>
      <c r="H344" s="506"/>
      <c r="I344" s="505"/>
      <c r="J344" s="503"/>
      <c r="K344" s="453"/>
    </row>
    <row r="345">
      <c r="A345" s="327"/>
      <c r="B345" s="327"/>
      <c r="C345" s="327"/>
      <c r="D345" s="438"/>
      <c r="E345" s="326"/>
      <c r="F345" s="504"/>
      <c r="G345" s="505"/>
      <c r="H345" s="506"/>
      <c r="I345" s="505"/>
      <c r="J345" s="503"/>
      <c r="K345" s="453"/>
    </row>
    <row r="346">
      <c r="A346" s="327"/>
      <c r="B346" s="327"/>
      <c r="C346" s="327"/>
      <c r="D346" s="438"/>
      <c r="E346" s="326"/>
      <c r="F346" s="504"/>
      <c r="G346" s="505"/>
      <c r="H346" s="506"/>
      <c r="I346" s="505"/>
      <c r="J346" s="503"/>
      <c r="K346" s="453"/>
    </row>
    <row r="347">
      <c r="A347" s="327"/>
      <c r="B347" s="327"/>
      <c r="C347" s="327"/>
      <c r="D347" s="438"/>
      <c r="E347" s="326"/>
      <c r="F347" s="504"/>
      <c r="G347" s="505"/>
      <c r="H347" s="506"/>
      <c r="I347" s="505"/>
      <c r="J347" s="503"/>
      <c r="K347" s="453"/>
    </row>
    <row r="348">
      <c r="A348" s="327"/>
      <c r="B348" s="327"/>
      <c r="C348" s="327"/>
      <c r="D348" s="438"/>
      <c r="E348" s="326"/>
      <c r="F348" s="504"/>
      <c r="G348" s="505"/>
      <c r="H348" s="506"/>
      <c r="I348" s="505"/>
      <c r="J348" s="503"/>
      <c r="K348" s="453"/>
    </row>
    <row r="349">
      <c r="A349" s="327"/>
      <c r="B349" s="327"/>
      <c r="C349" s="327"/>
      <c r="D349" s="438"/>
      <c r="E349" s="326"/>
      <c r="F349" s="504"/>
      <c r="G349" s="505"/>
      <c r="H349" s="506"/>
      <c r="I349" s="505"/>
      <c r="J349" s="503"/>
      <c r="K349" s="453"/>
    </row>
    <row r="350">
      <c r="A350" s="327"/>
      <c r="B350" s="327"/>
      <c r="C350" s="327"/>
      <c r="D350" s="438"/>
      <c r="E350" s="326"/>
      <c r="F350" s="504"/>
      <c r="G350" s="505"/>
      <c r="H350" s="506"/>
      <c r="I350" s="505"/>
      <c r="J350" s="503"/>
      <c r="K350" s="453"/>
    </row>
    <row r="351">
      <c r="A351" s="327"/>
      <c r="B351" s="327"/>
      <c r="C351" s="327"/>
      <c r="D351" s="438"/>
      <c r="E351" s="326"/>
      <c r="F351" s="504"/>
      <c r="G351" s="505"/>
      <c r="H351" s="506"/>
      <c r="I351" s="505"/>
      <c r="J351" s="503"/>
      <c r="K351" s="453"/>
    </row>
    <row r="352">
      <c r="A352" s="327"/>
      <c r="B352" s="327"/>
      <c r="C352" s="327"/>
      <c r="D352" s="438"/>
      <c r="E352" s="326"/>
      <c r="F352" s="504"/>
      <c r="G352" s="505"/>
      <c r="H352" s="506"/>
      <c r="I352" s="505"/>
      <c r="J352" s="503"/>
      <c r="K352" s="453"/>
    </row>
    <row r="353">
      <c r="A353" s="327"/>
      <c r="B353" s="327"/>
      <c r="C353" s="327"/>
      <c r="D353" s="438"/>
      <c r="E353" s="326"/>
      <c r="F353" s="504"/>
      <c r="G353" s="505"/>
      <c r="H353" s="506"/>
      <c r="I353" s="505"/>
      <c r="J353" s="503"/>
      <c r="K353" s="453"/>
    </row>
    <row r="354">
      <c r="A354" s="327"/>
      <c r="B354" s="327"/>
      <c r="C354" s="327"/>
      <c r="D354" s="438"/>
      <c r="E354" s="326"/>
      <c r="F354" s="504"/>
      <c r="G354" s="505"/>
      <c r="H354" s="506"/>
      <c r="I354" s="505"/>
      <c r="J354" s="503"/>
      <c r="K354" s="453"/>
    </row>
    <row r="355">
      <c r="A355" s="327"/>
      <c r="B355" s="327"/>
      <c r="C355" s="327"/>
      <c r="D355" s="438"/>
      <c r="E355" s="326"/>
      <c r="F355" s="504"/>
      <c r="G355" s="505"/>
      <c r="H355" s="506"/>
      <c r="I355" s="505"/>
      <c r="J355" s="503"/>
      <c r="K355" s="453"/>
    </row>
    <row r="356">
      <c r="A356" s="327"/>
      <c r="B356" s="327"/>
      <c r="C356" s="327"/>
      <c r="D356" s="438"/>
      <c r="E356" s="326"/>
      <c r="F356" s="504"/>
      <c r="G356" s="505"/>
      <c r="H356" s="506"/>
      <c r="I356" s="505"/>
      <c r="J356" s="503"/>
      <c r="K356" s="453"/>
    </row>
    <row r="357">
      <c r="A357" s="327"/>
      <c r="B357" s="327"/>
      <c r="C357" s="327"/>
      <c r="D357" s="438"/>
      <c r="E357" s="326"/>
      <c r="F357" s="504"/>
      <c r="G357" s="505"/>
      <c r="H357" s="506"/>
      <c r="I357" s="505"/>
      <c r="J357" s="503"/>
      <c r="K357" s="453"/>
    </row>
    <row r="358">
      <c r="A358" s="327"/>
      <c r="B358" s="327"/>
      <c r="C358" s="327"/>
      <c r="D358" s="438"/>
      <c r="E358" s="326"/>
      <c r="F358" s="504"/>
      <c r="G358" s="505"/>
      <c r="H358" s="506"/>
      <c r="I358" s="505"/>
      <c r="J358" s="503"/>
      <c r="K358" s="453"/>
    </row>
    <row r="359">
      <c r="A359" s="327"/>
      <c r="B359" s="327"/>
      <c r="C359" s="327"/>
      <c r="D359" s="438"/>
      <c r="E359" s="326"/>
      <c r="F359" s="504"/>
      <c r="G359" s="505"/>
      <c r="H359" s="506"/>
      <c r="I359" s="505"/>
      <c r="J359" s="503"/>
      <c r="K359" s="453"/>
    </row>
    <row r="360">
      <c r="A360" s="327"/>
      <c r="B360" s="327"/>
      <c r="C360" s="327"/>
      <c r="D360" s="438"/>
      <c r="E360" s="326"/>
      <c r="F360" s="504"/>
      <c r="G360" s="505"/>
      <c r="H360" s="506"/>
      <c r="I360" s="505"/>
      <c r="J360" s="503"/>
      <c r="K360" s="453"/>
    </row>
    <row r="361">
      <c r="A361" s="327"/>
      <c r="B361" s="327"/>
      <c r="C361" s="327"/>
      <c r="D361" s="438"/>
      <c r="E361" s="326"/>
      <c r="F361" s="504"/>
      <c r="G361" s="505"/>
      <c r="H361" s="506"/>
      <c r="I361" s="505"/>
      <c r="J361" s="503"/>
      <c r="K361" s="453"/>
    </row>
    <row r="362">
      <c r="A362" s="327"/>
      <c r="B362" s="327"/>
      <c r="C362" s="327"/>
      <c r="D362" s="438"/>
      <c r="E362" s="326"/>
      <c r="F362" s="504"/>
      <c r="G362" s="505"/>
      <c r="H362" s="506"/>
      <c r="I362" s="505"/>
      <c r="J362" s="503"/>
      <c r="K362" s="453"/>
    </row>
    <row r="363">
      <c r="A363" s="327"/>
      <c r="B363" s="327"/>
      <c r="C363" s="327"/>
      <c r="D363" s="438"/>
      <c r="E363" s="326"/>
      <c r="F363" s="504"/>
      <c r="G363" s="505"/>
      <c r="H363" s="506"/>
      <c r="I363" s="505"/>
      <c r="J363" s="503"/>
      <c r="K363" s="453"/>
    </row>
    <row r="364">
      <c r="A364" s="327"/>
      <c r="B364" s="327"/>
      <c r="C364" s="327"/>
      <c r="D364" s="438"/>
      <c r="E364" s="326"/>
      <c r="F364" s="504"/>
      <c r="G364" s="505"/>
      <c r="H364" s="506"/>
      <c r="I364" s="505"/>
      <c r="J364" s="503"/>
      <c r="K364" s="453"/>
    </row>
    <row r="365">
      <c r="A365" s="327"/>
      <c r="B365" s="327"/>
      <c r="C365" s="327"/>
      <c r="D365" s="438"/>
      <c r="E365" s="326"/>
      <c r="F365" s="504"/>
      <c r="G365" s="505"/>
      <c r="H365" s="506"/>
      <c r="I365" s="505"/>
      <c r="J365" s="503"/>
      <c r="K365" s="453"/>
    </row>
    <row r="366">
      <c r="A366" s="327"/>
      <c r="B366" s="327"/>
      <c r="C366" s="327"/>
      <c r="D366" s="438"/>
      <c r="E366" s="326"/>
      <c r="F366" s="504"/>
      <c r="G366" s="505"/>
      <c r="H366" s="506"/>
      <c r="I366" s="505"/>
      <c r="J366" s="503"/>
      <c r="K366" s="453"/>
    </row>
    <row r="367">
      <c r="A367" s="327"/>
      <c r="B367" s="327"/>
      <c r="C367" s="327"/>
      <c r="D367" s="438"/>
      <c r="E367" s="326"/>
      <c r="F367" s="504"/>
      <c r="G367" s="505"/>
      <c r="H367" s="506"/>
      <c r="I367" s="505"/>
      <c r="J367" s="503"/>
      <c r="K367" s="453"/>
    </row>
    <row r="368">
      <c r="A368" s="327"/>
      <c r="B368" s="327"/>
      <c r="C368" s="327"/>
      <c r="D368" s="438"/>
      <c r="E368" s="326"/>
      <c r="F368" s="504"/>
      <c r="G368" s="505"/>
      <c r="H368" s="506"/>
      <c r="I368" s="505"/>
      <c r="J368" s="503"/>
      <c r="K368" s="453"/>
    </row>
    <row r="369">
      <c r="A369" s="327"/>
      <c r="B369" s="327"/>
      <c r="C369" s="327"/>
      <c r="D369" s="438"/>
      <c r="E369" s="326"/>
      <c r="F369" s="504"/>
      <c r="G369" s="505"/>
      <c r="H369" s="506"/>
      <c r="I369" s="505"/>
      <c r="J369" s="503"/>
      <c r="K369" s="453"/>
    </row>
    <row r="370">
      <c r="A370" s="327"/>
      <c r="B370" s="327"/>
      <c r="C370" s="327"/>
      <c r="D370" s="438"/>
      <c r="E370" s="326"/>
      <c r="F370" s="504"/>
      <c r="G370" s="505"/>
      <c r="H370" s="506"/>
      <c r="I370" s="505"/>
      <c r="J370" s="503"/>
      <c r="K370" s="453"/>
    </row>
    <row r="371">
      <c r="A371" s="327"/>
      <c r="B371" s="327"/>
      <c r="C371" s="327"/>
      <c r="D371" s="438"/>
      <c r="E371" s="326"/>
      <c r="F371" s="504"/>
      <c r="G371" s="505"/>
      <c r="H371" s="506"/>
      <c r="I371" s="505"/>
      <c r="J371" s="503"/>
      <c r="K371" s="453"/>
    </row>
    <row r="372">
      <c r="A372" s="327"/>
      <c r="B372" s="327"/>
      <c r="C372" s="327"/>
      <c r="D372" s="438"/>
      <c r="E372" s="326"/>
      <c r="F372" s="504"/>
      <c r="G372" s="505"/>
      <c r="H372" s="506"/>
      <c r="I372" s="505"/>
      <c r="J372" s="503"/>
      <c r="K372" s="453"/>
    </row>
    <row r="373">
      <c r="A373" s="327"/>
      <c r="B373" s="327"/>
      <c r="C373" s="327"/>
      <c r="D373" s="438"/>
      <c r="E373" s="326"/>
      <c r="F373" s="504"/>
      <c r="G373" s="505"/>
      <c r="H373" s="506"/>
      <c r="I373" s="505"/>
      <c r="J373" s="503"/>
      <c r="K373" s="453"/>
    </row>
    <row r="374">
      <c r="A374" s="327"/>
      <c r="B374" s="327"/>
      <c r="C374" s="327"/>
      <c r="D374" s="438"/>
      <c r="E374" s="326"/>
      <c r="F374" s="504"/>
      <c r="G374" s="505"/>
      <c r="H374" s="506"/>
      <c r="I374" s="505"/>
      <c r="J374" s="503"/>
      <c r="K374" s="453"/>
    </row>
    <row r="375">
      <c r="A375" s="327"/>
      <c r="B375" s="327"/>
      <c r="C375" s="327"/>
      <c r="D375" s="438"/>
      <c r="E375" s="326"/>
      <c r="F375" s="504"/>
      <c r="G375" s="505"/>
      <c r="H375" s="506"/>
      <c r="I375" s="505"/>
      <c r="J375" s="503"/>
      <c r="K375" s="453"/>
    </row>
    <row r="376">
      <c r="A376" s="327"/>
      <c r="B376" s="327"/>
      <c r="C376" s="327"/>
      <c r="D376" s="438"/>
      <c r="E376" s="326"/>
      <c r="F376" s="504"/>
      <c r="G376" s="505"/>
      <c r="H376" s="506"/>
      <c r="I376" s="505"/>
      <c r="J376" s="503"/>
      <c r="K376" s="453"/>
    </row>
    <row r="377">
      <c r="A377" s="327"/>
      <c r="B377" s="327"/>
      <c r="C377" s="327"/>
      <c r="D377" s="438"/>
      <c r="E377" s="326"/>
      <c r="F377" s="504"/>
      <c r="G377" s="505"/>
      <c r="H377" s="506"/>
      <c r="I377" s="505"/>
      <c r="J377" s="503"/>
      <c r="K377" s="453"/>
    </row>
    <row r="378">
      <c r="A378" s="327"/>
      <c r="B378" s="327"/>
      <c r="C378" s="327"/>
      <c r="D378" s="438"/>
      <c r="E378" s="326"/>
      <c r="F378" s="504"/>
      <c r="G378" s="505"/>
      <c r="H378" s="506"/>
      <c r="I378" s="505"/>
      <c r="J378" s="503"/>
      <c r="K378" s="453"/>
    </row>
    <row r="379">
      <c r="A379" s="327"/>
      <c r="B379" s="327"/>
      <c r="C379" s="327"/>
      <c r="D379" s="438"/>
      <c r="E379" s="326"/>
      <c r="F379" s="504"/>
      <c r="G379" s="505"/>
      <c r="H379" s="506"/>
      <c r="I379" s="505"/>
      <c r="J379" s="503"/>
      <c r="K379" s="453"/>
    </row>
    <row r="380">
      <c r="A380" s="327"/>
      <c r="B380" s="327"/>
      <c r="C380" s="327"/>
      <c r="D380" s="438"/>
      <c r="E380" s="326"/>
      <c r="F380" s="504"/>
      <c r="G380" s="505"/>
      <c r="H380" s="506"/>
      <c r="I380" s="505"/>
      <c r="J380" s="503"/>
      <c r="K380" s="453"/>
    </row>
    <row r="381">
      <c r="A381" s="327"/>
      <c r="B381" s="327"/>
      <c r="C381" s="327"/>
      <c r="D381" s="438"/>
      <c r="E381" s="326"/>
      <c r="F381" s="504"/>
      <c r="G381" s="505"/>
      <c r="H381" s="506"/>
      <c r="I381" s="505"/>
      <c r="J381" s="503"/>
      <c r="K381" s="453"/>
    </row>
    <row r="382">
      <c r="A382" s="327"/>
      <c r="B382" s="327"/>
      <c r="C382" s="327"/>
      <c r="D382" s="438"/>
      <c r="E382" s="326"/>
      <c r="F382" s="504"/>
      <c r="G382" s="505"/>
      <c r="H382" s="506"/>
      <c r="I382" s="505"/>
      <c r="J382" s="503"/>
      <c r="K382" s="453"/>
    </row>
    <row r="383">
      <c r="A383" s="327"/>
      <c r="B383" s="327"/>
      <c r="C383" s="327"/>
      <c r="D383" s="438"/>
      <c r="E383" s="326"/>
      <c r="F383" s="504"/>
      <c r="G383" s="505"/>
      <c r="H383" s="506"/>
      <c r="I383" s="505"/>
      <c r="J383" s="503"/>
      <c r="K383" s="453"/>
    </row>
    <row r="384">
      <c r="A384" s="327"/>
      <c r="B384" s="327"/>
      <c r="C384" s="327"/>
      <c r="D384" s="438"/>
      <c r="E384" s="326"/>
      <c r="F384" s="504"/>
      <c r="G384" s="505"/>
      <c r="H384" s="506"/>
      <c r="I384" s="505"/>
      <c r="J384" s="503"/>
      <c r="K384" s="453"/>
    </row>
    <row r="385">
      <c r="A385" s="327"/>
      <c r="B385" s="327"/>
      <c r="C385" s="327"/>
      <c r="D385" s="438"/>
      <c r="E385" s="326"/>
      <c r="F385" s="504"/>
      <c r="G385" s="505"/>
      <c r="H385" s="506"/>
      <c r="I385" s="505"/>
      <c r="J385" s="503"/>
      <c r="K385" s="453"/>
    </row>
    <row r="386">
      <c r="A386" s="327"/>
      <c r="B386" s="327"/>
      <c r="C386" s="327"/>
      <c r="D386" s="438"/>
      <c r="E386" s="326"/>
      <c r="F386" s="504"/>
      <c r="G386" s="505"/>
      <c r="H386" s="506"/>
      <c r="I386" s="505"/>
      <c r="J386" s="503"/>
      <c r="K386" s="453"/>
    </row>
    <row r="387">
      <c r="A387" s="327"/>
      <c r="B387" s="327"/>
      <c r="C387" s="327"/>
      <c r="D387" s="438"/>
      <c r="E387" s="326"/>
      <c r="F387" s="504"/>
      <c r="G387" s="505"/>
      <c r="H387" s="506"/>
      <c r="I387" s="505"/>
      <c r="J387" s="503"/>
      <c r="K387" s="453"/>
    </row>
    <row r="388">
      <c r="A388" s="327"/>
      <c r="B388" s="327"/>
      <c r="C388" s="327"/>
      <c r="D388" s="438"/>
      <c r="E388" s="326"/>
      <c r="F388" s="504"/>
      <c r="G388" s="505"/>
      <c r="H388" s="506"/>
      <c r="I388" s="505"/>
      <c r="J388" s="503"/>
      <c r="K388" s="453"/>
    </row>
    <row r="389">
      <c r="A389" s="327"/>
      <c r="B389" s="327"/>
      <c r="C389" s="327"/>
      <c r="D389" s="438"/>
      <c r="E389" s="326"/>
      <c r="F389" s="504"/>
      <c r="G389" s="505"/>
      <c r="H389" s="506"/>
      <c r="I389" s="505"/>
      <c r="J389" s="503"/>
      <c r="K389" s="453"/>
    </row>
    <row r="390">
      <c r="A390" s="327"/>
      <c r="B390" s="327"/>
      <c r="C390" s="327"/>
      <c r="D390" s="438"/>
      <c r="E390" s="326"/>
      <c r="F390" s="504"/>
      <c r="G390" s="505"/>
      <c r="H390" s="506"/>
      <c r="I390" s="505"/>
      <c r="J390" s="503"/>
      <c r="K390" s="453"/>
    </row>
    <row r="391">
      <c r="A391" s="327"/>
      <c r="B391" s="327"/>
      <c r="C391" s="327"/>
      <c r="D391" s="438"/>
      <c r="E391" s="326"/>
      <c r="F391" s="504"/>
      <c r="G391" s="505"/>
      <c r="H391" s="506"/>
      <c r="I391" s="505"/>
      <c r="J391" s="503"/>
      <c r="K391" s="453"/>
    </row>
    <row r="392">
      <c r="A392" s="327"/>
      <c r="B392" s="327"/>
      <c r="C392" s="327"/>
      <c r="D392" s="438"/>
      <c r="E392" s="326"/>
      <c r="F392" s="504"/>
      <c r="G392" s="505"/>
      <c r="H392" s="506"/>
      <c r="I392" s="505"/>
      <c r="J392" s="503"/>
      <c r="K392" s="453"/>
    </row>
    <row r="393">
      <c r="A393" s="327"/>
      <c r="B393" s="327"/>
      <c r="C393" s="327"/>
      <c r="D393" s="438"/>
      <c r="E393" s="326"/>
      <c r="F393" s="504"/>
      <c r="G393" s="505"/>
      <c r="H393" s="506"/>
      <c r="I393" s="505"/>
      <c r="J393" s="503"/>
      <c r="K393" s="453"/>
    </row>
    <row r="394">
      <c r="A394" s="327"/>
      <c r="B394" s="327"/>
      <c r="C394" s="327"/>
      <c r="D394" s="438"/>
      <c r="E394" s="326"/>
      <c r="F394" s="504"/>
      <c r="G394" s="505"/>
      <c r="H394" s="506"/>
      <c r="I394" s="505"/>
      <c r="J394" s="503"/>
      <c r="K394" s="453"/>
    </row>
    <row r="395">
      <c r="A395" s="327"/>
      <c r="B395" s="327"/>
      <c r="C395" s="327"/>
      <c r="D395" s="438"/>
      <c r="E395" s="326"/>
      <c r="F395" s="504"/>
      <c r="G395" s="505"/>
      <c r="H395" s="506"/>
      <c r="I395" s="505"/>
      <c r="J395" s="503"/>
      <c r="K395" s="453"/>
    </row>
    <row r="396">
      <c r="A396" s="327"/>
      <c r="B396" s="327"/>
      <c r="C396" s="327"/>
      <c r="D396" s="438"/>
      <c r="E396" s="326"/>
      <c r="F396" s="504"/>
      <c r="G396" s="505"/>
      <c r="H396" s="506"/>
      <c r="I396" s="505"/>
      <c r="J396" s="503"/>
      <c r="K396" s="453"/>
    </row>
    <row r="397">
      <c r="A397" s="327"/>
      <c r="B397" s="327"/>
      <c r="C397" s="327"/>
      <c r="D397" s="438"/>
      <c r="E397" s="326"/>
      <c r="F397" s="504"/>
      <c r="G397" s="505"/>
      <c r="H397" s="506"/>
      <c r="I397" s="505"/>
      <c r="J397" s="503"/>
      <c r="K397" s="453"/>
    </row>
    <row r="398">
      <c r="A398" s="327"/>
      <c r="B398" s="327"/>
      <c r="C398" s="327"/>
      <c r="D398" s="438"/>
      <c r="E398" s="326"/>
      <c r="F398" s="504"/>
      <c r="G398" s="505"/>
      <c r="H398" s="506"/>
      <c r="I398" s="505"/>
      <c r="J398" s="503"/>
      <c r="K398" s="453"/>
    </row>
    <row r="399">
      <c r="A399" s="327"/>
      <c r="B399" s="327"/>
      <c r="C399" s="327"/>
      <c r="D399" s="438"/>
      <c r="E399" s="326"/>
      <c r="F399" s="504"/>
      <c r="G399" s="505"/>
      <c r="H399" s="506"/>
      <c r="I399" s="505"/>
      <c r="J399" s="503"/>
      <c r="K399" s="453"/>
    </row>
    <row r="400">
      <c r="A400" s="327"/>
      <c r="B400" s="327"/>
      <c r="C400" s="327"/>
      <c r="D400" s="438"/>
      <c r="E400" s="326"/>
      <c r="F400" s="504"/>
      <c r="G400" s="505"/>
      <c r="H400" s="506"/>
      <c r="I400" s="505"/>
      <c r="J400" s="503"/>
      <c r="K400" s="453"/>
    </row>
    <row r="401">
      <c r="A401" s="327"/>
      <c r="B401" s="327"/>
      <c r="C401" s="327"/>
      <c r="D401" s="438"/>
      <c r="E401" s="326"/>
      <c r="F401" s="504"/>
      <c r="G401" s="505"/>
      <c r="H401" s="506"/>
      <c r="I401" s="505"/>
      <c r="J401" s="503"/>
      <c r="K401" s="453"/>
    </row>
    <row r="402">
      <c r="A402" s="327"/>
      <c r="B402" s="327"/>
      <c r="C402" s="327"/>
      <c r="D402" s="438"/>
      <c r="E402" s="326"/>
      <c r="F402" s="504"/>
      <c r="G402" s="505"/>
      <c r="H402" s="506"/>
      <c r="I402" s="505"/>
      <c r="J402" s="503"/>
      <c r="K402" s="453"/>
    </row>
    <row r="403">
      <c r="A403" s="327"/>
      <c r="B403" s="327"/>
      <c r="C403" s="327"/>
      <c r="D403" s="438"/>
      <c r="E403" s="326"/>
      <c r="F403" s="504"/>
      <c r="G403" s="505"/>
      <c r="H403" s="506"/>
      <c r="I403" s="505"/>
      <c r="J403" s="503"/>
      <c r="K403" s="453"/>
    </row>
    <row r="404">
      <c r="A404" s="327"/>
      <c r="B404" s="327"/>
      <c r="C404" s="327"/>
      <c r="D404" s="438"/>
      <c r="E404" s="326"/>
      <c r="F404" s="504"/>
      <c r="G404" s="505"/>
      <c r="H404" s="506"/>
      <c r="I404" s="505"/>
      <c r="J404" s="503"/>
      <c r="K404" s="453"/>
    </row>
    <row r="405">
      <c r="A405" s="327"/>
      <c r="B405" s="327"/>
      <c r="C405" s="327"/>
      <c r="D405" s="438"/>
      <c r="E405" s="326"/>
      <c r="F405" s="504"/>
      <c r="G405" s="505"/>
      <c r="H405" s="506"/>
      <c r="I405" s="505"/>
      <c r="J405" s="503"/>
      <c r="K405" s="453"/>
    </row>
    <row r="406">
      <c r="A406" s="327"/>
      <c r="B406" s="327"/>
      <c r="C406" s="327"/>
      <c r="D406" s="438"/>
      <c r="E406" s="326"/>
      <c r="F406" s="504"/>
      <c r="G406" s="505"/>
      <c r="H406" s="506"/>
      <c r="I406" s="505"/>
      <c r="J406" s="503"/>
      <c r="K406" s="453"/>
    </row>
    <row r="407">
      <c r="A407" s="327"/>
      <c r="B407" s="327"/>
      <c r="C407" s="327"/>
      <c r="D407" s="438"/>
      <c r="E407" s="326"/>
      <c r="F407" s="504"/>
      <c r="G407" s="505"/>
      <c r="H407" s="506"/>
      <c r="I407" s="505"/>
      <c r="J407" s="503"/>
      <c r="K407" s="453"/>
    </row>
    <row r="408">
      <c r="A408" s="327"/>
      <c r="B408" s="327"/>
      <c r="C408" s="327"/>
      <c r="D408" s="438"/>
      <c r="E408" s="326"/>
      <c r="F408" s="504"/>
      <c r="G408" s="505"/>
      <c r="H408" s="506"/>
      <c r="I408" s="505"/>
      <c r="J408" s="503"/>
      <c r="K408" s="453"/>
    </row>
    <row r="409">
      <c r="A409" s="327"/>
      <c r="B409" s="327"/>
      <c r="C409" s="327"/>
      <c r="D409" s="438"/>
      <c r="E409" s="326"/>
      <c r="F409" s="504"/>
      <c r="G409" s="505"/>
      <c r="H409" s="506"/>
      <c r="I409" s="505"/>
      <c r="J409" s="503"/>
      <c r="K409" s="453"/>
    </row>
    <row r="410">
      <c r="A410" s="327"/>
      <c r="B410" s="327"/>
      <c r="C410" s="327"/>
      <c r="D410" s="438"/>
      <c r="E410" s="326"/>
      <c r="F410" s="504"/>
      <c r="G410" s="505"/>
      <c r="H410" s="506"/>
      <c r="I410" s="505"/>
      <c r="J410" s="503"/>
      <c r="K410" s="453"/>
    </row>
    <row r="411">
      <c r="A411" s="327"/>
      <c r="B411" s="327"/>
      <c r="C411" s="327"/>
      <c r="D411" s="438"/>
      <c r="E411" s="326"/>
      <c r="F411" s="504"/>
      <c r="G411" s="505"/>
      <c r="H411" s="506"/>
      <c r="I411" s="505"/>
      <c r="J411" s="503"/>
      <c r="K411" s="453"/>
    </row>
    <row r="412">
      <c r="A412" s="327"/>
      <c r="B412" s="327"/>
      <c r="C412" s="327"/>
      <c r="D412" s="438"/>
      <c r="E412" s="326"/>
      <c r="F412" s="504"/>
      <c r="G412" s="505"/>
      <c r="H412" s="506"/>
      <c r="I412" s="505"/>
      <c r="J412" s="503"/>
      <c r="K412" s="453"/>
    </row>
    <row r="413">
      <c r="A413" s="327"/>
      <c r="B413" s="327"/>
      <c r="C413" s="327"/>
      <c r="D413" s="438"/>
      <c r="E413" s="326"/>
      <c r="F413" s="504"/>
      <c r="G413" s="505"/>
      <c r="H413" s="506"/>
      <c r="I413" s="505"/>
      <c r="J413" s="503"/>
      <c r="K413" s="453"/>
    </row>
    <row r="414">
      <c r="A414" s="327"/>
      <c r="B414" s="327"/>
      <c r="C414" s="327"/>
      <c r="D414" s="438"/>
      <c r="E414" s="326"/>
      <c r="F414" s="504"/>
      <c r="G414" s="505"/>
      <c r="H414" s="506"/>
      <c r="I414" s="505"/>
      <c r="J414" s="503"/>
      <c r="K414" s="453"/>
    </row>
    <row r="415">
      <c r="A415" s="327"/>
      <c r="B415" s="327"/>
      <c r="C415" s="327"/>
      <c r="D415" s="438"/>
      <c r="E415" s="326"/>
      <c r="F415" s="504"/>
      <c r="G415" s="505"/>
      <c r="H415" s="506"/>
      <c r="I415" s="505"/>
      <c r="J415" s="503"/>
      <c r="K415" s="453"/>
    </row>
    <row r="416">
      <c r="A416" s="327"/>
      <c r="B416" s="327"/>
      <c r="C416" s="327"/>
      <c r="D416" s="438"/>
      <c r="E416" s="326"/>
      <c r="F416" s="504"/>
      <c r="G416" s="505"/>
      <c r="H416" s="506"/>
      <c r="I416" s="505"/>
      <c r="J416" s="503"/>
      <c r="K416" s="453"/>
    </row>
    <row r="417">
      <c r="A417" s="327"/>
      <c r="B417" s="327"/>
      <c r="C417" s="327"/>
      <c r="D417" s="438"/>
      <c r="E417" s="326"/>
      <c r="F417" s="504"/>
      <c r="G417" s="505"/>
      <c r="H417" s="506"/>
      <c r="I417" s="505"/>
      <c r="J417" s="503"/>
      <c r="K417" s="453"/>
    </row>
    <row r="418">
      <c r="A418" s="327"/>
      <c r="B418" s="327"/>
      <c r="C418" s="327"/>
      <c r="D418" s="438"/>
      <c r="E418" s="326"/>
      <c r="F418" s="504"/>
      <c r="G418" s="505"/>
      <c r="H418" s="506"/>
      <c r="I418" s="505"/>
      <c r="J418" s="503"/>
      <c r="K418" s="453"/>
    </row>
    <row r="419">
      <c r="A419" s="327"/>
      <c r="B419" s="327"/>
      <c r="C419" s="327"/>
      <c r="D419" s="438"/>
      <c r="E419" s="326"/>
      <c r="F419" s="504"/>
      <c r="G419" s="505"/>
      <c r="H419" s="506"/>
      <c r="I419" s="505"/>
      <c r="J419" s="503"/>
      <c r="K419" s="453"/>
    </row>
    <row r="420">
      <c r="A420" s="327"/>
      <c r="B420" s="327"/>
      <c r="C420" s="327"/>
      <c r="D420" s="438"/>
      <c r="E420" s="326"/>
      <c r="F420" s="504"/>
      <c r="G420" s="505"/>
      <c r="H420" s="506"/>
      <c r="I420" s="505"/>
      <c r="J420" s="503"/>
      <c r="K420" s="453"/>
    </row>
    <row r="421">
      <c r="A421" s="327"/>
      <c r="B421" s="327"/>
      <c r="C421" s="327"/>
      <c r="D421" s="438"/>
      <c r="E421" s="326"/>
      <c r="F421" s="504"/>
      <c r="G421" s="505"/>
      <c r="H421" s="506"/>
      <c r="I421" s="505"/>
      <c r="J421" s="503"/>
      <c r="K421" s="453"/>
    </row>
    <row r="422">
      <c r="A422" s="327"/>
      <c r="B422" s="327"/>
      <c r="C422" s="327"/>
      <c r="D422" s="438"/>
      <c r="E422" s="326"/>
      <c r="F422" s="504"/>
      <c r="G422" s="505"/>
      <c r="H422" s="506"/>
      <c r="I422" s="505"/>
      <c r="J422" s="503"/>
      <c r="K422" s="453"/>
    </row>
    <row r="423">
      <c r="A423" s="327"/>
      <c r="B423" s="327"/>
      <c r="C423" s="327"/>
      <c r="D423" s="438"/>
      <c r="E423" s="326"/>
      <c r="F423" s="504"/>
      <c r="G423" s="505"/>
      <c r="H423" s="506"/>
      <c r="I423" s="505"/>
      <c r="J423" s="503"/>
      <c r="K423" s="453"/>
    </row>
    <row r="424">
      <c r="A424" s="327"/>
      <c r="B424" s="327"/>
      <c r="C424" s="327"/>
      <c r="D424" s="438"/>
      <c r="E424" s="326"/>
      <c r="F424" s="504"/>
      <c r="G424" s="505"/>
      <c r="H424" s="506"/>
      <c r="I424" s="505"/>
      <c r="J424" s="503"/>
      <c r="K424" s="453"/>
    </row>
    <row r="425">
      <c r="A425" s="327"/>
      <c r="B425" s="327"/>
      <c r="C425" s="327"/>
      <c r="D425" s="438"/>
      <c r="E425" s="326"/>
      <c r="F425" s="504"/>
      <c r="G425" s="505"/>
      <c r="H425" s="506"/>
      <c r="I425" s="505"/>
      <c r="J425" s="503"/>
      <c r="K425" s="453"/>
    </row>
    <row r="426">
      <c r="A426" s="327"/>
      <c r="B426" s="327"/>
      <c r="C426" s="327"/>
      <c r="D426" s="438"/>
      <c r="E426" s="326"/>
      <c r="F426" s="504"/>
      <c r="G426" s="505"/>
      <c r="H426" s="506"/>
      <c r="I426" s="505"/>
      <c r="J426" s="503"/>
      <c r="K426" s="453"/>
    </row>
    <row r="427">
      <c r="A427" s="327"/>
      <c r="B427" s="327"/>
      <c r="C427" s="327"/>
      <c r="D427" s="438"/>
      <c r="E427" s="326"/>
      <c r="F427" s="504"/>
      <c r="G427" s="505"/>
      <c r="H427" s="506"/>
      <c r="I427" s="505"/>
      <c r="J427" s="503"/>
      <c r="K427" s="453"/>
    </row>
    <row r="428">
      <c r="A428" s="327"/>
      <c r="B428" s="327"/>
      <c r="C428" s="327"/>
      <c r="D428" s="438"/>
      <c r="E428" s="326"/>
      <c r="F428" s="504"/>
      <c r="G428" s="505"/>
      <c r="H428" s="506"/>
      <c r="I428" s="505"/>
      <c r="J428" s="503"/>
      <c r="K428" s="453"/>
    </row>
    <row r="429">
      <c r="A429" s="327"/>
      <c r="B429" s="327"/>
      <c r="C429" s="327"/>
      <c r="D429" s="438"/>
      <c r="E429" s="326"/>
      <c r="F429" s="504"/>
      <c r="G429" s="505"/>
      <c r="H429" s="506"/>
      <c r="I429" s="505"/>
      <c r="J429" s="503"/>
      <c r="K429" s="453"/>
    </row>
    <row r="430">
      <c r="A430" s="327"/>
      <c r="B430" s="327"/>
      <c r="C430" s="327"/>
      <c r="D430" s="438"/>
      <c r="E430" s="326"/>
      <c r="F430" s="504"/>
      <c r="G430" s="505"/>
      <c r="H430" s="506"/>
      <c r="I430" s="505"/>
      <c r="J430" s="503"/>
      <c r="K430" s="453"/>
    </row>
    <row r="431">
      <c r="A431" s="327"/>
      <c r="B431" s="327"/>
      <c r="C431" s="327"/>
      <c r="D431" s="438"/>
      <c r="E431" s="326"/>
      <c r="F431" s="504"/>
      <c r="G431" s="505"/>
      <c r="H431" s="506"/>
      <c r="I431" s="505"/>
      <c r="J431" s="503"/>
      <c r="K431" s="453"/>
    </row>
    <row r="432">
      <c r="A432" s="327"/>
      <c r="B432" s="327"/>
      <c r="C432" s="327"/>
      <c r="D432" s="438"/>
      <c r="E432" s="326"/>
      <c r="F432" s="504"/>
      <c r="G432" s="505"/>
      <c r="H432" s="506"/>
      <c r="I432" s="505"/>
      <c r="J432" s="503"/>
      <c r="K432" s="453"/>
    </row>
    <row r="433">
      <c r="A433" s="327"/>
      <c r="B433" s="327"/>
      <c r="C433" s="327"/>
      <c r="D433" s="438"/>
      <c r="E433" s="326"/>
      <c r="F433" s="504"/>
      <c r="G433" s="505"/>
      <c r="H433" s="506"/>
      <c r="I433" s="505"/>
      <c r="J433" s="503"/>
      <c r="K433" s="453"/>
    </row>
    <row r="434">
      <c r="A434" s="327"/>
      <c r="B434" s="327"/>
      <c r="C434" s="327"/>
      <c r="D434" s="438"/>
      <c r="E434" s="326"/>
      <c r="F434" s="504"/>
      <c r="G434" s="505"/>
      <c r="H434" s="506"/>
      <c r="I434" s="505"/>
      <c r="J434" s="503"/>
      <c r="K434" s="453"/>
    </row>
    <row r="435">
      <c r="A435" s="327"/>
      <c r="B435" s="327"/>
      <c r="C435" s="327"/>
      <c r="D435" s="438"/>
      <c r="E435" s="326"/>
      <c r="F435" s="504"/>
      <c r="G435" s="505"/>
      <c r="H435" s="506"/>
      <c r="I435" s="505"/>
      <c r="J435" s="503"/>
      <c r="K435" s="453"/>
    </row>
    <row r="436">
      <c r="A436" s="327"/>
      <c r="B436" s="327"/>
      <c r="C436" s="327"/>
      <c r="D436" s="438"/>
      <c r="E436" s="326"/>
      <c r="F436" s="504"/>
      <c r="G436" s="505"/>
      <c r="H436" s="506"/>
      <c r="I436" s="505"/>
      <c r="J436" s="503"/>
      <c r="K436" s="453"/>
    </row>
    <row r="437">
      <c r="A437" s="327"/>
      <c r="B437" s="327"/>
      <c r="C437" s="327"/>
      <c r="D437" s="438"/>
      <c r="E437" s="326"/>
      <c r="F437" s="504"/>
      <c r="G437" s="505"/>
      <c r="H437" s="506"/>
      <c r="I437" s="505"/>
      <c r="J437" s="503"/>
      <c r="K437" s="453"/>
    </row>
    <row r="438">
      <c r="A438" s="327"/>
      <c r="B438" s="327"/>
      <c r="C438" s="327"/>
      <c r="D438" s="438"/>
      <c r="E438" s="326"/>
      <c r="F438" s="504"/>
      <c r="G438" s="505"/>
      <c r="H438" s="506"/>
      <c r="I438" s="505"/>
      <c r="J438" s="503"/>
      <c r="K438" s="453"/>
    </row>
    <row r="439">
      <c r="A439" s="327"/>
      <c r="B439" s="327"/>
      <c r="C439" s="327"/>
      <c r="D439" s="438"/>
      <c r="E439" s="326"/>
      <c r="F439" s="504"/>
      <c r="G439" s="505"/>
      <c r="H439" s="506"/>
      <c r="I439" s="505"/>
      <c r="J439" s="503"/>
      <c r="K439" s="453"/>
    </row>
    <row r="440">
      <c r="A440" s="327"/>
      <c r="B440" s="327"/>
      <c r="C440" s="327"/>
      <c r="D440" s="438"/>
      <c r="E440" s="326"/>
      <c r="F440" s="504"/>
      <c r="G440" s="505"/>
      <c r="H440" s="506"/>
      <c r="I440" s="505"/>
      <c r="J440" s="503"/>
      <c r="K440" s="453"/>
    </row>
    <row r="441">
      <c r="A441" s="327"/>
      <c r="B441" s="327"/>
      <c r="C441" s="327"/>
      <c r="D441" s="438"/>
      <c r="E441" s="326"/>
      <c r="F441" s="504"/>
      <c r="G441" s="505"/>
      <c r="H441" s="506"/>
      <c r="I441" s="505"/>
      <c r="J441" s="503"/>
      <c r="K441" s="453"/>
    </row>
    <row r="442">
      <c r="A442" s="327"/>
      <c r="B442" s="327"/>
      <c r="C442" s="327"/>
      <c r="D442" s="438"/>
      <c r="E442" s="326"/>
      <c r="F442" s="504"/>
      <c r="G442" s="505"/>
      <c r="H442" s="506"/>
      <c r="I442" s="505"/>
      <c r="J442" s="503"/>
      <c r="K442" s="453"/>
    </row>
    <row r="443">
      <c r="A443" s="327"/>
      <c r="B443" s="327"/>
      <c r="C443" s="327"/>
      <c r="D443" s="438"/>
      <c r="E443" s="326"/>
      <c r="F443" s="504"/>
      <c r="G443" s="505"/>
      <c r="H443" s="506"/>
      <c r="I443" s="505"/>
      <c r="J443" s="503"/>
      <c r="K443" s="453"/>
    </row>
    <row r="444">
      <c r="A444" s="327"/>
      <c r="B444" s="327"/>
      <c r="C444" s="327"/>
      <c r="D444" s="438"/>
      <c r="E444" s="326"/>
      <c r="F444" s="504"/>
      <c r="G444" s="505"/>
      <c r="H444" s="506"/>
      <c r="I444" s="505"/>
      <c r="J444" s="503"/>
      <c r="K444" s="453"/>
    </row>
    <row r="445">
      <c r="A445" s="327"/>
      <c r="B445" s="327"/>
      <c r="C445" s="327"/>
      <c r="D445" s="438"/>
      <c r="E445" s="326"/>
      <c r="F445" s="504"/>
      <c r="G445" s="505"/>
      <c r="H445" s="506"/>
      <c r="I445" s="505"/>
      <c r="J445" s="503"/>
      <c r="K445" s="453"/>
    </row>
    <row r="446">
      <c r="A446" s="327"/>
      <c r="B446" s="327"/>
      <c r="C446" s="327"/>
      <c r="D446" s="438"/>
      <c r="E446" s="326"/>
      <c r="F446" s="504"/>
      <c r="G446" s="505"/>
      <c r="H446" s="506"/>
      <c r="I446" s="505"/>
      <c r="J446" s="503"/>
      <c r="K446" s="453"/>
    </row>
    <row r="447">
      <c r="A447" s="327"/>
      <c r="B447" s="327"/>
      <c r="C447" s="327"/>
      <c r="D447" s="438"/>
      <c r="E447" s="326"/>
      <c r="F447" s="504"/>
      <c r="G447" s="505"/>
      <c r="H447" s="506"/>
      <c r="I447" s="505"/>
      <c r="J447" s="503"/>
      <c r="K447" s="453"/>
    </row>
    <row r="448">
      <c r="A448" s="327"/>
      <c r="B448" s="327"/>
      <c r="C448" s="327"/>
      <c r="D448" s="438"/>
      <c r="E448" s="326"/>
      <c r="F448" s="504"/>
      <c r="G448" s="505"/>
      <c r="H448" s="506"/>
      <c r="I448" s="505"/>
      <c r="J448" s="503"/>
      <c r="K448" s="453"/>
    </row>
    <row r="449">
      <c r="A449" s="327"/>
      <c r="B449" s="327"/>
      <c r="C449" s="327"/>
      <c r="D449" s="438"/>
      <c r="E449" s="326"/>
      <c r="F449" s="504"/>
      <c r="G449" s="505"/>
      <c r="H449" s="506"/>
      <c r="I449" s="505"/>
      <c r="J449" s="503"/>
      <c r="K449" s="453"/>
    </row>
    <row r="450">
      <c r="A450" s="327"/>
      <c r="B450" s="327"/>
      <c r="C450" s="327"/>
      <c r="D450" s="438"/>
      <c r="E450" s="326"/>
      <c r="F450" s="504"/>
      <c r="G450" s="505"/>
      <c r="H450" s="506"/>
      <c r="I450" s="505"/>
      <c r="J450" s="503"/>
      <c r="K450" s="453"/>
    </row>
    <row r="451">
      <c r="A451" s="327"/>
      <c r="B451" s="327"/>
      <c r="C451" s="327"/>
      <c r="D451" s="438"/>
      <c r="E451" s="326"/>
      <c r="F451" s="504"/>
      <c r="G451" s="505"/>
      <c r="H451" s="506"/>
      <c r="I451" s="505"/>
      <c r="J451" s="503"/>
      <c r="K451" s="453"/>
    </row>
    <row r="452">
      <c r="A452" s="327"/>
      <c r="B452" s="327"/>
      <c r="C452" s="327"/>
      <c r="D452" s="438"/>
      <c r="E452" s="326"/>
      <c r="F452" s="504"/>
      <c r="G452" s="505"/>
      <c r="H452" s="506"/>
      <c r="I452" s="505"/>
      <c r="J452" s="503"/>
      <c r="K452" s="453"/>
    </row>
    <row r="453">
      <c r="A453" s="327"/>
      <c r="B453" s="327"/>
      <c r="C453" s="327"/>
      <c r="D453" s="438"/>
      <c r="E453" s="326"/>
      <c r="F453" s="504"/>
      <c r="G453" s="505"/>
      <c r="H453" s="506"/>
      <c r="I453" s="505"/>
      <c r="J453" s="503"/>
      <c r="K453" s="453"/>
    </row>
    <row r="454">
      <c r="A454" s="327"/>
      <c r="B454" s="327"/>
      <c r="C454" s="327"/>
      <c r="D454" s="438"/>
      <c r="E454" s="326"/>
      <c r="F454" s="504"/>
      <c r="G454" s="505"/>
      <c r="H454" s="506"/>
      <c r="I454" s="505"/>
      <c r="J454" s="503"/>
      <c r="K454" s="453"/>
    </row>
    <row r="455">
      <c r="A455" s="327"/>
      <c r="B455" s="327"/>
      <c r="C455" s="327"/>
      <c r="D455" s="438"/>
      <c r="E455" s="326"/>
      <c r="F455" s="504"/>
      <c r="G455" s="505"/>
      <c r="H455" s="506"/>
      <c r="I455" s="505"/>
      <c r="J455" s="503"/>
      <c r="K455" s="453"/>
    </row>
    <row r="456">
      <c r="A456" s="327"/>
      <c r="B456" s="327"/>
      <c r="C456" s="327"/>
      <c r="D456" s="438"/>
      <c r="E456" s="326"/>
      <c r="F456" s="504"/>
      <c r="G456" s="505"/>
      <c r="H456" s="506"/>
      <c r="I456" s="505"/>
      <c r="J456" s="503"/>
      <c r="K456" s="453"/>
    </row>
    <row r="457">
      <c r="A457" s="327"/>
      <c r="B457" s="327"/>
      <c r="C457" s="327"/>
      <c r="D457" s="438"/>
      <c r="E457" s="326"/>
      <c r="F457" s="504"/>
      <c r="G457" s="505"/>
      <c r="H457" s="506"/>
      <c r="I457" s="505"/>
      <c r="J457" s="503"/>
      <c r="K457" s="453"/>
    </row>
    <row r="458">
      <c r="A458" s="327"/>
      <c r="B458" s="327"/>
      <c r="C458" s="327"/>
      <c r="D458" s="438"/>
      <c r="E458" s="326"/>
      <c r="F458" s="504"/>
      <c r="G458" s="505"/>
      <c r="H458" s="506"/>
      <c r="I458" s="505"/>
      <c r="J458" s="503"/>
      <c r="K458" s="453"/>
    </row>
    <row r="459">
      <c r="A459" s="327"/>
      <c r="B459" s="327"/>
      <c r="C459" s="327"/>
      <c r="D459" s="438"/>
      <c r="E459" s="326"/>
      <c r="F459" s="504"/>
      <c r="G459" s="505"/>
      <c r="H459" s="506"/>
      <c r="I459" s="505"/>
      <c r="J459" s="503"/>
      <c r="K459" s="453"/>
    </row>
    <row r="460">
      <c r="A460" s="327"/>
      <c r="B460" s="327"/>
      <c r="C460" s="327"/>
      <c r="D460" s="438"/>
      <c r="E460" s="326"/>
      <c r="F460" s="504"/>
      <c r="G460" s="505"/>
      <c r="H460" s="506"/>
      <c r="I460" s="505"/>
      <c r="J460" s="503"/>
      <c r="K460" s="453"/>
    </row>
    <row r="461">
      <c r="A461" s="327"/>
      <c r="B461" s="327"/>
      <c r="C461" s="327"/>
      <c r="D461" s="438"/>
      <c r="E461" s="326"/>
      <c r="F461" s="504"/>
      <c r="G461" s="505"/>
      <c r="H461" s="506"/>
      <c r="I461" s="505"/>
      <c r="J461" s="503"/>
      <c r="K461" s="453"/>
    </row>
    <row r="462">
      <c r="A462" s="327"/>
      <c r="B462" s="327"/>
      <c r="C462" s="327"/>
      <c r="D462" s="438"/>
      <c r="E462" s="326"/>
      <c r="F462" s="504"/>
      <c r="G462" s="505"/>
      <c r="H462" s="506"/>
      <c r="I462" s="505"/>
      <c r="J462" s="503"/>
      <c r="K462" s="453"/>
    </row>
    <row r="463">
      <c r="A463" s="327"/>
      <c r="B463" s="327"/>
      <c r="C463" s="327"/>
      <c r="D463" s="438"/>
      <c r="E463" s="326"/>
      <c r="F463" s="504"/>
      <c r="G463" s="505"/>
      <c r="H463" s="506"/>
      <c r="I463" s="505"/>
      <c r="J463" s="503"/>
      <c r="K463" s="453"/>
    </row>
    <row r="464">
      <c r="A464" s="327"/>
      <c r="B464" s="327"/>
      <c r="C464" s="327"/>
      <c r="D464" s="438"/>
      <c r="E464" s="326"/>
      <c r="F464" s="504"/>
      <c r="G464" s="505"/>
      <c r="H464" s="506"/>
      <c r="I464" s="505"/>
      <c r="J464" s="503"/>
      <c r="K464" s="453"/>
    </row>
    <row r="465">
      <c r="A465" s="327"/>
      <c r="B465" s="327"/>
      <c r="C465" s="327"/>
      <c r="D465" s="438"/>
      <c r="E465" s="326"/>
      <c r="F465" s="504"/>
      <c r="G465" s="505"/>
      <c r="H465" s="506"/>
      <c r="I465" s="505"/>
      <c r="J465" s="503"/>
      <c r="K465" s="453"/>
    </row>
    <row r="466">
      <c r="A466" s="327"/>
      <c r="B466" s="327"/>
      <c r="C466" s="327"/>
      <c r="D466" s="438"/>
      <c r="E466" s="326"/>
      <c r="F466" s="504"/>
      <c r="G466" s="505"/>
      <c r="H466" s="506"/>
      <c r="I466" s="505"/>
      <c r="J466" s="503"/>
      <c r="K466" s="453"/>
    </row>
    <row r="467">
      <c r="A467" s="327"/>
      <c r="B467" s="327"/>
      <c r="C467" s="327"/>
      <c r="D467" s="438"/>
      <c r="E467" s="326"/>
      <c r="F467" s="504"/>
      <c r="G467" s="505"/>
      <c r="H467" s="506"/>
      <c r="I467" s="505"/>
      <c r="J467" s="503"/>
      <c r="K467" s="453"/>
    </row>
    <row r="468">
      <c r="A468" s="327"/>
      <c r="B468" s="327"/>
      <c r="C468" s="327"/>
      <c r="D468" s="438"/>
      <c r="E468" s="326"/>
      <c r="F468" s="504"/>
      <c r="G468" s="505"/>
      <c r="H468" s="506"/>
      <c r="I468" s="505"/>
      <c r="J468" s="503"/>
      <c r="K468" s="453"/>
    </row>
    <row r="469">
      <c r="A469" s="327"/>
      <c r="B469" s="327"/>
      <c r="C469" s="327"/>
      <c r="D469" s="438"/>
      <c r="E469" s="326"/>
      <c r="F469" s="504"/>
      <c r="G469" s="505"/>
      <c r="H469" s="506"/>
      <c r="I469" s="505"/>
      <c r="J469" s="503"/>
      <c r="K469" s="453"/>
    </row>
    <row r="470">
      <c r="A470" s="327"/>
      <c r="B470" s="327"/>
      <c r="C470" s="327"/>
      <c r="D470" s="438"/>
      <c r="E470" s="326"/>
      <c r="F470" s="504"/>
      <c r="G470" s="505"/>
      <c r="H470" s="506"/>
      <c r="I470" s="505"/>
      <c r="J470" s="503"/>
      <c r="K470" s="453"/>
    </row>
    <row r="471">
      <c r="A471" s="327"/>
      <c r="B471" s="327"/>
      <c r="C471" s="327"/>
      <c r="D471" s="438"/>
      <c r="E471" s="326"/>
      <c r="F471" s="504"/>
      <c r="G471" s="505"/>
      <c r="H471" s="506"/>
      <c r="I471" s="505"/>
      <c r="J471" s="503"/>
      <c r="K471" s="453"/>
    </row>
    <row r="472">
      <c r="A472" s="327"/>
      <c r="B472" s="327"/>
      <c r="C472" s="327"/>
      <c r="D472" s="438"/>
      <c r="E472" s="326"/>
      <c r="F472" s="504"/>
      <c r="G472" s="505"/>
      <c r="H472" s="506"/>
      <c r="I472" s="505"/>
      <c r="J472" s="503"/>
      <c r="K472" s="453"/>
    </row>
    <row r="473">
      <c r="A473" s="327"/>
      <c r="B473" s="327"/>
      <c r="C473" s="327"/>
      <c r="D473" s="438"/>
      <c r="E473" s="326"/>
      <c r="F473" s="504"/>
      <c r="G473" s="505"/>
      <c r="H473" s="506"/>
      <c r="I473" s="505"/>
      <c r="J473" s="503"/>
      <c r="K473" s="453"/>
    </row>
    <row r="474">
      <c r="A474" s="327"/>
      <c r="B474" s="327"/>
      <c r="C474" s="327"/>
      <c r="D474" s="438"/>
      <c r="E474" s="326"/>
      <c r="F474" s="504"/>
      <c r="G474" s="505"/>
      <c r="H474" s="506"/>
      <c r="I474" s="505"/>
      <c r="J474" s="503"/>
      <c r="K474" s="453"/>
    </row>
    <row r="475">
      <c r="A475" s="327"/>
      <c r="B475" s="327"/>
      <c r="C475" s="327"/>
      <c r="D475" s="438"/>
      <c r="E475" s="326"/>
      <c r="F475" s="504"/>
      <c r="G475" s="505"/>
      <c r="H475" s="506"/>
      <c r="I475" s="505"/>
      <c r="J475" s="503"/>
      <c r="K475" s="453"/>
    </row>
    <row r="476">
      <c r="A476" s="327"/>
      <c r="B476" s="327"/>
      <c r="C476" s="327"/>
      <c r="D476" s="438"/>
      <c r="E476" s="326"/>
      <c r="F476" s="504"/>
      <c r="G476" s="505"/>
      <c r="H476" s="506"/>
      <c r="I476" s="505"/>
      <c r="J476" s="503"/>
      <c r="K476" s="453"/>
    </row>
    <row r="477">
      <c r="A477" s="327"/>
      <c r="B477" s="327"/>
      <c r="C477" s="327"/>
      <c r="D477" s="438"/>
      <c r="E477" s="326"/>
      <c r="F477" s="504"/>
      <c r="G477" s="505"/>
      <c r="H477" s="506"/>
      <c r="I477" s="505"/>
      <c r="J477" s="503"/>
      <c r="K477" s="453"/>
    </row>
    <row r="478">
      <c r="A478" s="327"/>
      <c r="B478" s="327"/>
      <c r="C478" s="327"/>
      <c r="D478" s="438"/>
      <c r="E478" s="326"/>
      <c r="F478" s="504"/>
      <c r="G478" s="505"/>
      <c r="H478" s="506"/>
      <c r="I478" s="505"/>
      <c r="J478" s="503"/>
      <c r="K478" s="453"/>
    </row>
    <row r="479">
      <c r="A479" s="327"/>
      <c r="B479" s="327"/>
      <c r="C479" s="327"/>
      <c r="D479" s="438"/>
      <c r="E479" s="326"/>
      <c r="F479" s="504"/>
      <c r="G479" s="505"/>
      <c r="H479" s="506"/>
      <c r="I479" s="505"/>
      <c r="J479" s="503"/>
      <c r="K479" s="453"/>
    </row>
    <row r="480">
      <c r="A480" s="327"/>
      <c r="B480" s="327"/>
      <c r="C480" s="327"/>
      <c r="D480" s="438"/>
      <c r="E480" s="326"/>
      <c r="F480" s="504"/>
      <c r="G480" s="505"/>
      <c r="H480" s="506"/>
      <c r="I480" s="505"/>
      <c r="J480" s="503"/>
      <c r="K480" s="453"/>
    </row>
    <row r="481">
      <c r="A481" s="327"/>
      <c r="B481" s="327"/>
      <c r="C481" s="327"/>
      <c r="D481" s="438"/>
      <c r="E481" s="326"/>
      <c r="F481" s="504"/>
      <c r="G481" s="505"/>
      <c r="H481" s="506"/>
      <c r="I481" s="505"/>
      <c r="J481" s="503"/>
      <c r="K481" s="453"/>
    </row>
    <row r="482">
      <c r="A482" s="327"/>
      <c r="B482" s="327"/>
      <c r="C482" s="327"/>
      <c r="D482" s="438"/>
      <c r="E482" s="326"/>
      <c r="F482" s="504"/>
      <c r="G482" s="505"/>
      <c r="H482" s="506"/>
      <c r="I482" s="505"/>
      <c r="J482" s="503"/>
      <c r="K482" s="453"/>
    </row>
    <row r="483">
      <c r="A483" s="327"/>
      <c r="B483" s="327"/>
      <c r="C483" s="327"/>
      <c r="D483" s="438"/>
      <c r="E483" s="326"/>
      <c r="F483" s="504"/>
      <c r="G483" s="505"/>
      <c r="H483" s="506"/>
      <c r="I483" s="505"/>
      <c r="J483" s="503"/>
      <c r="K483" s="453"/>
    </row>
    <row r="484">
      <c r="A484" s="327"/>
      <c r="B484" s="327"/>
      <c r="C484" s="327"/>
      <c r="D484" s="438"/>
      <c r="E484" s="326"/>
      <c r="F484" s="504"/>
      <c r="G484" s="505"/>
      <c r="H484" s="506"/>
      <c r="I484" s="505"/>
      <c r="J484" s="503"/>
      <c r="K484" s="453"/>
    </row>
    <row r="485">
      <c r="A485" s="327"/>
      <c r="B485" s="327"/>
      <c r="C485" s="327"/>
      <c r="D485" s="438"/>
      <c r="E485" s="326"/>
      <c r="F485" s="504"/>
      <c r="G485" s="505"/>
      <c r="H485" s="506"/>
      <c r="I485" s="505"/>
      <c r="J485" s="503"/>
      <c r="K485" s="453"/>
    </row>
    <row r="486">
      <c r="A486" s="327"/>
      <c r="B486" s="327"/>
      <c r="C486" s="327"/>
      <c r="D486" s="438"/>
      <c r="E486" s="326"/>
      <c r="F486" s="504"/>
      <c r="G486" s="505"/>
      <c r="H486" s="506"/>
      <c r="I486" s="505"/>
      <c r="J486" s="503"/>
      <c r="K486" s="453"/>
    </row>
    <row r="487">
      <c r="A487" s="327"/>
      <c r="B487" s="327"/>
      <c r="C487" s="327"/>
      <c r="D487" s="438"/>
      <c r="E487" s="326"/>
      <c r="F487" s="504"/>
      <c r="G487" s="505"/>
      <c r="H487" s="506"/>
      <c r="I487" s="505"/>
      <c r="J487" s="503"/>
      <c r="K487" s="453"/>
    </row>
    <row r="488">
      <c r="A488" s="327"/>
      <c r="B488" s="327"/>
      <c r="C488" s="327"/>
      <c r="D488" s="438"/>
      <c r="E488" s="326"/>
      <c r="F488" s="504"/>
      <c r="G488" s="505"/>
      <c r="H488" s="506"/>
      <c r="I488" s="505"/>
      <c r="J488" s="503"/>
      <c r="K488" s="453"/>
    </row>
    <row r="489">
      <c r="A489" s="327"/>
      <c r="B489" s="327"/>
      <c r="C489" s="327"/>
      <c r="D489" s="438"/>
      <c r="E489" s="326"/>
      <c r="F489" s="504"/>
      <c r="G489" s="505"/>
      <c r="H489" s="506"/>
      <c r="I489" s="505"/>
      <c r="J489" s="503"/>
      <c r="K489" s="453"/>
    </row>
    <row r="490">
      <c r="A490" s="327"/>
      <c r="B490" s="327"/>
      <c r="C490" s="327"/>
      <c r="D490" s="438"/>
      <c r="E490" s="326"/>
      <c r="F490" s="504"/>
      <c r="G490" s="505"/>
      <c r="H490" s="506"/>
      <c r="I490" s="505"/>
      <c r="J490" s="503"/>
      <c r="K490" s="453"/>
    </row>
    <row r="491">
      <c r="A491" s="327"/>
      <c r="B491" s="327"/>
      <c r="C491" s="327"/>
      <c r="D491" s="438"/>
      <c r="E491" s="326"/>
      <c r="F491" s="504"/>
      <c r="G491" s="505"/>
      <c r="H491" s="506"/>
      <c r="I491" s="505"/>
      <c r="J491" s="503"/>
      <c r="K491" s="453"/>
    </row>
    <row r="492">
      <c r="A492" s="327"/>
      <c r="B492" s="327"/>
      <c r="C492" s="327"/>
      <c r="D492" s="438"/>
      <c r="E492" s="326"/>
      <c r="F492" s="504"/>
      <c r="G492" s="505"/>
      <c r="H492" s="506"/>
      <c r="I492" s="505"/>
      <c r="J492" s="503"/>
      <c r="K492" s="453"/>
    </row>
    <row r="493">
      <c r="A493" s="327"/>
      <c r="B493" s="327"/>
      <c r="C493" s="327"/>
      <c r="D493" s="438"/>
      <c r="E493" s="326"/>
      <c r="F493" s="504"/>
      <c r="G493" s="505"/>
      <c r="H493" s="506"/>
      <c r="I493" s="505"/>
      <c r="J493" s="503"/>
      <c r="K493" s="453"/>
    </row>
    <row r="494">
      <c r="A494" s="327"/>
      <c r="B494" s="327"/>
      <c r="C494" s="327"/>
      <c r="D494" s="438"/>
      <c r="E494" s="326"/>
      <c r="F494" s="504"/>
      <c r="G494" s="505"/>
      <c r="H494" s="506"/>
      <c r="I494" s="505"/>
      <c r="J494" s="503"/>
      <c r="K494" s="453"/>
    </row>
    <row r="495">
      <c r="A495" s="327"/>
      <c r="B495" s="327"/>
      <c r="C495" s="327"/>
      <c r="D495" s="438"/>
      <c r="E495" s="326"/>
      <c r="F495" s="504"/>
      <c r="G495" s="505"/>
      <c r="H495" s="506"/>
      <c r="I495" s="505"/>
      <c r="J495" s="503"/>
      <c r="K495" s="453"/>
    </row>
    <row r="496">
      <c r="A496" s="327"/>
      <c r="B496" s="327"/>
      <c r="C496" s="327"/>
      <c r="D496" s="438"/>
      <c r="E496" s="326"/>
      <c r="F496" s="504"/>
      <c r="G496" s="505"/>
      <c r="H496" s="506"/>
      <c r="I496" s="505"/>
      <c r="J496" s="503"/>
      <c r="K496" s="453"/>
    </row>
    <row r="497">
      <c r="A497" s="327"/>
      <c r="B497" s="327"/>
      <c r="C497" s="327"/>
      <c r="D497" s="438"/>
      <c r="E497" s="326"/>
      <c r="F497" s="504"/>
      <c r="G497" s="505"/>
      <c r="H497" s="506"/>
      <c r="I497" s="505"/>
      <c r="J497" s="503"/>
      <c r="K497" s="453"/>
    </row>
    <row r="498">
      <c r="A498" s="327"/>
      <c r="B498" s="327"/>
      <c r="C498" s="327"/>
      <c r="D498" s="438"/>
      <c r="E498" s="326"/>
      <c r="F498" s="504"/>
      <c r="G498" s="505"/>
      <c r="H498" s="506"/>
      <c r="I498" s="505"/>
      <c r="J498" s="503"/>
      <c r="K498" s="453"/>
    </row>
    <row r="499">
      <c r="A499" s="327"/>
      <c r="B499" s="327"/>
      <c r="C499" s="327"/>
      <c r="D499" s="438"/>
      <c r="E499" s="326"/>
      <c r="F499" s="504"/>
      <c r="G499" s="505"/>
      <c r="H499" s="506"/>
      <c r="I499" s="505"/>
      <c r="J499" s="503"/>
      <c r="K499" s="453"/>
    </row>
    <row r="500">
      <c r="A500" s="327"/>
      <c r="B500" s="327"/>
      <c r="C500" s="327"/>
      <c r="D500" s="438"/>
      <c r="E500" s="326"/>
      <c r="F500" s="504"/>
      <c r="G500" s="505"/>
      <c r="H500" s="506"/>
      <c r="I500" s="505"/>
      <c r="J500" s="503"/>
      <c r="K500" s="453"/>
    </row>
    <row r="501">
      <c r="A501" s="327"/>
      <c r="B501" s="327"/>
      <c r="C501" s="327"/>
      <c r="D501" s="438"/>
      <c r="E501" s="326"/>
      <c r="F501" s="504"/>
      <c r="G501" s="505"/>
      <c r="H501" s="506"/>
      <c r="I501" s="505"/>
      <c r="J501" s="503"/>
      <c r="K501" s="453"/>
    </row>
    <row r="502">
      <c r="A502" s="327"/>
      <c r="B502" s="327"/>
      <c r="C502" s="327"/>
      <c r="D502" s="438"/>
      <c r="E502" s="326"/>
      <c r="F502" s="504"/>
      <c r="G502" s="505"/>
      <c r="H502" s="506"/>
      <c r="I502" s="505"/>
      <c r="J502" s="503"/>
      <c r="K502" s="453"/>
    </row>
    <row r="503">
      <c r="A503" s="327"/>
      <c r="B503" s="327"/>
      <c r="C503" s="327"/>
      <c r="D503" s="438"/>
      <c r="E503" s="326"/>
      <c r="F503" s="504"/>
      <c r="G503" s="505"/>
      <c r="H503" s="506"/>
      <c r="I503" s="505"/>
      <c r="J503" s="503"/>
      <c r="K503" s="453"/>
    </row>
    <row r="504">
      <c r="A504" s="327"/>
      <c r="B504" s="327"/>
      <c r="C504" s="327"/>
      <c r="D504" s="438"/>
      <c r="E504" s="326"/>
      <c r="F504" s="504"/>
      <c r="G504" s="505"/>
      <c r="H504" s="506"/>
      <c r="I504" s="505"/>
      <c r="J504" s="503"/>
      <c r="K504" s="453"/>
    </row>
    <row r="505">
      <c r="A505" s="327"/>
      <c r="B505" s="327"/>
      <c r="C505" s="327"/>
      <c r="D505" s="438"/>
      <c r="E505" s="326"/>
      <c r="F505" s="504"/>
      <c r="G505" s="505"/>
      <c r="H505" s="506"/>
      <c r="I505" s="505"/>
      <c r="J505" s="503"/>
      <c r="K505" s="453"/>
    </row>
    <row r="506">
      <c r="A506" s="327"/>
      <c r="B506" s="327"/>
      <c r="C506" s="327"/>
      <c r="D506" s="438"/>
      <c r="E506" s="326"/>
      <c r="F506" s="504"/>
      <c r="G506" s="505"/>
      <c r="H506" s="506"/>
      <c r="I506" s="505"/>
      <c r="J506" s="503"/>
      <c r="K506" s="453"/>
    </row>
    <row r="507">
      <c r="A507" s="327"/>
      <c r="B507" s="327"/>
      <c r="C507" s="327"/>
      <c r="D507" s="438"/>
      <c r="E507" s="326"/>
      <c r="F507" s="504"/>
      <c r="G507" s="505"/>
      <c r="H507" s="506"/>
      <c r="I507" s="505"/>
      <c r="J507" s="503"/>
      <c r="K507" s="453"/>
    </row>
    <row r="508">
      <c r="A508" s="327"/>
      <c r="B508" s="327"/>
      <c r="C508" s="327"/>
      <c r="D508" s="438"/>
      <c r="E508" s="326"/>
      <c r="F508" s="504"/>
      <c r="G508" s="505"/>
      <c r="H508" s="506"/>
      <c r="I508" s="505"/>
      <c r="J508" s="503"/>
      <c r="K508" s="453"/>
    </row>
    <row r="509">
      <c r="A509" s="327"/>
      <c r="B509" s="327"/>
      <c r="C509" s="327"/>
      <c r="D509" s="438"/>
      <c r="E509" s="326"/>
      <c r="F509" s="504"/>
      <c r="G509" s="505"/>
      <c r="H509" s="506"/>
      <c r="I509" s="505"/>
      <c r="J509" s="503"/>
      <c r="K509" s="453"/>
    </row>
    <row r="510">
      <c r="A510" s="327"/>
      <c r="B510" s="327"/>
      <c r="C510" s="327"/>
      <c r="D510" s="438"/>
      <c r="E510" s="326"/>
      <c r="F510" s="504"/>
      <c r="G510" s="505"/>
      <c r="H510" s="506"/>
      <c r="I510" s="505"/>
      <c r="J510" s="503"/>
      <c r="K510" s="453"/>
    </row>
    <row r="511">
      <c r="A511" s="327"/>
      <c r="B511" s="327"/>
      <c r="C511" s="327"/>
      <c r="D511" s="438"/>
      <c r="E511" s="326"/>
      <c r="F511" s="504"/>
      <c r="G511" s="505"/>
      <c r="H511" s="506"/>
      <c r="I511" s="505"/>
      <c r="J511" s="503"/>
      <c r="K511" s="453"/>
    </row>
    <row r="512">
      <c r="A512" s="327"/>
      <c r="B512" s="327"/>
      <c r="C512" s="327"/>
      <c r="D512" s="438"/>
      <c r="E512" s="326"/>
      <c r="F512" s="504"/>
      <c r="G512" s="505"/>
      <c r="H512" s="506"/>
      <c r="I512" s="505"/>
      <c r="J512" s="503"/>
      <c r="K512" s="453"/>
    </row>
    <row r="513">
      <c r="A513" s="327"/>
      <c r="B513" s="327"/>
      <c r="C513" s="327"/>
      <c r="D513" s="438"/>
      <c r="E513" s="326"/>
      <c r="F513" s="504"/>
      <c r="G513" s="505"/>
      <c r="H513" s="506"/>
      <c r="I513" s="505"/>
      <c r="J513" s="503"/>
      <c r="K513" s="453"/>
    </row>
    <row r="514">
      <c r="A514" s="327"/>
      <c r="B514" s="327"/>
      <c r="C514" s="327"/>
      <c r="D514" s="438"/>
      <c r="E514" s="326"/>
      <c r="F514" s="504"/>
      <c r="G514" s="505"/>
      <c r="H514" s="506"/>
      <c r="I514" s="505"/>
      <c r="J514" s="503"/>
      <c r="K514" s="453"/>
    </row>
    <row r="515">
      <c r="A515" s="327"/>
      <c r="B515" s="327"/>
      <c r="C515" s="327"/>
      <c r="D515" s="438"/>
      <c r="E515" s="326"/>
      <c r="F515" s="504"/>
      <c r="G515" s="505"/>
      <c r="H515" s="506"/>
      <c r="I515" s="505"/>
      <c r="J515" s="503"/>
      <c r="K515" s="453"/>
    </row>
    <row r="516">
      <c r="A516" s="327"/>
      <c r="B516" s="327"/>
      <c r="C516" s="327"/>
      <c r="D516" s="438"/>
      <c r="E516" s="326"/>
      <c r="F516" s="504"/>
      <c r="G516" s="505"/>
      <c r="H516" s="506"/>
      <c r="I516" s="505"/>
      <c r="J516" s="503"/>
      <c r="K516" s="453"/>
    </row>
    <row r="517">
      <c r="A517" s="327"/>
      <c r="B517" s="327"/>
      <c r="C517" s="327"/>
      <c r="D517" s="438"/>
      <c r="E517" s="326"/>
      <c r="F517" s="504"/>
      <c r="G517" s="505"/>
      <c r="H517" s="506"/>
      <c r="I517" s="505"/>
      <c r="J517" s="503"/>
      <c r="K517" s="453"/>
    </row>
    <row r="518">
      <c r="A518" s="327"/>
      <c r="B518" s="327"/>
      <c r="C518" s="327"/>
      <c r="D518" s="438"/>
      <c r="E518" s="326"/>
      <c r="F518" s="504"/>
      <c r="G518" s="505"/>
      <c r="H518" s="506"/>
      <c r="I518" s="505"/>
      <c r="J518" s="503"/>
      <c r="K518" s="453"/>
    </row>
    <row r="519">
      <c r="A519" s="327"/>
      <c r="B519" s="327"/>
      <c r="C519" s="327"/>
      <c r="D519" s="438"/>
      <c r="E519" s="326"/>
      <c r="F519" s="504"/>
      <c r="G519" s="505"/>
      <c r="H519" s="506"/>
      <c r="I519" s="505"/>
      <c r="J519" s="503"/>
      <c r="K519" s="453"/>
    </row>
    <row r="520">
      <c r="A520" s="327"/>
      <c r="B520" s="327"/>
      <c r="C520" s="327"/>
      <c r="D520" s="438"/>
      <c r="E520" s="326"/>
      <c r="F520" s="504"/>
      <c r="G520" s="505"/>
      <c r="H520" s="506"/>
      <c r="I520" s="505"/>
      <c r="J520" s="503"/>
      <c r="K520" s="453"/>
    </row>
    <row r="521">
      <c r="A521" s="327"/>
      <c r="B521" s="327"/>
      <c r="C521" s="327"/>
      <c r="D521" s="438"/>
      <c r="E521" s="326"/>
      <c r="F521" s="504"/>
      <c r="G521" s="505"/>
      <c r="H521" s="506"/>
      <c r="I521" s="505"/>
      <c r="J521" s="503"/>
      <c r="K521" s="453"/>
    </row>
    <row r="522">
      <c r="A522" s="327"/>
      <c r="B522" s="327"/>
      <c r="C522" s="327"/>
      <c r="D522" s="438"/>
      <c r="E522" s="326"/>
      <c r="F522" s="504"/>
      <c r="G522" s="505"/>
      <c r="H522" s="506"/>
      <c r="I522" s="505"/>
      <c r="J522" s="503"/>
      <c r="K522" s="453"/>
    </row>
    <row r="523">
      <c r="A523" s="327"/>
      <c r="B523" s="327"/>
      <c r="C523" s="327"/>
      <c r="D523" s="438"/>
      <c r="E523" s="326"/>
      <c r="F523" s="504"/>
      <c r="G523" s="505"/>
      <c r="H523" s="506"/>
      <c r="I523" s="505"/>
      <c r="J523" s="503"/>
      <c r="K523" s="453"/>
    </row>
    <row r="524">
      <c r="A524" s="327"/>
      <c r="B524" s="327"/>
      <c r="C524" s="327"/>
      <c r="D524" s="438"/>
      <c r="E524" s="326"/>
      <c r="F524" s="504"/>
      <c r="G524" s="505"/>
      <c r="H524" s="506"/>
      <c r="I524" s="505"/>
      <c r="J524" s="503"/>
      <c r="K524" s="453"/>
    </row>
    <row r="525">
      <c r="A525" s="327"/>
      <c r="B525" s="327"/>
      <c r="C525" s="327"/>
      <c r="D525" s="438"/>
      <c r="E525" s="326"/>
      <c r="F525" s="504"/>
      <c r="G525" s="505"/>
      <c r="H525" s="506"/>
      <c r="I525" s="505"/>
      <c r="J525" s="503"/>
      <c r="K525" s="453"/>
    </row>
    <row r="526">
      <c r="A526" s="327"/>
      <c r="B526" s="327"/>
      <c r="C526" s="327"/>
      <c r="D526" s="438"/>
      <c r="E526" s="326"/>
      <c r="F526" s="504"/>
      <c r="G526" s="505"/>
      <c r="H526" s="506"/>
      <c r="I526" s="505"/>
      <c r="J526" s="503"/>
      <c r="K526" s="453"/>
    </row>
    <row r="527">
      <c r="A527" s="327"/>
      <c r="B527" s="327"/>
      <c r="C527" s="327"/>
      <c r="D527" s="438"/>
      <c r="E527" s="326"/>
      <c r="F527" s="504"/>
      <c r="G527" s="505"/>
      <c r="H527" s="506"/>
      <c r="I527" s="505"/>
      <c r="J527" s="503"/>
      <c r="K527" s="453"/>
    </row>
    <row r="528">
      <c r="A528" s="327"/>
      <c r="B528" s="327"/>
      <c r="C528" s="327"/>
      <c r="D528" s="438"/>
      <c r="E528" s="326"/>
      <c r="F528" s="504"/>
      <c r="G528" s="505"/>
      <c r="H528" s="506"/>
      <c r="I528" s="505"/>
      <c r="J528" s="503"/>
      <c r="K528" s="453"/>
    </row>
    <row r="529">
      <c r="A529" s="327"/>
      <c r="B529" s="327"/>
      <c r="C529" s="327"/>
      <c r="D529" s="438"/>
      <c r="E529" s="326"/>
      <c r="F529" s="504"/>
      <c r="G529" s="505"/>
      <c r="H529" s="506"/>
      <c r="I529" s="505"/>
      <c r="J529" s="503"/>
      <c r="K529" s="453"/>
    </row>
    <row r="530">
      <c r="A530" s="327"/>
      <c r="B530" s="327"/>
      <c r="C530" s="327"/>
      <c r="D530" s="438"/>
      <c r="E530" s="326"/>
      <c r="F530" s="504"/>
      <c r="G530" s="505"/>
      <c r="H530" s="506"/>
      <c r="I530" s="505"/>
      <c r="J530" s="503"/>
      <c r="K530" s="453"/>
    </row>
    <row r="531">
      <c r="A531" s="327"/>
      <c r="B531" s="327"/>
      <c r="C531" s="327"/>
      <c r="D531" s="438"/>
      <c r="E531" s="326"/>
      <c r="F531" s="504"/>
      <c r="G531" s="505"/>
      <c r="H531" s="506"/>
      <c r="I531" s="505"/>
      <c r="J531" s="503"/>
      <c r="K531" s="453"/>
    </row>
    <row r="532">
      <c r="A532" s="327"/>
      <c r="B532" s="327"/>
      <c r="C532" s="327"/>
      <c r="D532" s="438"/>
      <c r="E532" s="326"/>
      <c r="F532" s="504"/>
      <c r="G532" s="505"/>
      <c r="H532" s="506"/>
      <c r="I532" s="505"/>
      <c r="J532" s="503"/>
      <c r="K532" s="453"/>
    </row>
    <row r="533">
      <c r="A533" s="327"/>
      <c r="B533" s="327"/>
      <c r="C533" s="327"/>
      <c r="D533" s="438"/>
      <c r="E533" s="326"/>
      <c r="F533" s="504"/>
      <c r="G533" s="505"/>
      <c r="H533" s="506"/>
      <c r="I533" s="505"/>
      <c r="J533" s="503"/>
      <c r="K533" s="453"/>
    </row>
    <row r="534">
      <c r="A534" s="327"/>
      <c r="B534" s="327"/>
      <c r="C534" s="327"/>
      <c r="D534" s="438"/>
      <c r="E534" s="326"/>
      <c r="F534" s="504"/>
      <c r="G534" s="505"/>
      <c r="H534" s="506"/>
      <c r="I534" s="505"/>
      <c r="J534" s="503"/>
      <c r="K534" s="453"/>
    </row>
    <row r="535">
      <c r="A535" s="327"/>
      <c r="B535" s="327"/>
      <c r="C535" s="327"/>
      <c r="D535" s="438"/>
      <c r="E535" s="326"/>
      <c r="F535" s="504"/>
      <c r="G535" s="505"/>
      <c r="H535" s="506"/>
      <c r="I535" s="505"/>
      <c r="J535" s="503"/>
      <c r="K535" s="453"/>
    </row>
    <row r="536">
      <c r="A536" s="327"/>
      <c r="B536" s="327"/>
      <c r="C536" s="327"/>
      <c r="D536" s="438"/>
      <c r="E536" s="326"/>
      <c r="F536" s="504"/>
      <c r="G536" s="505"/>
      <c r="H536" s="506"/>
      <c r="I536" s="505"/>
      <c r="J536" s="503"/>
      <c r="K536" s="453"/>
    </row>
    <row r="537">
      <c r="A537" s="327"/>
      <c r="B537" s="327"/>
      <c r="C537" s="327"/>
      <c r="D537" s="438"/>
      <c r="E537" s="326"/>
      <c r="F537" s="504"/>
      <c r="G537" s="505"/>
      <c r="H537" s="506"/>
      <c r="I537" s="505"/>
      <c r="J537" s="503"/>
      <c r="K537" s="453"/>
    </row>
    <row r="538">
      <c r="A538" s="327"/>
      <c r="B538" s="327"/>
      <c r="C538" s="327"/>
      <c r="D538" s="438"/>
      <c r="E538" s="326"/>
      <c r="F538" s="504"/>
      <c r="G538" s="505"/>
      <c r="H538" s="506"/>
      <c r="I538" s="505"/>
      <c r="J538" s="503"/>
      <c r="K538" s="453"/>
    </row>
    <row r="539">
      <c r="A539" s="327"/>
      <c r="B539" s="327"/>
      <c r="C539" s="327"/>
      <c r="D539" s="438"/>
      <c r="E539" s="326"/>
      <c r="F539" s="504"/>
      <c r="G539" s="505"/>
      <c r="H539" s="506"/>
      <c r="I539" s="505"/>
      <c r="J539" s="503"/>
      <c r="K539" s="453"/>
    </row>
    <row r="540">
      <c r="A540" s="327"/>
      <c r="B540" s="327"/>
      <c r="C540" s="327"/>
      <c r="D540" s="438"/>
      <c r="E540" s="326"/>
      <c r="F540" s="504"/>
      <c r="G540" s="505"/>
      <c r="H540" s="506"/>
      <c r="I540" s="505"/>
      <c r="J540" s="503"/>
      <c r="K540" s="453"/>
    </row>
    <row r="541">
      <c r="A541" s="327"/>
      <c r="B541" s="327"/>
      <c r="C541" s="327"/>
      <c r="D541" s="438"/>
      <c r="E541" s="326"/>
      <c r="F541" s="504"/>
      <c r="G541" s="505"/>
      <c r="H541" s="506"/>
      <c r="I541" s="505"/>
      <c r="J541" s="503"/>
      <c r="K541" s="453"/>
    </row>
    <row r="542">
      <c r="A542" s="327"/>
      <c r="B542" s="327"/>
      <c r="C542" s="327"/>
      <c r="D542" s="438"/>
      <c r="E542" s="326"/>
      <c r="F542" s="504"/>
      <c r="G542" s="505"/>
      <c r="H542" s="506"/>
      <c r="I542" s="505"/>
      <c r="J542" s="503"/>
      <c r="K542" s="453"/>
    </row>
    <row r="543">
      <c r="A543" s="327"/>
      <c r="B543" s="327"/>
      <c r="C543" s="327"/>
      <c r="D543" s="438"/>
      <c r="E543" s="326"/>
      <c r="F543" s="504"/>
      <c r="G543" s="505"/>
      <c r="H543" s="506"/>
      <c r="I543" s="505"/>
      <c r="J543" s="503"/>
      <c r="K543" s="453"/>
    </row>
    <row r="544">
      <c r="A544" s="327"/>
      <c r="B544" s="327"/>
      <c r="C544" s="327"/>
      <c r="D544" s="438"/>
      <c r="E544" s="326"/>
      <c r="F544" s="504"/>
      <c r="G544" s="505"/>
      <c r="H544" s="506"/>
      <c r="I544" s="505"/>
      <c r="J544" s="503"/>
      <c r="K544" s="453"/>
    </row>
    <row r="545">
      <c r="A545" s="327"/>
      <c r="B545" s="327"/>
      <c r="C545" s="327"/>
      <c r="D545" s="438"/>
      <c r="E545" s="326"/>
      <c r="F545" s="504"/>
      <c r="G545" s="505"/>
      <c r="H545" s="506"/>
      <c r="I545" s="505"/>
      <c r="J545" s="503"/>
      <c r="K545" s="453"/>
    </row>
    <row r="546">
      <c r="A546" s="327"/>
      <c r="B546" s="327"/>
      <c r="C546" s="327"/>
      <c r="D546" s="438"/>
      <c r="E546" s="326"/>
      <c r="F546" s="504"/>
      <c r="G546" s="505"/>
      <c r="H546" s="506"/>
      <c r="I546" s="505"/>
      <c r="J546" s="503"/>
      <c r="K546" s="453"/>
    </row>
    <row r="547">
      <c r="A547" s="327"/>
      <c r="B547" s="327"/>
      <c r="C547" s="327"/>
      <c r="D547" s="438"/>
      <c r="E547" s="326"/>
      <c r="F547" s="504"/>
      <c r="G547" s="505"/>
      <c r="H547" s="506"/>
      <c r="I547" s="505"/>
      <c r="J547" s="503"/>
      <c r="K547" s="453"/>
    </row>
    <row r="548">
      <c r="A548" s="327"/>
      <c r="B548" s="327"/>
      <c r="C548" s="327"/>
      <c r="D548" s="438"/>
      <c r="E548" s="326"/>
      <c r="F548" s="504"/>
      <c r="G548" s="505"/>
      <c r="H548" s="506"/>
      <c r="I548" s="505"/>
      <c r="J548" s="503"/>
      <c r="K548" s="453"/>
    </row>
    <row r="549">
      <c r="A549" s="327"/>
      <c r="B549" s="327"/>
      <c r="C549" s="327"/>
      <c r="D549" s="438"/>
      <c r="E549" s="326"/>
      <c r="F549" s="504"/>
      <c r="G549" s="505"/>
      <c r="H549" s="506"/>
      <c r="I549" s="505"/>
      <c r="J549" s="503"/>
      <c r="K549" s="453"/>
    </row>
    <row r="550">
      <c r="A550" s="327"/>
      <c r="B550" s="327"/>
      <c r="C550" s="327"/>
      <c r="D550" s="438"/>
      <c r="E550" s="326"/>
      <c r="F550" s="504"/>
      <c r="G550" s="505"/>
      <c r="H550" s="506"/>
      <c r="I550" s="505"/>
      <c r="J550" s="503"/>
      <c r="K550" s="453"/>
    </row>
    <row r="551">
      <c r="A551" s="327"/>
      <c r="B551" s="327"/>
      <c r="C551" s="327"/>
      <c r="D551" s="438"/>
      <c r="E551" s="326"/>
      <c r="F551" s="504"/>
      <c r="G551" s="505"/>
      <c r="H551" s="506"/>
      <c r="I551" s="505"/>
      <c r="J551" s="503"/>
      <c r="K551" s="453"/>
    </row>
    <row r="552">
      <c r="A552" s="327"/>
      <c r="B552" s="327"/>
      <c r="C552" s="327"/>
      <c r="D552" s="438"/>
      <c r="E552" s="326"/>
      <c r="F552" s="504"/>
      <c r="G552" s="505"/>
      <c r="H552" s="506"/>
      <c r="I552" s="505"/>
      <c r="J552" s="503"/>
      <c r="K552" s="453"/>
    </row>
    <row r="553">
      <c r="A553" s="327"/>
      <c r="B553" s="327"/>
      <c r="C553" s="327"/>
      <c r="D553" s="438"/>
      <c r="E553" s="326"/>
      <c r="F553" s="504"/>
      <c r="G553" s="505"/>
      <c r="H553" s="506"/>
      <c r="I553" s="505"/>
      <c r="J553" s="503"/>
      <c r="K553" s="453"/>
    </row>
    <row r="554">
      <c r="A554" s="327"/>
      <c r="B554" s="327"/>
      <c r="C554" s="327"/>
      <c r="D554" s="438"/>
      <c r="E554" s="326"/>
      <c r="F554" s="504"/>
      <c r="G554" s="505"/>
      <c r="H554" s="506"/>
      <c r="I554" s="505"/>
      <c r="J554" s="503"/>
      <c r="K554" s="453"/>
    </row>
    <row r="555">
      <c r="A555" s="327"/>
      <c r="B555" s="327"/>
      <c r="C555" s="327"/>
      <c r="D555" s="438"/>
      <c r="E555" s="326"/>
      <c r="F555" s="504"/>
      <c r="G555" s="505"/>
      <c r="H555" s="506"/>
      <c r="I555" s="505"/>
      <c r="J555" s="503"/>
      <c r="K555" s="453"/>
    </row>
    <row r="556">
      <c r="A556" s="327"/>
      <c r="B556" s="327"/>
      <c r="C556" s="327"/>
      <c r="D556" s="438"/>
      <c r="E556" s="326"/>
      <c r="F556" s="504"/>
      <c r="G556" s="505"/>
      <c r="H556" s="506"/>
      <c r="I556" s="505"/>
      <c r="J556" s="503"/>
      <c r="K556" s="453"/>
    </row>
    <row r="557">
      <c r="A557" s="327"/>
      <c r="B557" s="327"/>
      <c r="C557" s="327"/>
      <c r="D557" s="438"/>
      <c r="E557" s="326"/>
      <c r="F557" s="504"/>
      <c r="G557" s="505"/>
      <c r="H557" s="506"/>
      <c r="I557" s="505"/>
      <c r="J557" s="503"/>
      <c r="K557" s="453"/>
    </row>
    <row r="558">
      <c r="A558" s="327"/>
      <c r="B558" s="327"/>
      <c r="C558" s="327"/>
      <c r="D558" s="438"/>
      <c r="E558" s="326"/>
      <c r="F558" s="504"/>
      <c r="G558" s="505"/>
      <c r="H558" s="506"/>
      <c r="I558" s="505"/>
      <c r="J558" s="503"/>
      <c r="K558" s="453"/>
    </row>
    <row r="559">
      <c r="A559" s="327"/>
      <c r="B559" s="327"/>
      <c r="C559" s="327"/>
      <c r="D559" s="438"/>
      <c r="E559" s="326"/>
      <c r="F559" s="504"/>
      <c r="G559" s="505"/>
      <c r="H559" s="506"/>
      <c r="I559" s="505"/>
      <c r="J559" s="503"/>
      <c r="K559" s="453"/>
    </row>
    <row r="560">
      <c r="A560" s="327"/>
      <c r="B560" s="327"/>
      <c r="C560" s="327"/>
      <c r="D560" s="438"/>
      <c r="E560" s="326"/>
      <c r="F560" s="504"/>
      <c r="G560" s="505"/>
      <c r="H560" s="506"/>
      <c r="I560" s="505"/>
      <c r="J560" s="503"/>
      <c r="K560" s="453"/>
    </row>
    <row r="561">
      <c r="A561" s="327"/>
      <c r="B561" s="327"/>
      <c r="C561" s="327"/>
      <c r="D561" s="438"/>
      <c r="E561" s="326"/>
      <c r="F561" s="504"/>
      <c r="G561" s="505"/>
      <c r="H561" s="506"/>
      <c r="I561" s="505"/>
      <c r="J561" s="503"/>
      <c r="K561" s="453"/>
    </row>
    <row r="562">
      <c r="A562" s="327"/>
      <c r="B562" s="327"/>
      <c r="C562" s="327"/>
      <c r="D562" s="438"/>
      <c r="E562" s="326"/>
      <c r="F562" s="504"/>
      <c r="G562" s="505"/>
      <c r="H562" s="506"/>
      <c r="I562" s="505"/>
      <c r="J562" s="503"/>
      <c r="K562" s="453"/>
    </row>
    <row r="563">
      <c r="A563" s="327"/>
      <c r="B563" s="327"/>
      <c r="C563" s="327"/>
      <c r="D563" s="438"/>
      <c r="E563" s="326"/>
      <c r="F563" s="504"/>
      <c r="G563" s="505"/>
      <c r="H563" s="506"/>
      <c r="I563" s="505"/>
      <c r="J563" s="503"/>
      <c r="K563" s="453"/>
    </row>
    <row r="564">
      <c r="A564" s="327"/>
      <c r="B564" s="327"/>
      <c r="C564" s="327"/>
      <c r="D564" s="438"/>
      <c r="E564" s="326"/>
      <c r="F564" s="504"/>
      <c r="G564" s="505"/>
      <c r="H564" s="506"/>
      <c r="I564" s="505"/>
      <c r="J564" s="503"/>
      <c r="K564" s="453"/>
    </row>
    <row r="565">
      <c r="A565" s="327"/>
      <c r="B565" s="327"/>
      <c r="C565" s="327"/>
      <c r="D565" s="438"/>
      <c r="E565" s="326"/>
      <c r="F565" s="504"/>
      <c r="G565" s="505"/>
      <c r="H565" s="506"/>
      <c r="I565" s="505"/>
      <c r="J565" s="503"/>
      <c r="K565" s="453"/>
    </row>
    <row r="566">
      <c r="A566" s="327"/>
      <c r="B566" s="327"/>
      <c r="C566" s="327"/>
      <c r="D566" s="438"/>
      <c r="E566" s="326"/>
      <c r="F566" s="504"/>
      <c r="G566" s="505"/>
      <c r="H566" s="506"/>
      <c r="I566" s="505"/>
      <c r="J566" s="503"/>
      <c r="K566" s="453"/>
    </row>
    <row r="567">
      <c r="A567" s="327"/>
      <c r="B567" s="327"/>
      <c r="C567" s="327"/>
      <c r="D567" s="438"/>
      <c r="E567" s="326"/>
      <c r="F567" s="504"/>
      <c r="G567" s="505"/>
      <c r="H567" s="506"/>
      <c r="I567" s="505"/>
      <c r="J567" s="503"/>
      <c r="K567" s="453"/>
    </row>
    <row r="568">
      <c r="A568" s="327"/>
      <c r="B568" s="327"/>
      <c r="C568" s="327"/>
      <c r="D568" s="438"/>
      <c r="E568" s="326"/>
      <c r="F568" s="504"/>
      <c r="G568" s="505"/>
      <c r="H568" s="506"/>
      <c r="I568" s="505"/>
      <c r="J568" s="503"/>
      <c r="K568" s="453"/>
    </row>
    <row r="569">
      <c r="A569" s="327"/>
      <c r="B569" s="327"/>
      <c r="C569" s="327"/>
      <c r="D569" s="438"/>
      <c r="E569" s="326"/>
      <c r="F569" s="504"/>
      <c r="G569" s="505"/>
      <c r="H569" s="506"/>
      <c r="I569" s="505"/>
      <c r="J569" s="503"/>
      <c r="K569" s="453"/>
    </row>
    <row r="570">
      <c r="A570" s="327"/>
      <c r="B570" s="327"/>
      <c r="C570" s="327"/>
      <c r="D570" s="438"/>
      <c r="E570" s="326"/>
      <c r="F570" s="504"/>
      <c r="G570" s="505"/>
      <c r="H570" s="506"/>
      <c r="I570" s="505"/>
      <c r="J570" s="503"/>
      <c r="K570" s="453"/>
    </row>
    <row r="571">
      <c r="A571" s="327"/>
      <c r="B571" s="327"/>
      <c r="C571" s="327"/>
      <c r="D571" s="438"/>
      <c r="E571" s="326"/>
      <c r="F571" s="504"/>
      <c r="G571" s="505"/>
      <c r="H571" s="506"/>
      <c r="I571" s="505"/>
      <c r="J571" s="503"/>
      <c r="K571" s="453"/>
    </row>
    <row r="572">
      <c r="A572" s="327"/>
      <c r="B572" s="327"/>
      <c r="C572" s="327"/>
      <c r="D572" s="438"/>
      <c r="E572" s="326"/>
      <c r="F572" s="504"/>
      <c r="G572" s="505"/>
      <c r="H572" s="506"/>
      <c r="I572" s="505"/>
      <c r="J572" s="503"/>
      <c r="K572" s="453"/>
    </row>
    <row r="573">
      <c r="A573" s="327"/>
      <c r="B573" s="327"/>
      <c r="C573" s="327"/>
      <c r="D573" s="438"/>
      <c r="E573" s="326"/>
      <c r="F573" s="504"/>
      <c r="G573" s="505"/>
      <c r="H573" s="506"/>
      <c r="I573" s="505"/>
      <c r="J573" s="503"/>
      <c r="K573" s="453"/>
    </row>
    <row r="574">
      <c r="A574" s="327"/>
      <c r="B574" s="327"/>
      <c r="C574" s="327"/>
      <c r="D574" s="438"/>
      <c r="E574" s="326"/>
      <c r="F574" s="504"/>
      <c r="G574" s="505"/>
      <c r="H574" s="506"/>
      <c r="I574" s="505"/>
      <c r="J574" s="503"/>
      <c r="K574" s="453"/>
    </row>
    <row r="575">
      <c r="A575" s="327"/>
      <c r="B575" s="327"/>
      <c r="C575" s="327"/>
      <c r="D575" s="438"/>
      <c r="E575" s="326"/>
      <c r="F575" s="504"/>
      <c r="G575" s="505"/>
      <c r="H575" s="506"/>
      <c r="I575" s="505"/>
      <c r="J575" s="503"/>
      <c r="K575" s="453"/>
    </row>
    <row r="576">
      <c r="A576" s="327"/>
      <c r="B576" s="327"/>
      <c r="C576" s="327"/>
      <c r="D576" s="438"/>
      <c r="E576" s="326"/>
      <c r="F576" s="504"/>
      <c r="G576" s="505"/>
      <c r="H576" s="506"/>
      <c r="I576" s="505"/>
      <c r="J576" s="503"/>
      <c r="K576" s="453"/>
    </row>
    <row r="577">
      <c r="A577" s="327"/>
      <c r="B577" s="327"/>
      <c r="C577" s="327"/>
      <c r="D577" s="438"/>
      <c r="E577" s="326"/>
      <c r="F577" s="504"/>
      <c r="G577" s="505"/>
      <c r="H577" s="506"/>
      <c r="I577" s="505"/>
      <c r="J577" s="503"/>
      <c r="K577" s="453"/>
    </row>
    <row r="578">
      <c r="A578" s="327"/>
      <c r="B578" s="327"/>
      <c r="C578" s="327"/>
      <c r="D578" s="438"/>
      <c r="E578" s="326"/>
      <c r="F578" s="504"/>
      <c r="G578" s="505"/>
      <c r="H578" s="506"/>
      <c r="I578" s="505"/>
      <c r="J578" s="503"/>
      <c r="K578" s="453"/>
    </row>
    <row r="579">
      <c r="A579" s="327"/>
      <c r="B579" s="327"/>
      <c r="C579" s="327"/>
      <c r="D579" s="438"/>
      <c r="E579" s="326"/>
      <c r="F579" s="504"/>
      <c r="G579" s="505"/>
      <c r="H579" s="506"/>
      <c r="I579" s="505"/>
      <c r="J579" s="503"/>
      <c r="K579" s="453"/>
    </row>
    <row r="580">
      <c r="A580" s="327"/>
      <c r="B580" s="327"/>
      <c r="C580" s="327"/>
      <c r="D580" s="438"/>
      <c r="E580" s="326"/>
      <c r="F580" s="504"/>
      <c r="G580" s="505"/>
      <c r="H580" s="506"/>
      <c r="I580" s="505"/>
      <c r="J580" s="503"/>
      <c r="K580" s="453"/>
    </row>
    <row r="581">
      <c r="A581" s="327"/>
      <c r="B581" s="327"/>
      <c r="C581" s="327"/>
      <c r="D581" s="438"/>
      <c r="E581" s="326"/>
      <c r="F581" s="504"/>
      <c r="G581" s="505"/>
      <c r="H581" s="506"/>
      <c r="I581" s="505"/>
      <c r="J581" s="503"/>
      <c r="K581" s="453"/>
    </row>
    <row r="582">
      <c r="A582" s="327"/>
      <c r="B582" s="327"/>
      <c r="C582" s="327"/>
      <c r="D582" s="438"/>
      <c r="E582" s="326"/>
      <c r="F582" s="504"/>
      <c r="G582" s="505"/>
      <c r="H582" s="506"/>
      <c r="I582" s="505"/>
      <c r="J582" s="503"/>
      <c r="K582" s="453"/>
    </row>
    <row r="583">
      <c r="A583" s="327"/>
      <c r="B583" s="327"/>
      <c r="C583" s="327"/>
      <c r="D583" s="438"/>
      <c r="E583" s="326"/>
      <c r="F583" s="504"/>
      <c r="G583" s="505"/>
      <c r="H583" s="506"/>
      <c r="I583" s="505"/>
      <c r="J583" s="503"/>
      <c r="K583" s="453"/>
    </row>
    <row r="584">
      <c r="A584" s="327"/>
      <c r="B584" s="327"/>
      <c r="C584" s="327"/>
      <c r="D584" s="438"/>
      <c r="E584" s="326"/>
      <c r="F584" s="504"/>
      <c r="G584" s="505"/>
      <c r="H584" s="506"/>
      <c r="I584" s="505"/>
      <c r="J584" s="503"/>
      <c r="K584" s="453"/>
    </row>
    <row r="585">
      <c r="A585" s="327"/>
      <c r="B585" s="327"/>
      <c r="C585" s="327"/>
      <c r="D585" s="438"/>
      <c r="E585" s="326"/>
      <c r="F585" s="504"/>
      <c r="G585" s="505"/>
      <c r="H585" s="506"/>
      <c r="I585" s="505"/>
      <c r="J585" s="503"/>
      <c r="K585" s="453"/>
    </row>
    <row r="586">
      <c r="A586" s="327"/>
      <c r="B586" s="327"/>
      <c r="C586" s="327"/>
      <c r="D586" s="438"/>
      <c r="E586" s="326"/>
      <c r="F586" s="504"/>
      <c r="G586" s="505"/>
      <c r="H586" s="506"/>
      <c r="I586" s="505"/>
      <c r="J586" s="503"/>
      <c r="K586" s="453"/>
    </row>
    <row r="587">
      <c r="A587" s="327"/>
      <c r="B587" s="327"/>
      <c r="C587" s="327"/>
      <c r="D587" s="438"/>
      <c r="E587" s="326"/>
      <c r="F587" s="504"/>
      <c r="G587" s="505"/>
      <c r="H587" s="506"/>
      <c r="I587" s="505"/>
      <c r="J587" s="503"/>
      <c r="K587" s="453"/>
    </row>
    <row r="588">
      <c r="A588" s="327"/>
      <c r="B588" s="327"/>
      <c r="C588" s="327"/>
      <c r="D588" s="438"/>
      <c r="E588" s="326"/>
      <c r="F588" s="504"/>
      <c r="G588" s="505"/>
      <c r="H588" s="506"/>
      <c r="I588" s="505"/>
      <c r="J588" s="503"/>
      <c r="K588" s="453"/>
    </row>
    <row r="589">
      <c r="A589" s="327"/>
      <c r="B589" s="327"/>
      <c r="C589" s="327"/>
      <c r="D589" s="438"/>
      <c r="E589" s="326"/>
      <c r="F589" s="504"/>
      <c r="G589" s="505"/>
      <c r="H589" s="506"/>
      <c r="I589" s="505"/>
      <c r="J589" s="503"/>
      <c r="K589" s="453"/>
    </row>
    <row r="590">
      <c r="A590" s="327"/>
      <c r="B590" s="327"/>
      <c r="C590" s="327"/>
      <c r="D590" s="438"/>
      <c r="E590" s="326"/>
      <c r="F590" s="504"/>
      <c r="G590" s="505"/>
      <c r="H590" s="506"/>
      <c r="I590" s="505"/>
      <c r="J590" s="503"/>
      <c r="K590" s="453"/>
    </row>
    <row r="591">
      <c r="A591" s="327"/>
      <c r="B591" s="327"/>
      <c r="C591" s="327"/>
      <c r="D591" s="438"/>
      <c r="E591" s="326"/>
      <c r="F591" s="504"/>
      <c r="G591" s="505"/>
      <c r="H591" s="506"/>
      <c r="I591" s="505"/>
      <c r="J591" s="503"/>
      <c r="K591" s="453"/>
    </row>
    <row r="592">
      <c r="A592" s="327"/>
      <c r="B592" s="327"/>
      <c r="C592" s="327"/>
      <c r="D592" s="438"/>
      <c r="E592" s="326"/>
      <c r="F592" s="504"/>
      <c r="G592" s="505"/>
      <c r="H592" s="506"/>
      <c r="I592" s="505"/>
      <c r="J592" s="503"/>
      <c r="K592" s="453"/>
    </row>
    <row r="593">
      <c r="A593" s="327"/>
      <c r="B593" s="327"/>
      <c r="C593" s="327"/>
      <c r="D593" s="438"/>
      <c r="E593" s="326"/>
      <c r="F593" s="504"/>
      <c r="G593" s="505"/>
      <c r="H593" s="506"/>
      <c r="I593" s="505"/>
      <c r="J593" s="503"/>
      <c r="K593" s="453"/>
    </row>
    <row r="594">
      <c r="A594" s="327"/>
      <c r="B594" s="327"/>
      <c r="C594" s="327"/>
      <c r="D594" s="438"/>
      <c r="E594" s="326"/>
      <c r="F594" s="504"/>
      <c r="G594" s="505"/>
      <c r="H594" s="506"/>
      <c r="I594" s="505"/>
      <c r="J594" s="503"/>
      <c r="K594" s="453"/>
    </row>
    <row r="595">
      <c r="A595" s="327"/>
      <c r="B595" s="327"/>
      <c r="C595" s="327"/>
      <c r="D595" s="438"/>
      <c r="E595" s="326"/>
      <c r="F595" s="504"/>
      <c r="G595" s="505"/>
      <c r="H595" s="506"/>
      <c r="I595" s="505"/>
      <c r="J595" s="503"/>
      <c r="K595" s="453"/>
    </row>
    <row r="596">
      <c r="A596" s="327"/>
      <c r="B596" s="327"/>
      <c r="C596" s="327"/>
      <c r="D596" s="438"/>
      <c r="E596" s="326"/>
      <c r="F596" s="504"/>
      <c r="G596" s="505"/>
      <c r="H596" s="506"/>
      <c r="I596" s="505"/>
      <c r="J596" s="503"/>
      <c r="K596" s="453"/>
    </row>
    <row r="597">
      <c r="A597" s="327"/>
      <c r="B597" s="327"/>
      <c r="C597" s="327"/>
      <c r="D597" s="438"/>
      <c r="E597" s="326"/>
      <c r="F597" s="504"/>
      <c r="G597" s="505"/>
      <c r="H597" s="506"/>
      <c r="I597" s="505"/>
      <c r="J597" s="503"/>
      <c r="K597" s="453"/>
    </row>
    <row r="598">
      <c r="A598" s="327"/>
      <c r="B598" s="327"/>
      <c r="C598" s="327"/>
      <c r="D598" s="438"/>
      <c r="E598" s="326"/>
      <c r="F598" s="504"/>
      <c r="G598" s="505"/>
      <c r="H598" s="506"/>
      <c r="I598" s="505"/>
      <c r="J598" s="503"/>
      <c r="K598" s="453"/>
    </row>
    <row r="599">
      <c r="A599" s="327"/>
      <c r="B599" s="327"/>
      <c r="C599" s="327"/>
      <c r="D599" s="438"/>
      <c r="E599" s="326"/>
      <c r="F599" s="504"/>
      <c r="G599" s="505"/>
      <c r="H599" s="506"/>
      <c r="I599" s="505"/>
      <c r="J599" s="503"/>
      <c r="K599" s="453"/>
    </row>
    <row r="600">
      <c r="A600" s="327"/>
      <c r="B600" s="327"/>
      <c r="C600" s="327"/>
      <c r="D600" s="438"/>
      <c r="E600" s="326"/>
      <c r="F600" s="504"/>
      <c r="G600" s="505"/>
      <c r="H600" s="506"/>
      <c r="I600" s="505"/>
      <c r="J600" s="503"/>
      <c r="K600" s="453"/>
    </row>
    <row r="601">
      <c r="A601" s="327"/>
      <c r="B601" s="327"/>
      <c r="C601" s="327"/>
      <c r="D601" s="438"/>
      <c r="E601" s="326"/>
      <c r="F601" s="504"/>
      <c r="G601" s="505"/>
      <c r="H601" s="506"/>
      <c r="I601" s="505"/>
      <c r="J601" s="503"/>
      <c r="K601" s="453"/>
    </row>
    <row r="602">
      <c r="A602" s="327"/>
      <c r="B602" s="327"/>
      <c r="C602" s="327"/>
      <c r="D602" s="438"/>
      <c r="E602" s="326"/>
      <c r="F602" s="504"/>
      <c r="G602" s="505"/>
      <c r="H602" s="506"/>
      <c r="I602" s="505"/>
      <c r="J602" s="503"/>
      <c r="K602" s="453"/>
    </row>
    <row r="603">
      <c r="A603" s="327"/>
      <c r="B603" s="327"/>
      <c r="C603" s="327"/>
      <c r="D603" s="438"/>
      <c r="E603" s="326"/>
      <c r="F603" s="504"/>
      <c r="G603" s="505"/>
      <c r="H603" s="506"/>
      <c r="I603" s="505"/>
      <c r="J603" s="503"/>
      <c r="K603" s="453"/>
    </row>
    <row r="604">
      <c r="A604" s="327"/>
      <c r="B604" s="327"/>
      <c r="C604" s="327"/>
      <c r="D604" s="438"/>
      <c r="E604" s="326"/>
      <c r="F604" s="504"/>
      <c r="G604" s="505"/>
      <c r="H604" s="506"/>
      <c r="I604" s="505"/>
      <c r="J604" s="503"/>
      <c r="K604" s="453"/>
    </row>
    <row r="605">
      <c r="A605" s="327"/>
      <c r="B605" s="327"/>
      <c r="C605" s="327"/>
      <c r="D605" s="438"/>
      <c r="E605" s="326"/>
      <c r="F605" s="504"/>
      <c r="G605" s="505"/>
      <c r="H605" s="506"/>
      <c r="I605" s="505"/>
      <c r="J605" s="503"/>
      <c r="K605" s="453"/>
    </row>
    <row r="606">
      <c r="A606" s="327"/>
      <c r="B606" s="327"/>
      <c r="C606" s="327"/>
      <c r="D606" s="438"/>
      <c r="E606" s="326"/>
      <c r="F606" s="504"/>
      <c r="G606" s="505"/>
      <c r="H606" s="506"/>
      <c r="I606" s="505"/>
      <c r="J606" s="503"/>
      <c r="K606" s="453"/>
    </row>
    <row r="607">
      <c r="A607" s="327"/>
      <c r="B607" s="327"/>
      <c r="C607" s="327"/>
      <c r="D607" s="438"/>
      <c r="E607" s="326"/>
      <c r="F607" s="504"/>
      <c r="G607" s="505"/>
      <c r="H607" s="506"/>
      <c r="I607" s="505"/>
      <c r="J607" s="503"/>
      <c r="K607" s="453"/>
    </row>
    <row r="608">
      <c r="A608" s="327"/>
      <c r="B608" s="327"/>
      <c r="C608" s="327"/>
      <c r="D608" s="438"/>
      <c r="E608" s="326"/>
      <c r="F608" s="504"/>
      <c r="G608" s="505"/>
      <c r="H608" s="506"/>
      <c r="I608" s="505"/>
      <c r="J608" s="503"/>
      <c r="K608" s="453"/>
    </row>
    <row r="609">
      <c r="A609" s="327"/>
      <c r="B609" s="327"/>
      <c r="C609" s="327"/>
      <c r="D609" s="438"/>
      <c r="E609" s="326"/>
      <c r="F609" s="504"/>
      <c r="G609" s="505"/>
      <c r="H609" s="506"/>
      <c r="I609" s="505"/>
      <c r="J609" s="503"/>
      <c r="K609" s="453"/>
    </row>
    <row r="610">
      <c r="A610" s="327"/>
      <c r="B610" s="327"/>
      <c r="C610" s="327"/>
      <c r="D610" s="438"/>
      <c r="E610" s="326"/>
      <c r="F610" s="504"/>
      <c r="G610" s="505"/>
      <c r="H610" s="506"/>
      <c r="I610" s="505"/>
      <c r="J610" s="503"/>
      <c r="K610" s="453"/>
    </row>
    <row r="611">
      <c r="A611" s="327"/>
      <c r="B611" s="327"/>
      <c r="C611" s="327"/>
      <c r="D611" s="438"/>
      <c r="E611" s="326"/>
      <c r="F611" s="504"/>
      <c r="G611" s="505"/>
      <c r="H611" s="506"/>
      <c r="I611" s="505"/>
      <c r="J611" s="503"/>
      <c r="K611" s="453"/>
    </row>
    <row r="612">
      <c r="A612" s="327"/>
      <c r="B612" s="327"/>
      <c r="C612" s="327"/>
      <c r="D612" s="438"/>
      <c r="E612" s="326"/>
      <c r="F612" s="504"/>
      <c r="G612" s="505"/>
      <c r="H612" s="506"/>
      <c r="I612" s="505"/>
      <c r="J612" s="503"/>
      <c r="K612" s="453"/>
    </row>
    <row r="613">
      <c r="A613" s="327"/>
      <c r="B613" s="327"/>
      <c r="C613" s="327"/>
      <c r="D613" s="438"/>
      <c r="E613" s="326"/>
      <c r="F613" s="504"/>
      <c r="G613" s="505"/>
      <c r="H613" s="506"/>
      <c r="I613" s="505"/>
      <c r="J613" s="503"/>
      <c r="K613" s="453"/>
    </row>
    <row r="614">
      <c r="A614" s="327"/>
      <c r="B614" s="327"/>
      <c r="C614" s="327"/>
      <c r="D614" s="438"/>
      <c r="E614" s="326"/>
      <c r="F614" s="504"/>
      <c r="G614" s="505"/>
      <c r="H614" s="506"/>
      <c r="I614" s="505"/>
      <c r="J614" s="503"/>
      <c r="K614" s="453"/>
    </row>
    <row r="615">
      <c r="A615" s="327"/>
      <c r="B615" s="327"/>
      <c r="C615" s="327"/>
      <c r="D615" s="438"/>
      <c r="E615" s="326"/>
      <c r="F615" s="504"/>
      <c r="G615" s="505"/>
      <c r="H615" s="506"/>
      <c r="I615" s="505"/>
      <c r="J615" s="503"/>
      <c r="K615" s="453"/>
    </row>
    <row r="616">
      <c r="A616" s="327"/>
      <c r="B616" s="327"/>
      <c r="C616" s="327"/>
      <c r="D616" s="438"/>
      <c r="E616" s="326"/>
      <c r="F616" s="504"/>
      <c r="G616" s="505"/>
      <c r="H616" s="506"/>
      <c r="I616" s="505"/>
      <c r="J616" s="503"/>
      <c r="K616" s="453"/>
    </row>
    <row r="617">
      <c r="A617" s="327"/>
      <c r="B617" s="327"/>
      <c r="C617" s="327"/>
      <c r="D617" s="438"/>
      <c r="E617" s="326"/>
      <c r="F617" s="504"/>
      <c r="G617" s="505"/>
      <c r="H617" s="506"/>
      <c r="I617" s="505"/>
      <c r="J617" s="503"/>
      <c r="K617" s="453"/>
    </row>
    <row r="618">
      <c r="A618" s="327"/>
      <c r="B618" s="327"/>
      <c r="C618" s="327"/>
      <c r="D618" s="438"/>
      <c r="E618" s="326"/>
      <c r="F618" s="504"/>
      <c r="G618" s="505"/>
      <c r="H618" s="506"/>
      <c r="I618" s="505"/>
      <c r="J618" s="503"/>
      <c r="K618" s="453"/>
    </row>
    <row r="619">
      <c r="A619" s="327"/>
      <c r="B619" s="327"/>
      <c r="C619" s="327"/>
      <c r="D619" s="438"/>
      <c r="E619" s="326"/>
      <c r="F619" s="504"/>
      <c r="G619" s="505"/>
      <c r="H619" s="506"/>
      <c r="I619" s="505"/>
      <c r="J619" s="503"/>
      <c r="K619" s="453"/>
    </row>
    <row r="620">
      <c r="A620" s="327"/>
      <c r="B620" s="327"/>
      <c r="C620" s="327"/>
      <c r="D620" s="438"/>
      <c r="E620" s="326"/>
      <c r="F620" s="504"/>
      <c r="G620" s="505"/>
      <c r="H620" s="506"/>
      <c r="I620" s="505"/>
      <c r="J620" s="503"/>
      <c r="K620" s="453"/>
    </row>
    <row r="621">
      <c r="A621" s="327"/>
      <c r="B621" s="327"/>
      <c r="C621" s="327"/>
      <c r="D621" s="438"/>
      <c r="E621" s="326"/>
      <c r="F621" s="504"/>
      <c r="G621" s="505"/>
      <c r="H621" s="506"/>
      <c r="I621" s="505"/>
      <c r="J621" s="503"/>
      <c r="K621" s="453"/>
    </row>
    <row r="622">
      <c r="A622" s="327"/>
      <c r="B622" s="327"/>
      <c r="C622" s="327"/>
      <c r="D622" s="438"/>
      <c r="E622" s="326"/>
      <c r="F622" s="504"/>
      <c r="G622" s="505"/>
      <c r="H622" s="506"/>
      <c r="I622" s="505"/>
      <c r="J622" s="503"/>
      <c r="K622" s="453"/>
    </row>
    <row r="623">
      <c r="A623" s="327"/>
      <c r="B623" s="327"/>
      <c r="C623" s="327"/>
      <c r="D623" s="438"/>
      <c r="E623" s="326"/>
      <c r="F623" s="504"/>
      <c r="G623" s="505"/>
      <c r="H623" s="506"/>
      <c r="I623" s="505"/>
      <c r="J623" s="503"/>
      <c r="K623" s="453"/>
    </row>
    <row r="624">
      <c r="A624" s="327"/>
      <c r="B624" s="327"/>
      <c r="C624" s="327"/>
      <c r="D624" s="438"/>
      <c r="E624" s="326"/>
      <c r="F624" s="504"/>
      <c r="G624" s="505"/>
      <c r="H624" s="506"/>
      <c r="I624" s="505"/>
      <c r="J624" s="503"/>
      <c r="K624" s="453"/>
    </row>
    <row r="625">
      <c r="A625" s="327"/>
      <c r="B625" s="327"/>
      <c r="C625" s="327"/>
      <c r="D625" s="438"/>
      <c r="E625" s="326"/>
      <c r="F625" s="504"/>
      <c r="G625" s="505"/>
      <c r="H625" s="506"/>
      <c r="I625" s="505"/>
      <c r="J625" s="503"/>
      <c r="K625" s="453"/>
    </row>
    <row r="626">
      <c r="A626" s="327"/>
      <c r="B626" s="327"/>
      <c r="C626" s="327"/>
      <c r="D626" s="438"/>
      <c r="E626" s="326"/>
      <c r="F626" s="504"/>
      <c r="G626" s="505"/>
      <c r="H626" s="506"/>
      <c r="I626" s="505"/>
      <c r="J626" s="503"/>
      <c r="K626" s="453"/>
    </row>
    <row r="627">
      <c r="A627" s="327"/>
      <c r="B627" s="327"/>
      <c r="C627" s="327"/>
      <c r="D627" s="438"/>
      <c r="E627" s="326"/>
      <c r="F627" s="504"/>
      <c r="G627" s="505"/>
      <c r="H627" s="506"/>
      <c r="I627" s="505"/>
      <c r="J627" s="503"/>
      <c r="K627" s="453"/>
    </row>
    <row r="628">
      <c r="A628" s="327"/>
      <c r="B628" s="327"/>
      <c r="C628" s="327"/>
      <c r="D628" s="438"/>
      <c r="E628" s="326"/>
      <c r="F628" s="504"/>
      <c r="G628" s="505"/>
      <c r="H628" s="506"/>
      <c r="I628" s="505"/>
      <c r="J628" s="503"/>
      <c r="K628" s="453"/>
    </row>
    <row r="629">
      <c r="A629" s="327"/>
      <c r="B629" s="327"/>
      <c r="C629" s="327"/>
      <c r="D629" s="438"/>
      <c r="E629" s="326"/>
      <c r="F629" s="504"/>
      <c r="G629" s="505"/>
      <c r="H629" s="506"/>
      <c r="I629" s="505"/>
      <c r="J629" s="503"/>
      <c r="K629" s="453"/>
    </row>
    <row r="630">
      <c r="A630" s="327"/>
      <c r="B630" s="327"/>
      <c r="C630" s="327"/>
      <c r="D630" s="438"/>
      <c r="E630" s="326"/>
      <c r="F630" s="504"/>
      <c r="G630" s="505"/>
      <c r="H630" s="506"/>
      <c r="I630" s="505"/>
      <c r="J630" s="503"/>
      <c r="K630" s="453"/>
    </row>
    <row r="631">
      <c r="A631" s="327"/>
      <c r="B631" s="327"/>
      <c r="C631" s="327"/>
      <c r="D631" s="438"/>
      <c r="E631" s="326"/>
      <c r="F631" s="504"/>
      <c r="G631" s="505"/>
      <c r="H631" s="506"/>
      <c r="I631" s="505"/>
      <c r="J631" s="503"/>
      <c r="K631" s="453"/>
    </row>
    <row r="632">
      <c r="A632" s="327"/>
      <c r="B632" s="327"/>
      <c r="C632" s="327"/>
      <c r="D632" s="438"/>
      <c r="E632" s="326"/>
      <c r="F632" s="504"/>
      <c r="G632" s="505"/>
      <c r="H632" s="506"/>
      <c r="I632" s="505"/>
      <c r="J632" s="503"/>
      <c r="K632" s="453"/>
    </row>
    <row r="633">
      <c r="A633" s="327"/>
      <c r="B633" s="327"/>
      <c r="C633" s="327"/>
      <c r="D633" s="438"/>
      <c r="E633" s="326"/>
      <c r="F633" s="504"/>
      <c r="G633" s="505"/>
      <c r="H633" s="506"/>
      <c r="I633" s="505"/>
      <c r="J633" s="503"/>
      <c r="K633" s="453"/>
    </row>
    <row r="634">
      <c r="A634" s="327"/>
      <c r="B634" s="327"/>
      <c r="C634" s="327"/>
      <c r="D634" s="438"/>
      <c r="E634" s="326"/>
      <c r="F634" s="504"/>
      <c r="G634" s="505"/>
      <c r="H634" s="506"/>
      <c r="I634" s="505"/>
      <c r="J634" s="503"/>
      <c r="K634" s="453"/>
    </row>
    <row r="635">
      <c r="A635" s="327"/>
      <c r="B635" s="327"/>
      <c r="C635" s="327"/>
      <c r="D635" s="438"/>
      <c r="E635" s="326"/>
      <c r="F635" s="504"/>
      <c r="G635" s="505"/>
      <c r="H635" s="506"/>
      <c r="I635" s="505"/>
      <c r="J635" s="503"/>
      <c r="K635" s="453"/>
    </row>
    <row r="636">
      <c r="A636" s="327"/>
      <c r="B636" s="327"/>
      <c r="C636" s="327"/>
      <c r="D636" s="438"/>
      <c r="E636" s="326"/>
      <c r="F636" s="504"/>
      <c r="G636" s="505"/>
      <c r="H636" s="506"/>
      <c r="I636" s="505"/>
      <c r="J636" s="503"/>
      <c r="K636" s="453"/>
    </row>
    <row r="637">
      <c r="A637" s="327"/>
      <c r="B637" s="327"/>
      <c r="C637" s="327"/>
      <c r="D637" s="438"/>
      <c r="E637" s="326"/>
      <c r="F637" s="504"/>
      <c r="G637" s="505"/>
      <c r="H637" s="506"/>
      <c r="I637" s="505"/>
      <c r="J637" s="503"/>
      <c r="K637" s="453"/>
    </row>
    <row r="638">
      <c r="A638" s="327"/>
      <c r="B638" s="327"/>
      <c r="C638" s="327"/>
      <c r="D638" s="438"/>
      <c r="E638" s="326"/>
      <c r="F638" s="504"/>
      <c r="G638" s="505"/>
      <c r="H638" s="506"/>
      <c r="I638" s="505"/>
      <c r="J638" s="503"/>
      <c r="K638" s="453"/>
    </row>
    <row r="639">
      <c r="A639" s="327"/>
      <c r="B639" s="327"/>
      <c r="C639" s="327"/>
      <c r="D639" s="438"/>
      <c r="E639" s="326"/>
      <c r="F639" s="504"/>
      <c r="G639" s="505"/>
      <c r="H639" s="506"/>
      <c r="I639" s="505"/>
      <c r="J639" s="503"/>
      <c r="K639" s="453"/>
    </row>
    <row r="640">
      <c r="A640" s="327"/>
      <c r="B640" s="327"/>
      <c r="C640" s="327"/>
      <c r="D640" s="438"/>
      <c r="E640" s="326"/>
      <c r="F640" s="504"/>
      <c r="G640" s="505"/>
      <c r="H640" s="506"/>
      <c r="I640" s="505"/>
      <c r="J640" s="503"/>
      <c r="K640" s="453"/>
    </row>
    <row r="641">
      <c r="A641" s="327"/>
      <c r="B641" s="327"/>
      <c r="C641" s="327"/>
      <c r="D641" s="438"/>
      <c r="E641" s="326"/>
      <c r="F641" s="504"/>
      <c r="G641" s="505"/>
      <c r="H641" s="506"/>
      <c r="I641" s="505"/>
      <c r="J641" s="503"/>
      <c r="K641" s="453"/>
    </row>
    <row r="642">
      <c r="A642" s="327"/>
      <c r="B642" s="327"/>
      <c r="C642" s="327"/>
      <c r="D642" s="438"/>
      <c r="E642" s="326"/>
      <c r="F642" s="504"/>
      <c r="G642" s="505"/>
      <c r="H642" s="506"/>
      <c r="I642" s="505"/>
      <c r="J642" s="503"/>
      <c r="K642" s="453"/>
    </row>
    <row r="643">
      <c r="A643" s="327"/>
      <c r="B643" s="327"/>
      <c r="C643" s="327"/>
      <c r="D643" s="438"/>
      <c r="E643" s="326"/>
      <c r="F643" s="504"/>
      <c r="G643" s="505"/>
      <c r="H643" s="506"/>
      <c r="I643" s="505"/>
      <c r="J643" s="503"/>
      <c r="K643" s="453"/>
    </row>
    <row r="644">
      <c r="A644" s="327"/>
      <c r="B644" s="327"/>
      <c r="C644" s="327"/>
      <c r="D644" s="438"/>
      <c r="E644" s="326"/>
      <c r="F644" s="504"/>
      <c r="G644" s="505"/>
      <c r="H644" s="506"/>
      <c r="I644" s="505"/>
      <c r="J644" s="503"/>
      <c r="K644" s="453"/>
    </row>
    <row r="645">
      <c r="A645" s="327"/>
      <c r="B645" s="327"/>
      <c r="C645" s="327"/>
      <c r="D645" s="438"/>
      <c r="E645" s="326"/>
      <c r="F645" s="504"/>
      <c r="G645" s="505"/>
      <c r="H645" s="506"/>
      <c r="I645" s="505"/>
      <c r="J645" s="503"/>
      <c r="K645" s="453"/>
    </row>
    <row r="646">
      <c r="A646" s="327"/>
      <c r="B646" s="327"/>
      <c r="C646" s="327"/>
      <c r="D646" s="438"/>
      <c r="E646" s="326"/>
      <c r="F646" s="504"/>
      <c r="G646" s="505"/>
      <c r="H646" s="506"/>
      <c r="I646" s="505"/>
      <c r="J646" s="503"/>
      <c r="K646" s="453"/>
    </row>
    <row r="647">
      <c r="A647" s="327"/>
      <c r="B647" s="327"/>
      <c r="C647" s="327"/>
      <c r="D647" s="438"/>
      <c r="E647" s="326"/>
      <c r="F647" s="504"/>
      <c r="G647" s="505"/>
      <c r="H647" s="506"/>
      <c r="I647" s="505"/>
      <c r="J647" s="503"/>
      <c r="K647" s="453"/>
    </row>
    <row r="648">
      <c r="A648" s="327"/>
      <c r="B648" s="327"/>
      <c r="C648" s="327"/>
      <c r="D648" s="438"/>
      <c r="E648" s="326"/>
      <c r="F648" s="504"/>
      <c r="G648" s="505"/>
      <c r="H648" s="506"/>
      <c r="I648" s="505"/>
      <c r="J648" s="503"/>
      <c r="K648" s="453"/>
    </row>
    <row r="649">
      <c r="A649" s="327"/>
      <c r="B649" s="327"/>
      <c r="C649" s="327"/>
      <c r="D649" s="438"/>
      <c r="E649" s="326"/>
      <c r="F649" s="504"/>
      <c r="G649" s="505"/>
      <c r="H649" s="506"/>
      <c r="I649" s="505"/>
      <c r="J649" s="503"/>
      <c r="K649" s="453"/>
    </row>
    <row r="650">
      <c r="A650" s="327"/>
      <c r="B650" s="327"/>
      <c r="C650" s="327"/>
      <c r="D650" s="438"/>
      <c r="E650" s="326"/>
      <c r="F650" s="504"/>
      <c r="G650" s="505"/>
      <c r="H650" s="506"/>
      <c r="I650" s="505"/>
      <c r="J650" s="503"/>
      <c r="K650" s="453"/>
    </row>
    <row r="651">
      <c r="A651" s="327"/>
      <c r="B651" s="327"/>
      <c r="C651" s="327"/>
      <c r="D651" s="438"/>
      <c r="E651" s="326"/>
      <c r="F651" s="504"/>
      <c r="G651" s="505"/>
      <c r="H651" s="506"/>
      <c r="I651" s="505"/>
      <c r="J651" s="503"/>
      <c r="K651" s="453"/>
    </row>
    <row r="652">
      <c r="A652" s="327"/>
      <c r="B652" s="327"/>
      <c r="C652" s="327"/>
      <c r="D652" s="438"/>
      <c r="E652" s="326"/>
      <c r="F652" s="504"/>
      <c r="G652" s="505"/>
      <c r="H652" s="506"/>
      <c r="I652" s="505"/>
      <c r="J652" s="503"/>
      <c r="K652" s="453"/>
    </row>
    <row r="653">
      <c r="A653" s="327"/>
      <c r="B653" s="327"/>
      <c r="C653" s="327"/>
      <c r="D653" s="438"/>
      <c r="E653" s="326"/>
      <c r="F653" s="504"/>
      <c r="G653" s="505"/>
      <c r="H653" s="506"/>
      <c r="I653" s="505"/>
      <c r="J653" s="503"/>
      <c r="K653" s="453"/>
    </row>
    <row r="654">
      <c r="A654" s="327"/>
      <c r="B654" s="327"/>
      <c r="C654" s="327"/>
      <c r="D654" s="438"/>
      <c r="E654" s="326"/>
      <c r="F654" s="504"/>
      <c r="G654" s="505"/>
      <c r="H654" s="506"/>
      <c r="I654" s="505"/>
      <c r="J654" s="503"/>
      <c r="K654" s="453"/>
    </row>
    <row r="655">
      <c r="A655" s="327"/>
      <c r="B655" s="327"/>
      <c r="C655" s="327"/>
      <c r="D655" s="438"/>
      <c r="E655" s="326"/>
      <c r="F655" s="504"/>
      <c r="G655" s="505"/>
      <c r="H655" s="506"/>
      <c r="I655" s="505"/>
      <c r="J655" s="503"/>
      <c r="K655" s="453"/>
    </row>
    <row r="656">
      <c r="A656" s="327"/>
      <c r="B656" s="327"/>
      <c r="C656" s="327"/>
      <c r="D656" s="438"/>
      <c r="E656" s="326"/>
      <c r="F656" s="504"/>
      <c r="G656" s="505"/>
      <c r="H656" s="506"/>
      <c r="I656" s="505"/>
      <c r="J656" s="503"/>
      <c r="K656" s="453"/>
    </row>
    <row r="657">
      <c r="A657" s="327"/>
      <c r="B657" s="327"/>
      <c r="C657" s="327"/>
      <c r="D657" s="438"/>
      <c r="E657" s="326"/>
      <c r="F657" s="504"/>
      <c r="G657" s="505"/>
      <c r="H657" s="506"/>
      <c r="I657" s="505"/>
      <c r="J657" s="503"/>
      <c r="K657" s="453"/>
    </row>
    <row r="658">
      <c r="A658" s="327"/>
      <c r="B658" s="327"/>
      <c r="C658" s="327"/>
      <c r="D658" s="438"/>
      <c r="E658" s="326"/>
      <c r="F658" s="504"/>
      <c r="G658" s="505"/>
      <c r="H658" s="506"/>
      <c r="I658" s="505"/>
      <c r="J658" s="503"/>
      <c r="K658" s="453"/>
    </row>
    <row r="659">
      <c r="A659" s="327"/>
      <c r="B659" s="327"/>
      <c r="C659" s="327"/>
      <c r="D659" s="438"/>
      <c r="E659" s="326"/>
      <c r="F659" s="504"/>
      <c r="G659" s="505"/>
      <c r="H659" s="506"/>
      <c r="I659" s="505"/>
      <c r="J659" s="503"/>
      <c r="K659" s="453"/>
    </row>
    <row r="660">
      <c r="A660" s="327"/>
      <c r="B660" s="327"/>
      <c r="C660" s="327"/>
      <c r="D660" s="438"/>
      <c r="E660" s="326"/>
      <c r="F660" s="504"/>
      <c r="G660" s="505"/>
      <c r="H660" s="506"/>
      <c r="I660" s="505"/>
      <c r="J660" s="503"/>
      <c r="K660" s="453"/>
    </row>
    <row r="661">
      <c r="A661" s="327"/>
      <c r="B661" s="327"/>
      <c r="C661" s="327"/>
      <c r="D661" s="438"/>
      <c r="E661" s="326"/>
      <c r="F661" s="504"/>
      <c r="G661" s="505"/>
      <c r="H661" s="506"/>
      <c r="I661" s="505"/>
      <c r="J661" s="503"/>
      <c r="K661" s="453"/>
    </row>
    <row r="662">
      <c r="A662" s="327"/>
      <c r="B662" s="327"/>
      <c r="C662" s="327"/>
      <c r="D662" s="438"/>
      <c r="E662" s="326"/>
      <c r="F662" s="504"/>
      <c r="G662" s="505"/>
      <c r="H662" s="506"/>
      <c r="I662" s="505"/>
      <c r="J662" s="503"/>
      <c r="K662" s="453"/>
    </row>
    <row r="663">
      <c r="A663" s="327"/>
      <c r="B663" s="327"/>
      <c r="C663" s="327"/>
      <c r="D663" s="438"/>
      <c r="E663" s="326"/>
      <c r="F663" s="504"/>
      <c r="G663" s="505"/>
      <c r="H663" s="506"/>
      <c r="I663" s="505"/>
      <c r="J663" s="503"/>
      <c r="K663" s="453"/>
    </row>
    <row r="664">
      <c r="A664" s="327"/>
      <c r="B664" s="327"/>
      <c r="C664" s="327"/>
      <c r="D664" s="438"/>
      <c r="E664" s="326"/>
      <c r="F664" s="504"/>
      <c r="G664" s="505"/>
      <c r="H664" s="506"/>
      <c r="I664" s="505"/>
      <c r="J664" s="503"/>
      <c r="K664" s="453"/>
    </row>
    <row r="665">
      <c r="A665" s="327"/>
      <c r="B665" s="327"/>
      <c r="C665" s="327"/>
      <c r="D665" s="438"/>
      <c r="E665" s="326"/>
      <c r="F665" s="504"/>
      <c r="G665" s="505"/>
      <c r="H665" s="506"/>
      <c r="I665" s="505"/>
      <c r="J665" s="503"/>
      <c r="K665" s="453"/>
    </row>
    <row r="666">
      <c r="A666" s="327"/>
      <c r="B666" s="327"/>
      <c r="C666" s="327"/>
      <c r="D666" s="438"/>
      <c r="E666" s="326"/>
      <c r="F666" s="504"/>
      <c r="G666" s="505"/>
      <c r="H666" s="506"/>
      <c r="I666" s="505"/>
      <c r="J666" s="503"/>
      <c r="K666" s="453"/>
    </row>
    <row r="667">
      <c r="A667" s="327"/>
      <c r="B667" s="327"/>
      <c r="C667" s="327"/>
      <c r="D667" s="438"/>
      <c r="E667" s="326"/>
      <c r="F667" s="504"/>
      <c r="G667" s="505"/>
      <c r="H667" s="506"/>
      <c r="I667" s="505"/>
      <c r="J667" s="503"/>
      <c r="K667" s="453"/>
    </row>
    <row r="668">
      <c r="A668" s="327"/>
      <c r="B668" s="327"/>
      <c r="C668" s="327"/>
      <c r="D668" s="438"/>
      <c r="E668" s="326"/>
      <c r="F668" s="504"/>
      <c r="G668" s="505"/>
      <c r="H668" s="506"/>
      <c r="I668" s="505"/>
      <c r="J668" s="503"/>
      <c r="K668" s="453"/>
    </row>
    <row r="669">
      <c r="A669" s="327"/>
      <c r="B669" s="327"/>
      <c r="C669" s="327"/>
      <c r="D669" s="438"/>
      <c r="E669" s="326"/>
      <c r="F669" s="504"/>
      <c r="G669" s="505"/>
      <c r="H669" s="506"/>
      <c r="I669" s="505"/>
      <c r="J669" s="503"/>
      <c r="K669" s="453"/>
    </row>
    <row r="670">
      <c r="A670" s="327"/>
      <c r="B670" s="327"/>
      <c r="C670" s="327"/>
      <c r="D670" s="438"/>
      <c r="E670" s="326"/>
      <c r="F670" s="504"/>
      <c r="G670" s="505"/>
      <c r="H670" s="506"/>
      <c r="I670" s="505"/>
      <c r="J670" s="503"/>
      <c r="K670" s="453"/>
    </row>
    <row r="671">
      <c r="A671" s="327"/>
      <c r="B671" s="327"/>
      <c r="C671" s="327"/>
      <c r="D671" s="438"/>
      <c r="E671" s="326"/>
      <c r="F671" s="504"/>
      <c r="G671" s="505"/>
      <c r="H671" s="506"/>
      <c r="I671" s="505"/>
      <c r="J671" s="503"/>
      <c r="K671" s="453"/>
    </row>
    <row r="672">
      <c r="A672" s="327"/>
      <c r="B672" s="327"/>
      <c r="C672" s="327"/>
      <c r="D672" s="438"/>
      <c r="E672" s="326"/>
      <c r="F672" s="504"/>
      <c r="G672" s="505"/>
      <c r="H672" s="506"/>
      <c r="I672" s="505"/>
      <c r="J672" s="503"/>
      <c r="K672" s="453"/>
    </row>
    <row r="673">
      <c r="A673" s="327"/>
      <c r="B673" s="327"/>
      <c r="C673" s="327"/>
      <c r="D673" s="438"/>
      <c r="E673" s="326"/>
      <c r="F673" s="504"/>
      <c r="G673" s="505"/>
      <c r="H673" s="506"/>
      <c r="I673" s="505"/>
      <c r="J673" s="503"/>
      <c r="K673" s="453"/>
    </row>
    <row r="674">
      <c r="A674" s="327"/>
      <c r="B674" s="327"/>
      <c r="C674" s="327"/>
      <c r="D674" s="438"/>
      <c r="E674" s="326"/>
      <c r="F674" s="504"/>
      <c r="G674" s="505"/>
      <c r="H674" s="506"/>
      <c r="I674" s="505"/>
      <c r="J674" s="503"/>
      <c r="K674" s="453"/>
    </row>
    <row r="675">
      <c r="A675" s="327"/>
      <c r="B675" s="327"/>
      <c r="C675" s="327"/>
      <c r="D675" s="438"/>
      <c r="E675" s="326"/>
      <c r="F675" s="504"/>
      <c r="G675" s="505"/>
      <c r="H675" s="506"/>
      <c r="I675" s="505"/>
      <c r="J675" s="503"/>
      <c r="K675" s="453"/>
    </row>
    <row r="676">
      <c r="A676" s="327"/>
      <c r="B676" s="327"/>
      <c r="C676" s="327"/>
      <c r="D676" s="438"/>
      <c r="E676" s="326"/>
      <c r="F676" s="504"/>
      <c r="G676" s="505"/>
      <c r="H676" s="506"/>
      <c r="I676" s="505"/>
      <c r="J676" s="503"/>
      <c r="K676" s="453"/>
    </row>
    <row r="677">
      <c r="A677" s="327"/>
      <c r="B677" s="327"/>
      <c r="C677" s="327"/>
      <c r="D677" s="438"/>
      <c r="E677" s="326"/>
      <c r="F677" s="504"/>
      <c r="G677" s="505"/>
      <c r="H677" s="506"/>
      <c r="I677" s="505"/>
      <c r="J677" s="503"/>
      <c r="K677" s="453"/>
    </row>
    <row r="678">
      <c r="A678" s="327"/>
      <c r="B678" s="327"/>
      <c r="C678" s="327"/>
      <c r="D678" s="438"/>
      <c r="E678" s="326"/>
      <c r="F678" s="504"/>
      <c r="G678" s="505"/>
      <c r="H678" s="506"/>
      <c r="I678" s="505"/>
      <c r="J678" s="503"/>
      <c r="K678" s="453"/>
    </row>
    <row r="679">
      <c r="A679" s="327"/>
      <c r="B679" s="327"/>
      <c r="C679" s="327"/>
      <c r="D679" s="438"/>
      <c r="E679" s="326"/>
      <c r="F679" s="504"/>
      <c r="G679" s="505"/>
      <c r="H679" s="506"/>
      <c r="I679" s="505"/>
      <c r="J679" s="503"/>
      <c r="K679" s="453"/>
    </row>
    <row r="680">
      <c r="A680" s="327"/>
      <c r="B680" s="327"/>
      <c r="C680" s="327"/>
      <c r="D680" s="438"/>
      <c r="E680" s="326"/>
      <c r="F680" s="504"/>
      <c r="G680" s="505"/>
      <c r="H680" s="506"/>
      <c r="I680" s="505"/>
      <c r="J680" s="503"/>
      <c r="K680" s="453"/>
    </row>
    <row r="681">
      <c r="A681" s="327"/>
      <c r="B681" s="327"/>
      <c r="C681" s="327"/>
      <c r="D681" s="438"/>
      <c r="E681" s="326"/>
      <c r="F681" s="504"/>
      <c r="G681" s="505"/>
      <c r="H681" s="506"/>
      <c r="I681" s="505"/>
      <c r="J681" s="503"/>
      <c r="K681" s="453"/>
    </row>
    <row r="682">
      <c r="A682" s="327"/>
      <c r="B682" s="327"/>
      <c r="C682" s="327"/>
      <c r="D682" s="438"/>
      <c r="E682" s="326"/>
      <c r="F682" s="504"/>
      <c r="G682" s="505"/>
      <c r="H682" s="506"/>
      <c r="I682" s="505"/>
      <c r="J682" s="503"/>
      <c r="K682" s="453"/>
    </row>
    <row r="683">
      <c r="A683" s="327"/>
      <c r="B683" s="327"/>
      <c r="C683" s="327"/>
      <c r="D683" s="438"/>
      <c r="E683" s="326"/>
      <c r="F683" s="504"/>
      <c r="G683" s="505"/>
      <c r="H683" s="506"/>
      <c r="I683" s="505"/>
      <c r="J683" s="503"/>
      <c r="K683" s="453"/>
    </row>
    <row r="684">
      <c r="A684" s="327"/>
      <c r="B684" s="327"/>
      <c r="C684" s="327"/>
      <c r="D684" s="438"/>
      <c r="E684" s="326"/>
      <c r="F684" s="504"/>
      <c r="G684" s="505"/>
      <c r="H684" s="506"/>
      <c r="I684" s="505"/>
      <c r="J684" s="503"/>
      <c r="K684" s="453"/>
    </row>
    <row r="685">
      <c r="A685" s="327"/>
      <c r="B685" s="327"/>
      <c r="C685" s="327"/>
      <c r="D685" s="438"/>
      <c r="E685" s="326"/>
      <c r="F685" s="504"/>
      <c r="G685" s="505"/>
      <c r="H685" s="506"/>
      <c r="I685" s="505"/>
      <c r="J685" s="503"/>
      <c r="K685" s="453"/>
    </row>
    <row r="686">
      <c r="A686" s="327"/>
      <c r="B686" s="327"/>
      <c r="C686" s="327"/>
      <c r="D686" s="438"/>
      <c r="E686" s="326"/>
      <c r="F686" s="504"/>
      <c r="G686" s="505"/>
      <c r="H686" s="506"/>
      <c r="I686" s="505"/>
      <c r="J686" s="503"/>
      <c r="K686" s="453"/>
    </row>
    <row r="687">
      <c r="A687" s="327"/>
      <c r="B687" s="327"/>
      <c r="C687" s="327"/>
      <c r="D687" s="438"/>
      <c r="E687" s="326"/>
      <c r="F687" s="504"/>
      <c r="G687" s="505"/>
      <c r="H687" s="506"/>
      <c r="I687" s="505"/>
      <c r="J687" s="503"/>
      <c r="K687" s="453"/>
    </row>
    <row r="688">
      <c r="A688" s="327"/>
      <c r="B688" s="327"/>
      <c r="C688" s="327"/>
      <c r="D688" s="438"/>
      <c r="E688" s="326"/>
      <c r="F688" s="504"/>
      <c r="G688" s="505"/>
      <c r="H688" s="506"/>
      <c r="I688" s="505"/>
      <c r="J688" s="503"/>
      <c r="K688" s="453"/>
    </row>
    <row r="689">
      <c r="A689" s="327"/>
      <c r="B689" s="327"/>
      <c r="C689" s="327"/>
      <c r="D689" s="438"/>
      <c r="E689" s="326"/>
      <c r="F689" s="504"/>
      <c r="G689" s="505"/>
      <c r="H689" s="506"/>
      <c r="I689" s="505"/>
      <c r="J689" s="503"/>
      <c r="K689" s="453"/>
    </row>
    <row r="690">
      <c r="A690" s="327"/>
      <c r="B690" s="327"/>
      <c r="C690" s="327"/>
      <c r="D690" s="438"/>
      <c r="E690" s="326"/>
      <c r="F690" s="504"/>
      <c r="G690" s="505"/>
      <c r="H690" s="506"/>
      <c r="I690" s="505"/>
      <c r="J690" s="503"/>
      <c r="K690" s="453"/>
    </row>
    <row r="691">
      <c r="A691" s="327"/>
      <c r="B691" s="327"/>
      <c r="C691" s="327"/>
      <c r="D691" s="438"/>
      <c r="E691" s="326"/>
      <c r="F691" s="504"/>
      <c r="G691" s="505"/>
      <c r="H691" s="506"/>
      <c r="I691" s="505"/>
      <c r="J691" s="503"/>
      <c r="K691" s="453"/>
    </row>
    <row r="692">
      <c r="A692" s="327"/>
      <c r="B692" s="327"/>
      <c r="C692" s="327"/>
      <c r="D692" s="438"/>
      <c r="E692" s="326"/>
      <c r="F692" s="504"/>
      <c r="G692" s="505"/>
      <c r="H692" s="506"/>
      <c r="I692" s="505"/>
      <c r="J692" s="503"/>
      <c r="K692" s="453"/>
    </row>
    <row r="693">
      <c r="A693" s="327"/>
      <c r="B693" s="327"/>
      <c r="C693" s="327"/>
      <c r="D693" s="438"/>
      <c r="E693" s="326"/>
      <c r="F693" s="504"/>
      <c r="G693" s="505"/>
      <c r="H693" s="506"/>
      <c r="I693" s="505"/>
      <c r="J693" s="503"/>
      <c r="K693" s="453"/>
    </row>
    <row r="694">
      <c r="A694" s="327"/>
      <c r="B694" s="327"/>
      <c r="C694" s="327"/>
      <c r="D694" s="438"/>
      <c r="E694" s="326"/>
      <c r="F694" s="504"/>
      <c r="G694" s="505"/>
      <c r="H694" s="506"/>
      <c r="I694" s="505"/>
      <c r="J694" s="503"/>
      <c r="K694" s="453"/>
    </row>
    <row r="695">
      <c r="A695" s="327"/>
      <c r="B695" s="327"/>
      <c r="C695" s="327"/>
      <c r="D695" s="438"/>
      <c r="E695" s="326"/>
      <c r="F695" s="504"/>
      <c r="G695" s="505"/>
      <c r="H695" s="506"/>
      <c r="I695" s="505"/>
      <c r="J695" s="503"/>
      <c r="K695" s="453"/>
    </row>
    <row r="696">
      <c r="A696" s="327"/>
      <c r="B696" s="327"/>
      <c r="C696" s="327"/>
      <c r="D696" s="438"/>
      <c r="E696" s="326"/>
      <c r="F696" s="504"/>
      <c r="G696" s="505"/>
      <c r="H696" s="506"/>
      <c r="I696" s="505"/>
      <c r="J696" s="503"/>
      <c r="K696" s="453"/>
    </row>
    <row r="697">
      <c r="A697" s="327"/>
      <c r="B697" s="327"/>
      <c r="C697" s="327"/>
      <c r="D697" s="438"/>
      <c r="E697" s="326"/>
      <c r="F697" s="504"/>
      <c r="G697" s="505"/>
      <c r="H697" s="506"/>
      <c r="I697" s="505"/>
      <c r="J697" s="503"/>
      <c r="K697" s="453"/>
    </row>
    <row r="698">
      <c r="A698" s="327"/>
      <c r="B698" s="327"/>
      <c r="C698" s="327"/>
      <c r="D698" s="438"/>
      <c r="E698" s="326"/>
      <c r="F698" s="504"/>
      <c r="G698" s="505"/>
      <c r="H698" s="506"/>
      <c r="I698" s="505"/>
      <c r="J698" s="503"/>
      <c r="K698" s="453"/>
    </row>
    <row r="699">
      <c r="A699" s="327"/>
      <c r="B699" s="327"/>
      <c r="C699" s="327"/>
      <c r="D699" s="438"/>
      <c r="E699" s="326"/>
      <c r="F699" s="504"/>
      <c r="G699" s="505"/>
      <c r="H699" s="506"/>
      <c r="I699" s="505"/>
      <c r="J699" s="503"/>
      <c r="K699" s="453"/>
    </row>
    <row r="700">
      <c r="A700" s="327"/>
      <c r="B700" s="327"/>
      <c r="C700" s="327"/>
      <c r="D700" s="438"/>
      <c r="E700" s="326"/>
      <c r="F700" s="504"/>
      <c r="G700" s="505"/>
      <c r="H700" s="506"/>
      <c r="I700" s="505"/>
      <c r="J700" s="503"/>
      <c r="K700" s="453"/>
    </row>
    <row r="701">
      <c r="A701" s="327"/>
      <c r="B701" s="327"/>
      <c r="C701" s="327"/>
      <c r="D701" s="438"/>
      <c r="E701" s="326"/>
      <c r="F701" s="504"/>
      <c r="G701" s="505"/>
      <c r="H701" s="506"/>
      <c r="I701" s="505"/>
      <c r="J701" s="503"/>
      <c r="K701" s="453"/>
    </row>
    <row r="702">
      <c r="A702" s="327"/>
      <c r="B702" s="327"/>
      <c r="C702" s="327"/>
      <c r="D702" s="438"/>
      <c r="E702" s="326"/>
      <c r="F702" s="504"/>
      <c r="G702" s="505"/>
      <c r="H702" s="506"/>
      <c r="I702" s="505"/>
      <c r="J702" s="503"/>
      <c r="K702" s="453"/>
    </row>
    <row r="703">
      <c r="A703" s="327"/>
      <c r="B703" s="327"/>
      <c r="C703" s="327"/>
      <c r="D703" s="438"/>
      <c r="E703" s="326"/>
      <c r="F703" s="504"/>
      <c r="G703" s="505"/>
      <c r="H703" s="506"/>
      <c r="I703" s="505"/>
      <c r="J703" s="503"/>
      <c r="K703" s="453"/>
    </row>
    <row r="704">
      <c r="A704" s="327"/>
      <c r="B704" s="327"/>
      <c r="C704" s="327"/>
      <c r="D704" s="438"/>
      <c r="E704" s="326"/>
      <c r="F704" s="504"/>
      <c r="G704" s="505"/>
      <c r="H704" s="506"/>
      <c r="I704" s="505"/>
      <c r="J704" s="503"/>
      <c r="K704" s="453"/>
    </row>
    <row r="705">
      <c r="A705" s="327"/>
      <c r="B705" s="327"/>
      <c r="C705" s="327"/>
      <c r="D705" s="438"/>
      <c r="E705" s="326"/>
      <c r="F705" s="504"/>
      <c r="G705" s="505"/>
      <c r="H705" s="506"/>
      <c r="I705" s="505"/>
      <c r="J705" s="503"/>
      <c r="K705" s="453"/>
    </row>
    <row r="706">
      <c r="A706" s="327"/>
      <c r="B706" s="327"/>
      <c r="C706" s="327"/>
      <c r="D706" s="438"/>
      <c r="E706" s="326"/>
      <c r="F706" s="504"/>
      <c r="G706" s="505"/>
      <c r="H706" s="506"/>
      <c r="I706" s="505"/>
      <c r="J706" s="503"/>
      <c r="K706" s="453"/>
    </row>
    <row r="707">
      <c r="A707" s="327"/>
      <c r="B707" s="327"/>
      <c r="C707" s="327"/>
      <c r="D707" s="438"/>
      <c r="E707" s="326"/>
      <c r="F707" s="504"/>
      <c r="G707" s="505"/>
      <c r="H707" s="506"/>
      <c r="I707" s="505"/>
      <c r="J707" s="503"/>
      <c r="K707" s="453"/>
    </row>
    <row r="708">
      <c r="A708" s="327"/>
      <c r="B708" s="327"/>
      <c r="C708" s="327"/>
      <c r="D708" s="438"/>
      <c r="E708" s="326"/>
      <c r="F708" s="504"/>
      <c r="G708" s="505"/>
      <c r="H708" s="506"/>
      <c r="I708" s="505"/>
      <c r="J708" s="503"/>
      <c r="K708" s="453"/>
    </row>
    <row r="709">
      <c r="A709" s="327"/>
      <c r="B709" s="327"/>
      <c r="C709" s="327"/>
      <c r="D709" s="438"/>
      <c r="E709" s="326"/>
      <c r="F709" s="504"/>
      <c r="G709" s="505"/>
      <c r="H709" s="506"/>
      <c r="I709" s="505"/>
      <c r="J709" s="503"/>
      <c r="K709" s="453"/>
    </row>
    <row r="710">
      <c r="A710" s="327"/>
      <c r="B710" s="327"/>
      <c r="C710" s="327"/>
      <c r="D710" s="438"/>
      <c r="E710" s="326"/>
      <c r="F710" s="504"/>
      <c r="G710" s="505"/>
      <c r="H710" s="506"/>
      <c r="I710" s="505"/>
      <c r="J710" s="503"/>
      <c r="K710" s="453"/>
    </row>
    <row r="711">
      <c r="A711" s="327"/>
      <c r="B711" s="327"/>
      <c r="C711" s="327"/>
      <c r="D711" s="438"/>
      <c r="E711" s="326"/>
      <c r="F711" s="504"/>
      <c r="G711" s="505"/>
      <c r="H711" s="506"/>
      <c r="I711" s="505"/>
      <c r="J711" s="503"/>
      <c r="K711" s="453"/>
    </row>
    <row r="712">
      <c r="A712" s="327"/>
      <c r="B712" s="327"/>
      <c r="C712" s="327"/>
      <c r="D712" s="438"/>
      <c r="E712" s="326"/>
      <c r="F712" s="504"/>
      <c r="G712" s="505"/>
      <c r="H712" s="506"/>
      <c r="I712" s="505"/>
      <c r="J712" s="503"/>
      <c r="K712" s="453"/>
    </row>
    <row r="713">
      <c r="A713" s="327"/>
      <c r="B713" s="327"/>
      <c r="C713" s="327"/>
      <c r="D713" s="438"/>
      <c r="E713" s="326"/>
      <c r="F713" s="504"/>
      <c r="G713" s="505"/>
      <c r="H713" s="506"/>
      <c r="I713" s="505"/>
      <c r="J713" s="503"/>
      <c r="K713" s="453"/>
    </row>
    <row r="714">
      <c r="A714" s="327"/>
      <c r="B714" s="327"/>
      <c r="C714" s="327"/>
      <c r="D714" s="438"/>
      <c r="E714" s="326"/>
      <c r="F714" s="504"/>
      <c r="G714" s="505"/>
      <c r="H714" s="506"/>
      <c r="I714" s="505"/>
      <c r="J714" s="503"/>
      <c r="K714" s="453"/>
    </row>
    <row r="715">
      <c r="A715" s="327"/>
      <c r="B715" s="327"/>
      <c r="C715" s="327"/>
      <c r="D715" s="438"/>
      <c r="E715" s="326"/>
      <c r="F715" s="504"/>
      <c r="G715" s="505"/>
      <c r="H715" s="506"/>
      <c r="I715" s="505"/>
      <c r="J715" s="503"/>
      <c r="K715" s="453"/>
    </row>
    <row r="716">
      <c r="A716" s="327"/>
      <c r="B716" s="327"/>
      <c r="C716" s="327"/>
      <c r="D716" s="438"/>
      <c r="E716" s="326"/>
      <c r="F716" s="504"/>
      <c r="G716" s="505"/>
      <c r="H716" s="506"/>
      <c r="I716" s="505"/>
      <c r="J716" s="503"/>
      <c r="K716" s="453"/>
    </row>
    <row r="717">
      <c r="A717" s="327"/>
      <c r="B717" s="327"/>
      <c r="C717" s="327"/>
      <c r="D717" s="438"/>
      <c r="E717" s="326"/>
      <c r="F717" s="504"/>
      <c r="G717" s="505"/>
      <c r="H717" s="506"/>
      <c r="I717" s="505"/>
      <c r="J717" s="503"/>
      <c r="K717" s="453"/>
    </row>
    <row r="718">
      <c r="A718" s="327"/>
      <c r="B718" s="327"/>
      <c r="C718" s="327"/>
      <c r="D718" s="438"/>
      <c r="E718" s="326"/>
      <c r="F718" s="504"/>
      <c r="G718" s="505"/>
      <c r="H718" s="506"/>
      <c r="I718" s="505"/>
      <c r="J718" s="503"/>
      <c r="K718" s="453"/>
    </row>
    <row r="719">
      <c r="A719" s="327"/>
      <c r="B719" s="327"/>
      <c r="C719" s="327"/>
      <c r="D719" s="438"/>
      <c r="E719" s="326"/>
      <c r="F719" s="504"/>
      <c r="G719" s="505"/>
      <c r="H719" s="506"/>
      <c r="I719" s="505"/>
      <c r="J719" s="503"/>
      <c r="K719" s="453"/>
    </row>
    <row r="720">
      <c r="A720" s="327"/>
      <c r="B720" s="327"/>
      <c r="C720" s="327"/>
      <c r="D720" s="438"/>
      <c r="E720" s="326"/>
      <c r="F720" s="504"/>
      <c r="G720" s="505"/>
      <c r="H720" s="506"/>
      <c r="I720" s="505"/>
      <c r="J720" s="503"/>
      <c r="K720" s="453"/>
    </row>
    <row r="721">
      <c r="A721" s="327"/>
      <c r="B721" s="327"/>
      <c r="C721" s="327"/>
      <c r="D721" s="438"/>
      <c r="E721" s="326"/>
      <c r="F721" s="504"/>
      <c r="G721" s="505"/>
      <c r="H721" s="506"/>
      <c r="I721" s="505"/>
      <c r="J721" s="503"/>
      <c r="K721" s="453"/>
    </row>
    <row r="722">
      <c r="A722" s="327"/>
      <c r="B722" s="327"/>
      <c r="C722" s="327"/>
      <c r="D722" s="438"/>
      <c r="E722" s="326"/>
      <c r="F722" s="504"/>
      <c r="G722" s="505"/>
      <c r="H722" s="506"/>
      <c r="I722" s="505"/>
      <c r="J722" s="503"/>
      <c r="K722" s="453"/>
    </row>
    <row r="723">
      <c r="A723" s="327"/>
      <c r="B723" s="327"/>
      <c r="C723" s="327"/>
      <c r="D723" s="438"/>
      <c r="E723" s="326"/>
      <c r="F723" s="504"/>
      <c r="G723" s="505"/>
      <c r="H723" s="506"/>
      <c r="I723" s="505"/>
      <c r="J723" s="503"/>
      <c r="K723" s="453"/>
    </row>
    <row r="724">
      <c r="A724" s="327"/>
      <c r="B724" s="327"/>
      <c r="C724" s="327"/>
      <c r="D724" s="438"/>
      <c r="E724" s="326"/>
      <c r="F724" s="504"/>
      <c r="G724" s="505"/>
      <c r="H724" s="506"/>
      <c r="I724" s="505"/>
      <c r="J724" s="503"/>
      <c r="K724" s="453"/>
    </row>
    <row r="725">
      <c r="A725" s="327"/>
      <c r="B725" s="327"/>
      <c r="C725" s="327"/>
      <c r="D725" s="438"/>
      <c r="E725" s="326"/>
      <c r="F725" s="504"/>
      <c r="G725" s="505"/>
      <c r="H725" s="506"/>
      <c r="I725" s="505"/>
      <c r="J725" s="503"/>
      <c r="K725" s="453"/>
    </row>
    <row r="726">
      <c r="A726" s="327"/>
      <c r="B726" s="327"/>
      <c r="C726" s="327"/>
      <c r="D726" s="438"/>
      <c r="E726" s="326"/>
      <c r="F726" s="504"/>
      <c r="G726" s="505"/>
      <c r="H726" s="506"/>
      <c r="I726" s="505"/>
      <c r="J726" s="503"/>
      <c r="K726" s="453"/>
    </row>
    <row r="727">
      <c r="A727" s="327"/>
      <c r="B727" s="327"/>
      <c r="C727" s="327"/>
      <c r="D727" s="438"/>
      <c r="E727" s="326"/>
      <c r="F727" s="504"/>
      <c r="G727" s="505"/>
      <c r="H727" s="506"/>
      <c r="I727" s="505"/>
      <c r="J727" s="503"/>
      <c r="K727" s="453"/>
    </row>
    <row r="728">
      <c r="A728" s="327"/>
      <c r="B728" s="327"/>
      <c r="C728" s="327"/>
      <c r="D728" s="438"/>
      <c r="E728" s="326"/>
      <c r="F728" s="504"/>
      <c r="G728" s="505"/>
      <c r="H728" s="506"/>
      <c r="I728" s="505"/>
      <c r="J728" s="503"/>
      <c r="K728" s="453"/>
    </row>
    <row r="729">
      <c r="A729" s="327"/>
      <c r="B729" s="327"/>
      <c r="C729" s="327"/>
      <c r="D729" s="438"/>
      <c r="E729" s="326"/>
      <c r="F729" s="504"/>
      <c r="G729" s="505"/>
      <c r="H729" s="506"/>
      <c r="I729" s="505"/>
      <c r="J729" s="503"/>
      <c r="K729" s="453"/>
    </row>
    <row r="730">
      <c r="A730" s="327"/>
      <c r="B730" s="327"/>
      <c r="C730" s="327"/>
      <c r="D730" s="438"/>
      <c r="E730" s="326"/>
      <c r="F730" s="504"/>
      <c r="G730" s="505"/>
      <c r="H730" s="506"/>
      <c r="I730" s="505"/>
      <c r="J730" s="503"/>
      <c r="K730" s="453"/>
    </row>
    <row r="731">
      <c r="A731" s="327"/>
      <c r="B731" s="327"/>
      <c r="C731" s="327"/>
      <c r="D731" s="438"/>
      <c r="E731" s="326"/>
      <c r="F731" s="504"/>
      <c r="G731" s="505"/>
      <c r="H731" s="506"/>
      <c r="I731" s="505"/>
      <c r="J731" s="503"/>
      <c r="K731" s="453"/>
    </row>
    <row r="732">
      <c r="A732" s="327"/>
      <c r="B732" s="327"/>
      <c r="C732" s="327"/>
      <c r="D732" s="438"/>
      <c r="E732" s="326"/>
      <c r="F732" s="504"/>
      <c r="G732" s="505"/>
      <c r="H732" s="506"/>
      <c r="I732" s="505"/>
      <c r="J732" s="503"/>
      <c r="K732" s="453"/>
    </row>
    <row r="733">
      <c r="A733" s="327"/>
      <c r="B733" s="327"/>
      <c r="C733" s="327"/>
      <c r="D733" s="438"/>
      <c r="E733" s="326"/>
      <c r="F733" s="504"/>
      <c r="G733" s="505"/>
      <c r="H733" s="506"/>
      <c r="I733" s="505"/>
      <c r="J733" s="503"/>
      <c r="K733" s="453"/>
    </row>
    <row r="734">
      <c r="A734" s="327"/>
      <c r="B734" s="327"/>
      <c r="C734" s="327"/>
      <c r="D734" s="438"/>
      <c r="E734" s="326"/>
      <c r="F734" s="504"/>
      <c r="G734" s="505"/>
      <c r="H734" s="506"/>
      <c r="I734" s="505"/>
      <c r="J734" s="503"/>
      <c r="K734" s="453"/>
    </row>
    <row r="735">
      <c r="A735" s="327"/>
      <c r="B735" s="327"/>
      <c r="C735" s="327"/>
      <c r="D735" s="438"/>
      <c r="E735" s="326"/>
      <c r="F735" s="504"/>
      <c r="G735" s="505"/>
      <c r="H735" s="506"/>
      <c r="I735" s="505"/>
      <c r="J735" s="503"/>
      <c r="K735" s="453"/>
    </row>
    <row r="736">
      <c r="A736" s="327"/>
      <c r="B736" s="327"/>
      <c r="C736" s="327"/>
      <c r="D736" s="438"/>
      <c r="E736" s="326"/>
      <c r="F736" s="504"/>
      <c r="G736" s="505"/>
      <c r="H736" s="506"/>
      <c r="I736" s="505"/>
      <c r="J736" s="503"/>
      <c r="K736" s="453"/>
    </row>
    <row r="737">
      <c r="A737" s="327"/>
      <c r="B737" s="327"/>
      <c r="C737" s="327"/>
      <c r="D737" s="438"/>
      <c r="E737" s="326"/>
      <c r="F737" s="504"/>
      <c r="G737" s="505"/>
      <c r="H737" s="506"/>
      <c r="I737" s="505"/>
      <c r="J737" s="503"/>
      <c r="K737" s="453"/>
    </row>
    <row r="738">
      <c r="A738" s="327"/>
      <c r="B738" s="327"/>
      <c r="C738" s="327"/>
      <c r="D738" s="438"/>
      <c r="E738" s="326"/>
      <c r="F738" s="504"/>
      <c r="G738" s="505"/>
      <c r="H738" s="506"/>
      <c r="I738" s="505"/>
      <c r="J738" s="503"/>
      <c r="K738" s="453"/>
    </row>
    <row r="739">
      <c r="A739" s="327"/>
      <c r="B739" s="327"/>
      <c r="C739" s="327"/>
      <c r="D739" s="438"/>
      <c r="E739" s="326"/>
      <c r="F739" s="504"/>
      <c r="G739" s="505"/>
      <c r="H739" s="506"/>
      <c r="I739" s="505"/>
      <c r="J739" s="503"/>
      <c r="K739" s="453"/>
    </row>
    <row r="740">
      <c r="A740" s="327"/>
      <c r="B740" s="327"/>
      <c r="C740" s="327"/>
      <c r="D740" s="438"/>
      <c r="E740" s="326"/>
      <c r="F740" s="504"/>
      <c r="G740" s="505"/>
      <c r="H740" s="506"/>
      <c r="I740" s="505"/>
      <c r="J740" s="503"/>
      <c r="K740" s="453"/>
    </row>
    <row r="741">
      <c r="A741" s="327"/>
      <c r="B741" s="327"/>
      <c r="C741" s="327"/>
      <c r="D741" s="438"/>
      <c r="E741" s="326"/>
      <c r="F741" s="504"/>
      <c r="G741" s="505"/>
      <c r="H741" s="506"/>
      <c r="I741" s="505"/>
      <c r="J741" s="503"/>
      <c r="K741" s="453"/>
    </row>
    <row r="742">
      <c r="A742" s="327"/>
      <c r="B742" s="327"/>
      <c r="C742" s="327"/>
      <c r="D742" s="438"/>
      <c r="E742" s="326"/>
      <c r="F742" s="504"/>
      <c r="G742" s="505"/>
      <c r="H742" s="506"/>
      <c r="I742" s="505"/>
      <c r="J742" s="503"/>
      <c r="K742" s="453"/>
    </row>
    <row r="743">
      <c r="A743" s="327"/>
      <c r="B743" s="327"/>
      <c r="C743" s="327"/>
      <c r="D743" s="438"/>
      <c r="E743" s="326"/>
      <c r="F743" s="504"/>
      <c r="G743" s="505"/>
      <c r="H743" s="506"/>
      <c r="I743" s="505"/>
      <c r="J743" s="503"/>
      <c r="K743" s="453"/>
    </row>
    <row r="744">
      <c r="A744" s="327"/>
      <c r="B744" s="327"/>
      <c r="C744" s="327"/>
      <c r="D744" s="438"/>
      <c r="E744" s="326"/>
      <c r="F744" s="504"/>
      <c r="G744" s="505"/>
      <c r="H744" s="506"/>
      <c r="I744" s="505"/>
      <c r="J744" s="503"/>
      <c r="K744" s="453"/>
    </row>
    <row r="745">
      <c r="A745" s="327"/>
      <c r="B745" s="327"/>
      <c r="C745" s="327"/>
      <c r="D745" s="438"/>
      <c r="E745" s="326"/>
      <c r="F745" s="504"/>
      <c r="G745" s="505"/>
      <c r="H745" s="506"/>
      <c r="I745" s="505"/>
      <c r="J745" s="503"/>
      <c r="K745" s="453"/>
    </row>
    <row r="746">
      <c r="A746" s="327"/>
      <c r="B746" s="327"/>
      <c r="C746" s="327"/>
      <c r="D746" s="438"/>
      <c r="E746" s="326"/>
      <c r="F746" s="504"/>
      <c r="G746" s="505"/>
      <c r="H746" s="506"/>
      <c r="I746" s="505"/>
      <c r="J746" s="503"/>
      <c r="K746" s="453"/>
    </row>
    <row r="747">
      <c r="A747" s="327"/>
      <c r="B747" s="327"/>
      <c r="C747" s="327"/>
      <c r="D747" s="438"/>
      <c r="E747" s="326"/>
      <c r="F747" s="504"/>
      <c r="G747" s="505"/>
      <c r="H747" s="506"/>
      <c r="I747" s="505"/>
      <c r="J747" s="503"/>
      <c r="K747" s="453"/>
    </row>
    <row r="748">
      <c r="A748" s="327"/>
      <c r="B748" s="327"/>
      <c r="C748" s="327"/>
      <c r="D748" s="438"/>
      <c r="E748" s="326"/>
      <c r="F748" s="504"/>
      <c r="G748" s="505"/>
      <c r="H748" s="506"/>
      <c r="I748" s="505"/>
      <c r="J748" s="503"/>
      <c r="K748" s="453"/>
    </row>
    <row r="749">
      <c r="A749" s="327"/>
      <c r="B749" s="327"/>
      <c r="C749" s="327"/>
      <c r="D749" s="438"/>
      <c r="E749" s="326"/>
      <c r="F749" s="504"/>
      <c r="G749" s="505"/>
      <c r="H749" s="506"/>
      <c r="I749" s="505"/>
      <c r="J749" s="503"/>
      <c r="K749" s="453"/>
    </row>
    <row r="750">
      <c r="A750" s="327"/>
      <c r="B750" s="327"/>
      <c r="C750" s="327"/>
      <c r="D750" s="438"/>
      <c r="E750" s="326"/>
      <c r="F750" s="504"/>
      <c r="G750" s="505"/>
      <c r="H750" s="506"/>
      <c r="I750" s="505"/>
      <c r="J750" s="503"/>
      <c r="K750" s="453"/>
    </row>
    <row r="751">
      <c r="A751" s="327"/>
      <c r="B751" s="327"/>
      <c r="C751" s="327"/>
      <c r="D751" s="438"/>
      <c r="E751" s="326"/>
      <c r="F751" s="504"/>
      <c r="G751" s="505"/>
      <c r="H751" s="506"/>
      <c r="I751" s="505"/>
      <c r="J751" s="503"/>
      <c r="K751" s="453"/>
    </row>
    <row r="752">
      <c r="A752" s="327"/>
      <c r="B752" s="327"/>
      <c r="C752" s="327"/>
      <c r="D752" s="438"/>
      <c r="E752" s="326"/>
      <c r="F752" s="504"/>
      <c r="G752" s="505"/>
      <c r="H752" s="506"/>
      <c r="I752" s="505"/>
      <c r="J752" s="503"/>
      <c r="K752" s="453"/>
    </row>
    <row r="753">
      <c r="A753" s="327"/>
      <c r="B753" s="327"/>
      <c r="C753" s="327"/>
      <c r="D753" s="438"/>
      <c r="E753" s="326"/>
      <c r="F753" s="504"/>
      <c r="G753" s="505"/>
      <c r="H753" s="506"/>
      <c r="I753" s="505"/>
      <c r="J753" s="503"/>
      <c r="K753" s="453"/>
    </row>
    <row r="754">
      <c r="A754" s="327"/>
      <c r="B754" s="327"/>
      <c r="C754" s="327"/>
      <c r="D754" s="438"/>
      <c r="E754" s="326"/>
      <c r="F754" s="504"/>
      <c r="G754" s="505"/>
      <c r="H754" s="506"/>
      <c r="I754" s="505"/>
      <c r="J754" s="503"/>
      <c r="K754" s="453"/>
    </row>
    <row r="755">
      <c r="A755" s="327"/>
      <c r="B755" s="327"/>
      <c r="C755" s="327"/>
      <c r="D755" s="438"/>
      <c r="E755" s="326"/>
      <c r="F755" s="504"/>
      <c r="G755" s="505"/>
      <c r="H755" s="506"/>
      <c r="I755" s="505"/>
      <c r="J755" s="503"/>
      <c r="K755" s="453"/>
    </row>
    <row r="756">
      <c r="A756" s="327"/>
      <c r="B756" s="327"/>
      <c r="C756" s="327"/>
      <c r="D756" s="438"/>
      <c r="E756" s="326"/>
      <c r="F756" s="504"/>
      <c r="G756" s="505"/>
      <c r="H756" s="506"/>
      <c r="I756" s="505"/>
      <c r="J756" s="503"/>
      <c r="K756" s="453"/>
    </row>
    <row r="757">
      <c r="A757" s="327"/>
      <c r="B757" s="327"/>
      <c r="C757" s="327"/>
      <c r="D757" s="438"/>
      <c r="E757" s="326"/>
      <c r="F757" s="504"/>
      <c r="G757" s="505"/>
      <c r="H757" s="506"/>
      <c r="I757" s="505"/>
      <c r="J757" s="503"/>
      <c r="K757" s="453"/>
    </row>
    <row r="758">
      <c r="A758" s="327"/>
      <c r="B758" s="327"/>
      <c r="C758" s="327"/>
      <c r="D758" s="438"/>
      <c r="E758" s="326"/>
      <c r="F758" s="504"/>
      <c r="G758" s="505"/>
      <c r="H758" s="506"/>
      <c r="I758" s="505"/>
      <c r="J758" s="503"/>
      <c r="K758" s="453"/>
    </row>
    <row r="759">
      <c r="A759" s="327"/>
      <c r="B759" s="327"/>
      <c r="C759" s="327"/>
      <c r="D759" s="438"/>
      <c r="E759" s="326"/>
      <c r="F759" s="504"/>
      <c r="G759" s="505"/>
      <c r="H759" s="506"/>
      <c r="I759" s="505"/>
      <c r="J759" s="503"/>
      <c r="K759" s="453"/>
    </row>
    <row r="760">
      <c r="A760" s="327"/>
      <c r="B760" s="327"/>
      <c r="C760" s="327"/>
      <c r="D760" s="438"/>
      <c r="E760" s="326"/>
      <c r="F760" s="504"/>
      <c r="G760" s="505"/>
      <c r="H760" s="506"/>
      <c r="I760" s="505"/>
      <c r="J760" s="503"/>
      <c r="K760" s="453"/>
    </row>
    <row r="761">
      <c r="A761" s="327"/>
      <c r="B761" s="327"/>
      <c r="C761" s="327"/>
      <c r="D761" s="438"/>
      <c r="E761" s="326"/>
      <c r="F761" s="504"/>
      <c r="G761" s="505"/>
      <c r="H761" s="506"/>
      <c r="I761" s="505"/>
      <c r="J761" s="503"/>
      <c r="K761" s="453"/>
    </row>
    <row r="762">
      <c r="A762" s="327"/>
      <c r="B762" s="327"/>
      <c r="C762" s="327"/>
      <c r="D762" s="438"/>
      <c r="E762" s="326"/>
      <c r="F762" s="504"/>
      <c r="G762" s="505"/>
      <c r="H762" s="506"/>
      <c r="I762" s="505"/>
      <c r="J762" s="503"/>
      <c r="K762" s="453"/>
    </row>
    <row r="763">
      <c r="A763" s="327"/>
      <c r="B763" s="327"/>
      <c r="C763" s="327"/>
      <c r="D763" s="438"/>
      <c r="E763" s="326"/>
      <c r="F763" s="504"/>
      <c r="G763" s="505"/>
      <c r="H763" s="506"/>
      <c r="I763" s="505"/>
      <c r="J763" s="503"/>
      <c r="K763" s="453"/>
    </row>
    <row r="764">
      <c r="A764" s="327"/>
      <c r="B764" s="327"/>
      <c r="C764" s="327"/>
      <c r="D764" s="438"/>
      <c r="E764" s="326"/>
      <c r="F764" s="504"/>
      <c r="G764" s="505"/>
      <c r="H764" s="506"/>
      <c r="I764" s="505"/>
      <c r="J764" s="503"/>
      <c r="K764" s="453"/>
    </row>
    <row r="765">
      <c r="A765" s="327"/>
      <c r="B765" s="327"/>
      <c r="C765" s="327"/>
      <c r="D765" s="438"/>
      <c r="E765" s="326"/>
      <c r="F765" s="504"/>
      <c r="G765" s="505"/>
      <c r="H765" s="506"/>
      <c r="I765" s="505"/>
      <c r="J765" s="503"/>
      <c r="K765" s="453"/>
    </row>
    <row r="766">
      <c r="A766" s="327"/>
      <c r="B766" s="327"/>
      <c r="C766" s="327"/>
      <c r="D766" s="438"/>
      <c r="E766" s="326"/>
      <c r="F766" s="504"/>
      <c r="G766" s="505"/>
      <c r="H766" s="506"/>
      <c r="I766" s="505"/>
      <c r="J766" s="503"/>
      <c r="K766" s="453"/>
    </row>
    <row r="767">
      <c r="A767" s="327"/>
      <c r="B767" s="327"/>
      <c r="C767" s="327"/>
      <c r="D767" s="438"/>
      <c r="E767" s="326"/>
      <c r="F767" s="504"/>
      <c r="G767" s="505"/>
      <c r="H767" s="506"/>
      <c r="I767" s="505"/>
      <c r="J767" s="503"/>
      <c r="K767" s="453"/>
    </row>
    <row r="768">
      <c r="A768" s="327"/>
      <c r="B768" s="327"/>
      <c r="C768" s="327"/>
      <c r="D768" s="438"/>
      <c r="E768" s="326"/>
      <c r="F768" s="504"/>
      <c r="G768" s="505"/>
      <c r="H768" s="506"/>
      <c r="I768" s="505"/>
      <c r="J768" s="503"/>
      <c r="K768" s="453"/>
    </row>
    <row r="769">
      <c r="A769" s="327"/>
      <c r="B769" s="327"/>
      <c r="C769" s="327"/>
      <c r="D769" s="438"/>
      <c r="E769" s="326"/>
      <c r="F769" s="504"/>
      <c r="G769" s="505"/>
      <c r="H769" s="506"/>
      <c r="I769" s="505"/>
      <c r="J769" s="503"/>
      <c r="K769" s="453"/>
    </row>
    <row r="770">
      <c r="A770" s="327"/>
      <c r="B770" s="327"/>
      <c r="C770" s="327"/>
      <c r="D770" s="438"/>
      <c r="E770" s="326"/>
      <c r="F770" s="504"/>
      <c r="G770" s="505"/>
      <c r="H770" s="506"/>
      <c r="I770" s="505"/>
      <c r="J770" s="503"/>
      <c r="K770" s="453"/>
    </row>
    <row r="771">
      <c r="A771" s="327"/>
      <c r="B771" s="327"/>
      <c r="C771" s="327"/>
      <c r="D771" s="438"/>
      <c r="E771" s="326"/>
      <c r="F771" s="504"/>
      <c r="G771" s="505"/>
      <c r="H771" s="506"/>
      <c r="I771" s="505"/>
      <c r="J771" s="503"/>
      <c r="K771" s="453"/>
    </row>
    <row r="772">
      <c r="A772" s="327"/>
      <c r="B772" s="327"/>
      <c r="C772" s="327"/>
      <c r="D772" s="438"/>
      <c r="E772" s="326"/>
      <c r="F772" s="504"/>
      <c r="G772" s="505"/>
      <c r="H772" s="506"/>
      <c r="I772" s="505"/>
      <c r="J772" s="503"/>
      <c r="K772" s="453"/>
    </row>
    <row r="773">
      <c r="A773" s="327"/>
      <c r="B773" s="327"/>
      <c r="C773" s="327"/>
      <c r="D773" s="438"/>
      <c r="E773" s="326"/>
      <c r="F773" s="504"/>
      <c r="G773" s="505"/>
      <c r="H773" s="506"/>
      <c r="I773" s="505"/>
      <c r="J773" s="503"/>
      <c r="K773" s="453"/>
    </row>
    <row r="774">
      <c r="A774" s="327"/>
      <c r="B774" s="327"/>
      <c r="C774" s="327"/>
      <c r="D774" s="438"/>
      <c r="E774" s="326"/>
      <c r="F774" s="504"/>
      <c r="G774" s="505"/>
      <c r="H774" s="506"/>
      <c r="I774" s="505"/>
      <c r="J774" s="503"/>
      <c r="K774" s="453"/>
    </row>
    <row r="775">
      <c r="A775" s="327"/>
      <c r="B775" s="327"/>
      <c r="C775" s="327"/>
      <c r="D775" s="438"/>
      <c r="E775" s="326"/>
      <c r="F775" s="504"/>
      <c r="G775" s="505"/>
      <c r="H775" s="506"/>
      <c r="I775" s="505"/>
      <c r="J775" s="503"/>
      <c r="K775" s="453"/>
    </row>
    <row r="776">
      <c r="A776" s="327"/>
      <c r="B776" s="327"/>
      <c r="C776" s="327"/>
      <c r="D776" s="438"/>
      <c r="E776" s="326"/>
      <c r="F776" s="504"/>
      <c r="G776" s="505"/>
      <c r="H776" s="506"/>
      <c r="I776" s="505"/>
      <c r="J776" s="503"/>
      <c r="K776" s="453"/>
    </row>
    <row r="777">
      <c r="A777" s="327"/>
      <c r="B777" s="327"/>
      <c r="C777" s="327"/>
      <c r="D777" s="438"/>
      <c r="E777" s="326"/>
      <c r="F777" s="504"/>
      <c r="G777" s="505"/>
      <c r="H777" s="506"/>
      <c r="I777" s="505"/>
      <c r="J777" s="503"/>
      <c r="K777" s="453"/>
    </row>
    <row r="778">
      <c r="A778" s="327"/>
      <c r="B778" s="327"/>
      <c r="C778" s="327"/>
      <c r="D778" s="438"/>
      <c r="E778" s="326"/>
      <c r="F778" s="504"/>
      <c r="G778" s="505"/>
      <c r="H778" s="506"/>
      <c r="I778" s="505"/>
      <c r="J778" s="503"/>
      <c r="K778" s="453"/>
    </row>
    <row r="779">
      <c r="A779" s="327"/>
      <c r="B779" s="327"/>
      <c r="C779" s="327"/>
      <c r="D779" s="438"/>
      <c r="E779" s="326"/>
      <c r="F779" s="504"/>
      <c r="G779" s="505"/>
      <c r="H779" s="506"/>
      <c r="I779" s="505"/>
      <c r="J779" s="503"/>
      <c r="K779" s="453"/>
    </row>
    <row r="780">
      <c r="A780" s="327"/>
      <c r="B780" s="327"/>
      <c r="C780" s="327"/>
      <c r="D780" s="438"/>
      <c r="E780" s="326"/>
      <c r="F780" s="504"/>
      <c r="G780" s="505"/>
      <c r="H780" s="506"/>
      <c r="I780" s="505"/>
      <c r="J780" s="503"/>
      <c r="K780" s="453"/>
    </row>
    <row r="781">
      <c r="A781" s="327"/>
      <c r="B781" s="327"/>
      <c r="C781" s="327"/>
      <c r="D781" s="438"/>
      <c r="E781" s="326"/>
      <c r="F781" s="504"/>
      <c r="G781" s="505"/>
      <c r="H781" s="506"/>
      <c r="I781" s="505"/>
      <c r="J781" s="503"/>
      <c r="K781" s="453"/>
    </row>
    <row r="782">
      <c r="A782" s="327"/>
      <c r="B782" s="327"/>
      <c r="C782" s="327"/>
      <c r="D782" s="438"/>
      <c r="E782" s="326"/>
      <c r="F782" s="504"/>
      <c r="G782" s="505"/>
      <c r="H782" s="506"/>
      <c r="I782" s="505"/>
      <c r="J782" s="503"/>
      <c r="K782" s="453"/>
    </row>
    <row r="783">
      <c r="A783" s="327"/>
      <c r="B783" s="327"/>
      <c r="C783" s="327"/>
      <c r="D783" s="438"/>
      <c r="E783" s="326"/>
      <c r="F783" s="504"/>
      <c r="G783" s="505"/>
      <c r="H783" s="506"/>
      <c r="I783" s="505"/>
      <c r="J783" s="503"/>
      <c r="K783" s="453"/>
    </row>
    <row r="784">
      <c r="A784" s="327"/>
      <c r="B784" s="327"/>
      <c r="C784" s="327"/>
      <c r="D784" s="438"/>
      <c r="E784" s="326"/>
      <c r="F784" s="504"/>
      <c r="G784" s="505"/>
      <c r="H784" s="506"/>
      <c r="I784" s="505"/>
      <c r="J784" s="503"/>
      <c r="K784" s="453"/>
    </row>
    <row r="785">
      <c r="A785" s="327"/>
      <c r="B785" s="327"/>
      <c r="C785" s="327"/>
      <c r="D785" s="438"/>
      <c r="E785" s="326"/>
      <c r="F785" s="504"/>
      <c r="G785" s="505"/>
      <c r="H785" s="506"/>
      <c r="I785" s="505"/>
      <c r="J785" s="503"/>
      <c r="K785" s="453"/>
    </row>
    <row r="786">
      <c r="A786" s="327"/>
      <c r="B786" s="327"/>
      <c r="C786" s="327"/>
      <c r="D786" s="438"/>
      <c r="E786" s="326"/>
      <c r="F786" s="504"/>
      <c r="G786" s="505"/>
      <c r="H786" s="506"/>
      <c r="I786" s="505"/>
      <c r="J786" s="503"/>
      <c r="K786" s="453"/>
    </row>
    <row r="787">
      <c r="A787" s="327"/>
      <c r="B787" s="327"/>
      <c r="C787" s="327"/>
      <c r="D787" s="438"/>
      <c r="E787" s="326"/>
      <c r="F787" s="504"/>
      <c r="G787" s="505"/>
      <c r="H787" s="506"/>
      <c r="I787" s="505"/>
      <c r="J787" s="503"/>
      <c r="K787" s="453"/>
    </row>
    <row r="788">
      <c r="A788" s="327"/>
      <c r="B788" s="327"/>
      <c r="C788" s="327"/>
      <c r="D788" s="438"/>
      <c r="E788" s="326"/>
      <c r="F788" s="504"/>
      <c r="G788" s="505"/>
      <c r="H788" s="506"/>
      <c r="I788" s="505"/>
      <c r="J788" s="503"/>
      <c r="K788" s="453"/>
    </row>
    <row r="789">
      <c r="A789" s="327"/>
      <c r="B789" s="327"/>
      <c r="C789" s="327"/>
      <c r="D789" s="438"/>
      <c r="E789" s="326"/>
      <c r="F789" s="504"/>
      <c r="G789" s="505"/>
      <c r="H789" s="506"/>
      <c r="I789" s="505"/>
      <c r="J789" s="503"/>
      <c r="K789" s="453"/>
    </row>
    <row r="790">
      <c r="A790" s="327"/>
      <c r="B790" s="327"/>
      <c r="C790" s="327"/>
      <c r="D790" s="438"/>
      <c r="E790" s="326"/>
      <c r="F790" s="504"/>
      <c r="G790" s="505"/>
      <c r="H790" s="506"/>
      <c r="I790" s="505"/>
      <c r="J790" s="503"/>
      <c r="K790" s="453"/>
    </row>
    <row r="791">
      <c r="A791" s="327"/>
      <c r="B791" s="327"/>
      <c r="C791" s="327"/>
      <c r="D791" s="438"/>
      <c r="E791" s="326"/>
      <c r="F791" s="504"/>
      <c r="G791" s="505"/>
      <c r="H791" s="506"/>
      <c r="I791" s="505"/>
      <c r="J791" s="503"/>
      <c r="K791" s="453"/>
    </row>
    <row r="792">
      <c r="A792" s="327"/>
      <c r="B792" s="327"/>
      <c r="C792" s="327"/>
      <c r="D792" s="438"/>
      <c r="E792" s="326"/>
      <c r="F792" s="504"/>
      <c r="G792" s="505"/>
      <c r="H792" s="506"/>
      <c r="I792" s="505"/>
      <c r="J792" s="503"/>
      <c r="K792" s="453"/>
    </row>
    <row r="793">
      <c r="A793" s="327"/>
      <c r="B793" s="327"/>
      <c r="C793" s="327"/>
      <c r="D793" s="438"/>
      <c r="E793" s="326"/>
      <c r="F793" s="504"/>
      <c r="G793" s="505"/>
      <c r="H793" s="506"/>
      <c r="I793" s="505"/>
      <c r="J793" s="503"/>
      <c r="K793" s="453"/>
    </row>
    <row r="794">
      <c r="A794" s="327"/>
      <c r="B794" s="327"/>
      <c r="C794" s="327"/>
      <c r="D794" s="438"/>
      <c r="E794" s="326"/>
      <c r="F794" s="504"/>
      <c r="G794" s="505"/>
      <c r="H794" s="506"/>
      <c r="I794" s="505"/>
      <c r="J794" s="503"/>
      <c r="K794" s="453"/>
    </row>
    <row r="795">
      <c r="A795" s="327"/>
      <c r="B795" s="327"/>
      <c r="C795" s="327"/>
      <c r="D795" s="438"/>
      <c r="E795" s="326"/>
      <c r="F795" s="504"/>
      <c r="G795" s="505"/>
      <c r="H795" s="506"/>
      <c r="I795" s="505"/>
      <c r="J795" s="503"/>
      <c r="K795" s="453"/>
    </row>
    <row r="796">
      <c r="A796" s="327"/>
      <c r="B796" s="327"/>
      <c r="C796" s="327"/>
      <c r="D796" s="438"/>
      <c r="E796" s="326"/>
      <c r="F796" s="504"/>
      <c r="G796" s="505"/>
      <c r="H796" s="506"/>
      <c r="I796" s="505"/>
      <c r="J796" s="503"/>
      <c r="K796" s="453"/>
    </row>
    <row r="797">
      <c r="A797" s="327"/>
      <c r="B797" s="327"/>
      <c r="C797" s="327"/>
      <c r="D797" s="438"/>
      <c r="E797" s="326"/>
      <c r="F797" s="504"/>
      <c r="G797" s="505"/>
      <c r="H797" s="506"/>
      <c r="I797" s="505"/>
      <c r="J797" s="503"/>
      <c r="K797" s="453"/>
    </row>
    <row r="798">
      <c r="A798" s="327"/>
      <c r="B798" s="327"/>
      <c r="C798" s="327"/>
      <c r="D798" s="438"/>
      <c r="E798" s="326"/>
      <c r="F798" s="504"/>
      <c r="G798" s="505"/>
      <c r="H798" s="506"/>
      <c r="I798" s="505"/>
      <c r="J798" s="503"/>
      <c r="K798" s="453"/>
    </row>
    <row r="799">
      <c r="A799" s="327"/>
      <c r="B799" s="327"/>
      <c r="C799" s="327"/>
      <c r="D799" s="438"/>
      <c r="E799" s="326"/>
      <c r="F799" s="504"/>
      <c r="G799" s="505"/>
      <c r="H799" s="506"/>
      <c r="I799" s="505"/>
      <c r="J799" s="503"/>
      <c r="K799" s="453"/>
    </row>
    <row r="800">
      <c r="A800" s="327"/>
      <c r="B800" s="327"/>
      <c r="C800" s="327"/>
      <c r="D800" s="438"/>
      <c r="E800" s="326"/>
      <c r="F800" s="504"/>
      <c r="G800" s="505"/>
      <c r="H800" s="506"/>
      <c r="I800" s="505"/>
      <c r="J800" s="503"/>
      <c r="K800" s="453"/>
    </row>
    <row r="801">
      <c r="A801" s="327"/>
      <c r="B801" s="327"/>
      <c r="C801" s="327"/>
      <c r="D801" s="438"/>
      <c r="E801" s="326"/>
      <c r="F801" s="504"/>
      <c r="G801" s="505"/>
      <c r="H801" s="506"/>
      <c r="I801" s="505"/>
      <c r="J801" s="503"/>
      <c r="K801" s="453"/>
    </row>
    <row r="802">
      <c r="A802" s="327"/>
      <c r="B802" s="327"/>
      <c r="C802" s="327"/>
      <c r="D802" s="438"/>
      <c r="E802" s="326"/>
      <c r="F802" s="504"/>
      <c r="G802" s="505"/>
      <c r="H802" s="506"/>
      <c r="I802" s="505"/>
      <c r="J802" s="503"/>
      <c r="K802" s="453"/>
    </row>
    <row r="803">
      <c r="A803" s="327"/>
      <c r="B803" s="327"/>
      <c r="C803" s="327"/>
      <c r="D803" s="438"/>
      <c r="E803" s="326"/>
      <c r="F803" s="504"/>
      <c r="G803" s="505"/>
      <c r="H803" s="506"/>
      <c r="I803" s="505"/>
      <c r="J803" s="503"/>
      <c r="K803" s="453"/>
    </row>
    <row r="804">
      <c r="A804" s="327"/>
      <c r="B804" s="327"/>
      <c r="C804" s="327"/>
      <c r="D804" s="438"/>
      <c r="E804" s="326"/>
      <c r="F804" s="504"/>
      <c r="G804" s="505"/>
      <c r="H804" s="506"/>
      <c r="I804" s="505"/>
      <c r="J804" s="503"/>
      <c r="K804" s="453"/>
    </row>
    <row r="805">
      <c r="A805" s="327"/>
      <c r="B805" s="327"/>
      <c r="C805" s="327"/>
      <c r="D805" s="438"/>
      <c r="E805" s="326"/>
      <c r="F805" s="504"/>
      <c r="G805" s="505"/>
      <c r="H805" s="506"/>
      <c r="I805" s="505"/>
      <c r="J805" s="503"/>
      <c r="K805" s="453"/>
    </row>
    <row r="806">
      <c r="A806" s="327"/>
      <c r="B806" s="327"/>
      <c r="C806" s="327"/>
      <c r="D806" s="438"/>
      <c r="E806" s="326"/>
      <c r="F806" s="504"/>
      <c r="G806" s="505"/>
      <c r="H806" s="506"/>
      <c r="I806" s="505"/>
      <c r="J806" s="503"/>
      <c r="K806" s="453"/>
    </row>
    <row r="807">
      <c r="A807" s="327"/>
      <c r="B807" s="327"/>
      <c r="C807" s="327"/>
      <c r="D807" s="438"/>
      <c r="E807" s="326"/>
      <c r="F807" s="504"/>
      <c r="G807" s="505"/>
      <c r="H807" s="506"/>
      <c r="I807" s="505"/>
      <c r="J807" s="503"/>
      <c r="K807" s="453"/>
    </row>
    <row r="808">
      <c r="A808" s="327"/>
      <c r="B808" s="327"/>
      <c r="C808" s="327"/>
      <c r="D808" s="438"/>
      <c r="E808" s="326"/>
      <c r="F808" s="504"/>
      <c r="G808" s="505"/>
      <c r="H808" s="506"/>
      <c r="I808" s="505"/>
      <c r="J808" s="503"/>
      <c r="K808" s="453"/>
    </row>
    <row r="809">
      <c r="A809" s="327"/>
      <c r="B809" s="327"/>
      <c r="C809" s="327"/>
      <c r="D809" s="438"/>
      <c r="E809" s="326"/>
      <c r="F809" s="504"/>
      <c r="G809" s="505"/>
      <c r="H809" s="506"/>
      <c r="I809" s="505"/>
      <c r="J809" s="503"/>
      <c r="K809" s="453"/>
    </row>
    <row r="810">
      <c r="A810" s="327"/>
      <c r="B810" s="327"/>
      <c r="C810" s="327"/>
      <c r="D810" s="438"/>
      <c r="E810" s="326"/>
      <c r="F810" s="504"/>
      <c r="G810" s="505"/>
      <c r="H810" s="506"/>
      <c r="I810" s="505"/>
      <c r="J810" s="503"/>
      <c r="K810" s="453"/>
    </row>
    <row r="811">
      <c r="A811" s="327"/>
      <c r="B811" s="327"/>
      <c r="C811" s="327"/>
      <c r="D811" s="438"/>
      <c r="E811" s="326"/>
      <c r="F811" s="504"/>
      <c r="G811" s="505"/>
      <c r="H811" s="506"/>
      <c r="I811" s="505"/>
      <c r="J811" s="503"/>
      <c r="K811" s="453"/>
    </row>
    <row r="812">
      <c r="A812" s="327"/>
      <c r="B812" s="327"/>
      <c r="C812" s="327"/>
      <c r="D812" s="438"/>
      <c r="E812" s="326"/>
      <c r="F812" s="504"/>
      <c r="G812" s="505"/>
      <c r="H812" s="506"/>
      <c r="I812" s="505"/>
      <c r="J812" s="503"/>
      <c r="K812" s="453"/>
    </row>
    <row r="813">
      <c r="A813" s="327"/>
      <c r="B813" s="327"/>
      <c r="C813" s="327"/>
      <c r="D813" s="438"/>
      <c r="E813" s="326"/>
      <c r="F813" s="504"/>
      <c r="G813" s="505"/>
      <c r="H813" s="506"/>
      <c r="I813" s="505"/>
      <c r="J813" s="503"/>
      <c r="K813" s="453"/>
    </row>
    <row r="814">
      <c r="A814" s="327"/>
      <c r="B814" s="327"/>
      <c r="C814" s="327"/>
      <c r="D814" s="438"/>
      <c r="E814" s="326"/>
      <c r="F814" s="504"/>
      <c r="G814" s="505"/>
      <c r="H814" s="506"/>
      <c r="I814" s="505"/>
      <c r="J814" s="503"/>
      <c r="K814" s="453"/>
    </row>
    <row r="815">
      <c r="A815" s="327"/>
      <c r="B815" s="327"/>
      <c r="C815" s="327"/>
      <c r="D815" s="438"/>
      <c r="E815" s="326"/>
      <c r="F815" s="504"/>
      <c r="G815" s="505"/>
      <c r="H815" s="506"/>
      <c r="I815" s="505"/>
      <c r="J815" s="503"/>
      <c r="K815" s="453"/>
    </row>
    <row r="816">
      <c r="A816" s="327"/>
      <c r="B816" s="327"/>
      <c r="C816" s="327"/>
      <c r="D816" s="438"/>
      <c r="E816" s="326"/>
      <c r="F816" s="504"/>
      <c r="G816" s="505"/>
      <c r="H816" s="506"/>
      <c r="I816" s="505"/>
      <c r="J816" s="503"/>
      <c r="K816" s="453"/>
    </row>
    <row r="817">
      <c r="A817" s="327"/>
      <c r="B817" s="327"/>
      <c r="C817" s="327"/>
      <c r="D817" s="438"/>
      <c r="E817" s="326"/>
      <c r="F817" s="504"/>
      <c r="G817" s="505"/>
      <c r="H817" s="506"/>
      <c r="I817" s="505"/>
      <c r="J817" s="503"/>
      <c r="K817" s="453"/>
    </row>
    <row r="818">
      <c r="A818" s="327"/>
      <c r="B818" s="327"/>
      <c r="C818" s="327"/>
      <c r="D818" s="438"/>
      <c r="E818" s="326"/>
      <c r="F818" s="504"/>
      <c r="G818" s="505"/>
      <c r="H818" s="506"/>
      <c r="I818" s="505"/>
      <c r="J818" s="503"/>
      <c r="K818" s="453"/>
    </row>
    <row r="819">
      <c r="A819" s="327"/>
      <c r="B819" s="327"/>
      <c r="C819" s="327"/>
      <c r="D819" s="438"/>
      <c r="E819" s="326"/>
      <c r="F819" s="504"/>
      <c r="G819" s="505"/>
      <c r="H819" s="506"/>
      <c r="I819" s="505"/>
      <c r="J819" s="503"/>
      <c r="K819" s="453"/>
    </row>
    <row r="820">
      <c r="A820" s="327"/>
      <c r="B820" s="327"/>
      <c r="C820" s="327"/>
      <c r="D820" s="438"/>
      <c r="E820" s="326"/>
      <c r="F820" s="504"/>
      <c r="G820" s="505"/>
      <c r="H820" s="506"/>
      <c r="I820" s="505"/>
      <c r="J820" s="503"/>
      <c r="K820" s="453"/>
    </row>
    <row r="821">
      <c r="A821" s="327"/>
      <c r="B821" s="327"/>
      <c r="C821" s="327"/>
      <c r="D821" s="438"/>
      <c r="E821" s="326"/>
      <c r="F821" s="504"/>
      <c r="G821" s="505"/>
      <c r="H821" s="506"/>
      <c r="I821" s="505"/>
      <c r="J821" s="503"/>
      <c r="K821" s="453"/>
    </row>
    <row r="822">
      <c r="A822" s="327"/>
      <c r="B822" s="327"/>
      <c r="C822" s="327"/>
      <c r="D822" s="438"/>
      <c r="E822" s="326"/>
      <c r="F822" s="504"/>
      <c r="G822" s="505"/>
      <c r="H822" s="506"/>
      <c r="I822" s="505"/>
      <c r="J822" s="503"/>
      <c r="K822" s="453"/>
    </row>
    <row r="823">
      <c r="A823" s="327"/>
      <c r="B823" s="327"/>
      <c r="C823" s="327"/>
      <c r="D823" s="438"/>
      <c r="E823" s="326"/>
      <c r="F823" s="504"/>
      <c r="G823" s="505"/>
      <c r="H823" s="506"/>
      <c r="I823" s="505"/>
      <c r="J823" s="503"/>
      <c r="K823" s="453"/>
    </row>
    <row r="824">
      <c r="A824" s="327"/>
      <c r="B824" s="327"/>
      <c r="C824" s="327"/>
      <c r="D824" s="438"/>
      <c r="E824" s="326"/>
      <c r="F824" s="504"/>
      <c r="G824" s="505"/>
      <c r="H824" s="506"/>
      <c r="I824" s="505"/>
      <c r="J824" s="503"/>
      <c r="K824" s="453"/>
    </row>
    <row r="825">
      <c r="A825" s="327"/>
      <c r="B825" s="327"/>
      <c r="C825" s="327"/>
      <c r="D825" s="438"/>
      <c r="E825" s="326"/>
      <c r="F825" s="504"/>
      <c r="G825" s="505"/>
      <c r="H825" s="506"/>
      <c r="I825" s="505"/>
      <c r="J825" s="503"/>
      <c r="K825" s="453"/>
    </row>
    <row r="826">
      <c r="A826" s="327"/>
      <c r="B826" s="327"/>
      <c r="C826" s="327"/>
      <c r="D826" s="438"/>
      <c r="E826" s="326"/>
      <c r="F826" s="504"/>
      <c r="G826" s="505"/>
      <c r="H826" s="506"/>
      <c r="I826" s="505"/>
      <c r="J826" s="503"/>
      <c r="K826" s="453"/>
    </row>
    <row r="827">
      <c r="A827" s="327"/>
      <c r="B827" s="327"/>
      <c r="C827" s="327"/>
      <c r="D827" s="438"/>
      <c r="E827" s="326"/>
      <c r="F827" s="504"/>
      <c r="G827" s="505"/>
      <c r="H827" s="506"/>
      <c r="I827" s="505"/>
      <c r="J827" s="503"/>
      <c r="K827" s="453"/>
    </row>
    <row r="828">
      <c r="A828" s="327"/>
      <c r="B828" s="327"/>
      <c r="C828" s="327"/>
      <c r="D828" s="438"/>
      <c r="E828" s="326"/>
      <c r="F828" s="504"/>
      <c r="G828" s="505"/>
      <c r="H828" s="506"/>
      <c r="I828" s="505"/>
      <c r="J828" s="503"/>
      <c r="K828" s="453"/>
    </row>
    <row r="829">
      <c r="A829" s="327"/>
      <c r="B829" s="327"/>
      <c r="C829" s="327"/>
      <c r="D829" s="438"/>
      <c r="E829" s="326"/>
      <c r="F829" s="504"/>
      <c r="G829" s="505"/>
      <c r="H829" s="506"/>
      <c r="I829" s="505"/>
      <c r="J829" s="503"/>
      <c r="K829" s="453"/>
    </row>
    <row r="830">
      <c r="A830" s="327"/>
      <c r="B830" s="327"/>
      <c r="C830" s="327"/>
      <c r="D830" s="438"/>
      <c r="E830" s="326"/>
      <c r="F830" s="504"/>
      <c r="G830" s="505"/>
      <c r="H830" s="506"/>
      <c r="I830" s="505"/>
      <c r="J830" s="503"/>
      <c r="K830" s="453"/>
    </row>
    <row r="831">
      <c r="A831" s="327"/>
      <c r="B831" s="327"/>
      <c r="C831" s="327"/>
      <c r="D831" s="438"/>
      <c r="E831" s="326"/>
      <c r="F831" s="504"/>
      <c r="G831" s="505"/>
      <c r="H831" s="506"/>
      <c r="I831" s="505"/>
      <c r="J831" s="503"/>
      <c r="K831" s="453"/>
    </row>
    <row r="832">
      <c r="A832" s="327"/>
      <c r="B832" s="327"/>
      <c r="C832" s="327"/>
      <c r="D832" s="438"/>
      <c r="E832" s="326"/>
      <c r="F832" s="504"/>
      <c r="G832" s="505"/>
      <c r="H832" s="506"/>
      <c r="I832" s="505"/>
      <c r="J832" s="503"/>
      <c r="K832" s="453"/>
    </row>
    <row r="833">
      <c r="A833" s="327"/>
      <c r="B833" s="327"/>
      <c r="C833" s="327"/>
      <c r="D833" s="438"/>
      <c r="E833" s="326"/>
      <c r="F833" s="504"/>
      <c r="G833" s="505"/>
      <c r="H833" s="506"/>
      <c r="I833" s="505"/>
      <c r="J833" s="503"/>
      <c r="K833" s="453"/>
    </row>
    <row r="834">
      <c r="A834" s="327"/>
      <c r="B834" s="327"/>
      <c r="C834" s="327"/>
      <c r="D834" s="438"/>
      <c r="E834" s="326"/>
      <c r="F834" s="504"/>
      <c r="G834" s="505"/>
      <c r="H834" s="506"/>
      <c r="I834" s="505"/>
      <c r="J834" s="503"/>
      <c r="K834" s="453"/>
    </row>
    <row r="835">
      <c r="A835" s="327"/>
      <c r="B835" s="327"/>
      <c r="C835" s="327"/>
      <c r="D835" s="438"/>
      <c r="E835" s="326"/>
      <c r="F835" s="504"/>
      <c r="G835" s="505"/>
      <c r="H835" s="506"/>
      <c r="I835" s="505"/>
      <c r="J835" s="503"/>
      <c r="K835" s="453"/>
    </row>
    <row r="836">
      <c r="A836" s="327"/>
      <c r="B836" s="327"/>
      <c r="C836" s="327"/>
      <c r="D836" s="438"/>
      <c r="E836" s="326"/>
      <c r="F836" s="504"/>
      <c r="G836" s="505"/>
      <c r="H836" s="506"/>
      <c r="I836" s="505"/>
      <c r="J836" s="503"/>
      <c r="K836" s="453"/>
    </row>
    <row r="837">
      <c r="A837" s="327"/>
      <c r="B837" s="327"/>
      <c r="C837" s="327"/>
      <c r="D837" s="438"/>
      <c r="E837" s="326"/>
      <c r="F837" s="504"/>
      <c r="G837" s="505"/>
      <c r="H837" s="506"/>
      <c r="I837" s="505"/>
      <c r="J837" s="503"/>
      <c r="K837" s="453"/>
    </row>
    <row r="838">
      <c r="A838" s="327"/>
      <c r="B838" s="327"/>
      <c r="C838" s="327"/>
      <c r="D838" s="438"/>
      <c r="E838" s="326"/>
      <c r="F838" s="504"/>
      <c r="G838" s="505"/>
      <c r="H838" s="506"/>
      <c r="I838" s="505"/>
      <c r="J838" s="503"/>
      <c r="K838" s="453"/>
    </row>
    <row r="839">
      <c r="A839" s="327"/>
      <c r="B839" s="327"/>
      <c r="C839" s="327"/>
      <c r="D839" s="438"/>
      <c r="E839" s="326"/>
      <c r="F839" s="504"/>
      <c r="G839" s="505"/>
      <c r="H839" s="506"/>
      <c r="I839" s="505"/>
      <c r="J839" s="503"/>
      <c r="K839" s="453"/>
    </row>
    <row r="840">
      <c r="A840" s="327"/>
      <c r="B840" s="327"/>
      <c r="C840" s="327"/>
      <c r="D840" s="438"/>
      <c r="E840" s="326"/>
      <c r="F840" s="504"/>
      <c r="G840" s="505"/>
      <c r="H840" s="506"/>
      <c r="I840" s="505"/>
      <c r="J840" s="503"/>
      <c r="K840" s="453"/>
    </row>
    <row r="841">
      <c r="A841" s="327"/>
      <c r="B841" s="327"/>
      <c r="C841" s="327"/>
      <c r="D841" s="438"/>
      <c r="E841" s="326"/>
      <c r="F841" s="504"/>
      <c r="G841" s="505"/>
      <c r="H841" s="506"/>
      <c r="I841" s="505"/>
      <c r="J841" s="503"/>
      <c r="K841" s="453"/>
    </row>
    <row r="842">
      <c r="A842" s="327"/>
      <c r="B842" s="327"/>
      <c r="C842" s="327"/>
      <c r="D842" s="438"/>
      <c r="E842" s="326"/>
      <c r="F842" s="504"/>
      <c r="G842" s="505"/>
      <c r="H842" s="506"/>
      <c r="I842" s="505"/>
      <c r="J842" s="503"/>
      <c r="K842" s="453"/>
    </row>
    <row r="843">
      <c r="A843" s="327"/>
      <c r="B843" s="327"/>
      <c r="C843" s="327"/>
      <c r="D843" s="438"/>
      <c r="E843" s="326"/>
      <c r="F843" s="504"/>
      <c r="G843" s="505"/>
      <c r="H843" s="506"/>
      <c r="I843" s="505"/>
      <c r="J843" s="503"/>
      <c r="K843" s="453"/>
    </row>
    <row r="844">
      <c r="A844" s="327"/>
      <c r="B844" s="327"/>
      <c r="C844" s="327"/>
      <c r="D844" s="438"/>
      <c r="E844" s="326"/>
      <c r="F844" s="504"/>
      <c r="G844" s="505"/>
      <c r="H844" s="506"/>
      <c r="I844" s="505"/>
      <c r="J844" s="503"/>
      <c r="K844" s="453"/>
    </row>
    <row r="845">
      <c r="A845" s="327"/>
      <c r="B845" s="327"/>
      <c r="C845" s="327"/>
      <c r="D845" s="438"/>
      <c r="E845" s="326"/>
      <c r="F845" s="504"/>
      <c r="G845" s="505"/>
      <c r="H845" s="506"/>
      <c r="I845" s="505"/>
      <c r="J845" s="503"/>
      <c r="K845" s="453"/>
    </row>
    <row r="846">
      <c r="A846" s="327"/>
      <c r="B846" s="327"/>
      <c r="C846" s="327"/>
      <c r="D846" s="438"/>
      <c r="E846" s="326"/>
      <c r="F846" s="504"/>
      <c r="G846" s="505"/>
      <c r="H846" s="506"/>
      <c r="I846" s="505"/>
      <c r="J846" s="503"/>
      <c r="K846" s="453"/>
    </row>
    <row r="847">
      <c r="A847" s="327"/>
      <c r="B847" s="327"/>
      <c r="C847" s="327"/>
      <c r="D847" s="438"/>
      <c r="E847" s="326"/>
      <c r="F847" s="504"/>
      <c r="G847" s="505"/>
      <c r="H847" s="506"/>
      <c r="I847" s="505"/>
      <c r="J847" s="503"/>
      <c r="K847" s="453"/>
    </row>
    <row r="848">
      <c r="A848" s="327"/>
      <c r="B848" s="327"/>
      <c r="C848" s="327"/>
      <c r="D848" s="438"/>
      <c r="E848" s="326"/>
      <c r="F848" s="504"/>
      <c r="G848" s="505"/>
      <c r="H848" s="506"/>
      <c r="I848" s="505"/>
      <c r="J848" s="503"/>
      <c r="K848" s="453"/>
    </row>
    <row r="849">
      <c r="A849" s="327"/>
      <c r="B849" s="327"/>
      <c r="C849" s="327"/>
      <c r="D849" s="438"/>
      <c r="E849" s="326"/>
      <c r="F849" s="504"/>
      <c r="G849" s="505"/>
      <c r="H849" s="506"/>
      <c r="I849" s="505"/>
      <c r="J849" s="503"/>
      <c r="K849" s="453"/>
    </row>
    <row r="850">
      <c r="A850" s="327"/>
      <c r="B850" s="327"/>
      <c r="C850" s="327"/>
      <c r="D850" s="438"/>
      <c r="E850" s="326"/>
      <c r="F850" s="504"/>
      <c r="G850" s="505"/>
      <c r="H850" s="506"/>
      <c r="I850" s="505"/>
      <c r="J850" s="503"/>
      <c r="K850" s="453"/>
    </row>
    <row r="851">
      <c r="A851" s="327"/>
      <c r="B851" s="327"/>
      <c r="C851" s="327"/>
      <c r="D851" s="438"/>
      <c r="E851" s="326"/>
      <c r="F851" s="504"/>
      <c r="G851" s="505"/>
      <c r="H851" s="506"/>
      <c r="I851" s="505"/>
      <c r="J851" s="503"/>
      <c r="K851" s="453"/>
    </row>
    <row r="852">
      <c r="A852" s="327"/>
      <c r="B852" s="327"/>
      <c r="C852" s="327"/>
      <c r="D852" s="438"/>
      <c r="E852" s="326"/>
      <c r="F852" s="504"/>
      <c r="G852" s="505"/>
      <c r="H852" s="506"/>
      <c r="I852" s="505"/>
      <c r="J852" s="503"/>
      <c r="K852" s="453"/>
    </row>
    <row r="853">
      <c r="A853" s="327"/>
      <c r="B853" s="327"/>
      <c r="C853" s="327"/>
      <c r="D853" s="438"/>
      <c r="E853" s="326"/>
      <c r="F853" s="504"/>
      <c r="G853" s="505"/>
      <c r="H853" s="506"/>
      <c r="I853" s="505"/>
      <c r="J853" s="503"/>
      <c r="K853" s="453"/>
    </row>
    <row r="854">
      <c r="A854" s="327"/>
      <c r="B854" s="327"/>
      <c r="C854" s="327"/>
      <c r="D854" s="438"/>
      <c r="E854" s="326"/>
      <c r="F854" s="504"/>
      <c r="G854" s="505"/>
      <c r="H854" s="506"/>
      <c r="I854" s="505"/>
      <c r="J854" s="503"/>
      <c r="K854" s="453"/>
    </row>
    <row r="855">
      <c r="A855" s="327"/>
      <c r="B855" s="327"/>
      <c r="C855" s="327"/>
      <c r="D855" s="438"/>
      <c r="E855" s="326"/>
      <c r="F855" s="504"/>
      <c r="G855" s="505"/>
      <c r="H855" s="506"/>
      <c r="I855" s="505"/>
      <c r="J855" s="503"/>
      <c r="K855" s="453"/>
    </row>
    <row r="856">
      <c r="A856" s="327"/>
      <c r="B856" s="327"/>
      <c r="C856" s="327"/>
      <c r="D856" s="438"/>
      <c r="E856" s="326"/>
      <c r="F856" s="504"/>
      <c r="G856" s="505"/>
      <c r="H856" s="506"/>
      <c r="I856" s="505"/>
      <c r="J856" s="503"/>
      <c r="K856" s="453"/>
    </row>
    <row r="857">
      <c r="A857" s="327"/>
      <c r="B857" s="327"/>
      <c r="C857" s="327"/>
      <c r="D857" s="438"/>
      <c r="E857" s="326"/>
      <c r="F857" s="504"/>
      <c r="G857" s="505"/>
      <c r="H857" s="506"/>
      <c r="I857" s="505"/>
      <c r="J857" s="503"/>
      <c r="K857" s="453"/>
    </row>
    <row r="858">
      <c r="A858" s="327"/>
      <c r="B858" s="327"/>
      <c r="C858" s="327"/>
      <c r="D858" s="438"/>
      <c r="E858" s="326"/>
      <c r="F858" s="504"/>
      <c r="G858" s="505"/>
      <c r="H858" s="506"/>
      <c r="I858" s="505"/>
      <c r="J858" s="503"/>
      <c r="K858" s="453"/>
    </row>
    <row r="859">
      <c r="A859" s="327"/>
      <c r="B859" s="327"/>
      <c r="C859" s="327"/>
      <c r="D859" s="438"/>
      <c r="E859" s="326"/>
      <c r="F859" s="504"/>
      <c r="G859" s="505"/>
      <c r="H859" s="506"/>
      <c r="I859" s="505"/>
      <c r="J859" s="503"/>
      <c r="K859" s="453"/>
    </row>
    <row r="860">
      <c r="A860" s="327"/>
      <c r="B860" s="327"/>
      <c r="C860" s="327"/>
      <c r="D860" s="438"/>
      <c r="E860" s="326"/>
      <c r="F860" s="504"/>
      <c r="G860" s="505"/>
      <c r="H860" s="506"/>
      <c r="I860" s="505"/>
      <c r="J860" s="503"/>
      <c r="K860" s="453"/>
    </row>
    <row r="861">
      <c r="A861" s="327"/>
      <c r="B861" s="327"/>
      <c r="C861" s="327"/>
      <c r="D861" s="438"/>
      <c r="E861" s="326"/>
      <c r="F861" s="504"/>
      <c r="G861" s="505"/>
      <c r="H861" s="506"/>
      <c r="I861" s="505"/>
      <c r="J861" s="503"/>
      <c r="K861" s="453"/>
    </row>
    <row r="862">
      <c r="A862" s="327"/>
      <c r="B862" s="327"/>
      <c r="C862" s="327"/>
      <c r="D862" s="438"/>
      <c r="E862" s="326"/>
      <c r="F862" s="504"/>
      <c r="G862" s="505"/>
      <c r="H862" s="506"/>
      <c r="I862" s="505"/>
      <c r="J862" s="503"/>
      <c r="K862" s="453"/>
    </row>
    <row r="863">
      <c r="A863" s="327"/>
      <c r="B863" s="327"/>
      <c r="C863" s="327"/>
      <c r="D863" s="438"/>
      <c r="E863" s="326"/>
      <c r="F863" s="504"/>
      <c r="G863" s="505"/>
      <c r="H863" s="506"/>
      <c r="I863" s="505"/>
      <c r="J863" s="503"/>
      <c r="K863" s="453"/>
    </row>
    <row r="864">
      <c r="A864" s="327"/>
      <c r="B864" s="327"/>
      <c r="C864" s="327"/>
      <c r="D864" s="438"/>
      <c r="E864" s="326"/>
      <c r="F864" s="504"/>
      <c r="G864" s="505"/>
      <c r="H864" s="506"/>
      <c r="I864" s="505"/>
      <c r="J864" s="503"/>
      <c r="K864" s="453"/>
    </row>
    <row r="865">
      <c r="A865" s="327"/>
      <c r="B865" s="327"/>
      <c r="C865" s="327"/>
      <c r="D865" s="438"/>
      <c r="E865" s="326"/>
      <c r="F865" s="504"/>
      <c r="G865" s="505"/>
      <c r="H865" s="506"/>
      <c r="I865" s="505"/>
      <c r="J865" s="503"/>
      <c r="K865" s="453"/>
    </row>
    <row r="866">
      <c r="A866" s="327"/>
      <c r="B866" s="327"/>
      <c r="C866" s="327"/>
      <c r="D866" s="438"/>
      <c r="E866" s="326"/>
      <c r="F866" s="504"/>
      <c r="G866" s="505"/>
      <c r="H866" s="506"/>
      <c r="I866" s="505"/>
      <c r="J866" s="503"/>
      <c r="K866" s="453"/>
    </row>
    <row r="867">
      <c r="A867" s="327"/>
      <c r="B867" s="327"/>
      <c r="C867" s="327"/>
      <c r="D867" s="438"/>
      <c r="E867" s="326"/>
      <c r="F867" s="504"/>
      <c r="G867" s="505"/>
      <c r="H867" s="506"/>
      <c r="I867" s="505"/>
      <c r="J867" s="503"/>
      <c r="K867" s="453"/>
    </row>
    <row r="868">
      <c r="A868" s="327"/>
      <c r="B868" s="327"/>
      <c r="C868" s="327"/>
      <c r="D868" s="438"/>
      <c r="E868" s="326"/>
      <c r="F868" s="504"/>
      <c r="G868" s="505"/>
      <c r="H868" s="506"/>
      <c r="I868" s="505"/>
      <c r="J868" s="503"/>
      <c r="K868" s="453"/>
    </row>
    <row r="869">
      <c r="A869" s="327"/>
      <c r="B869" s="327"/>
      <c r="C869" s="327"/>
      <c r="D869" s="438"/>
      <c r="E869" s="326"/>
      <c r="F869" s="504"/>
      <c r="G869" s="505"/>
      <c r="H869" s="506"/>
      <c r="I869" s="505"/>
      <c r="J869" s="503"/>
      <c r="K869" s="453"/>
    </row>
    <row r="870">
      <c r="A870" s="327"/>
      <c r="B870" s="327"/>
      <c r="C870" s="327"/>
      <c r="D870" s="438"/>
      <c r="E870" s="326"/>
      <c r="F870" s="504"/>
      <c r="G870" s="505"/>
      <c r="H870" s="506"/>
      <c r="I870" s="505"/>
      <c r="J870" s="503"/>
      <c r="K870" s="453"/>
    </row>
    <row r="871">
      <c r="A871" s="327"/>
      <c r="B871" s="327"/>
      <c r="C871" s="327"/>
      <c r="D871" s="438"/>
      <c r="E871" s="326"/>
      <c r="F871" s="504"/>
      <c r="G871" s="505"/>
      <c r="H871" s="506"/>
      <c r="I871" s="505"/>
      <c r="J871" s="503"/>
      <c r="K871" s="453"/>
    </row>
    <row r="872">
      <c r="A872" s="327"/>
      <c r="B872" s="327"/>
      <c r="C872" s="327"/>
      <c r="D872" s="438"/>
      <c r="E872" s="326"/>
      <c r="F872" s="504"/>
      <c r="G872" s="505"/>
      <c r="H872" s="506"/>
      <c r="I872" s="505"/>
      <c r="J872" s="503"/>
      <c r="K872" s="453"/>
    </row>
    <row r="873">
      <c r="A873" s="327"/>
      <c r="B873" s="327"/>
      <c r="C873" s="327"/>
      <c r="D873" s="438"/>
      <c r="E873" s="326"/>
      <c r="F873" s="504"/>
      <c r="G873" s="505"/>
      <c r="H873" s="506"/>
      <c r="I873" s="505"/>
      <c r="J873" s="503"/>
      <c r="K873" s="453"/>
    </row>
    <row r="874">
      <c r="A874" s="327"/>
      <c r="B874" s="327"/>
      <c r="C874" s="327"/>
      <c r="D874" s="438"/>
      <c r="E874" s="326"/>
      <c r="F874" s="504"/>
      <c r="G874" s="505"/>
      <c r="H874" s="506"/>
      <c r="I874" s="505"/>
      <c r="J874" s="503"/>
      <c r="K874" s="453"/>
    </row>
    <row r="875">
      <c r="A875" s="327"/>
      <c r="B875" s="327"/>
      <c r="C875" s="327"/>
      <c r="D875" s="438"/>
      <c r="E875" s="326"/>
      <c r="F875" s="504"/>
      <c r="G875" s="505"/>
      <c r="H875" s="506"/>
      <c r="I875" s="505"/>
      <c r="J875" s="503"/>
      <c r="K875" s="453"/>
    </row>
    <row r="876">
      <c r="A876" s="327"/>
      <c r="B876" s="327"/>
      <c r="C876" s="327"/>
      <c r="D876" s="438"/>
      <c r="E876" s="326"/>
      <c r="F876" s="504"/>
      <c r="G876" s="505"/>
      <c r="H876" s="506"/>
      <c r="I876" s="505"/>
      <c r="J876" s="503"/>
      <c r="K876" s="453"/>
    </row>
    <row r="877">
      <c r="A877" s="327"/>
      <c r="B877" s="327"/>
      <c r="C877" s="327"/>
      <c r="D877" s="438"/>
      <c r="E877" s="326"/>
      <c r="F877" s="504"/>
      <c r="G877" s="505"/>
      <c r="H877" s="506"/>
      <c r="I877" s="505"/>
      <c r="J877" s="503"/>
      <c r="K877" s="453"/>
    </row>
    <row r="878">
      <c r="A878" s="327"/>
      <c r="B878" s="327"/>
      <c r="C878" s="327"/>
      <c r="D878" s="438"/>
      <c r="E878" s="326"/>
      <c r="F878" s="504"/>
      <c r="G878" s="505"/>
      <c r="H878" s="506"/>
      <c r="I878" s="505"/>
      <c r="J878" s="503"/>
      <c r="K878" s="453"/>
    </row>
    <row r="879">
      <c r="A879" s="327"/>
      <c r="B879" s="327"/>
      <c r="C879" s="327"/>
      <c r="D879" s="438"/>
      <c r="E879" s="326"/>
      <c r="F879" s="504"/>
      <c r="G879" s="505"/>
      <c r="H879" s="506"/>
      <c r="I879" s="505"/>
      <c r="J879" s="503"/>
      <c r="K879" s="453"/>
    </row>
    <row r="880">
      <c r="A880" s="327"/>
      <c r="B880" s="327"/>
      <c r="C880" s="327"/>
      <c r="D880" s="438"/>
      <c r="E880" s="326"/>
      <c r="F880" s="504"/>
      <c r="G880" s="505"/>
      <c r="H880" s="506"/>
      <c r="I880" s="505"/>
      <c r="J880" s="503"/>
      <c r="K880" s="453"/>
    </row>
    <row r="881">
      <c r="A881" s="327"/>
      <c r="B881" s="327"/>
      <c r="C881" s="327"/>
      <c r="D881" s="438"/>
      <c r="E881" s="326"/>
      <c r="F881" s="504"/>
      <c r="G881" s="505"/>
      <c r="H881" s="506"/>
      <c r="I881" s="505"/>
      <c r="J881" s="503"/>
      <c r="K881" s="453"/>
    </row>
    <row r="882">
      <c r="A882" s="327"/>
      <c r="B882" s="327"/>
      <c r="C882" s="327"/>
      <c r="D882" s="438"/>
      <c r="E882" s="326"/>
      <c r="F882" s="504"/>
      <c r="G882" s="505"/>
      <c r="H882" s="506"/>
      <c r="I882" s="505"/>
      <c r="J882" s="503"/>
      <c r="K882" s="453"/>
    </row>
    <row r="883">
      <c r="A883" s="327"/>
      <c r="B883" s="327"/>
      <c r="C883" s="327"/>
      <c r="D883" s="438"/>
      <c r="E883" s="326"/>
      <c r="F883" s="504"/>
      <c r="G883" s="505"/>
      <c r="H883" s="506"/>
      <c r="I883" s="505"/>
      <c r="J883" s="503"/>
      <c r="K883" s="453"/>
    </row>
    <row r="884">
      <c r="A884" s="327"/>
      <c r="B884" s="327"/>
      <c r="C884" s="327"/>
      <c r="D884" s="438"/>
      <c r="E884" s="326"/>
      <c r="F884" s="504"/>
      <c r="G884" s="505"/>
      <c r="H884" s="506"/>
      <c r="I884" s="505"/>
      <c r="J884" s="503"/>
      <c r="K884" s="453"/>
    </row>
    <row r="885">
      <c r="A885" s="327"/>
      <c r="B885" s="327"/>
      <c r="C885" s="327"/>
      <c r="D885" s="438"/>
      <c r="E885" s="326"/>
      <c r="F885" s="504"/>
      <c r="G885" s="505"/>
      <c r="H885" s="506"/>
      <c r="I885" s="505"/>
      <c r="J885" s="503"/>
      <c r="K885" s="453"/>
    </row>
    <row r="886">
      <c r="A886" s="327"/>
      <c r="B886" s="327"/>
      <c r="C886" s="327"/>
      <c r="D886" s="438"/>
      <c r="E886" s="326"/>
      <c r="F886" s="504"/>
      <c r="G886" s="505"/>
      <c r="H886" s="506"/>
      <c r="I886" s="505"/>
      <c r="J886" s="503"/>
      <c r="K886" s="453"/>
    </row>
    <row r="887">
      <c r="A887" s="327"/>
      <c r="B887" s="327"/>
      <c r="C887" s="327"/>
      <c r="D887" s="438"/>
      <c r="E887" s="326"/>
      <c r="F887" s="504"/>
      <c r="G887" s="505"/>
      <c r="H887" s="506"/>
      <c r="I887" s="505"/>
      <c r="J887" s="503"/>
      <c r="K887" s="453"/>
    </row>
    <row r="888">
      <c r="A888" s="327"/>
      <c r="B888" s="327"/>
      <c r="C888" s="327"/>
      <c r="D888" s="438"/>
      <c r="E888" s="326"/>
      <c r="F888" s="504"/>
      <c r="G888" s="505"/>
      <c r="H888" s="506"/>
      <c r="I888" s="505"/>
      <c r="J888" s="503"/>
      <c r="K888" s="453"/>
    </row>
    <row r="889">
      <c r="A889" s="327"/>
      <c r="B889" s="327"/>
      <c r="C889" s="327"/>
      <c r="D889" s="438"/>
      <c r="E889" s="326"/>
      <c r="F889" s="504"/>
      <c r="G889" s="505"/>
      <c r="H889" s="506"/>
      <c r="I889" s="505"/>
      <c r="J889" s="503"/>
      <c r="K889" s="453"/>
    </row>
    <row r="890">
      <c r="A890" s="327"/>
      <c r="B890" s="327"/>
      <c r="C890" s="327"/>
      <c r="D890" s="438"/>
      <c r="E890" s="326"/>
      <c r="F890" s="504"/>
      <c r="G890" s="505"/>
      <c r="H890" s="506"/>
      <c r="I890" s="505"/>
      <c r="J890" s="503"/>
      <c r="K890" s="453"/>
    </row>
    <row r="891">
      <c r="A891" s="327"/>
      <c r="B891" s="327"/>
      <c r="C891" s="327"/>
      <c r="D891" s="438"/>
      <c r="E891" s="326"/>
      <c r="F891" s="504"/>
      <c r="G891" s="505"/>
      <c r="H891" s="506"/>
      <c r="I891" s="505"/>
      <c r="J891" s="503"/>
      <c r="K891" s="453"/>
    </row>
    <row r="892">
      <c r="A892" s="327"/>
      <c r="B892" s="327"/>
      <c r="C892" s="327"/>
      <c r="D892" s="438"/>
      <c r="E892" s="326"/>
      <c r="F892" s="504"/>
      <c r="G892" s="505"/>
      <c r="H892" s="506"/>
      <c r="I892" s="505"/>
      <c r="J892" s="503"/>
      <c r="K892" s="453"/>
    </row>
    <row r="893">
      <c r="A893" s="327"/>
      <c r="B893" s="327"/>
      <c r="C893" s="327"/>
      <c r="D893" s="438"/>
      <c r="E893" s="326"/>
      <c r="F893" s="504"/>
      <c r="G893" s="505"/>
      <c r="H893" s="506"/>
      <c r="I893" s="505"/>
      <c r="J893" s="503"/>
      <c r="K893" s="453"/>
    </row>
    <row r="894">
      <c r="A894" s="327"/>
      <c r="B894" s="327"/>
      <c r="C894" s="327"/>
      <c r="D894" s="438"/>
      <c r="E894" s="326"/>
      <c r="F894" s="504"/>
      <c r="G894" s="505"/>
      <c r="H894" s="506"/>
      <c r="I894" s="505"/>
      <c r="J894" s="503"/>
      <c r="K894" s="453"/>
    </row>
    <row r="895">
      <c r="A895" s="327"/>
      <c r="B895" s="327"/>
      <c r="C895" s="327"/>
      <c r="D895" s="438"/>
      <c r="E895" s="326"/>
      <c r="F895" s="504"/>
      <c r="G895" s="505"/>
      <c r="H895" s="506"/>
      <c r="I895" s="505"/>
      <c r="J895" s="503"/>
      <c r="K895" s="453"/>
    </row>
    <row r="896">
      <c r="A896" s="327"/>
      <c r="B896" s="327"/>
      <c r="C896" s="327"/>
      <c r="D896" s="438"/>
      <c r="E896" s="326"/>
      <c r="F896" s="504"/>
      <c r="G896" s="505"/>
      <c r="H896" s="506"/>
      <c r="I896" s="505"/>
      <c r="J896" s="503"/>
      <c r="K896" s="453"/>
    </row>
    <row r="897">
      <c r="A897" s="327"/>
      <c r="B897" s="327"/>
      <c r="C897" s="327"/>
      <c r="D897" s="438"/>
      <c r="E897" s="326"/>
      <c r="F897" s="504"/>
      <c r="G897" s="505"/>
      <c r="H897" s="506"/>
      <c r="I897" s="505"/>
      <c r="J897" s="503"/>
      <c r="K897" s="453"/>
    </row>
    <row r="898">
      <c r="A898" s="327"/>
      <c r="B898" s="327"/>
      <c r="C898" s="327"/>
      <c r="D898" s="438"/>
      <c r="E898" s="326"/>
      <c r="F898" s="504"/>
      <c r="G898" s="505"/>
      <c r="H898" s="506"/>
      <c r="I898" s="505"/>
      <c r="J898" s="503"/>
      <c r="K898" s="453"/>
    </row>
    <row r="899">
      <c r="A899" s="327"/>
      <c r="B899" s="327"/>
      <c r="C899" s="327"/>
      <c r="D899" s="438"/>
      <c r="E899" s="326"/>
      <c r="F899" s="504"/>
      <c r="G899" s="505"/>
      <c r="H899" s="506"/>
      <c r="I899" s="505"/>
      <c r="J899" s="503"/>
      <c r="K899" s="453"/>
    </row>
    <row r="900">
      <c r="A900" s="327"/>
      <c r="B900" s="327"/>
      <c r="C900" s="327"/>
      <c r="D900" s="438"/>
      <c r="E900" s="326"/>
      <c r="F900" s="504"/>
      <c r="G900" s="505"/>
      <c r="H900" s="506"/>
      <c r="I900" s="505"/>
      <c r="J900" s="503"/>
      <c r="K900" s="453"/>
    </row>
    <row r="901">
      <c r="A901" s="327"/>
      <c r="B901" s="327"/>
      <c r="C901" s="327"/>
      <c r="D901" s="438"/>
      <c r="E901" s="326"/>
      <c r="F901" s="504"/>
      <c r="G901" s="505"/>
      <c r="H901" s="506"/>
      <c r="I901" s="505"/>
      <c r="J901" s="503"/>
      <c r="K901" s="453"/>
    </row>
    <row r="902">
      <c r="A902" s="327"/>
      <c r="B902" s="327"/>
      <c r="C902" s="327"/>
      <c r="D902" s="438"/>
      <c r="E902" s="326"/>
      <c r="F902" s="504"/>
      <c r="G902" s="505"/>
      <c r="H902" s="506"/>
      <c r="I902" s="505"/>
      <c r="J902" s="503"/>
      <c r="K902" s="453"/>
    </row>
    <row r="903">
      <c r="A903" s="327"/>
      <c r="B903" s="327"/>
      <c r="C903" s="327"/>
      <c r="D903" s="438"/>
      <c r="E903" s="326"/>
      <c r="F903" s="504"/>
      <c r="G903" s="505"/>
      <c r="H903" s="506"/>
      <c r="I903" s="505"/>
      <c r="J903" s="503"/>
      <c r="K903" s="453"/>
    </row>
    <row r="904">
      <c r="A904" s="327"/>
      <c r="B904" s="327"/>
      <c r="C904" s="327"/>
      <c r="D904" s="438"/>
      <c r="E904" s="326"/>
      <c r="F904" s="504"/>
      <c r="G904" s="505"/>
      <c r="H904" s="506"/>
      <c r="I904" s="505"/>
      <c r="J904" s="503"/>
      <c r="K904" s="453"/>
    </row>
    <row r="905">
      <c r="A905" s="327"/>
      <c r="B905" s="327"/>
      <c r="C905" s="327"/>
      <c r="D905" s="438"/>
      <c r="E905" s="326"/>
      <c r="F905" s="504"/>
      <c r="G905" s="505"/>
      <c r="H905" s="506"/>
      <c r="I905" s="505"/>
      <c r="J905" s="503"/>
      <c r="K905" s="453"/>
    </row>
    <row r="906">
      <c r="A906" s="327"/>
      <c r="B906" s="327"/>
      <c r="C906" s="327"/>
      <c r="D906" s="438"/>
      <c r="E906" s="326"/>
      <c r="F906" s="504"/>
      <c r="G906" s="505"/>
      <c r="H906" s="506"/>
      <c r="I906" s="505"/>
      <c r="J906" s="503"/>
      <c r="K906" s="453"/>
    </row>
    <row r="907">
      <c r="A907" s="327"/>
      <c r="B907" s="327"/>
      <c r="C907" s="327"/>
      <c r="D907" s="438"/>
      <c r="E907" s="326"/>
      <c r="F907" s="504"/>
      <c r="G907" s="505"/>
      <c r="H907" s="506"/>
      <c r="I907" s="505"/>
      <c r="J907" s="503"/>
      <c r="K907" s="453"/>
    </row>
    <row r="908">
      <c r="A908" s="327"/>
      <c r="B908" s="327"/>
      <c r="C908" s="327"/>
      <c r="D908" s="438"/>
      <c r="E908" s="326"/>
      <c r="F908" s="504"/>
      <c r="G908" s="505"/>
      <c r="H908" s="506"/>
      <c r="I908" s="505"/>
      <c r="J908" s="503"/>
      <c r="K908" s="453"/>
    </row>
    <row r="909">
      <c r="A909" s="327"/>
      <c r="B909" s="327"/>
      <c r="C909" s="327"/>
      <c r="D909" s="438"/>
      <c r="E909" s="326"/>
      <c r="F909" s="504"/>
      <c r="G909" s="505"/>
      <c r="H909" s="506"/>
      <c r="I909" s="505"/>
      <c r="J909" s="503"/>
      <c r="K909" s="453"/>
    </row>
    <row r="910">
      <c r="A910" s="327"/>
      <c r="B910" s="327"/>
      <c r="C910" s="327"/>
      <c r="D910" s="438"/>
      <c r="E910" s="326"/>
      <c r="F910" s="504"/>
      <c r="G910" s="505"/>
      <c r="H910" s="506"/>
      <c r="I910" s="505"/>
      <c r="J910" s="503"/>
      <c r="K910" s="453"/>
    </row>
    <row r="911">
      <c r="A911" s="327"/>
      <c r="B911" s="327"/>
      <c r="C911" s="327"/>
      <c r="D911" s="438"/>
      <c r="E911" s="326"/>
      <c r="F911" s="504"/>
      <c r="G911" s="505"/>
      <c r="H911" s="506"/>
      <c r="I911" s="505"/>
      <c r="J911" s="503"/>
      <c r="K911" s="453"/>
    </row>
    <row r="912">
      <c r="A912" s="327"/>
      <c r="B912" s="327"/>
      <c r="C912" s="327"/>
      <c r="D912" s="438"/>
      <c r="E912" s="326"/>
      <c r="F912" s="504"/>
      <c r="G912" s="505"/>
      <c r="H912" s="506"/>
      <c r="I912" s="505"/>
      <c r="J912" s="503"/>
      <c r="K912" s="453"/>
    </row>
    <row r="913">
      <c r="A913" s="327"/>
      <c r="B913" s="327"/>
      <c r="C913" s="327"/>
      <c r="D913" s="438"/>
      <c r="E913" s="326"/>
      <c r="F913" s="504"/>
      <c r="G913" s="505"/>
      <c r="H913" s="506"/>
      <c r="I913" s="505"/>
      <c r="J913" s="503"/>
      <c r="K913" s="453"/>
    </row>
    <row r="914">
      <c r="A914" s="327"/>
      <c r="B914" s="327"/>
      <c r="C914" s="327"/>
      <c r="D914" s="438"/>
      <c r="E914" s="326"/>
      <c r="F914" s="504"/>
      <c r="G914" s="505"/>
      <c r="H914" s="506"/>
      <c r="I914" s="505"/>
      <c r="J914" s="503"/>
      <c r="K914" s="453"/>
    </row>
    <row r="915">
      <c r="A915" s="327"/>
      <c r="B915" s="327"/>
      <c r="C915" s="327"/>
      <c r="D915" s="438"/>
      <c r="E915" s="326"/>
      <c r="F915" s="504"/>
      <c r="G915" s="505"/>
      <c r="H915" s="506"/>
      <c r="I915" s="505"/>
      <c r="J915" s="503"/>
      <c r="K915" s="453"/>
    </row>
    <row r="916">
      <c r="A916" s="327"/>
      <c r="B916" s="327"/>
      <c r="C916" s="327"/>
      <c r="D916" s="438"/>
      <c r="E916" s="326"/>
      <c r="F916" s="504"/>
      <c r="G916" s="505"/>
      <c r="H916" s="506"/>
      <c r="I916" s="505"/>
      <c r="J916" s="503"/>
      <c r="K916" s="453"/>
    </row>
    <row r="917">
      <c r="A917" s="327"/>
      <c r="B917" s="327"/>
      <c r="C917" s="327"/>
      <c r="D917" s="438"/>
      <c r="E917" s="326"/>
      <c r="F917" s="504"/>
      <c r="G917" s="505"/>
      <c r="H917" s="506"/>
      <c r="I917" s="505"/>
      <c r="J917" s="503"/>
      <c r="K917" s="453"/>
    </row>
    <row r="918">
      <c r="A918" s="327"/>
      <c r="B918" s="327"/>
      <c r="C918" s="327"/>
      <c r="D918" s="438"/>
      <c r="E918" s="326"/>
      <c r="F918" s="504"/>
      <c r="G918" s="505"/>
      <c r="H918" s="506"/>
      <c r="I918" s="505"/>
      <c r="J918" s="503"/>
      <c r="K918" s="453"/>
    </row>
    <row r="919">
      <c r="A919" s="327"/>
      <c r="B919" s="327"/>
      <c r="C919" s="327"/>
      <c r="D919" s="438"/>
      <c r="E919" s="326"/>
      <c r="F919" s="504"/>
      <c r="G919" s="505"/>
      <c r="H919" s="506"/>
      <c r="I919" s="505"/>
      <c r="J919" s="503"/>
      <c r="K919" s="453"/>
    </row>
    <row r="920">
      <c r="A920" s="327"/>
      <c r="B920" s="327"/>
      <c r="C920" s="327"/>
      <c r="D920" s="438"/>
      <c r="E920" s="326"/>
      <c r="F920" s="504"/>
      <c r="G920" s="505"/>
      <c r="H920" s="506"/>
      <c r="I920" s="505"/>
      <c r="J920" s="503"/>
      <c r="K920" s="453"/>
    </row>
    <row r="921">
      <c r="A921" s="327"/>
      <c r="B921" s="327"/>
      <c r="C921" s="327"/>
      <c r="D921" s="438"/>
      <c r="E921" s="326"/>
      <c r="F921" s="504"/>
      <c r="G921" s="505"/>
      <c r="H921" s="506"/>
      <c r="I921" s="505"/>
      <c r="J921" s="503"/>
      <c r="K921" s="453"/>
    </row>
    <row r="922">
      <c r="A922" s="327"/>
      <c r="B922" s="327"/>
      <c r="C922" s="327"/>
      <c r="D922" s="438"/>
      <c r="E922" s="326"/>
      <c r="F922" s="504"/>
      <c r="G922" s="505"/>
      <c r="H922" s="506"/>
      <c r="I922" s="505"/>
      <c r="J922" s="503"/>
      <c r="K922" s="453"/>
    </row>
    <row r="923">
      <c r="A923" s="327"/>
      <c r="B923" s="327"/>
      <c r="C923" s="327"/>
      <c r="D923" s="438"/>
      <c r="E923" s="326"/>
      <c r="F923" s="504"/>
      <c r="G923" s="505"/>
      <c r="H923" s="506"/>
      <c r="I923" s="505"/>
      <c r="J923" s="503"/>
      <c r="K923" s="453"/>
    </row>
    <row r="924">
      <c r="A924" s="327"/>
      <c r="B924" s="327"/>
      <c r="C924" s="327"/>
      <c r="D924" s="438"/>
      <c r="E924" s="326"/>
      <c r="F924" s="504"/>
      <c r="G924" s="505"/>
      <c r="H924" s="506"/>
      <c r="I924" s="505"/>
      <c r="J924" s="503"/>
      <c r="K924" s="453"/>
    </row>
    <row r="925">
      <c r="A925" s="327"/>
      <c r="B925" s="327"/>
      <c r="C925" s="327"/>
      <c r="D925" s="438"/>
      <c r="E925" s="326"/>
      <c r="F925" s="504"/>
      <c r="G925" s="505"/>
      <c r="H925" s="506"/>
      <c r="I925" s="505"/>
      <c r="J925" s="503"/>
      <c r="K925" s="453"/>
    </row>
    <row r="926">
      <c r="A926" s="327"/>
      <c r="B926" s="327"/>
      <c r="C926" s="327"/>
      <c r="D926" s="438"/>
      <c r="E926" s="326"/>
      <c r="F926" s="504"/>
      <c r="G926" s="505"/>
      <c r="H926" s="506"/>
      <c r="I926" s="505"/>
      <c r="J926" s="503"/>
      <c r="K926" s="453"/>
    </row>
    <row r="927">
      <c r="A927" s="327"/>
      <c r="B927" s="327"/>
      <c r="C927" s="327"/>
      <c r="D927" s="438"/>
      <c r="E927" s="326"/>
      <c r="F927" s="504"/>
      <c r="G927" s="505"/>
      <c r="H927" s="506"/>
      <c r="I927" s="505"/>
      <c r="J927" s="503"/>
      <c r="K927" s="453"/>
    </row>
    <row r="928">
      <c r="A928" s="327"/>
      <c r="B928" s="327"/>
      <c r="C928" s="327"/>
      <c r="D928" s="438"/>
      <c r="E928" s="326"/>
      <c r="F928" s="504"/>
      <c r="G928" s="505"/>
      <c r="H928" s="506"/>
      <c r="I928" s="505"/>
      <c r="J928" s="503"/>
      <c r="K928" s="453"/>
    </row>
    <row r="929">
      <c r="A929" s="327"/>
      <c r="B929" s="327"/>
      <c r="C929" s="327"/>
      <c r="D929" s="438"/>
      <c r="E929" s="326"/>
      <c r="F929" s="504"/>
      <c r="G929" s="505"/>
      <c r="H929" s="506"/>
      <c r="I929" s="505"/>
      <c r="J929" s="503"/>
      <c r="K929" s="453"/>
    </row>
    <row r="930">
      <c r="A930" s="327"/>
      <c r="B930" s="327"/>
      <c r="C930" s="327"/>
      <c r="D930" s="438"/>
      <c r="E930" s="326"/>
      <c r="F930" s="504"/>
      <c r="G930" s="505"/>
      <c r="H930" s="506"/>
      <c r="I930" s="505"/>
      <c r="J930" s="503"/>
      <c r="K930" s="453"/>
    </row>
    <row r="931">
      <c r="A931" s="327"/>
      <c r="B931" s="327"/>
      <c r="C931" s="327"/>
      <c r="D931" s="438"/>
      <c r="E931" s="326"/>
      <c r="F931" s="504"/>
      <c r="G931" s="505"/>
      <c r="H931" s="506"/>
      <c r="I931" s="505"/>
      <c r="J931" s="503"/>
      <c r="K931" s="453"/>
    </row>
    <row r="932">
      <c r="A932" s="327"/>
      <c r="B932" s="327"/>
      <c r="C932" s="327"/>
      <c r="D932" s="438"/>
      <c r="E932" s="326"/>
      <c r="F932" s="504"/>
      <c r="G932" s="505"/>
      <c r="H932" s="506"/>
      <c r="I932" s="505"/>
      <c r="J932" s="503"/>
      <c r="K932" s="453"/>
    </row>
    <row r="933">
      <c r="A933" s="327"/>
      <c r="B933" s="327"/>
      <c r="C933" s="327"/>
      <c r="D933" s="438"/>
      <c r="E933" s="326"/>
      <c r="F933" s="504"/>
      <c r="G933" s="505"/>
      <c r="H933" s="506"/>
      <c r="I933" s="505"/>
      <c r="J933" s="503"/>
      <c r="K933" s="453"/>
    </row>
    <row r="934">
      <c r="A934" s="327"/>
      <c r="B934" s="327"/>
      <c r="C934" s="327"/>
      <c r="D934" s="438"/>
      <c r="E934" s="326"/>
      <c r="F934" s="504"/>
      <c r="G934" s="505"/>
      <c r="H934" s="506"/>
      <c r="I934" s="505"/>
      <c r="J934" s="503"/>
      <c r="K934" s="453"/>
    </row>
    <row r="935">
      <c r="A935" s="327"/>
      <c r="B935" s="327"/>
      <c r="C935" s="327"/>
      <c r="D935" s="438"/>
      <c r="E935" s="326"/>
      <c r="F935" s="504"/>
      <c r="G935" s="505"/>
      <c r="H935" s="506"/>
      <c r="I935" s="505"/>
      <c r="J935" s="503"/>
      <c r="K935" s="453"/>
    </row>
    <row r="936">
      <c r="A936" s="327"/>
      <c r="B936" s="327"/>
      <c r="C936" s="327"/>
      <c r="D936" s="438"/>
      <c r="E936" s="326"/>
      <c r="F936" s="504"/>
      <c r="G936" s="505"/>
      <c r="H936" s="506"/>
      <c r="I936" s="505"/>
      <c r="J936" s="503"/>
      <c r="K936" s="453"/>
    </row>
    <row r="937">
      <c r="A937" s="327"/>
      <c r="B937" s="327"/>
      <c r="C937" s="327"/>
      <c r="D937" s="438"/>
      <c r="E937" s="326"/>
      <c r="F937" s="504"/>
      <c r="G937" s="505"/>
      <c r="H937" s="506"/>
      <c r="I937" s="505"/>
      <c r="J937" s="503"/>
      <c r="K937" s="453"/>
    </row>
    <row r="938">
      <c r="A938" s="327"/>
      <c r="B938" s="327"/>
      <c r="C938" s="327"/>
      <c r="D938" s="438"/>
      <c r="E938" s="326"/>
      <c r="F938" s="504"/>
      <c r="G938" s="505"/>
      <c r="H938" s="506"/>
      <c r="I938" s="505"/>
      <c r="J938" s="503"/>
      <c r="K938" s="453"/>
    </row>
    <row r="939">
      <c r="A939" s="327"/>
      <c r="B939" s="327"/>
      <c r="C939" s="327"/>
      <c r="D939" s="438"/>
      <c r="E939" s="326"/>
      <c r="F939" s="504"/>
      <c r="G939" s="505"/>
      <c r="H939" s="506"/>
      <c r="I939" s="505"/>
      <c r="J939" s="503"/>
      <c r="K939" s="453"/>
    </row>
    <row r="940">
      <c r="A940" s="327"/>
      <c r="B940" s="327"/>
      <c r="C940" s="327"/>
      <c r="D940" s="438"/>
      <c r="E940" s="326"/>
      <c r="F940" s="504"/>
      <c r="G940" s="505"/>
      <c r="H940" s="506"/>
      <c r="I940" s="505"/>
      <c r="J940" s="503"/>
      <c r="K940" s="453"/>
    </row>
    <row r="941">
      <c r="A941" s="327"/>
      <c r="B941" s="327"/>
      <c r="C941" s="327"/>
      <c r="D941" s="438"/>
      <c r="E941" s="326"/>
      <c r="F941" s="504"/>
      <c r="G941" s="505"/>
      <c r="H941" s="506"/>
      <c r="I941" s="505"/>
      <c r="J941" s="503"/>
      <c r="K941" s="453"/>
    </row>
    <row r="942">
      <c r="A942" s="327"/>
      <c r="B942" s="327"/>
      <c r="C942" s="327"/>
      <c r="D942" s="438"/>
      <c r="E942" s="326"/>
      <c r="F942" s="504"/>
      <c r="G942" s="505"/>
      <c r="H942" s="506"/>
      <c r="I942" s="505"/>
      <c r="J942" s="503"/>
      <c r="K942" s="453"/>
    </row>
    <row r="943">
      <c r="A943" s="327"/>
      <c r="B943" s="327"/>
      <c r="C943" s="327"/>
      <c r="D943" s="438"/>
      <c r="E943" s="326"/>
      <c r="F943" s="504"/>
      <c r="G943" s="505"/>
      <c r="H943" s="506"/>
      <c r="I943" s="505"/>
      <c r="J943" s="503"/>
      <c r="K943" s="453"/>
    </row>
    <row r="944">
      <c r="A944" s="327"/>
      <c r="B944" s="327"/>
      <c r="C944" s="327"/>
      <c r="D944" s="438"/>
      <c r="E944" s="326"/>
      <c r="F944" s="504"/>
      <c r="G944" s="505"/>
      <c r="H944" s="506"/>
      <c r="I944" s="505"/>
      <c r="J944" s="503"/>
      <c r="K944" s="453"/>
    </row>
    <row r="945">
      <c r="A945" s="327"/>
      <c r="B945" s="327"/>
      <c r="C945" s="327"/>
      <c r="D945" s="438"/>
      <c r="E945" s="326"/>
      <c r="F945" s="504"/>
      <c r="G945" s="505"/>
      <c r="H945" s="506"/>
      <c r="I945" s="505"/>
      <c r="J945" s="503"/>
      <c r="K945" s="453"/>
    </row>
    <row r="946">
      <c r="A946" s="327"/>
      <c r="B946" s="327"/>
      <c r="C946" s="327"/>
      <c r="D946" s="438"/>
      <c r="E946" s="326"/>
      <c r="F946" s="504"/>
      <c r="G946" s="505"/>
      <c r="H946" s="506"/>
      <c r="I946" s="505"/>
      <c r="J946" s="503"/>
      <c r="K946" s="453"/>
    </row>
    <row r="947">
      <c r="A947" s="327"/>
      <c r="B947" s="327"/>
      <c r="C947" s="327"/>
      <c r="D947" s="438"/>
      <c r="E947" s="326"/>
      <c r="F947" s="504"/>
      <c r="G947" s="505"/>
      <c r="H947" s="506"/>
      <c r="I947" s="505"/>
      <c r="J947" s="503"/>
      <c r="K947" s="453"/>
    </row>
    <row r="948">
      <c r="A948" s="327"/>
      <c r="B948" s="327"/>
      <c r="C948" s="327"/>
      <c r="D948" s="438"/>
      <c r="E948" s="326"/>
      <c r="F948" s="504"/>
      <c r="G948" s="505"/>
      <c r="H948" s="506"/>
      <c r="I948" s="505"/>
      <c r="J948" s="503"/>
      <c r="K948" s="453"/>
    </row>
    <row r="949">
      <c r="A949" s="327"/>
      <c r="B949" s="327"/>
      <c r="C949" s="327"/>
      <c r="D949" s="438"/>
      <c r="E949" s="326"/>
      <c r="F949" s="504"/>
      <c r="G949" s="505"/>
      <c r="H949" s="506"/>
      <c r="I949" s="505"/>
      <c r="J949" s="503"/>
      <c r="K949" s="453"/>
    </row>
    <row r="950">
      <c r="A950" s="327"/>
      <c r="B950" s="327"/>
      <c r="C950" s="327"/>
      <c r="D950" s="438"/>
      <c r="E950" s="326"/>
      <c r="F950" s="504"/>
      <c r="G950" s="505"/>
      <c r="H950" s="506"/>
      <c r="I950" s="505"/>
      <c r="J950" s="503"/>
      <c r="K950" s="453"/>
    </row>
    <row r="951">
      <c r="A951" s="327"/>
      <c r="B951" s="327"/>
      <c r="C951" s="327"/>
      <c r="D951" s="438"/>
      <c r="E951" s="326"/>
      <c r="F951" s="504"/>
      <c r="G951" s="505"/>
      <c r="H951" s="506"/>
      <c r="I951" s="505"/>
      <c r="J951" s="503"/>
      <c r="K951" s="453"/>
    </row>
    <row r="952">
      <c r="A952" s="327"/>
      <c r="B952" s="327"/>
      <c r="C952" s="327"/>
      <c r="D952" s="438"/>
      <c r="E952" s="326"/>
      <c r="F952" s="504"/>
      <c r="G952" s="505"/>
      <c r="H952" s="506"/>
      <c r="I952" s="505"/>
      <c r="J952" s="503"/>
      <c r="K952" s="453"/>
    </row>
    <row r="953">
      <c r="A953" s="327"/>
      <c r="B953" s="327"/>
      <c r="C953" s="327"/>
      <c r="D953" s="438"/>
      <c r="E953" s="326"/>
      <c r="F953" s="504"/>
      <c r="G953" s="505"/>
      <c r="H953" s="506"/>
      <c r="I953" s="505"/>
      <c r="J953" s="503"/>
      <c r="K953" s="453"/>
    </row>
    <row r="954">
      <c r="A954" s="327"/>
      <c r="B954" s="327"/>
      <c r="C954" s="327"/>
      <c r="D954" s="438"/>
      <c r="E954" s="326"/>
      <c r="F954" s="504"/>
      <c r="G954" s="505"/>
      <c r="H954" s="506"/>
      <c r="I954" s="505"/>
      <c r="J954" s="503"/>
      <c r="K954" s="453"/>
    </row>
    <row r="955">
      <c r="A955" s="327"/>
      <c r="B955" s="327"/>
      <c r="C955" s="327"/>
      <c r="D955" s="438"/>
      <c r="E955" s="326"/>
      <c r="F955" s="504"/>
      <c r="G955" s="505"/>
      <c r="H955" s="506"/>
      <c r="I955" s="505"/>
      <c r="J955" s="503"/>
      <c r="K955" s="453"/>
    </row>
    <row r="956">
      <c r="A956" s="327"/>
      <c r="B956" s="327"/>
      <c r="C956" s="327"/>
      <c r="D956" s="438"/>
      <c r="E956" s="326"/>
      <c r="F956" s="504"/>
      <c r="G956" s="505"/>
      <c r="H956" s="506"/>
      <c r="I956" s="505"/>
      <c r="J956" s="503"/>
      <c r="K956" s="453"/>
    </row>
    <row r="957">
      <c r="A957" s="327"/>
      <c r="B957" s="327"/>
      <c r="C957" s="327"/>
      <c r="D957" s="438"/>
      <c r="E957" s="326"/>
      <c r="F957" s="504"/>
      <c r="G957" s="505"/>
      <c r="H957" s="506"/>
      <c r="I957" s="505"/>
      <c r="J957" s="503"/>
      <c r="K957" s="453"/>
    </row>
    <row r="958">
      <c r="A958" s="327"/>
      <c r="B958" s="327"/>
      <c r="C958" s="327"/>
      <c r="D958" s="438"/>
      <c r="E958" s="326"/>
      <c r="F958" s="504"/>
      <c r="G958" s="505"/>
      <c r="H958" s="506"/>
      <c r="I958" s="505"/>
      <c r="J958" s="503"/>
      <c r="K958" s="453"/>
    </row>
    <row r="959">
      <c r="A959" s="327"/>
      <c r="B959" s="327"/>
      <c r="C959" s="327"/>
      <c r="D959" s="438"/>
      <c r="E959" s="326"/>
      <c r="F959" s="504"/>
      <c r="G959" s="505"/>
      <c r="H959" s="506"/>
      <c r="I959" s="505"/>
      <c r="J959" s="503"/>
      <c r="K959" s="453"/>
    </row>
    <row r="960">
      <c r="A960" s="327"/>
      <c r="B960" s="327"/>
      <c r="C960" s="327"/>
      <c r="D960" s="438"/>
      <c r="E960" s="326"/>
      <c r="F960" s="504"/>
      <c r="G960" s="505"/>
      <c r="H960" s="506"/>
      <c r="I960" s="505"/>
      <c r="J960" s="503"/>
      <c r="K960" s="453"/>
    </row>
    <row r="961">
      <c r="A961" s="327"/>
      <c r="B961" s="327"/>
      <c r="C961" s="327"/>
      <c r="D961" s="438"/>
      <c r="E961" s="326"/>
      <c r="F961" s="504"/>
      <c r="G961" s="505"/>
      <c r="H961" s="506"/>
      <c r="I961" s="505"/>
      <c r="J961" s="503"/>
      <c r="K961" s="453"/>
    </row>
    <row r="962">
      <c r="A962" s="327"/>
      <c r="B962" s="327"/>
      <c r="C962" s="327"/>
      <c r="D962" s="438"/>
      <c r="E962" s="326"/>
      <c r="F962" s="504"/>
      <c r="G962" s="505"/>
      <c r="H962" s="506"/>
      <c r="I962" s="505"/>
      <c r="J962" s="503"/>
      <c r="K962" s="453"/>
    </row>
    <row r="963">
      <c r="A963" s="327"/>
      <c r="B963" s="327"/>
      <c r="C963" s="327"/>
      <c r="D963" s="438"/>
      <c r="E963" s="326"/>
      <c r="F963" s="504"/>
      <c r="G963" s="505"/>
      <c r="H963" s="506"/>
      <c r="I963" s="505"/>
      <c r="J963" s="503"/>
      <c r="K963" s="453"/>
    </row>
    <row r="964">
      <c r="A964" s="327"/>
      <c r="B964" s="327"/>
      <c r="C964" s="327"/>
      <c r="D964" s="438"/>
      <c r="E964" s="326"/>
      <c r="F964" s="504"/>
      <c r="G964" s="505"/>
      <c r="H964" s="506"/>
      <c r="I964" s="505"/>
      <c r="J964" s="503"/>
      <c r="K964" s="453"/>
    </row>
    <row r="965">
      <c r="A965" s="327"/>
      <c r="B965" s="327"/>
      <c r="C965" s="327"/>
      <c r="D965" s="438"/>
      <c r="E965" s="326"/>
      <c r="F965" s="504"/>
      <c r="G965" s="505"/>
      <c r="H965" s="506"/>
      <c r="I965" s="505"/>
      <c r="J965" s="503"/>
      <c r="K965" s="453"/>
    </row>
    <row r="966">
      <c r="A966" s="327"/>
      <c r="B966" s="327"/>
      <c r="C966" s="327"/>
      <c r="D966" s="438"/>
      <c r="E966" s="326"/>
      <c r="F966" s="504"/>
      <c r="G966" s="505"/>
      <c r="H966" s="506"/>
      <c r="I966" s="505"/>
      <c r="J966" s="503"/>
      <c r="K966" s="453"/>
    </row>
    <row r="967">
      <c r="A967" s="327"/>
      <c r="B967" s="327"/>
      <c r="C967" s="327"/>
      <c r="D967" s="438"/>
      <c r="E967" s="326"/>
      <c r="F967" s="504"/>
      <c r="G967" s="505"/>
      <c r="H967" s="506"/>
      <c r="I967" s="505"/>
      <c r="J967" s="503"/>
      <c r="K967" s="453"/>
    </row>
    <row r="968">
      <c r="A968" s="327"/>
      <c r="B968" s="327"/>
      <c r="C968" s="327"/>
      <c r="D968" s="438"/>
      <c r="E968" s="326"/>
      <c r="F968" s="504"/>
      <c r="G968" s="505"/>
      <c r="H968" s="506"/>
      <c r="I968" s="505"/>
      <c r="J968" s="503"/>
      <c r="K968" s="453"/>
    </row>
    <row r="969">
      <c r="A969" s="327"/>
      <c r="B969" s="327"/>
      <c r="C969" s="327"/>
      <c r="D969" s="438"/>
      <c r="E969" s="326"/>
      <c r="F969" s="504"/>
      <c r="G969" s="505"/>
      <c r="H969" s="506"/>
      <c r="I969" s="505"/>
      <c r="J969" s="503"/>
      <c r="K969" s="453"/>
    </row>
    <row r="970">
      <c r="A970" s="327"/>
      <c r="B970" s="327"/>
      <c r="C970" s="327"/>
      <c r="D970" s="438"/>
      <c r="E970" s="326"/>
      <c r="F970" s="504"/>
      <c r="G970" s="505"/>
      <c r="H970" s="506"/>
      <c r="I970" s="505"/>
      <c r="J970" s="503"/>
      <c r="K970" s="453"/>
    </row>
    <row r="971">
      <c r="A971" s="327"/>
      <c r="B971" s="327"/>
      <c r="C971" s="327"/>
      <c r="D971" s="438"/>
      <c r="E971" s="326"/>
      <c r="F971" s="504"/>
      <c r="G971" s="505"/>
      <c r="H971" s="506"/>
      <c r="I971" s="505"/>
      <c r="J971" s="503"/>
      <c r="K971" s="453"/>
    </row>
    <row r="972">
      <c r="A972" s="327"/>
      <c r="B972" s="327"/>
      <c r="C972" s="327"/>
      <c r="D972" s="438"/>
      <c r="E972" s="326"/>
      <c r="F972" s="504"/>
      <c r="G972" s="505"/>
      <c r="H972" s="506"/>
      <c r="I972" s="505"/>
      <c r="J972" s="503"/>
      <c r="K972" s="453"/>
    </row>
    <row r="973">
      <c r="A973" s="327"/>
      <c r="B973" s="327"/>
      <c r="C973" s="327"/>
      <c r="D973" s="438"/>
      <c r="E973" s="326"/>
      <c r="F973" s="504"/>
      <c r="G973" s="505"/>
      <c r="H973" s="506"/>
      <c r="I973" s="505"/>
      <c r="J973" s="503"/>
      <c r="K973" s="453"/>
    </row>
    <row r="974">
      <c r="A974" s="327"/>
      <c r="B974" s="327"/>
      <c r="C974" s="327"/>
      <c r="D974" s="438"/>
      <c r="E974" s="326"/>
      <c r="F974" s="504"/>
      <c r="G974" s="505"/>
      <c r="H974" s="506"/>
      <c r="I974" s="505"/>
      <c r="J974" s="503"/>
      <c r="K974" s="453"/>
    </row>
    <row r="975">
      <c r="A975" s="327"/>
      <c r="B975" s="327"/>
      <c r="C975" s="327"/>
      <c r="D975" s="438"/>
      <c r="E975" s="326"/>
      <c r="F975" s="504"/>
      <c r="G975" s="505"/>
      <c r="H975" s="506"/>
      <c r="I975" s="505"/>
      <c r="J975" s="503"/>
      <c r="K975" s="453"/>
    </row>
    <row r="976">
      <c r="A976" s="327"/>
      <c r="B976" s="327"/>
      <c r="C976" s="327"/>
      <c r="D976" s="438"/>
      <c r="E976" s="326"/>
      <c r="F976" s="504"/>
      <c r="G976" s="505"/>
      <c r="H976" s="506"/>
      <c r="I976" s="505"/>
      <c r="J976" s="503"/>
      <c r="K976" s="453"/>
    </row>
    <row r="977">
      <c r="A977" s="327"/>
      <c r="B977" s="327"/>
      <c r="C977" s="327"/>
      <c r="D977" s="438"/>
      <c r="E977" s="326"/>
      <c r="F977" s="504"/>
      <c r="G977" s="505"/>
      <c r="H977" s="506"/>
      <c r="I977" s="505"/>
      <c r="J977" s="503"/>
      <c r="K977" s="453"/>
    </row>
    <row r="978">
      <c r="A978" s="327"/>
      <c r="B978" s="327"/>
      <c r="C978" s="327"/>
      <c r="D978" s="438"/>
      <c r="E978" s="326"/>
      <c r="F978" s="504"/>
      <c r="G978" s="505"/>
      <c r="H978" s="506"/>
      <c r="I978" s="505"/>
      <c r="J978" s="503"/>
      <c r="K978" s="453"/>
    </row>
    <row r="979">
      <c r="A979" s="327"/>
      <c r="B979" s="327"/>
      <c r="C979" s="327"/>
      <c r="D979" s="438"/>
      <c r="E979" s="326"/>
      <c r="F979" s="504"/>
      <c r="G979" s="505"/>
      <c r="H979" s="506"/>
      <c r="I979" s="505"/>
      <c r="J979" s="503"/>
      <c r="K979" s="453"/>
    </row>
    <row r="980">
      <c r="A980" s="327"/>
      <c r="B980" s="327"/>
      <c r="C980" s="327"/>
      <c r="D980" s="438"/>
      <c r="E980" s="326"/>
      <c r="F980" s="504"/>
      <c r="G980" s="505"/>
      <c r="H980" s="506"/>
      <c r="I980" s="505"/>
      <c r="J980" s="503"/>
      <c r="K980" s="453"/>
    </row>
    <row r="981">
      <c r="A981" s="327"/>
      <c r="B981" s="327"/>
      <c r="C981" s="327"/>
      <c r="D981" s="438"/>
      <c r="E981" s="326"/>
      <c r="F981" s="504"/>
      <c r="G981" s="505"/>
      <c r="H981" s="506"/>
      <c r="I981" s="505"/>
      <c r="J981" s="503"/>
      <c r="K981" s="453"/>
    </row>
    <row r="982">
      <c r="A982" s="327"/>
      <c r="B982" s="327"/>
      <c r="C982" s="327"/>
      <c r="D982" s="438"/>
      <c r="E982" s="326"/>
      <c r="F982" s="504"/>
      <c r="G982" s="505"/>
      <c r="H982" s="506"/>
      <c r="I982" s="505"/>
      <c r="J982" s="503"/>
      <c r="K982" s="453"/>
    </row>
    <row r="983">
      <c r="A983" s="327"/>
      <c r="B983" s="327"/>
      <c r="C983" s="327"/>
      <c r="D983" s="438"/>
      <c r="E983" s="326"/>
      <c r="F983" s="504"/>
      <c r="G983" s="505"/>
      <c r="H983" s="506"/>
      <c r="I983" s="505"/>
      <c r="J983" s="503"/>
      <c r="K983" s="453"/>
    </row>
    <row r="984">
      <c r="A984" s="327"/>
      <c r="B984" s="327"/>
      <c r="C984" s="327"/>
      <c r="D984" s="438"/>
      <c r="E984" s="326"/>
      <c r="F984" s="504"/>
      <c r="G984" s="505"/>
      <c r="H984" s="506"/>
      <c r="I984" s="505"/>
      <c r="J984" s="503"/>
      <c r="K984" s="453"/>
    </row>
    <row r="985">
      <c r="A985" s="327"/>
      <c r="B985" s="327"/>
      <c r="C985" s="327"/>
      <c r="D985" s="438"/>
      <c r="E985" s="326"/>
      <c r="F985" s="504"/>
      <c r="G985" s="505"/>
      <c r="H985" s="506"/>
      <c r="I985" s="505"/>
      <c r="J985" s="503"/>
      <c r="K985" s="453"/>
    </row>
    <row r="986">
      <c r="A986" s="327"/>
      <c r="B986" s="327"/>
      <c r="C986" s="327"/>
      <c r="D986" s="438"/>
      <c r="E986" s="326"/>
      <c r="F986" s="504"/>
      <c r="G986" s="505"/>
      <c r="H986" s="506"/>
      <c r="I986" s="505"/>
      <c r="J986" s="503"/>
      <c r="K986" s="453"/>
    </row>
    <row r="987">
      <c r="A987" s="327"/>
      <c r="B987" s="327"/>
      <c r="C987" s="327"/>
      <c r="D987" s="438"/>
      <c r="E987" s="326"/>
      <c r="F987" s="504"/>
      <c r="G987" s="505"/>
      <c r="H987" s="506"/>
      <c r="I987" s="505"/>
      <c r="J987" s="503"/>
      <c r="K987" s="453"/>
    </row>
    <row r="988">
      <c r="A988" s="327"/>
      <c r="B988" s="327"/>
      <c r="C988" s="327"/>
      <c r="D988" s="438"/>
      <c r="E988" s="326"/>
      <c r="F988" s="504"/>
      <c r="G988" s="505"/>
      <c r="H988" s="506"/>
      <c r="I988" s="505"/>
      <c r="J988" s="503"/>
      <c r="K988" s="453"/>
    </row>
    <row r="989">
      <c r="A989" s="327"/>
      <c r="B989" s="327"/>
      <c r="C989" s="327"/>
      <c r="D989" s="438"/>
      <c r="E989" s="326"/>
      <c r="F989" s="504"/>
      <c r="G989" s="505"/>
      <c r="H989" s="506"/>
      <c r="I989" s="505"/>
      <c r="J989" s="503"/>
      <c r="K989" s="453"/>
    </row>
    <row r="990">
      <c r="A990" s="327"/>
      <c r="B990" s="327"/>
      <c r="C990" s="327"/>
      <c r="D990" s="438"/>
      <c r="E990" s="326"/>
      <c r="F990" s="504"/>
      <c r="G990" s="505"/>
      <c r="H990" s="506"/>
      <c r="I990" s="505"/>
      <c r="J990" s="503"/>
      <c r="K990" s="453"/>
    </row>
    <row r="991">
      <c r="A991" s="327"/>
      <c r="B991" s="327"/>
      <c r="C991" s="327"/>
      <c r="D991" s="438"/>
      <c r="E991" s="326"/>
      <c r="F991" s="504"/>
      <c r="G991" s="505"/>
      <c r="H991" s="506"/>
      <c r="I991" s="505"/>
      <c r="J991" s="503"/>
      <c r="K991" s="453"/>
    </row>
    <row r="992">
      <c r="A992" s="327"/>
      <c r="B992" s="327"/>
      <c r="C992" s="327"/>
      <c r="D992" s="438"/>
      <c r="E992" s="326"/>
      <c r="F992" s="504"/>
      <c r="G992" s="505"/>
      <c r="H992" s="506"/>
      <c r="I992" s="505"/>
      <c r="J992" s="503"/>
      <c r="K992" s="453"/>
    </row>
    <row r="993">
      <c r="A993" s="327"/>
      <c r="B993" s="327"/>
      <c r="C993" s="327"/>
      <c r="D993" s="438"/>
      <c r="E993" s="326"/>
      <c r="F993" s="504"/>
      <c r="G993" s="505"/>
      <c r="H993" s="506"/>
      <c r="I993" s="505"/>
      <c r="J993" s="503"/>
      <c r="K993" s="453"/>
    </row>
    <row r="994">
      <c r="A994" s="327"/>
      <c r="B994" s="327"/>
      <c r="C994" s="327"/>
      <c r="D994" s="438"/>
      <c r="E994" s="326"/>
      <c r="F994" s="504"/>
      <c r="G994" s="505"/>
      <c r="H994" s="506"/>
      <c r="I994" s="505"/>
      <c r="J994" s="503"/>
      <c r="K994" s="453"/>
    </row>
    <row r="995">
      <c r="A995" s="327"/>
      <c r="B995" s="327"/>
      <c r="C995" s="327"/>
      <c r="D995" s="438"/>
      <c r="E995" s="326"/>
      <c r="F995" s="504"/>
      <c r="G995" s="505"/>
      <c r="H995" s="506"/>
      <c r="I995" s="505"/>
      <c r="J995" s="503"/>
      <c r="K995" s="453"/>
    </row>
    <row r="996">
      <c r="A996" s="327"/>
      <c r="B996" s="327"/>
      <c r="C996" s="327"/>
      <c r="D996" s="438"/>
      <c r="E996" s="326"/>
      <c r="F996" s="504"/>
      <c r="G996" s="505"/>
      <c r="H996" s="506"/>
      <c r="I996" s="505"/>
      <c r="J996" s="503"/>
      <c r="K996" s="453"/>
    </row>
    <row r="997">
      <c r="A997" s="327"/>
      <c r="B997" s="327"/>
      <c r="C997" s="327"/>
      <c r="D997" s="438"/>
      <c r="E997" s="326"/>
      <c r="F997" s="504"/>
      <c r="G997" s="505"/>
      <c r="H997" s="506"/>
      <c r="I997" s="505"/>
      <c r="J997" s="503"/>
      <c r="K997" s="453"/>
    </row>
    <row r="998">
      <c r="A998" s="327"/>
      <c r="B998" s="327"/>
      <c r="C998" s="327"/>
      <c r="D998" s="438"/>
      <c r="E998" s="326"/>
      <c r="F998" s="504"/>
      <c r="G998" s="505"/>
      <c r="H998" s="506"/>
      <c r="I998" s="505"/>
      <c r="J998" s="503"/>
      <c r="K998" s="453"/>
    </row>
    <row r="999">
      <c r="A999" s="327"/>
      <c r="B999" s="327"/>
      <c r="C999" s="327"/>
      <c r="D999" s="438"/>
      <c r="E999" s="326"/>
      <c r="F999" s="504"/>
      <c r="G999" s="505"/>
      <c r="H999" s="506"/>
      <c r="I999" s="505"/>
      <c r="J999" s="503"/>
      <c r="K999" s="453"/>
    </row>
    <row r="1000">
      <c r="A1000" s="327"/>
      <c r="B1000" s="327"/>
      <c r="C1000" s="327"/>
      <c r="D1000" s="438"/>
      <c r="E1000" s="326"/>
      <c r="F1000" s="504"/>
      <c r="G1000" s="505"/>
      <c r="H1000" s="506"/>
      <c r="I1000" s="505"/>
      <c r="J1000" s="503"/>
      <c r="K1000" s="453"/>
    </row>
  </sheetData>
  <autoFilter ref="$A$2:$X$86"/>
  <mergeCells count="1">
    <mergeCell ref="C2:E2"/>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58.63"/>
    <col customWidth="1" min="10" max="10" width="49.38"/>
    <col customWidth="1" min="11" max="11" width="66.75"/>
  </cols>
  <sheetData>
    <row r="1">
      <c r="A1" s="507" t="s">
        <v>1</v>
      </c>
      <c r="B1" s="507" t="s">
        <v>2</v>
      </c>
      <c r="C1" s="507" t="s">
        <v>3</v>
      </c>
      <c r="D1" s="507" t="s">
        <v>4</v>
      </c>
      <c r="E1" s="507" t="s">
        <v>5</v>
      </c>
      <c r="F1" s="507" t="s">
        <v>957</v>
      </c>
      <c r="G1" s="507" t="s">
        <v>958</v>
      </c>
      <c r="H1" s="507" t="s">
        <v>959</v>
      </c>
      <c r="I1" s="507" t="s">
        <v>960</v>
      </c>
      <c r="J1" s="508" t="s">
        <v>1107</v>
      </c>
      <c r="K1" s="509"/>
      <c r="L1" s="510"/>
      <c r="M1" s="510"/>
      <c r="N1" s="510"/>
      <c r="O1" s="510"/>
      <c r="P1" s="510"/>
      <c r="Q1" s="510"/>
      <c r="R1" s="510"/>
      <c r="S1" s="510"/>
      <c r="T1" s="510"/>
      <c r="U1" s="510"/>
      <c r="V1" s="510"/>
      <c r="W1" s="510"/>
      <c r="X1" s="510"/>
      <c r="Y1" s="510"/>
      <c r="Z1" s="510"/>
    </row>
    <row r="2">
      <c r="A2" s="511"/>
      <c r="B2" s="511"/>
      <c r="C2" s="512"/>
      <c r="D2" s="18"/>
      <c r="E2" s="11"/>
      <c r="F2" s="513"/>
      <c r="G2" s="513"/>
      <c r="H2" s="511"/>
      <c r="I2" s="511"/>
      <c r="J2" s="514"/>
      <c r="K2" s="509"/>
      <c r="L2" s="510"/>
      <c r="M2" s="510"/>
      <c r="N2" s="510"/>
      <c r="O2" s="510"/>
      <c r="P2" s="510"/>
      <c r="Q2" s="510"/>
      <c r="R2" s="510"/>
      <c r="S2" s="510"/>
      <c r="T2" s="510"/>
      <c r="U2" s="510"/>
      <c r="V2" s="510"/>
      <c r="W2" s="510"/>
      <c r="X2" s="510"/>
      <c r="Y2" s="510"/>
      <c r="Z2" s="510"/>
    </row>
    <row r="3">
      <c r="A3" s="515">
        <v>657.0</v>
      </c>
      <c r="B3" s="511"/>
      <c r="C3" s="516" t="s">
        <v>871</v>
      </c>
      <c r="D3" s="511"/>
      <c r="E3" s="517"/>
      <c r="F3" s="513"/>
      <c r="G3" s="513"/>
      <c r="H3" s="518"/>
      <c r="I3" s="518"/>
      <c r="J3" s="519"/>
      <c r="K3" s="509"/>
      <c r="L3" s="510"/>
      <c r="M3" s="510"/>
      <c r="N3" s="510"/>
      <c r="O3" s="510"/>
      <c r="P3" s="510"/>
      <c r="Q3" s="510"/>
      <c r="R3" s="510"/>
      <c r="S3" s="510"/>
      <c r="T3" s="510"/>
      <c r="U3" s="510"/>
      <c r="V3" s="510"/>
      <c r="W3" s="510"/>
      <c r="X3" s="510"/>
      <c r="Y3" s="510"/>
      <c r="Z3" s="510"/>
    </row>
    <row r="4">
      <c r="A4" s="515">
        <v>658.0</v>
      </c>
      <c r="B4" s="511"/>
      <c r="C4" s="520" t="s">
        <v>872</v>
      </c>
      <c r="D4" s="511"/>
      <c r="E4" s="517"/>
      <c r="F4" s="513"/>
      <c r="G4" s="513"/>
      <c r="H4" s="518"/>
      <c r="I4" s="518"/>
      <c r="J4" s="519"/>
      <c r="K4" s="509"/>
      <c r="L4" s="510"/>
      <c r="M4" s="510"/>
      <c r="N4" s="510"/>
      <c r="O4" s="510"/>
      <c r="P4" s="510"/>
      <c r="Q4" s="510"/>
      <c r="R4" s="510"/>
      <c r="S4" s="510"/>
      <c r="T4" s="510"/>
      <c r="U4" s="510"/>
      <c r="V4" s="510"/>
      <c r="W4" s="510"/>
      <c r="X4" s="510"/>
      <c r="Y4" s="510"/>
      <c r="Z4" s="510"/>
    </row>
    <row r="5">
      <c r="A5" s="507">
        <v>657.0</v>
      </c>
      <c r="B5" s="507">
        <v>54.0</v>
      </c>
      <c r="C5" s="521" t="s">
        <v>873</v>
      </c>
      <c r="D5" s="507" t="s">
        <v>47</v>
      </c>
      <c r="E5" s="507">
        <v>1050.4</v>
      </c>
      <c r="F5" s="513"/>
      <c r="G5" s="513"/>
      <c r="H5" s="518"/>
      <c r="I5" s="518"/>
      <c r="J5" s="522" t="s">
        <v>874</v>
      </c>
      <c r="K5" s="509"/>
      <c r="L5" s="510"/>
      <c r="M5" s="510"/>
      <c r="N5" s="510"/>
      <c r="O5" s="510"/>
      <c r="P5" s="510"/>
      <c r="Q5" s="510"/>
      <c r="R5" s="510"/>
      <c r="S5" s="510"/>
      <c r="T5" s="510"/>
      <c r="U5" s="510"/>
      <c r="V5" s="510"/>
      <c r="W5" s="510"/>
      <c r="X5" s="510"/>
      <c r="Y5" s="510"/>
      <c r="Z5" s="510"/>
    </row>
    <row r="6">
      <c r="A6" s="507">
        <v>658.0</v>
      </c>
      <c r="B6" s="507">
        <v>55.0</v>
      </c>
      <c r="C6" s="523" t="s">
        <v>1108</v>
      </c>
      <c r="D6" s="507" t="s">
        <v>136</v>
      </c>
      <c r="E6" s="507">
        <v>52.5</v>
      </c>
      <c r="F6" s="513"/>
      <c r="G6" s="513"/>
      <c r="H6" s="524" t="s">
        <v>1109</v>
      </c>
      <c r="I6" s="518"/>
      <c r="J6" s="525" t="s">
        <v>876</v>
      </c>
      <c r="K6" s="509"/>
      <c r="L6" s="510"/>
      <c r="M6" s="510"/>
      <c r="N6" s="510"/>
      <c r="O6" s="510"/>
      <c r="P6" s="510"/>
      <c r="Q6" s="510"/>
      <c r="R6" s="510"/>
      <c r="S6" s="510"/>
      <c r="T6" s="510"/>
      <c r="U6" s="510"/>
      <c r="V6" s="510"/>
      <c r="W6" s="510"/>
      <c r="X6" s="510"/>
      <c r="Y6" s="510"/>
      <c r="Z6" s="510"/>
    </row>
    <row r="7">
      <c r="A7" s="507">
        <v>659.0</v>
      </c>
      <c r="B7" s="507">
        <v>56.0</v>
      </c>
      <c r="C7" s="521" t="s">
        <v>1110</v>
      </c>
      <c r="D7" s="507" t="s">
        <v>136</v>
      </c>
      <c r="E7" s="507">
        <v>105.0</v>
      </c>
      <c r="F7" s="513"/>
      <c r="G7" s="513"/>
      <c r="H7" s="524" t="s">
        <v>1111</v>
      </c>
      <c r="I7" s="518"/>
      <c r="J7" s="522" t="s">
        <v>878</v>
      </c>
      <c r="K7" s="526" t="s">
        <v>1112</v>
      </c>
      <c r="L7" s="510"/>
      <c r="M7" s="510"/>
      <c r="N7" s="510"/>
      <c r="O7" s="510"/>
      <c r="P7" s="510"/>
      <c r="Q7" s="510"/>
      <c r="R7" s="510"/>
      <c r="S7" s="510"/>
      <c r="T7" s="510"/>
      <c r="U7" s="510"/>
      <c r="V7" s="510"/>
      <c r="W7" s="510"/>
      <c r="X7" s="510"/>
      <c r="Y7" s="510"/>
      <c r="Z7" s="510"/>
    </row>
    <row r="8">
      <c r="A8" s="507">
        <v>660.0</v>
      </c>
      <c r="B8" s="507">
        <v>57.0</v>
      </c>
      <c r="C8" s="523" t="s">
        <v>879</v>
      </c>
      <c r="D8" s="507" t="s">
        <v>136</v>
      </c>
      <c r="E8" s="507">
        <v>253.66</v>
      </c>
      <c r="F8" s="527">
        <v>1.0</v>
      </c>
      <c r="G8" s="513">
        <f t="shared" ref="G8:G11" si="1">E8*F8</f>
        <v>253.66</v>
      </c>
      <c r="H8" s="528">
        <v>59306.1</v>
      </c>
      <c r="I8" s="518">
        <f t="shared" ref="I8:I11" si="2">G8*H8</f>
        <v>15043585.33</v>
      </c>
      <c r="J8" s="525" t="s">
        <v>881</v>
      </c>
      <c r="K8" s="509"/>
      <c r="L8" s="510"/>
      <c r="M8" s="510"/>
      <c r="N8" s="510"/>
      <c r="O8" s="510"/>
      <c r="P8" s="510"/>
      <c r="Q8" s="510"/>
      <c r="R8" s="510"/>
      <c r="S8" s="510"/>
      <c r="T8" s="510"/>
      <c r="U8" s="510"/>
      <c r="V8" s="510"/>
      <c r="W8" s="510"/>
      <c r="X8" s="510"/>
      <c r="Y8" s="510"/>
      <c r="Z8" s="510"/>
    </row>
    <row r="9">
      <c r="A9" s="529">
        <v>661.0</v>
      </c>
      <c r="B9" s="529">
        <v>58.0</v>
      </c>
      <c r="C9" s="530" t="s">
        <v>1113</v>
      </c>
      <c r="D9" s="529" t="s">
        <v>47</v>
      </c>
      <c r="E9" s="531">
        <v>719.5</v>
      </c>
      <c r="F9" s="529">
        <v>1.05</v>
      </c>
      <c r="G9" s="532">
        <f t="shared" si="1"/>
        <v>755.475</v>
      </c>
      <c r="H9" s="533">
        <v>640.0</v>
      </c>
      <c r="I9" s="532">
        <f t="shared" si="2"/>
        <v>483504</v>
      </c>
      <c r="J9" s="534" t="s">
        <v>1114</v>
      </c>
      <c r="K9" s="535" t="s">
        <v>1115</v>
      </c>
      <c r="L9" s="510"/>
      <c r="M9" s="510"/>
      <c r="N9" s="510"/>
      <c r="O9" s="510"/>
      <c r="P9" s="510"/>
      <c r="Q9" s="510"/>
      <c r="R9" s="510"/>
      <c r="S9" s="510"/>
      <c r="T9" s="510"/>
      <c r="U9" s="510"/>
      <c r="V9" s="510"/>
      <c r="W9" s="510"/>
      <c r="X9" s="510"/>
      <c r="Y9" s="510"/>
      <c r="Z9" s="510"/>
    </row>
    <row r="10">
      <c r="A10" s="536">
        <v>662.0</v>
      </c>
      <c r="B10" s="536">
        <v>59.0</v>
      </c>
      <c r="C10" s="537" t="s">
        <v>1116</v>
      </c>
      <c r="D10" s="536" t="s">
        <v>176</v>
      </c>
      <c r="E10" s="536">
        <v>52518.0</v>
      </c>
      <c r="F10" s="536">
        <v>1.02</v>
      </c>
      <c r="G10" s="538">
        <f t="shared" si="1"/>
        <v>53568.36</v>
      </c>
      <c r="H10" s="528">
        <v>445.02</v>
      </c>
      <c r="I10" s="532">
        <f t="shared" si="2"/>
        <v>23838991.57</v>
      </c>
      <c r="J10" s="539" t="s">
        <v>885</v>
      </c>
      <c r="K10" s="540" t="s">
        <v>1117</v>
      </c>
      <c r="L10" s="510"/>
      <c r="M10" s="510"/>
      <c r="N10" s="510"/>
      <c r="O10" s="510"/>
      <c r="P10" s="510"/>
      <c r="Q10" s="510"/>
      <c r="R10" s="510"/>
      <c r="S10" s="510"/>
      <c r="T10" s="510"/>
      <c r="U10" s="510"/>
      <c r="V10" s="510"/>
      <c r="W10" s="510"/>
      <c r="X10" s="510"/>
      <c r="Y10" s="510"/>
      <c r="Z10" s="510"/>
    </row>
    <row r="11">
      <c r="A11" s="532"/>
      <c r="B11" s="532"/>
      <c r="C11" s="530" t="s">
        <v>1118</v>
      </c>
      <c r="D11" s="541" t="s">
        <v>136</v>
      </c>
      <c r="E11" s="529">
        <v>14.36</v>
      </c>
      <c r="F11" s="529">
        <v>1.03</v>
      </c>
      <c r="G11" s="538">
        <f t="shared" si="1"/>
        <v>14.7908</v>
      </c>
      <c r="H11" s="529">
        <v>12930.0</v>
      </c>
      <c r="I11" s="532">
        <f t="shared" si="2"/>
        <v>191245.044</v>
      </c>
      <c r="J11" s="534" t="s">
        <v>1119</v>
      </c>
      <c r="K11" s="540" t="s">
        <v>1120</v>
      </c>
      <c r="L11" s="510"/>
      <c r="M11" s="510"/>
      <c r="N11" s="510"/>
      <c r="O11" s="510"/>
      <c r="P11" s="510"/>
      <c r="Q11" s="510"/>
      <c r="R11" s="510"/>
      <c r="S11" s="510"/>
      <c r="T11" s="510"/>
      <c r="U11" s="510"/>
      <c r="V11" s="510"/>
      <c r="W11" s="510"/>
      <c r="X11" s="510"/>
      <c r="Y11" s="510"/>
      <c r="Z11" s="510"/>
    </row>
    <row r="12">
      <c r="A12" s="515">
        <v>663.0</v>
      </c>
      <c r="B12" s="511"/>
      <c r="C12" s="520" t="s">
        <v>886</v>
      </c>
      <c r="D12" s="511"/>
      <c r="E12" s="517"/>
      <c r="F12" s="513"/>
      <c r="G12" s="513"/>
      <c r="H12" s="518"/>
      <c r="I12" s="518"/>
      <c r="J12" s="519"/>
      <c r="K12" s="509"/>
      <c r="L12" s="510"/>
      <c r="M12" s="510"/>
      <c r="N12" s="510"/>
      <c r="O12" s="510"/>
      <c r="P12" s="510"/>
      <c r="Q12" s="510"/>
      <c r="R12" s="510"/>
      <c r="S12" s="510"/>
      <c r="T12" s="510"/>
      <c r="U12" s="510"/>
      <c r="V12" s="510"/>
      <c r="W12" s="510"/>
      <c r="X12" s="510"/>
      <c r="Y12" s="510"/>
      <c r="Z12" s="510"/>
    </row>
    <row r="13">
      <c r="A13" s="542">
        <v>663.0</v>
      </c>
      <c r="B13" s="542">
        <v>60.0</v>
      </c>
      <c r="C13" s="543" t="s">
        <v>873</v>
      </c>
      <c r="D13" s="542" t="s">
        <v>47</v>
      </c>
      <c r="E13" s="542">
        <v>15201.0</v>
      </c>
      <c r="F13" s="513"/>
      <c r="G13" s="513"/>
      <c r="H13" s="518"/>
      <c r="I13" s="518"/>
      <c r="J13" s="544"/>
      <c r="K13" s="545" t="s">
        <v>1121</v>
      </c>
      <c r="L13" s="510"/>
      <c r="M13" s="510"/>
      <c r="N13" s="510"/>
      <c r="O13" s="510"/>
      <c r="P13" s="510"/>
      <c r="Q13" s="510"/>
      <c r="R13" s="510"/>
      <c r="S13" s="510"/>
      <c r="T13" s="510"/>
      <c r="U13" s="510"/>
      <c r="V13" s="510"/>
      <c r="W13" s="510"/>
      <c r="X13" s="510"/>
      <c r="Y13" s="510"/>
      <c r="Z13" s="510"/>
    </row>
    <row r="14">
      <c r="A14" s="542">
        <v>664.0</v>
      </c>
      <c r="B14" s="542">
        <v>61.0</v>
      </c>
      <c r="C14" s="546" t="s">
        <v>887</v>
      </c>
      <c r="D14" s="542" t="s">
        <v>136</v>
      </c>
      <c r="E14" s="542">
        <v>1520.1</v>
      </c>
      <c r="F14" s="513"/>
      <c r="G14" s="513"/>
      <c r="H14" s="524" t="s">
        <v>1109</v>
      </c>
      <c r="I14" s="518"/>
      <c r="J14" s="544"/>
      <c r="K14" s="545" t="s">
        <v>1122</v>
      </c>
      <c r="L14" s="510"/>
      <c r="M14" s="510"/>
      <c r="N14" s="510"/>
      <c r="O14" s="510"/>
      <c r="P14" s="510"/>
      <c r="Q14" s="510"/>
      <c r="R14" s="510"/>
      <c r="S14" s="510"/>
      <c r="T14" s="510"/>
      <c r="U14" s="510"/>
      <c r="V14" s="510"/>
      <c r="W14" s="510"/>
      <c r="X14" s="510"/>
      <c r="Y14" s="510"/>
      <c r="Z14" s="510"/>
    </row>
    <row r="15">
      <c r="A15" s="542">
        <v>665.0</v>
      </c>
      <c r="B15" s="542">
        <v>62.0</v>
      </c>
      <c r="C15" s="546" t="s">
        <v>888</v>
      </c>
      <c r="D15" s="542" t="s">
        <v>136</v>
      </c>
      <c r="E15" s="542">
        <v>760.05</v>
      </c>
      <c r="F15" s="513"/>
      <c r="G15" s="513"/>
      <c r="H15" s="524" t="s">
        <v>1123</v>
      </c>
      <c r="I15" s="518"/>
      <c r="J15" s="544"/>
      <c r="K15" s="545" t="s">
        <v>1124</v>
      </c>
      <c r="L15" s="510"/>
      <c r="M15" s="510"/>
      <c r="N15" s="510"/>
      <c r="O15" s="510"/>
      <c r="P15" s="510"/>
      <c r="Q15" s="510"/>
      <c r="R15" s="510"/>
      <c r="S15" s="510"/>
      <c r="T15" s="510"/>
      <c r="U15" s="510"/>
      <c r="V15" s="510"/>
      <c r="W15" s="510"/>
      <c r="X15" s="510"/>
      <c r="Y15" s="510"/>
      <c r="Z15" s="510"/>
    </row>
    <row r="16">
      <c r="A16" s="507">
        <v>666.0</v>
      </c>
      <c r="B16" s="507">
        <v>63.0</v>
      </c>
      <c r="C16" s="521" t="s">
        <v>889</v>
      </c>
      <c r="D16" s="507" t="s">
        <v>47</v>
      </c>
      <c r="E16" s="507">
        <v>15201.0</v>
      </c>
      <c r="F16" s="513"/>
      <c r="G16" s="513"/>
      <c r="H16" s="524">
        <v>640.0</v>
      </c>
      <c r="I16" s="518"/>
      <c r="J16" s="522" t="s">
        <v>890</v>
      </c>
      <c r="K16" s="526" t="s">
        <v>1125</v>
      </c>
      <c r="L16" s="510"/>
      <c r="M16" s="510"/>
      <c r="N16" s="510"/>
      <c r="O16" s="510"/>
      <c r="P16" s="510"/>
      <c r="Q16" s="510"/>
      <c r="R16" s="510"/>
      <c r="S16" s="510"/>
      <c r="T16" s="510"/>
      <c r="U16" s="510"/>
      <c r="V16" s="510"/>
      <c r="W16" s="510"/>
      <c r="X16" s="510"/>
      <c r="Y16" s="510"/>
      <c r="Z16" s="510"/>
    </row>
    <row r="17">
      <c r="A17" s="507">
        <v>667.0</v>
      </c>
      <c r="B17" s="507">
        <v>64.0</v>
      </c>
      <c r="C17" s="523" t="s">
        <v>891</v>
      </c>
      <c r="D17" s="507" t="s">
        <v>176</v>
      </c>
      <c r="E17" s="507">
        <v>190619.0</v>
      </c>
      <c r="F17" s="513"/>
      <c r="G17" s="513"/>
      <c r="I17" s="518"/>
      <c r="J17" s="525" t="s">
        <v>1126</v>
      </c>
      <c r="K17" s="509"/>
      <c r="L17" s="510"/>
      <c r="M17" s="510"/>
      <c r="N17" s="510"/>
      <c r="O17" s="510"/>
      <c r="P17" s="510"/>
      <c r="Q17" s="510"/>
      <c r="R17" s="510"/>
      <c r="S17" s="510"/>
      <c r="T17" s="510"/>
      <c r="U17" s="510"/>
      <c r="V17" s="510"/>
      <c r="W17" s="510"/>
      <c r="X17" s="510"/>
      <c r="Y17" s="510"/>
      <c r="Z17" s="510"/>
    </row>
    <row r="18">
      <c r="A18" s="511"/>
      <c r="B18" s="511"/>
      <c r="C18" s="547" t="s">
        <v>1127</v>
      </c>
      <c r="D18" s="548" t="s">
        <v>176</v>
      </c>
      <c r="E18" s="548">
        <v>187878.0</v>
      </c>
      <c r="F18" s="527">
        <v>1.03</v>
      </c>
      <c r="G18" s="513">
        <f t="shared" ref="G18:G26" si="3">E18*F18</f>
        <v>193514.34</v>
      </c>
      <c r="H18" s="524">
        <v>40.2</v>
      </c>
      <c r="I18" s="549">
        <f t="shared" ref="I18:I26" si="4">G18*H18</f>
        <v>7779276.468</v>
      </c>
      <c r="J18" s="550"/>
      <c r="K18" s="509"/>
      <c r="L18" s="510"/>
      <c r="M18" s="510"/>
      <c r="N18" s="510"/>
      <c r="O18" s="510"/>
      <c r="P18" s="510"/>
      <c r="Q18" s="510"/>
      <c r="R18" s="510"/>
      <c r="S18" s="510"/>
      <c r="T18" s="510"/>
      <c r="U18" s="510"/>
      <c r="V18" s="510"/>
      <c r="W18" s="510"/>
      <c r="X18" s="510"/>
      <c r="Y18" s="510"/>
      <c r="Z18" s="510"/>
    </row>
    <row r="19">
      <c r="A19" s="532"/>
      <c r="B19" s="532"/>
      <c r="C19" s="551" t="s">
        <v>1128</v>
      </c>
      <c r="D19" s="552" t="s">
        <v>176</v>
      </c>
      <c r="E19" s="553">
        <v>2741.0</v>
      </c>
      <c r="F19" s="536">
        <v>1.03</v>
      </c>
      <c r="G19" s="538">
        <f t="shared" si="3"/>
        <v>2823.23</v>
      </c>
      <c r="H19" s="554">
        <v>40.2</v>
      </c>
      <c r="I19" s="532">
        <f t="shared" si="4"/>
        <v>113493.846</v>
      </c>
      <c r="J19" s="555"/>
      <c r="K19" s="535"/>
      <c r="L19" s="556"/>
      <c r="M19" s="556"/>
      <c r="N19" s="556"/>
      <c r="O19" s="556"/>
      <c r="P19" s="556"/>
      <c r="Q19" s="556"/>
      <c r="R19" s="556"/>
      <c r="S19" s="556"/>
      <c r="T19" s="556"/>
      <c r="U19" s="556"/>
      <c r="V19" s="556"/>
      <c r="W19" s="556"/>
      <c r="X19" s="556"/>
      <c r="Y19" s="556"/>
      <c r="Z19" s="556"/>
    </row>
    <row r="20">
      <c r="A20" s="507">
        <v>668.0</v>
      </c>
      <c r="B20" s="507">
        <v>65.0</v>
      </c>
      <c r="C20" s="521" t="s">
        <v>893</v>
      </c>
      <c r="D20" s="507" t="s">
        <v>136</v>
      </c>
      <c r="E20" s="507">
        <v>4560.3</v>
      </c>
      <c r="F20" s="527">
        <v>1.0</v>
      </c>
      <c r="G20" s="513">
        <f t="shared" si="3"/>
        <v>4560.3</v>
      </c>
      <c r="H20" s="557">
        <v>6417.0</v>
      </c>
      <c r="I20" s="518">
        <f t="shared" si="4"/>
        <v>29263445.1</v>
      </c>
      <c r="J20" s="522" t="s">
        <v>1129</v>
      </c>
      <c r="K20" s="509"/>
      <c r="L20" s="510"/>
      <c r="M20" s="510"/>
      <c r="N20" s="510"/>
      <c r="O20" s="510"/>
      <c r="P20" s="510"/>
      <c r="Q20" s="510"/>
      <c r="R20" s="510"/>
      <c r="S20" s="510"/>
      <c r="T20" s="510"/>
      <c r="U20" s="510"/>
      <c r="V20" s="510"/>
      <c r="W20" s="510"/>
      <c r="X20" s="510"/>
      <c r="Y20" s="510"/>
      <c r="Z20" s="510"/>
    </row>
    <row r="21">
      <c r="A21" s="511"/>
      <c r="B21" s="511"/>
      <c r="C21" s="558" t="s">
        <v>1130</v>
      </c>
      <c r="D21" s="559" t="s">
        <v>1131</v>
      </c>
      <c r="E21" s="559">
        <v>1.26</v>
      </c>
      <c r="F21" s="527">
        <v>1.02</v>
      </c>
      <c r="G21" s="513">
        <f t="shared" si="3"/>
        <v>1.2852</v>
      </c>
      <c r="H21" s="557">
        <v>7840.0</v>
      </c>
      <c r="I21" s="518">
        <f t="shared" si="4"/>
        <v>10075.968</v>
      </c>
      <c r="J21" s="560"/>
      <c r="K21" s="526">
        <v>6515.3</v>
      </c>
      <c r="L21" s="510"/>
      <c r="M21" s="510"/>
      <c r="N21" s="510"/>
      <c r="O21" s="510"/>
      <c r="P21" s="510"/>
      <c r="Q21" s="510"/>
      <c r="R21" s="510"/>
      <c r="S21" s="510"/>
      <c r="T21" s="510"/>
      <c r="U21" s="510"/>
      <c r="V21" s="510"/>
      <c r="W21" s="510"/>
      <c r="X21" s="510"/>
      <c r="Y21" s="510"/>
      <c r="Z21" s="510"/>
    </row>
    <row r="22">
      <c r="A22" s="511"/>
      <c r="B22" s="511"/>
      <c r="C22" s="558" t="s">
        <v>1132</v>
      </c>
      <c r="D22" s="559" t="s">
        <v>1040</v>
      </c>
      <c r="E22" s="559">
        <v>3.7</v>
      </c>
      <c r="F22" s="527">
        <v>1.05</v>
      </c>
      <c r="G22" s="513">
        <f t="shared" si="3"/>
        <v>3.885</v>
      </c>
      <c r="H22" s="557">
        <v>1101.0</v>
      </c>
      <c r="I22" s="518">
        <f t="shared" si="4"/>
        <v>4277.385</v>
      </c>
      <c r="J22" s="561" t="s">
        <v>1133</v>
      </c>
      <c r="K22" s="509"/>
      <c r="L22" s="510"/>
      <c r="M22" s="510"/>
      <c r="N22" s="510"/>
      <c r="O22" s="510"/>
      <c r="P22" s="510"/>
      <c r="Q22" s="510"/>
      <c r="R22" s="510"/>
      <c r="S22" s="510"/>
      <c r="T22" s="510"/>
      <c r="U22" s="510"/>
      <c r="V22" s="510"/>
      <c r="W22" s="510"/>
      <c r="X22" s="510"/>
      <c r="Y22" s="510"/>
      <c r="Z22" s="510"/>
    </row>
    <row r="23">
      <c r="A23" s="511"/>
      <c r="B23" s="511"/>
      <c r="C23" s="558" t="s">
        <v>1134</v>
      </c>
      <c r="D23" s="559" t="s">
        <v>1040</v>
      </c>
      <c r="E23" s="559">
        <v>87.2</v>
      </c>
      <c r="F23" s="527">
        <v>1.05</v>
      </c>
      <c r="G23" s="513">
        <f t="shared" si="3"/>
        <v>91.56</v>
      </c>
      <c r="H23" s="562">
        <v>2507.0</v>
      </c>
      <c r="I23" s="518">
        <f t="shared" si="4"/>
        <v>229540.92</v>
      </c>
      <c r="J23" s="561" t="s">
        <v>1135</v>
      </c>
      <c r="K23" s="509"/>
      <c r="L23" s="510"/>
      <c r="M23" s="510"/>
      <c r="N23" s="510"/>
      <c r="O23" s="510"/>
      <c r="P23" s="510"/>
      <c r="Q23" s="510"/>
      <c r="R23" s="510"/>
      <c r="S23" s="510"/>
      <c r="T23" s="510"/>
      <c r="U23" s="510"/>
      <c r="V23" s="510"/>
      <c r="W23" s="510"/>
      <c r="X23" s="510"/>
      <c r="Y23" s="510"/>
      <c r="Z23" s="510"/>
    </row>
    <row r="24">
      <c r="A24" s="511"/>
      <c r="B24" s="511"/>
      <c r="C24" s="558" t="s">
        <v>1136</v>
      </c>
      <c r="D24" s="559" t="s">
        <v>1131</v>
      </c>
      <c r="E24" s="559">
        <v>18.0</v>
      </c>
      <c r="F24" s="527">
        <v>1.05</v>
      </c>
      <c r="G24" s="513">
        <f t="shared" si="3"/>
        <v>18.9</v>
      </c>
      <c r="H24" s="557">
        <v>4231.0</v>
      </c>
      <c r="I24" s="518">
        <f t="shared" si="4"/>
        <v>79965.9</v>
      </c>
      <c r="J24" s="522" t="s">
        <v>1137</v>
      </c>
      <c r="K24" s="509"/>
      <c r="L24" s="510"/>
      <c r="M24" s="510"/>
      <c r="N24" s="510"/>
      <c r="O24" s="510"/>
      <c r="P24" s="510"/>
      <c r="Q24" s="510"/>
      <c r="R24" s="510"/>
      <c r="S24" s="510"/>
      <c r="T24" s="510"/>
      <c r="U24" s="510"/>
      <c r="V24" s="510"/>
      <c r="W24" s="510"/>
      <c r="X24" s="510"/>
      <c r="Y24" s="510"/>
      <c r="Z24" s="510"/>
    </row>
    <row r="25">
      <c r="A25" s="511"/>
      <c r="B25" s="511"/>
      <c r="C25" s="558" t="s">
        <v>1138</v>
      </c>
      <c r="D25" s="559" t="s">
        <v>909</v>
      </c>
      <c r="E25" s="559">
        <v>4009.2</v>
      </c>
      <c r="F25" s="527">
        <v>1.03</v>
      </c>
      <c r="G25" s="513">
        <f t="shared" si="3"/>
        <v>4129.476</v>
      </c>
      <c r="H25" s="542">
        <v>2.5</v>
      </c>
      <c r="I25" s="518">
        <f t="shared" si="4"/>
        <v>10323.69</v>
      </c>
      <c r="J25" s="560"/>
      <c r="K25" s="509"/>
      <c r="L25" s="510"/>
      <c r="M25" s="510"/>
      <c r="N25" s="510"/>
      <c r="O25" s="510"/>
      <c r="P25" s="510"/>
      <c r="Q25" s="510"/>
      <c r="R25" s="510"/>
      <c r="S25" s="510"/>
      <c r="T25" s="510"/>
      <c r="U25" s="510"/>
      <c r="V25" s="510"/>
      <c r="W25" s="510"/>
      <c r="X25" s="510"/>
      <c r="Y25" s="510"/>
      <c r="Z25" s="510"/>
    </row>
    <row r="26">
      <c r="A26" s="511"/>
      <c r="B26" s="511"/>
      <c r="C26" s="558" t="s">
        <v>1139</v>
      </c>
      <c r="D26" s="559" t="s">
        <v>1040</v>
      </c>
      <c r="E26" s="559">
        <v>120.3</v>
      </c>
      <c r="F26" s="527">
        <v>1.05</v>
      </c>
      <c r="G26" s="513">
        <f t="shared" si="3"/>
        <v>126.315</v>
      </c>
      <c r="H26" s="542">
        <v>902.5</v>
      </c>
      <c r="I26" s="518">
        <f t="shared" si="4"/>
        <v>113999.2875</v>
      </c>
      <c r="J26" s="560"/>
      <c r="K26" s="509"/>
      <c r="L26" s="510"/>
      <c r="M26" s="510"/>
      <c r="N26" s="510"/>
      <c r="O26" s="510"/>
      <c r="P26" s="510"/>
      <c r="Q26" s="510"/>
      <c r="R26" s="510"/>
      <c r="S26" s="510"/>
      <c r="T26" s="510"/>
      <c r="U26" s="510"/>
      <c r="V26" s="510"/>
      <c r="W26" s="510"/>
      <c r="X26" s="510"/>
      <c r="Y26" s="510"/>
      <c r="Z26" s="510"/>
    </row>
    <row r="27">
      <c r="A27" s="507">
        <v>669.0</v>
      </c>
      <c r="B27" s="507">
        <v>66.0</v>
      </c>
      <c r="C27" s="523" t="s">
        <v>895</v>
      </c>
      <c r="D27" s="507" t="s">
        <v>47</v>
      </c>
      <c r="E27" s="507">
        <v>15201.0</v>
      </c>
      <c r="F27" s="527"/>
      <c r="G27" s="513"/>
      <c r="H27" s="542">
        <f>I27/E27</f>
        <v>302.9218322</v>
      </c>
      <c r="I27" s="518">
        <f>I28+I29</f>
        <v>4604714.772</v>
      </c>
      <c r="J27" s="525" t="s">
        <v>1140</v>
      </c>
      <c r="K27" s="509"/>
      <c r="L27" s="510"/>
      <c r="M27" s="510"/>
      <c r="N27" s="510"/>
      <c r="O27" s="510"/>
      <c r="P27" s="510"/>
      <c r="Q27" s="510"/>
      <c r="R27" s="510"/>
      <c r="S27" s="510"/>
      <c r="T27" s="510"/>
      <c r="U27" s="510"/>
      <c r="V27" s="510"/>
      <c r="W27" s="510"/>
      <c r="X27" s="510"/>
      <c r="Y27" s="510"/>
      <c r="Z27" s="510"/>
    </row>
    <row r="28">
      <c r="A28" s="511"/>
      <c r="B28" s="511"/>
      <c r="C28" s="558" t="s">
        <v>1141</v>
      </c>
      <c r="D28" s="559" t="s">
        <v>176</v>
      </c>
      <c r="E28" s="559">
        <v>60804.0</v>
      </c>
      <c r="F28" s="527">
        <v>1.05</v>
      </c>
      <c r="G28" s="513">
        <f t="shared" ref="G28:G31" si="5">E28*F28</f>
        <v>63844.2</v>
      </c>
      <c r="H28" s="563">
        <v>38.5</v>
      </c>
      <c r="I28" s="518">
        <f t="shared" ref="I28:I30" si="6">G28*H28</f>
        <v>2458001.7</v>
      </c>
      <c r="J28" s="564" t="s">
        <v>1142</v>
      </c>
      <c r="K28" s="509"/>
      <c r="L28" s="510"/>
      <c r="M28" s="510"/>
      <c r="N28" s="510"/>
      <c r="O28" s="510"/>
      <c r="P28" s="510"/>
      <c r="Q28" s="510"/>
      <c r="R28" s="510"/>
      <c r="S28" s="510"/>
      <c r="T28" s="510"/>
      <c r="U28" s="510"/>
      <c r="V28" s="510"/>
      <c r="W28" s="510"/>
      <c r="X28" s="510"/>
      <c r="Y28" s="510"/>
      <c r="Z28" s="510"/>
    </row>
    <row r="29">
      <c r="A29" s="511"/>
      <c r="B29" s="511"/>
      <c r="C29" s="558" t="s">
        <v>1143</v>
      </c>
      <c r="D29" s="559" t="s">
        <v>1040</v>
      </c>
      <c r="E29" s="559">
        <v>5472.4</v>
      </c>
      <c r="F29" s="527">
        <v>1.05</v>
      </c>
      <c r="G29" s="513">
        <f t="shared" si="5"/>
        <v>5746.02</v>
      </c>
      <c r="H29" s="563">
        <v>373.6</v>
      </c>
      <c r="I29" s="518">
        <f t="shared" si="6"/>
        <v>2146713.072</v>
      </c>
      <c r="J29" s="565" t="s">
        <v>1144</v>
      </c>
      <c r="K29" s="509"/>
      <c r="L29" s="510"/>
      <c r="M29" s="510"/>
      <c r="N29" s="510"/>
      <c r="O29" s="510"/>
      <c r="P29" s="510"/>
      <c r="Q29" s="510"/>
      <c r="R29" s="510"/>
      <c r="S29" s="510"/>
      <c r="T29" s="510"/>
      <c r="U29" s="510"/>
      <c r="V29" s="510"/>
      <c r="W29" s="510"/>
      <c r="X29" s="510"/>
      <c r="Y29" s="510"/>
      <c r="Z29" s="510"/>
    </row>
    <row r="30">
      <c r="A30" s="511"/>
      <c r="B30" s="511"/>
      <c r="C30" s="558" t="s">
        <v>1145</v>
      </c>
      <c r="D30" s="559" t="s">
        <v>1146</v>
      </c>
      <c r="E30" s="559" t="s">
        <v>1147</v>
      </c>
      <c r="F30" s="527">
        <v>1.05</v>
      </c>
      <c r="G30" s="513" t="str">
        <f t="shared" si="5"/>
        <v>#VALUE!</v>
      </c>
      <c r="H30" s="563">
        <v>631.6</v>
      </c>
      <c r="I30" s="518" t="str">
        <f t="shared" si="6"/>
        <v>#VALUE!</v>
      </c>
      <c r="J30" s="565" t="s">
        <v>1148</v>
      </c>
      <c r="K30" s="509"/>
      <c r="L30" s="510"/>
      <c r="M30" s="510"/>
      <c r="N30" s="510"/>
      <c r="O30" s="510"/>
      <c r="P30" s="510"/>
      <c r="Q30" s="510"/>
      <c r="R30" s="510"/>
      <c r="S30" s="510"/>
      <c r="T30" s="510"/>
      <c r="U30" s="510"/>
      <c r="V30" s="510"/>
      <c r="W30" s="510"/>
      <c r="X30" s="510"/>
      <c r="Y30" s="510"/>
      <c r="Z30" s="510"/>
    </row>
    <row r="31">
      <c r="A31" s="515">
        <v>670.0</v>
      </c>
      <c r="B31" s="511"/>
      <c r="C31" s="520" t="s">
        <v>1149</v>
      </c>
      <c r="D31" s="511"/>
      <c r="E31" s="517"/>
      <c r="F31" s="513"/>
      <c r="G31" s="513">
        <f t="shared" si="5"/>
        <v>0</v>
      </c>
      <c r="H31" s="518"/>
      <c r="I31" s="518"/>
      <c r="J31" s="519"/>
      <c r="K31" s="509"/>
      <c r="L31" s="510"/>
      <c r="M31" s="510"/>
      <c r="N31" s="510"/>
      <c r="O31" s="510"/>
      <c r="P31" s="510"/>
      <c r="Q31" s="510"/>
      <c r="R31" s="510"/>
      <c r="S31" s="510"/>
      <c r="T31" s="510"/>
      <c r="U31" s="510"/>
      <c r="V31" s="510"/>
      <c r="W31" s="510"/>
      <c r="X31" s="510"/>
      <c r="Y31" s="510"/>
      <c r="Z31" s="510"/>
    </row>
    <row r="32">
      <c r="A32" s="507">
        <v>669.0</v>
      </c>
      <c r="B32" s="507">
        <v>67.0</v>
      </c>
      <c r="C32" s="523" t="s">
        <v>873</v>
      </c>
      <c r="D32" s="507" t="s">
        <v>47</v>
      </c>
      <c r="E32" s="507">
        <v>11.9</v>
      </c>
      <c r="F32" s="513"/>
      <c r="G32" s="513"/>
      <c r="H32" s="518"/>
      <c r="I32" s="518"/>
      <c r="J32" s="525" t="s">
        <v>899</v>
      </c>
      <c r="K32" s="509"/>
      <c r="L32" s="510"/>
      <c r="M32" s="510"/>
      <c r="N32" s="510"/>
      <c r="O32" s="510"/>
      <c r="P32" s="510"/>
      <c r="Q32" s="510"/>
      <c r="R32" s="510"/>
      <c r="S32" s="510"/>
      <c r="T32" s="510"/>
      <c r="U32" s="510"/>
      <c r="V32" s="510"/>
      <c r="W32" s="510"/>
      <c r="X32" s="510"/>
      <c r="Y32" s="510"/>
      <c r="Z32" s="510"/>
    </row>
    <row r="33">
      <c r="A33" s="507">
        <v>670.0</v>
      </c>
      <c r="B33" s="507">
        <v>68.0</v>
      </c>
      <c r="C33" s="523" t="s">
        <v>900</v>
      </c>
      <c r="D33" s="507" t="s">
        <v>136</v>
      </c>
      <c r="E33" s="507">
        <v>1.19</v>
      </c>
      <c r="F33" s="513"/>
      <c r="G33" s="513"/>
      <c r="H33" s="524" t="s">
        <v>1111</v>
      </c>
      <c r="I33" s="518"/>
      <c r="J33" s="525" t="s">
        <v>901</v>
      </c>
      <c r="K33" s="509"/>
      <c r="L33" s="510"/>
      <c r="M33" s="510"/>
      <c r="N33" s="510"/>
      <c r="O33" s="510"/>
      <c r="P33" s="510"/>
      <c r="Q33" s="510"/>
      <c r="R33" s="510"/>
      <c r="S33" s="510"/>
      <c r="T33" s="510"/>
      <c r="U33" s="510"/>
      <c r="V33" s="510"/>
      <c r="W33" s="510"/>
      <c r="X33" s="510"/>
      <c r="Y33" s="510"/>
      <c r="Z33" s="510"/>
    </row>
    <row r="34">
      <c r="A34" s="507">
        <v>671.0</v>
      </c>
      <c r="B34" s="507">
        <v>69.0</v>
      </c>
      <c r="C34" s="523" t="s">
        <v>902</v>
      </c>
      <c r="D34" s="507" t="s">
        <v>136</v>
      </c>
      <c r="E34" s="507">
        <v>1.19</v>
      </c>
      <c r="F34" s="513"/>
      <c r="G34" s="513"/>
      <c r="H34" s="524" t="s">
        <v>1123</v>
      </c>
      <c r="I34" s="518"/>
      <c r="J34" s="525" t="s">
        <v>901</v>
      </c>
      <c r="K34" s="509"/>
      <c r="L34" s="510"/>
      <c r="M34" s="510"/>
      <c r="N34" s="510"/>
      <c r="O34" s="510"/>
      <c r="P34" s="510"/>
      <c r="Q34" s="510"/>
      <c r="R34" s="510"/>
      <c r="S34" s="510"/>
      <c r="T34" s="510"/>
      <c r="U34" s="510"/>
      <c r="V34" s="510"/>
      <c r="W34" s="510"/>
      <c r="X34" s="510"/>
      <c r="Y34" s="510"/>
      <c r="Z34" s="510"/>
    </row>
    <row r="35">
      <c r="A35" s="507">
        <v>672.0</v>
      </c>
      <c r="B35" s="507">
        <v>70.0</v>
      </c>
      <c r="C35" s="523" t="s">
        <v>889</v>
      </c>
      <c r="D35" s="507" t="s">
        <v>47</v>
      </c>
      <c r="E35" s="507">
        <v>11.9</v>
      </c>
      <c r="F35" s="513"/>
      <c r="G35" s="513"/>
      <c r="H35" s="524">
        <v>640.0</v>
      </c>
      <c r="I35" s="518"/>
      <c r="J35" s="525" t="s">
        <v>1150</v>
      </c>
      <c r="K35" s="509"/>
      <c r="L35" s="510"/>
      <c r="M35" s="510"/>
      <c r="N35" s="510"/>
      <c r="O35" s="510"/>
      <c r="P35" s="510"/>
      <c r="Q35" s="510"/>
      <c r="R35" s="510"/>
      <c r="S35" s="510"/>
      <c r="T35" s="510"/>
      <c r="U35" s="510"/>
      <c r="V35" s="510"/>
      <c r="W35" s="510"/>
      <c r="X35" s="510"/>
      <c r="Y35" s="510"/>
      <c r="Z35" s="510"/>
    </row>
    <row r="36">
      <c r="A36" s="507">
        <v>673.0</v>
      </c>
      <c r="B36" s="507">
        <v>71.0</v>
      </c>
      <c r="C36" s="523" t="s">
        <v>905</v>
      </c>
      <c r="D36" s="507" t="s">
        <v>136</v>
      </c>
      <c r="E36" s="507">
        <v>10.3</v>
      </c>
      <c r="F36" s="513"/>
      <c r="G36" s="513"/>
      <c r="H36" s="524" t="s">
        <v>1151</v>
      </c>
      <c r="I36" s="518">
        <f>I37+I38+I39+I40</f>
        <v>45655.0127</v>
      </c>
      <c r="J36" s="525" t="s">
        <v>1152</v>
      </c>
      <c r="K36" s="509"/>
      <c r="L36" s="510"/>
      <c r="M36" s="510"/>
      <c r="N36" s="510"/>
      <c r="O36" s="510"/>
      <c r="P36" s="510"/>
      <c r="Q36" s="510"/>
      <c r="R36" s="510"/>
      <c r="S36" s="510"/>
      <c r="T36" s="510"/>
      <c r="U36" s="510"/>
      <c r="V36" s="510"/>
      <c r="W36" s="510"/>
      <c r="X36" s="510"/>
      <c r="Y36" s="510"/>
      <c r="Z36" s="510"/>
    </row>
    <row r="37">
      <c r="A37" s="511"/>
      <c r="B37" s="511"/>
      <c r="C37" s="558" t="s">
        <v>1153</v>
      </c>
      <c r="D37" s="559" t="s">
        <v>176</v>
      </c>
      <c r="E37" s="559">
        <v>91.8</v>
      </c>
      <c r="F37" s="527">
        <v>1.03</v>
      </c>
      <c r="G37" s="513">
        <f t="shared" ref="G37:G42" si="7">E37*F37</f>
        <v>94.554</v>
      </c>
      <c r="H37" s="542">
        <v>40.2</v>
      </c>
      <c r="I37" s="518">
        <f t="shared" ref="I37:I42" si="8">G37*H37</f>
        <v>3801.0708</v>
      </c>
      <c r="J37" s="550"/>
      <c r="K37" s="509"/>
      <c r="L37" s="510"/>
      <c r="M37" s="510"/>
      <c r="N37" s="510"/>
      <c r="O37" s="510"/>
      <c r="P37" s="510"/>
      <c r="Q37" s="510"/>
      <c r="R37" s="510"/>
      <c r="S37" s="510"/>
      <c r="T37" s="510"/>
      <c r="U37" s="510"/>
      <c r="V37" s="510"/>
      <c r="W37" s="510"/>
      <c r="X37" s="510"/>
      <c r="Y37" s="510"/>
      <c r="Z37" s="510"/>
    </row>
    <row r="38">
      <c r="A38" s="511"/>
      <c r="B38" s="511"/>
      <c r="C38" s="558" t="s">
        <v>1154</v>
      </c>
      <c r="D38" s="559" t="s">
        <v>176</v>
      </c>
      <c r="E38" s="559">
        <v>2.7</v>
      </c>
      <c r="F38" s="527">
        <v>1.03</v>
      </c>
      <c r="G38" s="513">
        <f t="shared" si="7"/>
        <v>2.781</v>
      </c>
      <c r="H38" s="542">
        <v>40.2</v>
      </c>
      <c r="I38" s="518">
        <f t="shared" si="8"/>
        <v>111.7962</v>
      </c>
      <c r="J38" s="550"/>
      <c r="K38" s="509"/>
      <c r="L38" s="510"/>
      <c r="M38" s="510"/>
      <c r="N38" s="510"/>
      <c r="O38" s="510"/>
      <c r="P38" s="510"/>
      <c r="Q38" s="510"/>
      <c r="R38" s="510"/>
      <c r="S38" s="510"/>
      <c r="T38" s="510"/>
      <c r="U38" s="510"/>
      <c r="V38" s="510"/>
      <c r="W38" s="510"/>
      <c r="X38" s="510"/>
      <c r="Y38" s="510"/>
      <c r="Z38" s="510"/>
    </row>
    <row r="39">
      <c r="A39" s="511"/>
      <c r="B39" s="511"/>
      <c r="C39" s="558" t="s">
        <v>1155</v>
      </c>
      <c r="D39" s="559" t="s">
        <v>176</v>
      </c>
      <c r="E39" s="559">
        <v>955.56</v>
      </c>
      <c r="F39" s="527">
        <v>1.03</v>
      </c>
      <c r="G39" s="513">
        <f t="shared" si="7"/>
        <v>984.2268</v>
      </c>
      <c r="H39" s="542">
        <v>40.2</v>
      </c>
      <c r="I39" s="518">
        <f t="shared" si="8"/>
        <v>39565.91736</v>
      </c>
      <c r="J39" s="550"/>
      <c r="K39" s="509"/>
      <c r="L39" s="510"/>
      <c r="M39" s="510"/>
      <c r="N39" s="510"/>
      <c r="O39" s="510"/>
      <c r="P39" s="510"/>
      <c r="Q39" s="510"/>
      <c r="R39" s="510"/>
      <c r="S39" s="510"/>
      <c r="T39" s="510"/>
      <c r="U39" s="510"/>
      <c r="V39" s="510"/>
      <c r="W39" s="510"/>
      <c r="X39" s="510"/>
      <c r="Y39" s="510"/>
      <c r="Z39" s="510"/>
    </row>
    <row r="40">
      <c r="A40" s="511"/>
      <c r="B40" s="511"/>
      <c r="C40" s="558" t="s">
        <v>1156</v>
      </c>
      <c r="D40" s="559" t="s">
        <v>176</v>
      </c>
      <c r="E40" s="559">
        <v>50.06</v>
      </c>
      <c r="F40" s="527">
        <v>1.02</v>
      </c>
      <c r="G40" s="513">
        <f t="shared" si="7"/>
        <v>51.0612</v>
      </c>
      <c r="H40" s="542">
        <v>42.62</v>
      </c>
      <c r="I40" s="518">
        <f t="shared" si="8"/>
        <v>2176.228344</v>
      </c>
      <c r="J40" s="550"/>
      <c r="K40" s="509"/>
      <c r="L40" s="510"/>
      <c r="M40" s="510"/>
      <c r="N40" s="510"/>
      <c r="O40" s="510"/>
      <c r="P40" s="510"/>
      <c r="Q40" s="510"/>
      <c r="R40" s="510"/>
      <c r="S40" s="510"/>
      <c r="T40" s="510"/>
      <c r="U40" s="510"/>
      <c r="V40" s="510"/>
      <c r="W40" s="510"/>
      <c r="X40" s="510"/>
      <c r="Y40" s="510"/>
      <c r="Z40" s="510"/>
    </row>
    <row r="41">
      <c r="A41" s="507">
        <v>674.0</v>
      </c>
      <c r="B41" s="507">
        <v>72.0</v>
      </c>
      <c r="C41" s="521" t="s">
        <v>1157</v>
      </c>
      <c r="D41" s="507" t="s">
        <v>176</v>
      </c>
      <c r="E41" s="507">
        <v>8.75</v>
      </c>
      <c r="F41" s="527">
        <v>1.02</v>
      </c>
      <c r="G41" s="513">
        <f t="shared" si="7"/>
        <v>8.925</v>
      </c>
      <c r="H41" s="524">
        <v>55.02</v>
      </c>
      <c r="I41" s="518">
        <f t="shared" si="8"/>
        <v>491.0535</v>
      </c>
      <c r="J41" s="560"/>
      <c r="K41" s="509"/>
      <c r="L41" s="510"/>
      <c r="M41" s="510"/>
      <c r="N41" s="510"/>
      <c r="O41" s="510"/>
      <c r="P41" s="510"/>
      <c r="Q41" s="510"/>
      <c r="R41" s="510"/>
      <c r="S41" s="510"/>
      <c r="T41" s="510"/>
      <c r="U41" s="510"/>
      <c r="V41" s="510"/>
      <c r="W41" s="510"/>
      <c r="X41" s="510"/>
      <c r="Y41" s="510"/>
      <c r="Z41" s="510"/>
    </row>
    <row r="42">
      <c r="A42" s="507">
        <v>675.0</v>
      </c>
      <c r="B42" s="507">
        <v>73.0</v>
      </c>
      <c r="C42" s="523" t="s">
        <v>908</v>
      </c>
      <c r="D42" s="507" t="s">
        <v>909</v>
      </c>
      <c r="E42" s="507">
        <v>13.8</v>
      </c>
      <c r="F42" s="527">
        <v>1.03</v>
      </c>
      <c r="G42" s="513">
        <f t="shared" si="7"/>
        <v>14.214</v>
      </c>
      <c r="H42" s="524">
        <v>106.0</v>
      </c>
      <c r="I42" s="518">
        <f t="shared" si="8"/>
        <v>1506.684</v>
      </c>
      <c r="J42" s="525" t="s">
        <v>1158</v>
      </c>
      <c r="K42" s="509"/>
      <c r="L42" s="510"/>
      <c r="M42" s="510"/>
      <c r="N42" s="510"/>
      <c r="O42" s="510"/>
      <c r="P42" s="510"/>
      <c r="Q42" s="510"/>
      <c r="R42" s="510"/>
      <c r="S42" s="510"/>
      <c r="T42" s="510"/>
      <c r="U42" s="510"/>
      <c r="V42" s="510"/>
      <c r="W42" s="510"/>
      <c r="X42" s="510"/>
      <c r="Y42" s="510"/>
      <c r="Z42" s="510"/>
    </row>
    <row r="43">
      <c r="A43" s="507">
        <v>676.0</v>
      </c>
      <c r="B43" s="511"/>
      <c r="C43" s="566" t="s">
        <v>1159</v>
      </c>
      <c r="D43" s="518"/>
      <c r="E43" s="518"/>
      <c r="F43" s="513"/>
      <c r="G43" s="513"/>
      <c r="H43" s="518"/>
      <c r="I43" s="518"/>
      <c r="J43" s="567"/>
      <c r="K43" s="509"/>
      <c r="L43" s="510"/>
      <c r="M43" s="510"/>
      <c r="N43" s="510"/>
      <c r="O43" s="510"/>
      <c r="P43" s="510"/>
      <c r="Q43" s="510"/>
      <c r="R43" s="510"/>
      <c r="S43" s="510"/>
      <c r="T43" s="510"/>
      <c r="U43" s="510"/>
      <c r="V43" s="510"/>
      <c r="W43" s="510"/>
      <c r="X43" s="510"/>
      <c r="Y43" s="510"/>
      <c r="Z43" s="510"/>
    </row>
    <row r="44">
      <c r="A44" s="507">
        <v>677.0</v>
      </c>
      <c r="B44" s="507">
        <v>74.0</v>
      </c>
      <c r="C44" s="521" t="s">
        <v>1160</v>
      </c>
      <c r="D44" s="507" t="s">
        <v>47</v>
      </c>
      <c r="E44" s="507">
        <v>49.64</v>
      </c>
      <c r="F44" s="513"/>
      <c r="G44" s="513"/>
      <c r="H44" s="518"/>
      <c r="I44" s="518"/>
      <c r="J44" s="522" t="s">
        <v>912</v>
      </c>
      <c r="K44" s="509"/>
      <c r="L44" s="510"/>
      <c r="M44" s="510"/>
      <c r="N44" s="510"/>
      <c r="O44" s="510"/>
      <c r="P44" s="510"/>
      <c r="Q44" s="510"/>
      <c r="R44" s="510"/>
      <c r="S44" s="510"/>
      <c r="T44" s="510"/>
      <c r="U44" s="510"/>
      <c r="V44" s="510"/>
      <c r="W44" s="510"/>
      <c r="X44" s="510"/>
      <c r="Y44" s="510"/>
      <c r="Z44" s="510"/>
    </row>
    <row r="45">
      <c r="A45" s="507">
        <v>678.0</v>
      </c>
      <c r="B45" s="507">
        <v>75.0</v>
      </c>
      <c r="C45" s="523" t="s">
        <v>913</v>
      </c>
      <c r="D45" s="507" t="s">
        <v>136</v>
      </c>
      <c r="E45" s="507">
        <v>10.0</v>
      </c>
      <c r="F45" s="513"/>
      <c r="G45" s="513"/>
      <c r="H45" s="524" t="s">
        <v>1111</v>
      </c>
      <c r="I45" s="518"/>
      <c r="J45" s="525" t="s">
        <v>914</v>
      </c>
      <c r="K45" s="509"/>
      <c r="L45" s="510"/>
      <c r="M45" s="510"/>
      <c r="N45" s="510"/>
      <c r="O45" s="510"/>
      <c r="P45" s="510"/>
      <c r="Q45" s="510"/>
      <c r="R45" s="510"/>
      <c r="S45" s="510"/>
      <c r="T45" s="510"/>
      <c r="U45" s="510"/>
      <c r="V45" s="510"/>
      <c r="W45" s="510"/>
      <c r="X45" s="510"/>
      <c r="Y45" s="510"/>
      <c r="Z45" s="510"/>
    </row>
    <row r="46">
      <c r="A46" s="507">
        <v>679.0</v>
      </c>
      <c r="B46" s="507">
        <v>76.0</v>
      </c>
      <c r="C46" s="521" t="s">
        <v>915</v>
      </c>
      <c r="D46" s="507" t="s">
        <v>136</v>
      </c>
      <c r="E46" s="507">
        <v>2.48</v>
      </c>
      <c r="F46" s="513"/>
      <c r="G46" s="513"/>
      <c r="H46" s="524" t="s">
        <v>1123</v>
      </c>
      <c r="I46" s="518"/>
      <c r="J46" s="522" t="s">
        <v>916</v>
      </c>
      <c r="K46" s="509"/>
      <c r="L46" s="510"/>
      <c r="M46" s="510"/>
      <c r="N46" s="510"/>
      <c r="O46" s="510"/>
      <c r="P46" s="510"/>
      <c r="Q46" s="510"/>
      <c r="R46" s="510"/>
      <c r="S46" s="510"/>
      <c r="T46" s="510"/>
      <c r="U46" s="510"/>
      <c r="V46" s="510"/>
      <c r="W46" s="510"/>
      <c r="X46" s="510"/>
      <c r="Y46" s="510"/>
      <c r="Z46" s="510"/>
    </row>
    <row r="47">
      <c r="A47" s="507">
        <v>680.0</v>
      </c>
      <c r="B47" s="507">
        <v>77.0</v>
      </c>
      <c r="C47" s="523" t="s">
        <v>1161</v>
      </c>
      <c r="D47" s="507" t="s">
        <v>47</v>
      </c>
      <c r="E47" s="507">
        <v>49.64</v>
      </c>
      <c r="F47" s="513"/>
      <c r="G47" s="513"/>
      <c r="H47" s="524">
        <v>640.0</v>
      </c>
      <c r="I47" s="518"/>
      <c r="J47" s="525" t="s">
        <v>1150</v>
      </c>
      <c r="K47" s="509"/>
      <c r="L47" s="510"/>
      <c r="M47" s="510"/>
      <c r="N47" s="510"/>
      <c r="O47" s="510"/>
      <c r="P47" s="510"/>
      <c r="Q47" s="510"/>
      <c r="R47" s="510"/>
      <c r="S47" s="510"/>
      <c r="T47" s="510"/>
      <c r="U47" s="510"/>
      <c r="V47" s="510"/>
      <c r="W47" s="510"/>
      <c r="X47" s="510"/>
      <c r="Y47" s="510"/>
      <c r="Z47" s="510"/>
    </row>
    <row r="48">
      <c r="A48" s="507">
        <v>681.0</v>
      </c>
      <c r="B48" s="507">
        <v>78.0</v>
      </c>
      <c r="C48" s="521" t="s">
        <v>905</v>
      </c>
      <c r="D48" s="507" t="s">
        <v>136</v>
      </c>
      <c r="E48" s="507">
        <v>30.0</v>
      </c>
      <c r="F48" s="513"/>
      <c r="G48" s="513"/>
      <c r="H48" s="524" t="s">
        <v>1162</v>
      </c>
      <c r="I48" s="518"/>
      <c r="J48" s="522" t="s">
        <v>1163</v>
      </c>
      <c r="K48" s="509"/>
      <c r="L48" s="510"/>
      <c r="M48" s="510"/>
      <c r="N48" s="510"/>
      <c r="O48" s="510"/>
      <c r="P48" s="510"/>
      <c r="Q48" s="510"/>
      <c r="R48" s="510"/>
      <c r="S48" s="510"/>
      <c r="T48" s="510"/>
      <c r="U48" s="510"/>
      <c r="V48" s="510"/>
      <c r="W48" s="510"/>
      <c r="X48" s="510"/>
      <c r="Y48" s="510"/>
      <c r="Z48" s="510"/>
    </row>
    <row r="49">
      <c r="A49" s="511"/>
      <c r="B49" s="511"/>
      <c r="C49" s="547" t="s">
        <v>1164</v>
      </c>
      <c r="D49" s="548" t="s">
        <v>176</v>
      </c>
      <c r="E49" s="548">
        <v>2263.12</v>
      </c>
      <c r="F49" s="527">
        <v>1.03</v>
      </c>
      <c r="G49" s="513">
        <f>E49*F49</f>
        <v>2331.0136</v>
      </c>
      <c r="H49" s="542">
        <v>40.2</v>
      </c>
      <c r="I49" s="518">
        <f>G49*H49</f>
        <v>93706.74672</v>
      </c>
      <c r="J49" s="560"/>
      <c r="K49" s="509"/>
      <c r="L49" s="510"/>
      <c r="M49" s="510"/>
      <c r="N49" s="510"/>
      <c r="O49" s="510"/>
      <c r="P49" s="510"/>
      <c r="Q49" s="510"/>
      <c r="R49" s="510"/>
      <c r="S49" s="510"/>
      <c r="T49" s="510"/>
      <c r="U49" s="510"/>
      <c r="V49" s="510"/>
      <c r="W49" s="510"/>
      <c r="X49" s="510"/>
      <c r="Y49" s="510"/>
      <c r="Z49" s="510"/>
    </row>
    <row r="50">
      <c r="A50" s="507">
        <v>682.0</v>
      </c>
      <c r="B50" s="507">
        <v>79.0</v>
      </c>
      <c r="C50" s="523" t="s">
        <v>1165</v>
      </c>
      <c r="D50" s="507" t="s">
        <v>47</v>
      </c>
      <c r="E50" s="507">
        <v>36.0</v>
      </c>
      <c r="F50" s="513"/>
      <c r="G50" s="513"/>
      <c r="H50" s="524" t="s">
        <v>1166</v>
      </c>
      <c r="I50" s="518"/>
      <c r="J50" s="550"/>
      <c r="K50" s="509"/>
      <c r="L50" s="510"/>
      <c r="M50" s="510"/>
      <c r="N50" s="510"/>
      <c r="O50" s="510"/>
      <c r="P50" s="510"/>
      <c r="Q50" s="510"/>
      <c r="R50" s="510"/>
      <c r="S50" s="510"/>
      <c r="T50" s="510"/>
      <c r="U50" s="510"/>
      <c r="V50" s="510"/>
      <c r="W50" s="510"/>
      <c r="X50" s="510"/>
      <c r="Y50" s="510"/>
      <c r="Z50" s="510"/>
    </row>
    <row r="51">
      <c r="A51" s="515">
        <v>683.0</v>
      </c>
      <c r="B51" s="511"/>
      <c r="C51" s="520" t="s">
        <v>1167</v>
      </c>
      <c r="D51" s="511"/>
      <c r="E51" s="517"/>
      <c r="F51" s="513"/>
      <c r="G51" s="513"/>
      <c r="H51" s="518"/>
      <c r="I51" s="518"/>
      <c r="J51" s="519"/>
      <c r="K51" s="509"/>
      <c r="L51" s="510"/>
      <c r="M51" s="510"/>
      <c r="N51" s="510"/>
      <c r="O51" s="510"/>
      <c r="P51" s="510"/>
      <c r="Q51" s="510"/>
      <c r="R51" s="510"/>
      <c r="S51" s="510"/>
      <c r="T51" s="510"/>
      <c r="U51" s="510"/>
      <c r="V51" s="510"/>
      <c r="W51" s="510"/>
      <c r="X51" s="510"/>
      <c r="Y51" s="510"/>
      <c r="Z51" s="510"/>
    </row>
    <row r="52">
      <c r="A52" s="507">
        <v>683.0</v>
      </c>
      <c r="B52" s="507">
        <v>80.0</v>
      </c>
      <c r="C52" s="523" t="s">
        <v>1160</v>
      </c>
      <c r="D52" s="507" t="s">
        <v>47</v>
      </c>
      <c r="E52" s="507">
        <v>4.05</v>
      </c>
      <c r="F52" s="513"/>
      <c r="G52" s="513"/>
      <c r="H52" s="518"/>
      <c r="I52" s="518"/>
      <c r="J52" s="525" t="s">
        <v>920</v>
      </c>
      <c r="K52" s="509"/>
      <c r="L52" s="510"/>
      <c r="M52" s="510"/>
      <c r="N52" s="510"/>
      <c r="O52" s="510"/>
      <c r="P52" s="510"/>
      <c r="Q52" s="510"/>
      <c r="R52" s="510"/>
      <c r="S52" s="510"/>
      <c r="T52" s="510"/>
      <c r="U52" s="510"/>
      <c r="V52" s="510"/>
      <c r="W52" s="510"/>
      <c r="X52" s="510"/>
      <c r="Y52" s="510"/>
      <c r="Z52" s="510"/>
    </row>
    <row r="53">
      <c r="A53" s="507">
        <v>684.0</v>
      </c>
      <c r="B53" s="507">
        <v>81.0</v>
      </c>
      <c r="C53" s="521" t="s">
        <v>905</v>
      </c>
      <c r="D53" s="507" t="s">
        <v>136</v>
      </c>
      <c r="E53" s="507">
        <v>3.0</v>
      </c>
      <c r="F53" s="513"/>
      <c r="G53" s="513"/>
      <c r="H53" s="524" t="s">
        <v>1168</v>
      </c>
      <c r="I53" s="518"/>
      <c r="J53" s="525" t="s">
        <v>1169</v>
      </c>
      <c r="K53" s="509"/>
      <c r="L53" s="510"/>
      <c r="M53" s="510"/>
      <c r="N53" s="510"/>
      <c r="O53" s="510"/>
      <c r="P53" s="510"/>
      <c r="Q53" s="510"/>
      <c r="R53" s="510"/>
      <c r="S53" s="510"/>
      <c r="T53" s="510"/>
      <c r="U53" s="510"/>
      <c r="V53" s="510"/>
      <c r="W53" s="510"/>
      <c r="X53" s="510"/>
      <c r="Y53" s="510"/>
      <c r="Z53" s="510"/>
    </row>
    <row r="54">
      <c r="A54" s="511"/>
      <c r="B54" s="511"/>
      <c r="C54" s="558" t="s">
        <v>1156</v>
      </c>
      <c r="D54" s="559" t="s">
        <v>176</v>
      </c>
      <c r="E54" s="559">
        <v>45.3</v>
      </c>
      <c r="F54" s="527">
        <v>1.02</v>
      </c>
      <c r="G54" s="513">
        <f t="shared" ref="G54:G58" si="9">E54*F54</f>
        <v>46.206</v>
      </c>
      <c r="H54" s="518"/>
      <c r="I54" s="518">
        <f t="shared" ref="I54:I58" si="10">G54*H54</f>
        <v>0</v>
      </c>
      <c r="J54" s="550"/>
      <c r="K54" s="509"/>
      <c r="L54" s="510"/>
      <c r="M54" s="510"/>
      <c r="N54" s="510"/>
      <c r="O54" s="510"/>
      <c r="P54" s="510"/>
      <c r="Q54" s="510"/>
      <c r="R54" s="510"/>
      <c r="S54" s="510"/>
      <c r="T54" s="510"/>
      <c r="U54" s="510"/>
      <c r="V54" s="510"/>
      <c r="W54" s="510"/>
      <c r="X54" s="510"/>
      <c r="Y54" s="510"/>
      <c r="Z54" s="510"/>
    </row>
    <row r="55">
      <c r="A55" s="511"/>
      <c r="B55" s="511"/>
      <c r="C55" s="558" t="s">
        <v>1170</v>
      </c>
      <c r="D55" s="559" t="s">
        <v>176</v>
      </c>
      <c r="E55" s="559">
        <v>2.7</v>
      </c>
      <c r="F55" s="527">
        <v>1.03</v>
      </c>
      <c r="G55" s="513">
        <f t="shared" si="9"/>
        <v>2.781</v>
      </c>
      <c r="H55" s="542">
        <v>40.2</v>
      </c>
      <c r="I55" s="518">
        <f t="shared" si="10"/>
        <v>111.7962</v>
      </c>
      <c r="J55" s="550"/>
      <c r="K55" s="509"/>
      <c r="L55" s="510"/>
      <c r="M55" s="510"/>
      <c r="N55" s="510"/>
      <c r="O55" s="510"/>
      <c r="P55" s="510"/>
      <c r="Q55" s="510"/>
      <c r="R55" s="510"/>
      <c r="S55" s="510"/>
      <c r="T55" s="510"/>
      <c r="U55" s="510"/>
      <c r="V55" s="510"/>
      <c r="W55" s="510"/>
      <c r="X55" s="510"/>
      <c r="Y55" s="510"/>
      <c r="Z55" s="510"/>
    </row>
    <row r="56">
      <c r="A56" s="511"/>
      <c r="B56" s="511"/>
      <c r="C56" s="558" t="s">
        <v>1171</v>
      </c>
      <c r="D56" s="559" t="s">
        <v>23</v>
      </c>
      <c r="E56" s="559">
        <v>1.0</v>
      </c>
      <c r="F56" s="527">
        <v>1.02</v>
      </c>
      <c r="G56" s="513">
        <f t="shared" si="9"/>
        <v>1.02</v>
      </c>
      <c r="H56" s="518"/>
      <c r="I56" s="518">
        <f t="shared" si="10"/>
        <v>0</v>
      </c>
      <c r="J56" s="550"/>
      <c r="K56" s="509"/>
      <c r="L56" s="510"/>
      <c r="M56" s="510"/>
      <c r="N56" s="510"/>
      <c r="O56" s="510"/>
      <c r="P56" s="510"/>
      <c r="Q56" s="510"/>
      <c r="R56" s="510"/>
      <c r="S56" s="510"/>
      <c r="T56" s="510"/>
      <c r="U56" s="510"/>
      <c r="V56" s="510"/>
      <c r="W56" s="510"/>
      <c r="X56" s="510"/>
      <c r="Y56" s="510"/>
      <c r="Z56" s="510"/>
    </row>
    <row r="57">
      <c r="A57" s="511"/>
      <c r="B57" s="511"/>
      <c r="C57" s="558" t="s">
        <v>1155</v>
      </c>
      <c r="D57" s="559" t="s">
        <v>176</v>
      </c>
      <c r="E57" s="559">
        <v>106.85</v>
      </c>
      <c r="F57" s="527">
        <v>1.03</v>
      </c>
      <c r="G57" s="513">
        <f t="shared" si="9"/>
        <v>110.0555</v>
      </c>
      <c r="H57" s="542">
        <v>40.2</v>
      </c>
      <c r="I57" s="518">
        <f t="shared" si="10"/>
        <v>4424.2311</v>
      </c>
      <c r="J57" s="550"/>
      <c r="K57" s="509"/>
      <c r="L57" s="510"/>
      <c r="M57" s="510"/>
      <c r="N57" s="510"/>
      <c r="O57" s="510"/>
      <c r="P57" s="510"/>
      <c r="Q57" s="510"/>
      <c r="R57" s="510"/>
      <c r="S57" s="510"/>
      <c r="T57" s="510"/>
      <c r="U57" s="510"/>
      <c r="V57" s="510"/>
      <c r="W57" s="510"/>
      <c r="X57" s="510"/>
      <c r="Y57" s="510"/>
      <c r="Z57" s="510"/>
    </row>
    <row r="58">
      <c r="A58" s="507">
        <v>685.0</v>
      </c>
      <c r="B58" s="507">
        <v>82.0</v>
      </c>
      <c r="C58" s="523" t="s">
        <v>922</v>
      </c>
      <c r="D58" s="507" t="s">
        <v>802</v>
      </c>
      <c r="E58" s="507">
        <v>18.0</v>
      </c>
      <c r="F58" s="527">
        <v>1.03</v>
      </c>
      <c r="G58" s="513">
        <f t="shared" si="9"/>
        <v>18.54</v>
      </c>
      <c r="H58" s="524">
        <v>106.0</v>
      </c>
      <c r="I58" s="518">
        <f t="shared" si="10"/>
        <v>1965.24</v>
      </c>
      <c r="J58" s="525" t="s">
        <v>1172</v>
      </c>
      <c r="K58" s="509"/>
      <c r="L58" s="510"/>
      <c r="M58" s="510"/>
      <c r="N58" s="510"/>
      <c r="O58" s="510"/>
      <c r="P58" s="510"/>
      <c r="Q58" s="510"/>
      <c r="R58" s="510"/>
      <c r="S58" s="510"/>
      <c r="T58" s="510"/>
      <c r="U58" s="510"/>
      <c r="V58" s="510"/>
      <c r="W58" s="510"/>
      <c r="X58" s="510"/>
      <c r="Y58" s="510"/>
      <c r="Z58" s="510"/>
    </row>
    <row r="59">
      <c r="A59" s="511"/>
      <c r="B59" s="507">
        <v>83.0</v>
      </c>
      <c r="C59" s="520" t="s">
        <v>924</v>
      </c>
      <c r="D59" s="511"/>
      <c r="E59" s="511"/>
      <c r="F59" s="513"/>
      <c r="G59" s="513"/>
      <c r="H59" s="568"/>
      <c r="I59" s="518"/>
      <c r="J59" s="550"/>
      <c r="K59" s="509"/>
      <c r="L59" s="510"/>
      <c r="M59" s="510"/>
      <c r="N59" s="510"/>
      <c r="O59" s="510"/>
      <c r="P59" s="510"/>
      <c r="Q59" s="510"/>
      <c r="R59" s="510"/>
      <c r="S59" s="510"/>
      <c r="T59" s="510"/>
      <c r="U59" s="510"/>
      <c r="V59" s="510"/>
      <c r="W59" s="510"/>
      <c r="X59" s="510"/>
      <c r="Y59" s="510"/>
      <c r="Z59" s="510"/>
    </row>
    <row r="60">
      <c r="A60" s="507">
        <v>686.0</v>
      </c>
      <c r="B60" s="507">
        <v>84.0</v>
      </c>
      <c r="C60" s="523" t="s">
        <v>924</v>
      </c>
      <c r="D60" s="507" t="s">
        <v>909</v>
      </c>
      <c r="E60" s="507">
        <v>3641.8</v>
      </c>
      <c r="F60" s="513"/>
      <c r="G60" s="513"/>
      <c r="H60" s="569">
        <v>17.8</v>
      </c>
      <c r="I60" s="511"/>
      <c r="J60" s="525" t="s">
        <v>1173</v>
      </c>
      <c r="K60" s="509"/>
      <c r="L60" s="510"/>
      <c r="M60" s="510"/>
      <c r="N60" s="510"/>
      <c r="O60" s="510"/>
      <c r="P60" s="510"/>
      <c r="Q60" s="510"/>
      <c r="R60" s="510"/>
      <c r="S60" s="510"/>
      <c r="T60" s="510"/>
      <c r="U60" s="510"/>
      <c r="V60" s="510"/>
      <c r="W60" s="510"/>
      <c r="X60" s="510"/>
      <c r="Y60" s="510"/>
      <c r="Z60" s="510"/>
    </row>
    <row r="61">
      <c r="A61" s="570"/>
      <c r="B61" s="570"/>
      <c r="C61" s="547" t="s">
        <v>1174</v>
      </c>
      <c r="D61" s="548" t="s">
        <v>47</v>
      </c>
      <c r="E61" s="548">
        <v>1092.5</v>
      </c>
      <c r="F61" s="527">
        <v>1.03</v>
      </c>
      <c r="G61" s="513">
        <f>E61*F61</f>
        <v>1125.275</v>
      </c>
      <c r="H61" s="524"/>
      <c r="I61" s="518">
        <f>G61*H61</f>
        <v>0</v>
      </c>
      <c r="J61" s="514"/>
      <c r="K61" s="509"/>
      <c r="L61" s="510"/>
      <c r="M61" s="510"/>
      <c r="N61" s="510"/>
      <c r="O61" s="510"/>
      <c r="P61" s="510"/>
      <c r="Q61" s="510"/>
      <c r="R61" s="510"/>
      <c r="S61" s="510"/>
      <c r="T61" s="510"/>
      <c r="U61" s="510"/>
      <c r="V61" s="510"/>
      <c r="W61" s="510"/>
      <c r="X61" s="510"/>
      <c r="Y61" s="510"/>
      <c r="Z61" s="510"/>
    </row>
    <row r="62">
      <c r="A62" s="509"/>
      <c r="B62" s="509"/>
      <c r="C62" s="509"/>
      <c r="D62" s="509"/>
      <c r="E62" s="571"/>
      <c r="F62" s="572"/>
      <c r="G62" s="572"/>
      <c r="H62" s="571"/>
      <c r="I62" s="571"/>
      <c r="J62" s="573"/>
      <c r="K62" s="509"/>
      <c r="L62" s="510"/>
      <c r="M62" s="510"/>
      <c r="N62" s="510"/>
      <c r="O62" s="510"/>
      <c r="P62" s="510"/>
      <c r="Q62" s="510"/>
      <c r="R62" s="510"/>
      <c r="S62" s="510"/>
      <c r="T62" s="510"/>
      <c r="U62" s="510"/>
      <c r="V62" s="510"/>
      <c r="W62" s="510"/>
      <c r="X62" s="510"/>
      <c r="Y62" s="510"/>
      <c r="Z62" s="510"/>
    </row>
    <row r="63">
      <c r="A63" s="509"/>
      <c r="B63" s="509"/>
      <c r="C63" s="509"/>
      <c r="D63" s="509"/>
      <c r="E63" s="571"/>
      <c r="F63" s="572"/>
      <c r="G63" s="572"/>
      <c r="H63" s="571"/>
      <c r="I63" s="571"/>
      <c r="J63" s="573"/>
      <c r="K63" s="509"/>
      <c r="L63" s="510"/>
      <c r="M63" s="510"/>
      <c r="N63" s="510"/>
      <c r="O63" s="510"/>
      <c r="P63" s="510"/>
      <c r="Q63" s="510"/>
      <c r="R63" s="510"/>
      <c r="S63" s="510"/>
      <c r="T63" s="510"/>
      <c r="U63" s="510"/>
      <c r="V63" s="510"/>
      <c r="W63" s="510"/>
      <c r="X63" s="510"/>
      <c r="Y63" s="510"/>
      <c r="Z63" s="510"/>
    </row>
    <row r="64">
      <c r="A64" s="509"/>
      <c r="B64" s="509"/>
      <c r="C64" s="509"/>
      <c r="D64" s="509"/>
      <c r="E64" s="571"/>
      <c r="F64" s="572"/>
      <c r="G64" s="572"/>
      <c r="H64" s="571"/>
      <c r="I64" s="571"/>
      <c r="J64" s="573"/>
      <c r="K64" s="509"/>
      <c r="L64" s="510"/>
      <c r="M64" s="510"/>
      <c r="N64" s="510"/>
      <c r="O64" s="510"/>
      <c r="P64" s="510"/>
      <c r="Q64" s="510"/>
      <c r="R64" s="510"/>
      <c r="S64" s="510"/>
      <c r="T64" s="510"/>
      <c r="U64" s="510"/>
      <c r="V64" s="510"/>
      <c r="W64" s="510"/>
      <c r="X64" s="510"/>
      <c r="Y64" s="510"/>
      <c r="Z64" s="510"/>
    </row>
    <row r="65">
      <c r="A65" s="509"/>
      <c r="B65" s="509"/>
      <c r="C65" s="509"/>
      <c r="D65" s="509"/>
      <c r="E65" s="571"/>
      <c r="F65" s="572"/>
      <c r="G65" s="572"/>
      <c r="H65" s="571"/>
      <c r="I65" s="571"/>
      <c r="J65" s="573"/>
      <c r="K65" s="509"/>
      <c r="L65" s="510"/>
      <c r="M65" s="510"/>
      <c r="N65" s="510"/>
      <c r="O65" s="510"/>
      <c r="P65" s="510"/>
      <c r="Q65" s="510"/>
      <c r="R65" s="510"/>
      <c r="S65" s="510"/>
      <c r="T65" s="510"/>
      <c r="U65" s="510"/>
      <c r="V65" s="510"/>
      <c r="W65" s="510"/>
      <c r="X65" s="510"/>
      <c r="Y65" s="510"/>
      <c r="Z65" s="510"/>
    </row>
    <row r="66">
      <c r="A66" s="509"/>
      <c r="B66" s="509"/>
      <c r="C66" s="509"/>
      <c r="D66" s="509"/>
      <c r="E66" s="571"/>
      <c r="F66" s="572"/>
      <c r="G66" s="572"/>
      <c r="H66" s="571"/>
      <c r="I66" s="571"/>
      <c r="J66" s="573"/>
      <c r="K66" s="509"/>
      <c r="L66" s="510"/>
      <c r="M66" s="510"/>
      <c r="N66" s="510"/>
      <c r="O66" s="510"/>
      <c r="P66" s="510"/>
      <c r="Q66" s="510"/>
      <c r="R66" s="510"/>
      <c r="S66" s="510"/>
      <c r="T66" s="510"/>
      <c r="U66" s="510"/>
      <c r="V66" s="510"/>
      <c r="W66" s="510"/>
      <c r="X66" s="510"/>
      <c r="Y66" s="510"/>
      <c r="Z66" s="510"/>
    </row>
    <row r="67">
      <c r="A67" s="509"/>
      <c r="B67" s="509"/>
      <c r="C67" s="509"/>
      <c r="D67" s="509"/>
      <c r="E67" s="571"/>
      <c r="F67" s="572"/>
      <c r="G67" s="572"/>
      <c r="H67" s="571"/>
      <c r="I67" s="571"/>
      <c r="J67" s="573"/>
      <c r="K67" s="509"/>
      <c r="L67" s="510"/>
      <c r="M67" s="510"/>
      <c r="N67" s="510"/>
      <c r="O67" s="510"/>
      <c r="P67" s="510"/>
      <c r="Q67" s="510"/>
      <c r="R67" s="510"/>
      <c r="S67" s="510"/>
      <c r="T67" s="510"/>
      <c r="U67" s="510"/>
      <c r="V67" s="510"/>
      <c r="W67" s="510"/>
      <c r="X67" s="510"/>
      <c r="Y67" s="510"/>
      <c r="Z67" s="510"/>
    </row>
    <row r="68">
      <c r="A68" s="509"/>
      <c r="B68" s="509"/>
      <c r="C68" s="509"/>
      <c r="D68" s="509"/>
      <c r="E68" s="571"/>
      <c r="F68" s="572"/>
      <c r="G68" s="572"/>
      <c r="H68" s="571"/>
      <c r="I68" s="571"/>
      <c r="J68" s="573"/>
      <c r="K68" s="509"/>
      <c r="L68" s="510"/>
      <c r="M68" s="510"/>
      <c r="N68" s="510"/>
      <c r="O68" s="510"/>
      <c r="P68" s="510"/>
      <c r="Q68" s="510"/>
      <c r="R68" s="510"/>
      <c r="S68" s="510"/>
      <c r="T68" s="510"/>
      <c r="U68" s="510"/>
      <c r="V68" s="510"/>
      <c r="W68" s="510"/>
      <c r="X68" s="510"/>
      <c r="Y68" s="510"/>
      <c r="Z68" s="510"/>
    </row>
    <row r="69">
      <c r="A69" s="509"/>
      <c r="B69" s="509"/>
      <c r="C69" s="509"/>
      <c r="D69" s="509"/>
      <c r="E69" s="571"/>
      <c r="F69" s="572"/>
      <c r="G69" s="572"/>
      <c r="H69" s="571"/>
      <c r="I69" s="571"/>
      <c r="J69" s="573"/>
      <c r="K69" s="509"/>
      <c r="L69" s="510"/>
      <c r="M69" s="510"/>
      <c r="N69" s="510"/>
      <c r="O69" s="510"/>
      <c r="P69" s="510"/>
      <c r="Q69" s="510"/>
      <c r="R69" s="510"/>
      <c r="S69" s="510"/>
      <c r="T69" s="510"/>
      <c r="U69" s="510"/>
      <c r="V69" s="510"/>
      <c r="W69" s="510"/>
      <c r="X69" s="510"/>
      <c r="Y69" s="510"/>
      <c r="Z69" s="510"/>
    </row>
    <row r="70">
      <c r="A70" s="509"/>
      <c r="B70" s="509"/>
      <c r="C70" s="509"/>
      <c r="D70" s="509"/>
      <c r="E70" s="571"/>
      <c r="F70" s="572"/>
      <c r="G70" s="572"/>
      <c r="H70" s="571"/>
      <c r="I70" s="571"/>
      <c r="J70" s="573"/>
      <c r="K70" s="509"/>
      <c r="L70" s="510"/>
      <c r="M70" s="510"/>
      <c r="N70" s="510"/>
      <c r="O70" s="510"/>
      <c r="P70" s="510"/>
      <c r="Q70" s="510"/>
      <c r="R70" s="510"/>
      <c r="S70" s="510"/>
      <c r="T70" s="510"/>
      <c r="U70" s="510"/>
      <c r="V70" s="510"/>
      <c r="W70" s="510"/>
      <c r="X70" s="510"/>
      <c r="Y70" s="510"/>
      <c r="Z70" s="510"/>
    </row>
    <row r="71">
      <c r="A71" s="509"/>
      <c r="B71" s="509"/>
      <c r="C71" s="509"/>
      <c r="D71" s="509"/>
      <c r="E71" s="571"/>
      <c r="F71" s="572"/>
      <c r="G71" s="572"/>
      <c r="H71" s="571"/>
      <c r="I71" s="571"/>
      <c r="J71" s="573"/>
      <c r="K71" s="509"/>
      <c r="L71" s="510"/>
      <c r="M71" s="510"/>
      <c r="N71" s="510"/>
      <c r="O71" s="510"/>
      <c r="P71" s="510"/>
      <c r="Q71" s="510"/>
      <c r="R71" s="510"/>
      <c r="S71" s="510"/>
      <c r="T71" s="510"/>
      <c r="U71" s="510"/>
      <c r="V71" s="510"/>
      <c r="W71" s="510"/>
      <c r="X71" s="510"/>
      <c r="Y71" s="510"/>
      <c r="Z71" s="510"/>
    </row>
    <row r="72">
      <c r="A72" s="509"/>
      <c r="B72" s="509"/>
      <c r="C72" s="509"/>
      <c r="D72" s="509"/>
      <c r="E72" s="571"/>
      <c r="F72" s="572"/>
      <c r="G72" s="572"/>
      <c r="H72" s="571"/>
      <c r="I72" s="571"/>
      <c r="J72" s="573"/>
      <c r="K72" s="509"/>
      <c r="L72" s="510"/>
      <c r="M72" s="510"/>
      <c r="N72" s="510"/>
      <c r="O72" s="510"/>
      <c r="P72" s="510"/>
      <c r="Q72" s="510"/>
      <c r="R72" s="510"/>
      <c r="S72" s="510"/>
      <c r="T72" s="510"/>
      <c r="U72" s="510"/>
      <c r="V72" s="510"/>
      <c r="W72" s="510"/>
      <c r="X72" s="510"/>
      <c r="Y72" s="510"/>
      <c r="Z72" s="510"/>
    </row>
    <row r="73">
      <c r="A73" s="509"/>
      <c r="B73" s="509"/>
      <c r="C73" s="509"/>
      <c r="D73" s="509"/>
      <c r="E73" s="571"/>
      <c r="F73" s="572"/>
      <c r="G73" s="572"/>
      <c r="H73" s="571"/>
      <c r="I73" s="571"/>
      <c r="J73" s="573"/>
      <c r="K73" s="509"/>
      <c r="L73" s="510"/>
      <c r="M73" s="510"/>
      <c r="N73" s="510"/>
      <c r="O73" s="510"/>
      <c r="P73" s="510"/>
      <c r="Q73" s="510"/>
      <c r="R73" s="510"/>
      <c r="S73" s="510"/>
      <c r="T73" s="510"/>
      <c r="U73" s="510"/>
      <c r="V73" s="510"/>
      <c r="W73" s="510"/>
      <c r="X73" s="510"/>
      <c r="Y73" s="510"/>
      <c r="Z73" s="510"/>
    </row>
    <row r="74">
      <c r="A74" s="509"/>
      <c r="B74" s="509"/>
      <c r="C74" s="509"/>
      <c r="D74" s="509"/>
      <c r="E74" s="571"/>
      <c r="F74" s="572"/>
      <c r="G74" s="572"/>
      <c r="H74" s="571"/>
      <c r="I74" s="571"/>
      <c r="J74" s="573"/>
      <c r="K74" s="509"/>
      <c r="L74" s="510"/>
      <c r="M74" s="510"/>
      <c r="N74" s="510"/>
      <c r="O74" s="510"/>
      <c r="P74" s="510"/>
      <c r="Q74" s="510"/>
      <c r="R74" s="510"/>
      <c r="S74" s="510"/>
      <c r="T74" s="510"/>
      <c r="U74" s="510"/>
      <c r="V74" s="510"/>
      <c r="W74" s="510"/>
      <c r="X74" s="510"/>
      <c r="Y74" s="510"/>
      <c r="Z74" s="510"/>
    </row>
    <row r="75">
      <c r="A75" s="509"/>
      <c r="B75" s="509"/>
      <c r="C75" s="509"/>
      <c r="D75" s="509"/>
      <c r="E75" s="571"/>
      <c r="F75" s="572"/>
      <c r="G75" s="572"/>
      <c r="H75" s="571"/>
      <c r="I75" s="571"/>
      <c r="J75" s="573"/>
      <c r="K75" s="509"/>
      <c r="L75" s="510"/>
      <c r="M75" s="510"/>
      <c r="N75" s="510"/>
      <c r="O75" s="510"/>
      <c r="P75" s="510"/>
      <c r="Q75" s="510"/>
      <c r="R75" s="510"/>
      <c r="S75" s="510"/>
      <c r="T75" s="510"/>
      <c r="U75" s="510"/>
      <c r="V75" s="510"/>
      <c r="W75" s="510"/>
      <c r="X75" s="510"/>
      <c r="Y75" s="510"/>
      <c r="Z75" s="510"/>
    </row>
    <row r="76">
      <c r="A76" s="509"/>
      <c r="B76" s="509"/>
      <c r="C76" s="509"/>
      <c r="D76" s="509"/>
      <c r="E76" s="571"/>
      <c r="F76" s="572"/>
      <c r="G76" s="572"/>
      <c r="H76" s="571"/>
      <c r="I76" s="571"/>
      <c r="J76" s="573"/>
      <c r="K76" s="509"/>
      <c r="L76" s="510"/>
      <c r="M76" s="510"/>
      <c r="N76" s="510"/>
      <c r="O76" s="510"/>
      <c r="P76" s="510"/>
      <c r="Q76" s="510"/>
      <c r="R76" s="510"/>
      <c r="S76" s="510"/>
      <c r="T76" s="510"/>
      <c r="U76" s="510"/>
      <c r="V76" s="510"/>
      <c r="W76" s="510"/>
      <c r="X76" s="510"/>
      <c r="Y76" s="510"/>
      <c r="Z76" s="510"/>
    </row>
    <row r="77">
      <c r="A77" s="509"/>
      <c r="B77" s="509"/>
      <c r="C77" s="509"/>
      <c r="D77" s="509"/>
      <c r="E77" s="571"/>
      <c r="F77" s="572"/>
      <c r="G77" s="572"/>
      <c r="H77" s="571"/>
      <c r="I77" s="571"/>
      <c r="J77" s="573"/>
      <c r="K77" s="509"/>
      <c r="L77" s="510"/>
      <c r="M77" s="510"/>
      <c r="N77" s="510"/>
      <c r="O77" s="510"/>
      <c r="P77" s="510"/>
      <c r="Q77" s="510"/>
      <c r="R77" s="510"/>
      <c r="S77" s="510"/>
      <c r="T77" s="510"/>
      <c r="U77" s="510"/>
      <c r="V77" s="510"/>
      <c r="W77" s="510"/>
      <c r="X77" s="510"/>
      <c r="Y77" s="510"/>
      <c r="Z77" s="510"/>
    </row>
    <row r="78">
      <c r="A78" s="509"/>
      <c r="B78" s="509"/>
      <c r="C78" s="509"/>
      <c r="D78" s="509"/>
      <c r="E78" s="571"/>
      <c r="F78" s="572"/>
      <c r="G78" s="572"/>
      <c r="H78" s="571"/>
      <c r="I78" s="571"/>
      <c r="J78" s="573"/>
      <c r="K78" s="509"/>
      <c r="L78" s="510"/>
      <c r="M78" s="510"/>
      <c r="N78" s="510"/>
      <c r="O78" s="510"/>
      <c r="P78" s="510"/>
      <c r="Q78" s="510"/>
      <c r="R78" s="510"/>
      <c r="S78" s="510"/>
      <c r="T78" s="510"/>
      <c r="U78" s="510"/>
      <c r="V78" s="510"/>
      <c r="W78" s="510"/>
      <c r="X78" s="510"/>
      <c r="Y78" s="510"/>
      <c r="Z78" s="510"/>
    </row>
    <row r="79">
      <c r="A79" s="509"/>
      <c r="B79" s="509"/>
      <c r="C79" s="509"/>
      <c r="D79" s="509"/>
      <c r="E79" s="571"/>
      <c r="F79" s="572"/>
      <c r="G79" s="572"/>
      <c r="H79" s="571"/>
      <c r="I79" s="571"/>
      <c r="J79" s="573"/>
      <c r="K79" s="509"/>
      <c r="L79" s="510"/>
      <c r="M79" s="510"/>
      <c r="N79" s="510"/>
      <c r="O79" s="510"/>
      <c r="P79" s="510"/>
      <c r="Q79" s="510"/>
      <c r="R79" s="510"/>
      <c r="S79" s="510"/>
      <c r="T79" s="510"/>
      <c r="U79" s="510"/>
      <c r="V79" s="510"/>
      <c r="W79" s="510"/>
      <c r="X79" s="510"/>
      <c r="Y79" s="510"/>
      <c r="Z79" s="510"/>
    </row>
    <row r="80">
      <c r="A80" s="509"/>
      <c r="B80" s="509"/>
      <c r="C80" s="509"/>
      <c r="D80" s="509"/>
      <c r="E80" s="571"/>
      <c r="F80" s="572"/>
      <c r="G80" s="572"/>
      <c r="H80" s="571"/>
      <c r="I80" s="571"/>
      <c r="J80" s="573"/>
      <c r="K80" s="509"/>
      <c r="L80" s="510"/>
      <c r="M80" s="510"/>
      <c r="N80" s="510"/>
      <c r="O80" s="510"/>
      <c r="P80" s="510"/>
      <c r="Q80" s="510"/>
      <c r="R80" s="510"/>
      <c r="S80" s="510"/>
      <c r="T80" s="510"/>
      <c r="U80" s="510"/>
      <c r="V80" s="510"/>
      <c r="W80" s="510"/>
      <c r="X80" s="510"/>
      <c r="Y80" s="510"/>
      <c r="Z80" s="510"/>
    </row>
    <row r="81">
      <c r="A81" s="509"/>
      <c r="B81" s="509"/>
      <c r="C81" s="509"/>
      <c r="D81" s="509"/>
      <c r="E81" s="571"/>
      <c r="F81" s="572"/>
      <c r="G81" s="572"/>
      <c r="H81" s="571"/>
      <c r="I81" s="571"/>
      <c r="J81" s="573"/>
      <c r="K81" s="509"/>
      <c r="L81" s="510"/>
      <c r="M81" s="510"/>
      <c r="N81" s="510"/>
      <c r="O81" s="510"/>
      <c r="P81" s="510"/>
      <c r="Q81" s="510"/>
      <c r="R81" s="510"/>
      <c r="S81" s="510"/>
      <c r="T81" s="510"/>
      <c r="U81" s="510"/>
      <c r="V81" s="510"/>
      <c r="W81" s="510"/>
      <c r="X81" s="510"/>
      <c r="Y81" s="510"/>
      <c r="Z81" s="510"/>
    </row>
    <row r="82">
      <c r="A82" s="509"/>
      <c r="B82" s="509"/>
      <c r="C82" s="509"/>
      <c r="D82" s="509"/>
      <c r="E82" s="571"/>
      <c r="F82" s="572"/>
      <c r="G82" s="572"/>
      <c r="H82" s="571"/>
      <c r="I82" s="571"/>
      <c r="J82" s="573"/>
      <c r="K82" s="509"/>
      <c r="L82" s="510"/>
      <c r="M82" s="510"/>
      <c r="N82" s="510"/>
      <c r="O82" s="510"/>
      <c r="P82" s="510"/>
      <c r="Q82" s="510"/>
      <c r="R82" s="510"/>
      <c r="S82" s="510"/>
      <c r="T82" s="510"/>
      <c r="U82" s="510"/>
      <c r="V82" s="510"/>
      <c r="W82" s="510"/>
      <c r="X82" s="510"/>
      <c r="Y82" s="510"/>
      <c r="Z82" s="510"/>
    </row>
    <row r="83">
      <c r="A83" s="509"/>
      <c r="B83" s="509"/>
      <c r="C83" s="509"/>
      <c r="D83" s="509"/>
      <c r="E83" s="571"/>
      <c r="F83" s="572"/>
      <c r="G83" s="572"/>
      <c r="H83" s="571"/>
      <c r="I83" s="571"/>
      <c r="J83" s="573"/>
      <c r="K83" s="509"/>
      <c r="L83" s="510"/>
      <c r="M83" s="510"/>
      <c r="N83" s="510"/>
      <c r="O83" s="510"/>
      <c r="P83" s="510"/>
      <c r="Q83" s="510"/>
      <c r="R83" s="510"/>
      <c r="S83" s="510"/>
      <c r="T83" s="510"/>
      <c r="U83" s="510"/>
      <c r="V83" s="510"/>
      <c r="W83" s="510"/>
      <c r="X83" s="510"/>
      <c r="Y83" s="510"/>
      <c r="Z83" s="510"/>
    </row>
    <row r="84">
      <c r="A84" s="509"/>
      <c r="B84" s="509"/>
      <c r="C84" s="509"/>
      <c r="D84" s="509"/>
      <c r="E84" s="571"/>
      <c r="F84" s="572"/>
      <c r="G84" s="572"/>
      <c r="H84" s="571"/>
      <c r="I84" s="571"/>
      <c r="J84" s="573"/>
      <c r="K84" s="509"/>
      <c r="L84" s="510"/>
      <c r="M84" s="510"/>
      <c r="N84" s="510"/>
      <c r="O84" s="510"/>
      <c r="P84" s="510"/>
      <c r="Q84" s="510"/>
      <c r="R84" s="510"/>
      <c r="S84" s="510"/>
      <c r="T84" s="510"/>
      <c r="U84" s="510"/>
      <c r="V84" s="510"/>
      <c r="W84" s="510"/>
      <c r="X84" s="510"/>
      <c r="Y84" s="510"/>
      <c r="Z84" s="510"/>
    </row>
    <row r="85">
      <c r="A85" s="509"/>
      <c r="B85" s="509"/>
      <c r="C85" s="509"/>
      <c r="D85" s="509"/>
      <c r="E85" s="571"/>
      <c r="F85" s="572"/>
      <c r="G85" s="572"/>
      <c r="H85" s="571"/>
      <c r="I85" s="571"/>
      <c r="J85" s="573"/>
      <c r="K85" s="509"/>
      <c r="L85" s="510"/>
      <c r="M85" s="510"/>
      <c r="N85" s="510"/>
      <c r="O85" s="510"/>
      <c r="P85" s="510"/>
      <c r="Q85" s="510"/>
      <c r="R85" s="510"/>
      <c r="S85" s="510"/>
      <c r="T85" s="510"/>
      <c r="U85" s="510"/>
      <c r="V85" s="510"/>
      <c r="W85" s="510"/>
      <c r="X85" s="510"/>
      <c r="Y85" s="510"/>
      <c r="Z85" s="510"/>
    </row>
    <row r="86">
      <c r="A86" s="509"/>
      <c r="B86" s="509"/>
      <c r="C86" s="509"/>
      <c r="D86" s="509"/>
      <c r="E86" s="571"/>
      <c r="F86" s="572"/>
      <c r="G86" s="572"/>
      <c r="H86" s="571"/>
      <c r="I86" s="571"/>
      <c r="J86" s="573"/>
      <c r="K86" s="509"/>
      <c r="L86" s="510"/>
      <c r="M86" s="510"/>
      <c r="N86" s="510"/>
      <c r="O86" s="510"/>
      <c r="P86" s="510"/>
      <c r="Q86" s="510"/>
      <c r="R86" s="510"/>
      <c r="S86" s="510"/>
      <c r="T86" s="510"/>
      <c r="U86" s="510"/>
      <c r="V86" s="510"/>
      <c r="W86" s="510"/>
      <c r="X86" s="510"/>
      <c r="Y86" s="510"/>
      <c r="Z86" s="510"/>
    </row>
    <row r="87">
      <c r="A87" s="509"/>
      <c r="B87" s="509"/>
      <c r="C87" s="509"/>
      <c r="D87" s="509"/>
      <c r="E87" s="571"/>
      <c r="F87" s="572"/>
      <c r="G87" s="572"/>
      <c r="H87" s="571"/>
      <c r="I87" s="571"/>
      <c r="J87" s="573"/>
      <c r="K87" s="509"/>
      <c r="L87" s="510"/>
      <c r="M87" s="510"/>
      <c r="N87" s="510"/>
      <c r="O87" s="510"/>
      <c r="P87" s="510"/>
      <c r="Q87" s="510"/>
      <c r="R87" s="510"/>
      <c r="S87" s="510"/>
      <c r="T87" s="510"/>
      <c r="U87" s="510"/>
      <c r="V87" s="510"/>
      <c r="W87" s="510"/>
      <c r="X87" s="510"/>
      <c r="Y87" s="510"/>
      <c r="Z87" s="510"/>
    </row>
    <row r="88">
      <c r="A88" s="509"/>
      <c r="B88" s="509"/>
      <c r="C88" s="509"/>
      <c r="D88" s="509"/>
      <c r="E88" s="571"/>
      <c r="F88" s="572"/>
      <c r="G88" s="572"/>
      <c r="H88" s="571"/>
      <c r="I88" s="571"/>
      <c r="J88" s="573"/>
      <c r="K88" s="509"/>
      <c r="L88" s="510"/>
      <c r="M88" s="510"/>
      <c r="N88" s="510"/>
      <c r="O88" s="510"/>
      <c r="P88" s="510"/>
      <c r="Q88" s="510"/>
      <c r="R88" s="510"/>
      <c r="S88" s="510"/>
      <c r="T88" s="510"/>
      <c r="U88" s="510"/>
      <c r="V88" s="510"/>
      <c r="W88" s="510"/>
      <c r="X88" s="510"/>
      <c r="Y88" s="510"/>
      <c r="Z88" s="510"/>
    </row>
    <row r="89">
      <c r="A89" s="509"/>
      <c r="B89" s="509"/>
      <c r="C89" s="509"/>
      <c r="D89" s="509"/>
      <c r="E89" s="571"/>
      <c r="F89" s="572"/>
      <c r="G89" s="572"/>
      <c r="H89" s="571"/>
      <c r="I89" s="571"/>
      <c r="J89" s="573"/>
      <c r="K89" s="509"/>
      <c r="L89" s="510"/>
      <c r="M89" s="510"/>
      <c r="N89" s="510"/>
      <c r="O89" s="510"/>
      <c r="P89" s="510"/>
      <c r="Q89" s="510"/>
      <c r="R89" s="510"/>
      <c r="S89" s="510"/>
      <c r="T89" s="510"/>
      <c r="U89" s="510"/>
      <c r="V89" s="510"/>
      <c r="W89" s="510"/>
      <c r="X89" s="510"/>
      <c r="Y89" s="510"/>
      <c r="Z89" s="510"/>
    </row>
    <row r="90">
      <c r="A90" s="509"/>
      <c r="B90" s="509"/>
      <c r="C90" s="509"/>
      <c r="D90" s="509"/>
      <c r="E90" s="571"/>
      <c r="F90" s="572"/>
      <c r="G90" s="572"/>
      <c r="H90" s="571"/>
      <c r="I90" s="571"/>
      <c r="J90" s="573"/>
      <c r="K90" s="509"/>
      <c r="L90" s="510"/>
      <c r="M90" s="510"/>
      <c r="N90" s="510"/>
      <c r="O90" s="510"/>
      <c r="P90" s="510"/>
      <c r="Q90" s="510"/>
      <c r="R90" s="510"/>
      <c r="S90" s="510"/>
      <c r="T90" s="510"/>
      <c r="U90" s="510"/>
      <c r="V90" s="510"/>
      <c r="W90" s="510"/>
      <c r="X90" s="510"/>
      <c r="Y90" s="510"/>
      <c r="Z90" s="510"/>
    </row>
    <row r="91">
      <c r="A91" s="509"/>
      <c r="B91" s="509"/>
      <c r="C91" s="509"/>
      <c r="D91" s="509"/>
      <c r="E91" s="571"/>
      <c r="F91" s="572"/>
      <c r="G91" s="572"/>
      <c r="H91" s="571"/>
      <c r="I91" s="571"/>
      <c r="J91" s="573"/>
      <c r="K91" s="509"/>
      <c r="L91" s="510"/>
      <c r="M91" s="510"/>
      <c r="N91" s="510"/>
      <c r="O91" s="510"/>
      <c r="P91" s="510"/>
      <c r="Q91" s="510"/>
      <c r="R91" s="510"/>
      <c r="S91" s="510"/>
      <c r="T91" s="510"/>
      <c r="U91" s="510"/>
      <c r="V91" s="510"/>
      <c r="W91" s="510"/>
      <c r="X91" s="510"/>
      <c r="Y91" s="510"/>
      <c r="Z91" s="510"/>
    </row>
    <row r="92">
      <c r="A92" s="509"/>
      <c r="B92" s="509"/>
      <c r="C92" s="509"/>
      <c r="D92" s="509"/>
      <c r="E92" s="571"/>
      <c r="F92" s="572"/>
      <c r="G92" s="572"/>
      <c r="H92" s="571"/>
      <c r="I92" s="571"/>
      <c r="J92" s="573"/>
      <c r="K92" s="509"/>
      <c r="L92" s="510"/>
      <c r="M92" s="510"/>
      <c r="N92" s="510"/>
      <c r="O92" s="510"/>
      <c r="P92" s="510"/>
      <c r="Q92" s="510"/>
      <c r="R92" s="510"/>
      <c r="S92" s="510"/>
      <c r="T92" s="510"/>
      <c r="U92" s="510"/>
      <c r="V92" s="510"/>
      <c r="W92" s="510"/>
      <c r="X92" s="510"/>
      <c r="Y92" s="510"/>
      <c r="Z92" s="510"/>
    </row>
    <row r="93">
      <c r="A93" s="509"/>
      <c r="B93" s="509"/>
      <c r="C93" s="509"/>
      <c r="D93" s="509"/>
      <c r="E93" s="571"/>
      <c r="F93" s="572"/>
      <c r="G93" s="572"/>
      <c r="H93" s="571"/>
      <c r="I93" s="571"/>
      <c r="J93" s="573"/>
      <c r="K93" s="509"/>
      <c r="L93" s="510"/>
      <c r="M93" s="510"/>
      <c r="N93" s="510"/>
      <c r="O93" s="510"/>
      <c r="P93" s="510"/>
      <c r="Q93" s="510"/>
      <c r="R93" s="510"/>
      <c r="S93" s="510"/>
      <c r="T93" s="510"/>
      <c r="U93" s="510"/>
      <c r="V93" s="510"/>
      <c r="W93" s="510"/>
      <c r="X93" s="510"/>
      <c r="Y93" s="510"/>
      <c r="Z93" s="510"/>
    </row>
    <row r="94">
      <c r="A94" s="509"/>
      <c r="B94" s="509"/>
      <c r="C94" s="509"/>
      <c r="D94" s="509"/>
      <c r="E94" s="571"/>
      <c r="F94" s="572"/>
      <c r="G94" s="572"/>
      <c r="H94" s="571"/>
      <c r="I94" s="571"/>
      <c r="J94" s="573"/>
      <c r="K94" s="509"/>
      <c r="L94" s="510"/>
      <c r="M94" s="510"/>
      <c r="N94" s="510"/>
      <c r="O94" s="510"/>
      <c r="P94" s="510"/>
      <c r="Q94" s="510"/>
      <c r="R94" s="510"/>
      <c r="S94" s="510"/>
      <c r="T94" s="510"/>
      <c r="U94" s="510"/>
      <c r="V94" s="510"/>
      <c r="W94" s="510"/>
      <c r="X94" s="510"/>
      <c r="Y94" s="510"/>
      <c r="Z94" s="510"/>
    </row>
    <row r="95">
      <c r="A95" s="509"/>
      <c r="B95" s="509"/>
      <c r="C95" s="509"/>
      <c r="D95" s="509"/>
      <c r="E95" s="571"/>
      <c r="F95" s="572"/>
      <c r="G95" s="572"/>
      <c r="H95" s="571"/>
      <c r="I95" s="571"/>
      <c r="J95" s="573"/>
      <c r="K95" s="509"/>
      <c r="L95" s="510"/>
      <c r="M95" s="510"/>
      <c r="N95" s="510"/>
      <c r="O95" s="510"/>
      <c r="P95" s="510"/>
      <c r="Q95" s="510"/>
      <c r="R95" s="510"/>
      <c r="S95" s="510"/>
      <c r="T95" s="510"/>
      <c r="U95" s="510"/>
      <c r="V95" s="510"/>
      <c r="W95" s="510"/>
      <c r="X95" s="510"/>
      <c r="Y95" s="510"/>
      <c r="Z95" s="510"/>
    </row>
    <row r="96">
      <c r="A96" s="509"/>
      <c r="B96" s="509"/>
      <c r="C96" s="509"/>
      <c r="D96" s="509"/>
      <c r="E96" s="571"/>
      <c r="F96" s="572"/>
      <c r="G96" s="572"/>
      <c r="H96" s="571"/>
      <c r="I96" s="571"/>
      <c r="J96" s="573"/>
      <c r="K96" s="509"/>
      <c r="L96" s="510"/>
      <c r="M96" s="510"/>
      <c r="N96" s="510"/>
      <c r="O96" s="510"/>
      <c r="P96" s="510"/>
      <c r="Q96" s="510"/>
      <c r="R96" s="510"/>
      <c r="S96" s="510"/>
      <c r="T96" s="510"/>
      <c r="U96" s="510"/>
      <c r="V96" s="510"/>
      <c r="W96" s="510"/>
      <c r="X96" s="510"/>
      <c r="Y96" s="510"/>
      <c r="Z96" s="510"/>
    </row>
    <row r="97">
      <c r="A97" s="509"/>
      <c r="B97" s="509"/>
      <c r="C97" s="509"/>
      <c r="D97" s="509"/>
      <c r="E97" s="571"/>
      <c r="F97" s="572"/>
      <c r="G97" s="572"/>
      <c r="H97" s="571"/>
      <c r="I97" s="571"/>
      <c r="J97" s="573"/>
      <c r="K97" s="509"/>
      <c r="L97" s="510"/>
      <c r="M97" s="510"/>
      <c r="N97" s="510"/>
      <c r="O97" s="510"/>
      <c r="P97" s="510"/>
      <c r="Q97" s="510"/>
      <c r="R97" s="510"/>
      <c r="S97" s="510"/>
      <c r="T97" s="510"/>
      <c r="U97" s="510"/>
      <c r="V97" s="510"/>
      <c r="W97" s="510"/>
      <c r="X97" s="510"/>
      <c r="Y97" s="510"/>
      <c r="Z97" s="510"/>
    </row>
    <row r="98">
      <c r="A98" s="509"/>
      <c r="B98" s="509"/>
      <c r="C98" s="509"/>
      <c r="D98" s="509"/>
      <c r="E98" s="571"/>
      <c r="F98" s="572"/>
      <c r="G98" s="572"/>
      <c r="H98" s="571"/>
      <c r="I98" s="571"/>
      <c r="J98" s="573"/>
      <c r="K98" s="509"/>
      <c r="L98" s="510"/>
      <c r="M98" s="510"/>
      <c r="N98" s="510"/>
      <c r="O98" s="510"/>
      <c r="P98" s="510"/>
      <c r="Q98" s="510"/>
      <c r="R98" s="510"/>
      <c r="S98" s="510"/>
      <c r="T98" s="510"/>
      <c r="U98" s="510"/>
      <c r="V98" s="510"/>
      <c r="W98" s="510"/>
      <c r="X98" s="510"/>
      <c r="Y98" s="510"/>
      <c r="Z98" s="510"/>
    </row>
    <row r="99">
      <c r="A99" s="509"/>
      <c r="B99" s="509"/>
      <c r="C99" s="509"/>
      <c r="D99" s="509"/>
      <c r="E99" s="571"/>
      <c r="F99" s="572"/>
      <c r="G99" s="572"/>
      <c r="H99" s="571"/>
      <c r="I99" s="571"/>
      <c r="J99" s="573"/>
      <c r="K99" s="509"/>
      <c r="L99" s="510"/>
      <c r="M99" s="510"/>
      <c r="N99" s="510"/>
      <c r="O99" s="510"/>
      <c r="P99" s="510"/>
      <c r="Q99" s="510"/>
      <c r="R99" s="510"/>
      <c r="S99" s="510"/>
      <c r="T99" s="510"/>
      <c r="U99" s="510"/>
      <c r="V99" s="510"/>
      <c r="W99" s="510"/>
      <c r="X99" s="510"/>
      <c r="Y99" s="510"/>
      <c r="Z99" s="510"/>
    </row>
    <row r="100">
      <c r="A100" s="509"/>
      <c r="B100" s="509"/>
      <c r="C100" s="509"/>
      <c r="D100" s="509"/>
      <c r="E100" s="571"/>
      <c r="F100" s="572"/>
      <c r="G100" s="572"/>
      <c r="H100" s="571"/>
      <c r="I100" s="571"/>
      <c r="J100" s="573"/>
      <c r="K100" s="509"/>
      <c r="L100" s="510"/>
      <c r="M100" s="510"/>
      <c r="N100" s="510"/>
      <c r="O100" s="510"/>
      <c r="P100" s="510"/>
      <c r="Q100" s="510"/>
      <c r="R100" s="510"/>
      <c r="S100" s="510"/>
      <c r="T100" s="510"/>
      <c r="U100" s="510"/>
      <c r="V100" s="510"/>
      <c r="W100" s="510"/>
      <c r="X100" s="510"/>
      <c r="Y100" s="510"/>
      <c r="Z100" s="510"/>
    </row>
    <row r="101">
      <c r="A101" s="509"/>
      <c r="B101" s="509"/>
      <c r="C101" s="509"/>
      <c r="D101" s="509"/>
      <c r="E101" s="571"/>
      <c r="F101" s="572"/>
      <c r="G101" s="572"/>
      <c r="H101" s="571"/>
      <c r="I101" s="571"/>
      <c r="J101" s="573"/>
      <c r="K101" s="509"/>
      <c r="L101" s="510"/>
      <c r="M101" s="510"/>
      <c r="N101" s="510"/>
      <c r="O101" s="510"/>
      <c r="P101" s="510"/>
      <c r="Q101" s="510"/>
      <c r="R101" s="510"/>
      <c r="S101" s="510"/>
      <c r="T101" s="510"/>
      <c r="U101" s="510"/>
      <c r="V101" s="510"/>
      <c r="W101" s="510"/>
      <c r="X101" s="510"/>
      <c r="Y101" s="510"/>
      <c r="Z101" s="510"/>
    </row>
    <row r="102">
      <c r="A102" s="509"/>
      <c r="B102" s="509"/>
      <c r="C102" s="509"/>
      <c r="D102" s="509"/>
      <c r="E102" s="571"/>
      <c r="F102" s="572"/>
      <c r="G102" s="572"/>
      <c r="H102" s="571"/>
      <c r="I102" s="571"/>
      <c r="J102" s="573"/>
      <c r="K102" s="509"/>
      <c r="L102" s="510"/>
      <c r="M102" s="510"/>
      <c r="N102" s="510"/>
      <c r="O102" s="510"/>
      <c r="P102" s="510"/>
      <c r="Q102" s="510"/>
      <c r="R102" s="510"/>
      <c r="S102" s="510"/>
      <c r="T102" s="510"/>
      <c r="U102" s="510"/>
      <c r="V102" s="510"/>
      <c r="W102" s="510"/>
      <c r="X102" s="510"/>
      <c r="Y102" s="510"/>
      <c r="Z102" s="510"/>
    </row>
    <row r="103">
      <c r="A103" s="509"/>
      <c r="B103" s="509"/>
      <c r="C103" s="509"/>
      <c r="D103" s="509"/>
      <c r="E103" s="571"/>
      <c r="F103" s="572"/>
      <c r="G103" s="572"/>
      <c r="H103" s="571"/>
      <c r="I103" s="571"/>
      <c r="J103" s="573"/>
      <c r="K103" s="509"/>
      <c r="L103" s="510"/>
      <c r="M103" s="510"/>
      <c r="N103" s="510"/>
      <c r="O103" s="510"/>
      <c r="P103" s="510"/>
      <c r="Q103" s="510"/>
      <c r="R103" s="510"/>
      <c r="S103" s="510"/>
      <c r="T103" s="510"/>
      <c r="U103" s="510"/>
      <c r="V103" s="510"/>
      <c r="W103" s="510"/>
      <c r="X103" s="510"/>
      <c r="Y103" s="510"/>
      <c r="Z103" s="510"/>
    </row>
    <row r="104">
      <c r="A104" s="509"/>
      <c r="B104" s="509"/>
      <c r="C104" s="509"/>
      <c r="D104" s="509"/>
      <c r="E104" s="571"/>
      <c r="F104" s="572"/>
      <c r="G104" s="572"/>
      <c r="H104" s="571"/>
      <c r="I104" s="571"/>
      <c r="J104" s="573"/>
      <c r="K104" s="509"/>
      <c r="L104" s="510"/>
      <c r="M104" s="510"/>
      <c r="N104" s="510"/>
      <c r="O104" s="510"/>
      <c r="P104" s="510"/>
      <c r="Q104" s="510"/>
      <c r="R104" s="510"/>
      <c r="S104" s="510"/>
      <c r="T104" s="510"/>
      <c r="U104" s="510"/>
      <c r="V104" s="510"/>
      <c r="W104" s="510"/>
      <c r="X104" s="510"/>
      <c r="Y104" s="510"/>
      <c r="Z104" s="510"/>
    </row>
    <row r="105">
      <c r="A105" s="509"/>
      <c r="B105" s="509"/>
      <c r="C105" s="509"/>
      <c r="D105" s="509"/>
      <c r="E105" s="571"/>
      <c r="F105" s="572"/>
      <c r="G105" s="572"/>
      <c r="H105" s="571"/>
      <c r="I105" s="571"/>
      <c r="J105" s="573"/>
      <c r="K105" s="509"/>
      <c r="L105" s="510"/>
      <c r="M105" s="510"/>
      <c r="N105" s="510"/>
      <c r="O105" s="510"/>
      <c r="P105" s="510"/>
      <c r="Q105" s="510"/>
      <c r="R105" s="510"/>
      <c r="S105" s="510"/>
      <c r="T105" s="510"/>
      <c r="U105" s="510"/>
      <c r="V105" s="510"/>
      <c r="W105" s="510"/>
      <c r="X105" s="510"/>
      <c r="Y105" s="510"/>
      <c r="Z105" s="510"/>
    </row>
    <row r="106">
      <c r="A106" s="509"/>
      <c r="B106" s="509"/>
      <c r="C106" s="509"/>
      <c r="D106" s="509"/>
      <c r="E106" s="571"/>
      <c r="F106" s="572"/>
      <c r="G106" s="572"/>
      <c r="H106" s="571"/>
      <c r="I106" s="571"/>
      <c r="J106" s="573"/>
      <c r="K106" s="509"/>
      <c r="L106" s="510"/>
      <c r="M106" s="510"/>
      <c r="N106" s="510"/>
      <c r="O106" s="510"/>
      <c r="P106" s="510"/>
      <c r="Q106" s="510"/>
      <c r="R106" s="510"/>
      <c r="S106" s="510"/>
      <c r="T106" s="510"/>
      <c r="U106" s="510"/>
      <c r="V106" s="510"/>
      <c r="W106" s="510"/>
      <c r="X106" s="510"/>
      <c r="Y106" s="510"/>
      <c r="Z106" s="510"/>
    </row>
    <row r="107">
      <c r="A107" s="509"/>
      <c r="B107" s="509"/>
      <c r="C107" s="509"/>
      <c r="D107" s="509"/>
      <c r="E107" s="571"/>
      <c r="F107" s="572"/>
      <c r="G107" s="572"/>
      <c r="H107" s="571"/>
      <c r="I107" s="571"/>
      <c r="J107" s="573"/>
      <c r="K107" s="509"/>
      <c r="L107" s="510"/>
      <c r="M107" s="510"/>
      <c r="N107" s="510"/>
      <c r="O107" s="510"/>
      <c r="P107" s="510"/>
      <c r="Q107" s="510"/>
      <c r="R107" s="510"/>
      <c r="S107" s="510"/>
      <c r="T107" s="510"/>
      <c r="U107" s="510"/>
      <c r="V107" s="510"/>
      <c r="W107" s="510"/>
      <c r="X107" s="510"/>
      <c r="Y107" s="510"/>
      <c r="Z107" s="510"/>
    </row>
    <row r="108">
      <c r="A108" s="509"/>
      <c r="B108" s="509"/>
      <c r="C108" s="509"/>
      <c r="D108" s="509"/>
      <c r="E108" s="571"/>
      <c r="F108" s="572"/>
      <c r="G108" s="572"/>
      <c r="H108" s="571"/>
      <c r="I108" s="571"/>
      <c r="J108" s="573"/>
      <c r="K108" s="509"/>
      <c r="L108" s="510"/>
      <c r="M108" s="510"/>
      <c r="N108" s="510"/>
      <c r="O108" s="510"/>
      <c r="P108" s="510"/>
      <c r="Q108" s="510"/>
      <c r="R108" s="510"/>
      <c r="S108" s="510"/>
      <c r="T108" s="510"/>
      <c r="U108" s="510"/>
      <c r="V108" s="510"/>
      <c r="W108" s="510"/>
      <c r="X108" s="510"/>
      <c r="Y108" s="510"/>
      <c r="Z108" s="510"/>
    </row>
    <row r="109">
      <c r="A109" s="509"/>
      <c r="B109" s="509"/>
      <c r="C109" s="509"/>
      <c r="D109" s="509"/>
      <c r="E109" s="571"/>
      <c r="F109" s="572"/>
      <c r="G109" s="572"/>
      <c r="H109" s="571"/>
      <c r="I109" s="571"/>
      <c r="J109" s="573"/>
      <c r="K109" s="509"/>
      <c r="L109" s="510"/>
      <c r="M109" s="510"/>
      <c r="N109" s="510"/>
      <c r="O109" s="510"/>
      <c r="P109" s="510"/>
      <c r="Q109" s="510"/>
      <c r="R109" s="510"/>
      <c r="S109" s="510"/>
      <c r="T109" s="510"/>
      <c r="U109" s="510"/>
      <c r="V109" s="510"/>
      <c r="W109" s="510"/>
      <c r="X109" s="510"/>
      <c r="Y109" s="510"/>
      <c r="Z109" s="510"/>
    </row>
    <row r="110">
      <c r="A110" s="509"/>
      <c r="B110" s="509"/>
      <c r="C110" s="509"/>
      <c r="D110" s="509"/>
      <c r="E110" s="571"/>
      <c r="F110" s="572"/>
      <c r="G110" s="572"/>
      <c r="H110" s="571"/>
      <c r="I110" s="571"/>
      <c r="J110" s="573"/>
      <c r="K110" s="509"/>
      <c r="L110" s="510"/>
      <c r="M110" s="510"/>
      <c r="N110" s="510"/>
      <c r="O110" s="510"/>
      <c r="P110" s="510"/>
      <c r="Q110" s="510"/>
      <c r="R110" s="510"/>
      <c r="S110" s="510"/>
      <c r="T110" s="510"/>
      <c r="U110" s="510"/>
      <c r="V110" s="510"/>
      <c r="W110" s="510"/>
      <c r="X110" s="510"/>
      <c r="Y110" s="510"/>
      <c r="Z110" s="510"/>
    </row>
    <row r="111">
      <c r="A111" s="509"/>
      <c r="B111" s="509"/>
      <c r="C111" s="509"/>
      <c r="D111" s="509"/>
      <c r="E111" s="571"/>
      <c r="F111" s="572"/>
      <c r="G111" s="572"/>
      <c r="H111" s="571"/>
      <c r="I111" s="571"/>
      <c r="J111" s="573"/>
      <c r="K111" s="509"/>
      <c r="L111" s="510"/>
      <c r="M111" s="510"/>
      <c r="N111" s="510"/>
      <c r="O111" s="510"/>
      <c r="P111" s="510"/>
      <c r="Q111" s="510"/>
      <c r="R111" s="510"/>
      <c r="S111" s="510"/>
      <c r="T111" s="510"/>
      <c r="U111" s="510"/>
      <c r="V111" s="510"/>
      <c r="W111" s="510"/>
      <c r="X111" s="510"/>
      <c r="Y111" s="510"/>
      <c r="Z111" s="510"/>
    </row>
    <row r="112">
      <c r="A112" s="509"/>
      <c r="B112" s="509"/>
      <c r="C112" s="509"/>
      <c r="D112" s="509"/>
      <c r="E112" s="571"/>
      <c r="F112" s="572"/>
      <c r="G112" s="572"/>
      <c r="H112" s="571"/>
      <c r="I112" s="571"/>
      <c r="J112" s="573"/>
      <c r="K112" s="509"/>
      <c r="L112" s="510"/>
      <c r="M112" s="510"/>
      <c r="N112" s="510"/>
      <c r="O112" s="510"/>
      <c r="P112" s="510"/>
      <c r="Q112" s="510"/>
      <c r="R112" s="510"/>
      <c r="S112" s="510"/>
      <c r="T112" s="510"/>
      <c r="U112" s="510"/>
      <c r="V112" s="510"/>
      <c r="W112" s="510"/>
      <c r="X112" s="510"/>
      <c r="Y112" s="510"/>
      <c r="Z112" s="510"/>
    </row>
    <row r="113">
      <c r="A113" s="509"/>
      <c r="B113" s="509"/>
      <c r="C113" s="509"/>
      <c r="D113" s="509"/>
      <c r="E113" s="571"/>
      <c r="F113" s="572"/>
      <c r="G113" s="572"/>
      <c r="H113" s="571"/>
      <c r="I113" s="571"/>
      <c r="J113" s="573"/>
      <c r="K113" s="509"/>
      <c r="L113" s="510"/>
      <c r="M113" s="510"/>
      <c r="N113" s="510"/>
      <c r="O113" s="510"/>
      <c r="P113" s="510"/>
      <c r="Q113" s="510"/>
      <c r="R113" s="510"/>
      <c r="S113" s="510"/>
      <c r="T113" s="510"/>
      <c r="U113" s="510"/>
      <c r="V113" s="510"/>
      <c r="W113" s="510"/>
      <c r="X113" s="510"/>
      <c r="Y113" s="510"/>
      <c r="Z113" s="510"/>
    </row>
    <row r="114">
      <c r="A114" s="509"/>
      <c r="B114" s="509"/>
      <c r="C114" s="509"/>
      <c r="D114" s="509"/>
      <c r="E114" s="571"/>
      <c r="F114" s="572"/>
      <c r="G114" s="572"/>
      <c r="H114" s="571"/>
      <c r="I114" s="571"/>
      <c r="J114" s="573"/>
      <c r="K114" s="509"/>
      <c r="L114" s="510"/>
      <c r="M114" s="510"/>
      <c r="N114" s="510"/>
      <c r="O114" s="510"/>
      <c r="P114" s="510"/>
      <c r="Q114" s="510"/>
      <c r="R114" s="510"/>
      <c r="S114" s="510"/>
      <c r="T114" s="510"/>
      <c r="U114" s="510"/>
      <c r="V114" s="510"/>
      <c r="W114" s="510"/>
      <c r="X114" s="510"/>
      <c r="Y114" s="510"/>
      <c r="Z114" s="510"/>
    </row>
    <row r="115">
      <c r="A115" s="509"/>
      <c r="B115" s="509"/>
      <c r="C115" s="509"/>
      <c r="D115" s="509"/>
      <c r="E115" s="571"/>
      <c r="F115" s="572"/>
      <c r="G115" s="572"/>
      <c r="H115" s="571"/>
      <c r="I115" s="571"/>
      <c r="J115" s="573"/>
      <c r="K115" s="509"/>
      <c r="L115" s="510"/>
      <c r="M115" s="510"/>
      <c r="N115" s="510"/>
      <c r="O115" s="510"/>
      <c r="P115" s="510"/>
      <c r="Q115" s="510"/>
      <c r="R115" s="510"/>
      <c r="S115" s="510"/>
      <c r="T115" s="510"/>
      <c r="U115" s="510"/>
      <c r="V115" s="510"/>
      <c r="W115" s="510"/>
      <c r="X115" s="510"/>
      <c r="Y115" s="510"/>
      <c r="Z115" s="510"/>
    </row>
    <row r="116">
      <c r="A116" s="509"/>
      <c r="B116" s="509"/>
      <c r="C116" s="509"/>
      <c r="D116" s="509"/>
      <c r="E116" s="571"/>
      <c r="F116" s="572"/>
      <c r="G116" s="572"/>
      <c r="H116" s="571"/>
      <c r="I116" s="571"/>
      <c r="J116" s="573"/>
      <c r="K116" s="509"/>
      <c r="L116" s="510"/>
      <c r="M116" s="510"/>
      <c r="N116" s="510"/>
      <c r="O116" s="510"/>
      <c r="P116" s="510"/>
      <c r="Q116" s="510"/>
      <c r="R116" s="510"/>
      <c r="S116" s="510"/>
      <c r="T116" s="510"/>
      <c r="U116" s="510"/>
      <c r="V116" s="510"/>
      <c r="W116" s="510"/>
      <c r="X116" s="510"/>
      <c r="Y116" s="510"/>
      <c r="Z116" s="510"/>
    </row>
    <row r="117">
      <c r="A117" s="509"/>
      <c r="B117" s="509"/>
      <c r="C117" s="509"/>
      <c r="D117" s="509"/>
      <c r="E117" s="571"/>
      <c r="F117" s="572"/>
      <c r="G117" s="572"/>
      <c r="H117" s="571"/>
      <c r="I117" s="571"/>
      <c r="J117" s="573"/>
      <c r="K117" s="509"/>
      <c r="L117" s="510"/>
      <c r="M117" s="510"/>
      <c r="N117" s="510"/>
      <c r="O117" s="510"/>
      <c r="P117" s="510"/>
      <c r="Q117" s="510"/>
      <c r="R117" s="510"/>
      <c r="S117" s="510"/>
      <c r="T117" s="510"/>
      <c r="U117" s="510"/>
      <c r="V117" s="510"/>
      <c r="W117" s="510"/>
      <c r="X117" s="510"/>
      <c r="Y117" s="510"/>
      <c r="Z117" s="510"/>
    </row>
    <row r="118">
      <c r="A118" s="509"/>
      <c r="B118" s="509"/>
      <c r="C118" s="509"/>
      <c r="D118" s="509"/>
      <c r="E118" s="571"/>
      <c r="F118" s="572"/>
      <c r="G118" s="572"/>
      <c r="H118" s="571"/>
      <c r="I118" s="571"/>
      <c r="J118" s="573"/>
      <c r="K118" s="509"/>
      <c r="L118" s="510"/>
      <c r="M118" s="510"/>
      <c r="N118" s="510"/>
      <c r="O118" s="510"/>
      <c r="P118" s="510"/>
      <c r="Q118" s="510"/>
      <c r="R118" s="510"/>
      <c r="S118" s="510"/>
      <c r="T118" s="510"/>
      <c r="U118" s="510"/>
      <c r="V118" s="510"/>
      <c r="W118" s="510"/>
      <c r="X118" s="510"/>
      <c r="Y118" s="510"/>
      <c r="Z118" s="510"/>
    </row>
    <row r="119">
      <c r="A119" s="509"/>
      <c r="B119" s="509"/>
      <c r="C119" s="509"/>
      <c r="D119" s="509"/>
      <c r="E119" s="571"/>
      <c r="F119" s="572"/>
      <c r="G119" s="572"/>
      <c r="H119" s="571"/>
      <c r="I119" s="571"/>
      <c r="J119" s="573"/>
      <c r="K119" s="509"/>
      <c r="L119" s="510"/>
      <c r="M119" s="510"/>
      <c r="N119" s="510"/>
      <c r="O119" s="510"/>
      <c r="P119" s="510"/>
      <c r="Q119" s="510"/>
      <c r="R119" s="510"/>
      <c r="S119" s="510"/>
      <c r="T119" s="510"/>
      <c r="U119" s="510"/>
      <c r="V119" s="510"/>
      <c r="W119" s="510"/>
      <c r="X119" s="510"/>
      <c r="Y119" s="510"/>
      <c r="Z119" s="510"/>
    </row>
    <row r="120">
      <c r="A120" s="509"/>
      <c r="B120" s="509"/>
      <c r="C120" s="509"/>
      <c r="D120" s="509"/>
      <c r="E120" s="571"/>
      <c r="F120" s="572"/>
      <c r="G120" s="572"/>
      <c r="H120" s="571"/>
      <c r="I120" s="571"/>
      <c r="J120" s="573"/>
      <c r="K120" s="509"/>
      <c r="L120" s="510"/>
      <c r="M120" s="510"/>
      <c r="N120" s="510"/>
      <c r="O120" s="510"/>
      <c r="P120" s="510"/>
      <c r="Q120" s="510"/>
      <c r="R120" s="510"/>
      <c r="S120" s="510"/>
      <c r="T120" s="510"/>
      <c r="U120" s="510"/>
      <c r="V120" s="510"/>
      <c r="W120" s="510"/>
      <c r="X120" s="510"/>
      <c r="Y120" s="510"/>
      <c r="Z120" s="510"/>
    </row>
    <row r="121">
      <c r="A121" s="509"/>
      <c r="B121" s="509"/>
      <c r="C121" s="509"/>
      <c r="D121" s="509"/>
      <c r="E121" s="571"/>
      <c r="F121" s="572"/>
      <c r="G121" s="572"/>
      <c r="H121" s="571"/>
      <c r="I121" s="571"/>
      <c r="J121" s="573"/>
      <c r="K121" s="509"/>
      <c r="L121" s="510"/>
      <c r="M121" s="510"/>
      <c r="N121" s="510"/>
      <c r="O121" s="510"/>
      <c r="P121" s="510"/>
      <c r="Q121" s="510"/>
      <c r="R121" s="510"/>
      <c r="S121" s="510"/>
      <c r="T121" s="510"/>
      <c r="U121" s="510"/>
      <c r="V121" s="510"/>
      <c r="W121" s="510"/>
      <c r="X121" s="510"/>
      <c r="Y121" s="510"/>
      <c r="Z121" s="510"/>
    </row>
    <row r="122">
      <c r="A122" s="509"/>
      <c r="B122" s="509"/>
      <c r="C122" s="509"/>
      <c r="D122" s="509"/>
      <c r="E122" s="571"/>
      <c r="F122" s="572"/>
      <c r="G122" s="572"/>
      <c r="H122" s="571"/>
      <c r="I122" s="571"/>
      <c r="J122" s="573"/>
      <c r="K122" s="509"/>
      <c r="L122" s="510"/>
      <c r="M122" s="510"/>
      <c r="N122" s="510"/>
      <c r="O122" s="510"/>
      <c r="P122" s="510"/>
      <c r="Q122" s="510"/>
      <c r="R122" s="510"/>
      <c r="S122" s="510"/>
      <c r="T122" s="510"/>
      <c r="U122" s="510"/>
      <c r="V122" s="510"/>
      <c r="W122" s="510"/>
      <c r="X122" s="510"/>
      <c r="Y122" s="510"/>
      <c r="Z122" s="510"/>
    </row>
    <row r="123">
      <c r="A123" s="509"/>
      <c r="B123" s="509"/>
      <c r="C123" s="509"/>
      <c r="D123" s="509"/>
      <c r="E123" s="571"/>
      <c r="F123" s="572"/>
      <c r="G123" s="572"/>
      <c r="H123" s="571"/>
      <c r="I123" s="571"/>
      <c r="J123" s="573"/>
      <c r="K123" s="509"/>
      <c r="L123" s="510"/>
      <c r="M123" s="510"/>
      <c r="N123" s="510"/>
      <c r="O123" s="510"/>
      <c r="P123" s="510"/>
      <c r="Q123" s="510"/>
      <c r="R123" s="510"/>
      <c r="S123" s="510"/>
      <c r="T123" s="510"/>
      <c r="U123" s="510"/>
      <c r="V123" s="510"/>
      <c r="W123" s="510"/>
      <c r="X123" s="510"/>
      <c r="Y123" s="510"/>
      <c r="Z123" s="510"/>
    </row>
    <row r="124">
      <c r="A124" s="509"/>
      <c r="B124" s="509"/>
      <c r="C124" s="509"/>
      <c r="D124" s="509"/>
      <c r="E124" s="571"/>
      <c r="F124" s="572"/>
      <c r="G124" s="572"/>
      <c r="H124" s="571"/>
      <c r="I124" s="571"/>
      <c r="J124" s="573"/>
      <c r="K124" s="509"/>
      <c r="L124" s="510"/>
      <c r="M124" s="510"/>
      <c r="N124" s="510"/>
      <c r="O124" s="510"/>
      <c r="P124" s="510"/>
      <c r="Q124" s="510"/>
      <c r="R124" s="510"/>
      <c r="S124" s="510"/>
      <c r="T124" s="510"/>
      <c r="U124" s="510"/>
      <c r="V124" s="510"/>
      <c r="W124" s="510"/>
      <c r="X124" s="510"/>
      <c r="Y124" s="510"/>
      <c r="Z124" s="510"/>
    </row>
    <row r="125">
      <c r="A125" s="509"/>
      <c r="B125" s="509"/>
      <c r="C125" s="509"/>
      <c r="D125" s="509"/>
      <c r="E125" s="571"/>
      <c r="F125" s="572"/>
      <c r="G125" s="572"/>
      <c r="H125" s="571"/>
      <c r="I125" s="571"/>
      <c r="J125" s="573"/>
      <c r="K125" s="509"/>
      <c r="L125" s="510"/>
      <c r="M125" s="510"/>
      <c r="N125" s="510"/>
      <c r="O125" s="510"/>
      <c r="P125" s="510"/>
      <c r="Q125" s="510"/>
      <c r="R125" s="510"/>
      <c r="S125" s="510"/>
      <c r="T125" s="510"/>
      <c r="U125" s="510"/>
      <c r="V125" s="510"/>
      <c r="W125" s="510"/>
      <c r="X125" s="510"/>
      <c r="Y125" s="510"/>
      <c r="Z125" s="510"/>
    </row>
    <row r="126">
      <c r="A126" s="509"/>
      <c r="B126" s="509"/>
      <c r="C126" s="509"/>
      <c r="D126" s="509"/>
      <c r="E126" s="571"/>
      <c r="F126" s="572"/>
      <c r="G126" s="572"/>
      <c r="H126" s="571"/>
      <c r="I126" s="571"/>
      <c r="J126" s="573"/>
      <c r="K126" s="509"/>
      <c r="L126" s="510"/>
      <c r="M126" s="510"/>
      <c r="N126" s="510"/>
      <c r="O126" s="510"/>
      <c r="P126" s="510"/>
      <c r="Q126" s="510"/>
      <c r="R126" s="510"/>
      <c r="S126" s="510"/>
      <c r="T126" s="510"/>
      <c r="U126" s="510"/>
      <c r="V126" s="510"/>
      <c r="W126" s="510"/>
      <c r="X126" s="510"/>
      <c r="Y126" s="510"/>
      <c r="Z126" s="510"/>
    </row>
    <row r="127">
      <c r="A127" s="509"/>
      <c r="B127" s="509"/>
      <c r="C127" s="509"/>
      <c r="D127" s="509"/>
      <c r="E127" s="571"/>
      <c r="F127" s="572"/>
      <c r="G127" s="572"/>
      <c r="H127" s="571"/>
      <c r="I127" s="571"/>
      <c r="J127" s="573"/>
      <c r="K127" s="509"/>
      <c r="L127" s="510"/>
      <c r="M127" s="510"/>
      <c r="N127" s="510"/>
      <c r="O127" s="510"/>
      <c r="P127" s="510"/>
      <c r="Q127" s="510"/>
      <c r="R127" s="510"/>
      <c r="S127" s="510"/>
      <c r="T127" s="510"/>
      <c r="U127" s="510"/>
      <c r="V127" s="510"/>
      <c r="W127" s="510"/>
      <c r="X127" s="510"/>
      <c r="Y127" s="510"/>
      <c r="Z127" s="510"/>
    </row>
    <row r="128">
      <c r="A128" s="509"/>
      <c r="B128" s="509"/>
      <c r="C128" s="509"/>
      <c r="D128" s="509"/>
      <c r="E128" s="571"/>
      <c r="F128" s="572"/>
      <c r="G128" s="572"/>
      <c r="H128" s="571"/>
      <c r="I128" s="571"/>
      <c r="J128" s="573"/>
      <c r="K128" s="509"/>
      <c r="L128" s="510"/>
      <c r="M128" s="510"/>
      <c r="N128" s="510"/>
      <c r="O128" s="510"/>
      <c r="P128" s="510"/>
      <c r="Q128" s="510"/>
      <c r="R128" s="510"/>
      <c r="S128" s="510"/>
      <c r="T128" s="510"/>
      <c r="U128" s="510"/>
      <c r="V128" s="510"/>
      <c r="W128" s="510"/>
      <c r="X128" s="510"/>
      <c r="Y128" s="510"/>
      <c r="Z128" s="510"/>
    </row>
    <row r="129">
      <c r="A129" s="509"/>
      <c r="B129" s="509"/>
      <c r="C129" s="509"/>
      <c r="D129" s="509"/>
      <c r="E129" s="571"/>
      <c r="F129" s="572"/>
      <c r="G129" s="572"/>
      <c r="H129" s="571"/>
      <c r="I129" s="571"/>
      <c r="J129" s="573"/>
      <c r="K129" s="509"/>
      <c r="L129" s="510"/>
      <c r="M129" s="510"/>
      <c r="N129" s="510"/>
      <c r="O129" s="510"/>
      <c r="P129" s="510"/>
      <c r="Q129" s="510"/>
      <c r="R129" s="510"/>
      <c r="S129" s="510"/>
      <c r="T129" s="510"/>
      <c r="U129" s="510"/>
      <c r="V129" s="510"/>
      <c r="W129" s="510"/>
      <c r="X129" s="510"/>
      <c r="Y129" s="510"/>
      <c r="Z129" s="510"/>
    </row>
    <row r="130">
      <c r="A130" s="509"/>
      <c r="B130" s="509"/>
      <c r="C130" s="509"/>
      <c r="D130" s="509"/>
      <c r="E130" s="571"/>
      <c r="F130" s="572"/>
      <c r="G130" s="572"/>
      <c r="H130" s="571"/>
      <c r="I130" s="571"/>
      <c r="J130" s="573"/>
      <c r="K130" s="509"/>
      <c r="L130" s="510"/>
      <c r="M130" s="510"/>
      <c r="N130" s="510"/>
      <c r="O130" s="510"/>
      <c r="P130" s="510"/>
      <c r="Q130" s="510"/>
      <c r="R130" s="510"/>
      <c r="S130" s="510"/>
      <c r="T130" s="510"/>
      <c r="U130" s="510"/>
      <c r="V130" s="510"/>
      <c r="W130" s="510"/>
      <c r="X130" s="510"/>
      <c r="Y130" s="510"/>
      <c r="Z130" s="510"/>
    </row>
    <row r="131">
      <c r="A131" s="509"/>
      <c r="B131" s="509"/>
      <c r="C131" s="509"/>
      <c r="D131" s="509"/>
      <c r="E131" s="571"/>
      <c r="F131" s="572"/>
      <c r="G131" s="572"/>
      <c r="H131" s="571"/>
      <c r="I131" s="571"/>
      <c r="J131" s="573"/>
      <c r="K131" s="509"/>
      <c r="L131" s="510"/>
      <c r="M131" s="510"/>
      <c r="N131" s="510"/>
      <c r="O131" s="510"/>
      <c r="P131" s="510"/>
      <c r="Q131" s="510"/>
      <c r="R131" s="510"/>
      <c r="S131" s="510"/>
      <c r="T131" s="510"/>
      <c r="U131" s="510"/>
      <c r="V131" s="510"/>
      <c r="W131" s="510"/>
      <c r="X131" s="510"/>
      <c r="Y131" s="510"/>
      <c r="Z131" s="510"/>
    </row>
    <row r="132">
      <c r="A132" s="509"/>
      <c r="B132" s="509"/>
      <c r="C132" s="509"/>
      <c r="D132" s="509"/>
      <c r="E132" s="571"/>
      <c r="F132" s="572"/>
      <c r="G132" s="572"/>
      <c r="H132" s="571"/>
      <c r="I132" s="571"/>
      <c r="J132" s="573"/>
      <c r="K132" s="509"/>
      <c r="L132" s="510"/>
      <c r="M132" s="510"/>
      <c r="N132" s="510"/>
      <c r="O132" s="510"/>
      <c r="P132" s="510"/>
      <c r="Q132" s="510"/>
      <c r="R132" s="510"/>
      <c r="S132" s="510"/>
      <c r="T132" s="510"/>
      <c r="U132" s="510"/>
      <c r="V132" s="510"/>
      <c r="W132" s="510"/>
      <c r="X132" s="510"/>
      <c r="Y132" s="510"/>
      <c r="Z132" s="510"/>
    </row>
    <row r="133">
      <c r="A133" s="509"/>
      <c r="B133" s="509"/>
      <c r="C133" s="509"/>
      <c r="D133" s="509"/>
      <c r="E133" s="571"/>
      <c r="F133" s="572"/>
      <c r="G133" s="572"/>
      <c r="H133" s="571"/>
      <c r="I133" s="571"/>
      <c r="J133" s="573"/>
      <c r="K133" s="509"/>
      <c r="L133" s="510"/>
      <c r="M133" s="510"/>
      <c r="N133" s="510"/>
      <c r="O133" s="510"/>
      <c r="P133" s="510"/>
      <c r="Q133" s="510"/>
      <c r="R133" s="510"/>
      <c r="S133" s="510"/>
      <c r="T133" s="510"/>
      <c r="U133" s="510"/>
      <c r="V133" s="510"/>
      <c r="W133" s="510"/>
      <c r="X133" s="510"/>
      <c r="Y133" s="510"/>
      <c r="Z133" s="510"/>
    </row>
    <row r="134">
      <c r="A134" s="509"/>
      <c r="B134" s="509"/>
      <c r="C134" s="509"/>
      <c r="D134" s="509"/>
      <c r="E134" s="571"/>
      <c r="F134" s="572"/>
      <c r="G134" s="572"/>
      <c r="H134" s="571"/>
      <c r="I134" s="571"/>
      <c r="J134" s="573"/>
      <c r="K134" s="509"/>
      <c r="L134" s="510"/>
      <c r="M134" s="510"/>
      <c r="N134" s="510"/>
      <c r="O134" s="510"/>
      <c r="P134" s="510"/>
      <c r="Q134" s="510"/>
      <c r="R134" s="510"/>
      <c r="S134" s="510"/>
      <c r="T134" s="510"/>
      <c r="U134" s="510"/>
      <c r="V134" s="510"/>
      <c r="W134" s="510"/>
      <c r="X134" s="510"/>
      <c r="Y134" s="510"/>
      <c r="Z134" s="510"/>
    </row>
    <row r="135">
      <c r="A135" s="509"/>
      <c r="B135" s="509"/>
      <c r="C135" s="509"/>
      <c r="D135" s="509"/>
      <c r="E135" s="571"/>
      <c r="F135" s="572"/>
      <c r="G135" s="572"/>
      <c r="H135" s="571"/>
      <c r="I135" s="571"/>
      <c r="J135" s="573"/>
      <c r="K135" s="509"/>
      <c r="L135" s="510"/>
      <c r="M135" s="510"/>
      <c r="N135" s="510"/>
      <c r="O135" s="510"/>
      <c r="P135" s="510"/>
      <c r="Q135" s="510"/>
      <c r="R135" s="510"/>
      <c r="S135" s="510"/>
      <c r="T135" s="510"/>
      <c r="U135" s="510"/>
      <c r="V135" s="510"/>
      <c r="W135" s="510"/>
      <c r="X135" s="510"/>
      <c r="Y135" s="510"/>
      <c r="Z135" s="510"/>
    </row>
    <row r="136">
      <c r="A136" s="509"/>
      <c r="B136" s="509"/>
      <c r="C136" s="509"/>
      <c r="D136" s="509"/>
      <c r="E136" s="571"/>
      <c r="F136" s="572"/>
      <c r="G136" s="572"/>
      <c r="H136" s="571"/>
      <c r="I136" s="571"/>
      <c r="J136" s="573"/>
      <c r="K136" s="509"/>
      <c r="L136" s="510"/>
      <c r="M136" s="510"/>
      <c r="N136" s="510"/>
      <c r="O136" s="510"/>
      <c r="P136" s="510"/>
      <c r="Q136" s="510"/>
      <c r="R136" s="510"/>
      <c r="S136" s="510"/>
      <c r="T136" s="510"/>
      <c r="U136" s="510"/>
      <c r="V136" s="510"/>
      <c r="W136" s="510"/>
      <c r="X136" s="510"/>
      <c r="Y136" s="510"/>
      <c r="Z136" s="510"/>
    </row>
    <row r="137">
      <c r="A137" s="509"/>
      <c r="B137" s="509"/>
      <c r="C137" s="509"/>
      <c r="D137" s="509"/>
      <c r="E137" s="571"/>
      <c r="F137" s="572"/>
      <c r="G137" s="572"/>
      <c r="H137" s="571"/>
      <c r="I137" s="571"/>
      <c r="J137" s="573"/>
      <c r="K137" s="509"/>
      <c r="L137" s="510"/>
      <c r="M137" s="510"/>
      <c r="N137" s="510"/>
      <c r="O137" s="510"/>
      <c r="P137" s="510"/>
      <c r="Q137" s="510"/>
      <c r="R137" s="510"/>
      <c r="S137" s="510"/>
      <c r="T137" s="510"/>
      <c r="U137" s="510"/>
      <c r="V137" s="510"/>
      <c r="W137" s="510"/>
      <c r="X137" s="510"/>
      <c r="Y137" s="510"/>
      <c r="Z137" s="510"/>
    </row>
    <row r="138">
      <c r="A138" s="509"/>
      <c r="B138" s="509"/>
      <c r="C138" s="509"/>
      <c r="D138" s="509"/>
      <c r="E138" s="571"/>
      <c r="F138" s="572"/>
      <c r="G138" s="572"/>
      <c r="H138" s="571"/>
      <c r="I138" s="571"/>
      <c r="J138" s="573"/>
      <c r="K138" s="509"/>
      <c r="L138" s="510"/>
      <c r="M138" s="510"/>
      <c r="N138" s="510"/>
      <c r="O138" s="510"/>
      <c r="P138" s="510"/>
      <c r="Q138" s="510"/>
      <c r="R138" s="510"/>
      <c r="S138" s="510"/>
      <c r="T138" s="510"/>
      <c r="U138" s="510"/>
      <c r="V138" s="510"/>
      <c r="W138" s="510"/>
      <c r="X138" s="510"/>
      <c r="Y138" s="510"/>
      <c r="Z138" s="510"/>
    </row>
    <row r="139">
      <c r="A139" s="509"/>
      <c r="B139" s="509"/>
      <c r="C139" s="509"/>
      <c r="D139" s="509"/>
      <c r="E139" s="571"/>
      <c r="F139" s="572"/>
      <c r="G139" s="572"/>
      <c r="H139" s="571"/>
      <c r="I139" s="571"/>
      <c r="J139" s="573"/>
      <c r="K139" s="509"/>
      <c r="L139" s="510"/>
      <c r="M139" s="510"/>
      <c r="N139" s="510"/>
      <c r="O139" s="510"/>
      <c r="P139" s="510"/>
      <c r="Q139" s="510"/>
      <c r="R139" s="510"/>
      <c r="S139" s="510"/>
      <c r="T139" s="510"/>
      <c r="U139" s="510"/>
      <c r="V139" s="510"/>
      <c r="W139" s="510"/>
      <c r="X139" s="510"/>
      <c r="Y139" s="510"/>
      <c r="Z139" s="510"/>
    </row>
    <row r="140">
      <c r="A140" s="509"/>
      <c r="B140" s="509"/>
      <c r="C140" s="509"/>
      <c r="D140" s="509"/>
      <c r="E140" s="571"/>
      <c r="F140" s="572"/>
      <c r="G140" s="572"/>
      <c r="H140" s="571"/>
      <c r="I140" s="571"/>
      <c r="J140" s="573"/>
      <c r="K140" s="509"/>
      <c r="L140" s="510"/>
      <c r="M140" s="510"/>
      <c r="N140" s="510"/>
      <c r="O140" s="510"/>
      <c r="P140" s="510"/>
      <c r="Q140" s="510"/>
      <c r="R140" s="510"/>
      <c r="S140" s="510"/>
      <c r="T140" s="510"/>
      <c r="U140" s="510"/>
      <c r="V140" s="510"/>
      <c r="W140" s="510"/>
      <c r="X140" s="510"/>
      <c r="Y140" s="510"/>
      <c r="Z140" s="510"/>
    </row>
    <row r="141">
      <c r="A141" s="509"/>
      <c r="B141" s="509"/>
      <c r="C141" s="509"/>
      <c r="D141" s="509"/>
      <c r="E141" s="571"/>
      <c r="F141" s="572"/>
      <c r="G141" s="572"/>
      <c r="H141" s="571"/>
      <c r="I141" s="571"/>
      <c r="J141" s="573"/>
      <c r="K141" s="509"/>
      <c r="L141" s="510"/>
      <c r="M141" s="510"/>
      <c r="N141" s="510"/>
      <c r="O141" s="510"/>
      <c r="P141" s="510"/>
      <c r="Q141" s="510"/>
      <c r="R141" s="510"/>
      <c r="S141" s="510"/>
      <c r="T141" s="510"/>
      <c r="U141" s="510"/>
      <c r="V141" s="510"/>
      <c r="W141" s="510"/>
      <c r="X141" s="510"/>
      <c r="Y141" s="510"/>
      <c r="Z141" s="510"/>
    </row>
    <row r="142">
      <c r="A142" s="509"/>
      <c r="B142" s="509"/>
      <c r="C142" s="509"/>
      <c r="D142" s="509"/>
      <c r="E142" s="571"/>
      <c r="F142" s="572"/>
      <c r="G142" s="572"/>
      <c r="H142" s="571"/>
      <c r="I142" s="571"/>
      <c r="J142" s="573"/>
      <c r="K142" s="509"/>
      <c r="L142" s="510"/>
      <c r="M142" s="510"/>
      <c r="N142" s="510"/>
      <c r="O142" s="510"/>
      <c r="P142" s="510"/>
      <c r="Q142" s="510"/>
      <c r="R142" s="510"/>
      <c r="S142" s="510"/>
      <c r="T142" s="510"/>
      <c r="U142" s="510"/>
      <c r="V142" s="510"/>
      <c r="W142" s="510"/>
      <c r="X142" s="510"/>
      <c r="Y142" s="510"/>
      <c r="Z142" s="510"/>
    </row>
    <row r="143">
      <c r="A143" s="509"/>
      <c r="B143" s="509"/>
      <c r="C143" s="509"/>
      <c r="D143" s="509"/>
      <c r="E143" s="571"/>
      <c r="F143" s="572"/>
      <c r="G143" s="572"/>
      <c r="H143" s="571"/>
      <c r="I143" s="571"/>
      <c r="J143" s="573"/>
      <c r="K143" s="509"/>
      <c r="L143" s="510"/>
      <c r="M143" s="510"/>
      <c r="N143" s="510"/>
      <c r="O143" s="510"/>
      <c r="P143" s="510"/>
      <c r="Q143" s="510"/>
      <c r="R143" s="510"/>
      <c r="S143" s="510"/>
      <c r="T143" s="510"/>
      <c r="U143" s="510"/>
      <c r="V143" s="510"/>
      <c r="W143" s="510"/>
      <c r="X143" s="510"/>
      <c r="Y143" s="510"/>
      <c r="Z143" s="510"/>
    </row>
    <row r="144">
      <c r="A144" s="509"/>
      <c r="B144" s="509"/>
      <c r="C144" s="509"/>
      <c r="D144" s="509"/>
      <c r="E144" s="571"/>
      <c r="F144" s="572"/>
      <c r="G144" s="572"/>
      <c r="H144" s="571"/>
      <c r="I144" s="571"/>
      <c r="J144" s="573"/>
      <c r="K144" s="509"/>
      <c r="L144" s="510"/>
      <c r="M144" s="510"/>
      <c r="N144" s="510"/>
      <c r="O144" s="510"/>
      <c r="P144" s="510"/>
      <c r="Q144" s="510"/>
      <c r="R144" s="510"/>
      <c r="S144" s="510"/>
      <c r="T144" s="510"/>
      <c r="U144" s="510"/>
      <c r="V144" s="510"/>
      <c r="W144" s="510"/>
      <c r="X144" s="510"/>
      <c r="Y144" s="510"/>
      <c r="Z144" s="510"/>
    </row>
    <row r="145">
      <c r="A145" s="509"/>
      <c r="B145" s="509"/>
      <c r="C145" s="509"/>
      <c r="D145" s="509"/>
      <c r="E145" s="571"/>
      <c r="F145" s="572"/>
      <c r="G145" s="572"/>
      <c r="H145" s="571"/>
      <c r="I145" s="571"/>
      <c r="J145" s="573"/>
      <c r="K145" s="509"/>
      <c r="L145" s="510"/>
      <c r="M145" s="510"/>
      <c r="N145" s="510"/>
      <c r="O145" s="510"/>
      <c r="P145" s="510"/>
      <c r="Q145" s="510"/>
      <c r="R145" s="510"/>
      <c r="S145" s="510"/>
      <c r="T145" s="510"/>
      <c r="U145" s="510"/>
      <c r="V145" s="510"/>
      <c r="W145" s="510"/>
      <c r="X145" s="510"/>
      <c r="Y145" s="510"/>
      <c r="Z145" s="510"/>
    </row>
    <row r="146">
      <c r="A146" s="509"/>
      <c r="B146" s="509"/>
      <c r="C146" s="509"/>
      <c r="D146" s="509"/>
      <c r="E146" s="571"/>
      <c r="F146" s="572"/>
      <c r="G146" s="572"/>
      <c r="H146" s="571"/>
      <c r="I146" s="571"/>
      <c r="J146" s="573"/>
      <c r="K146" s="509"/>
      <c r="L146" s="510"/>
      <c r="M146" s="510"/>
      <c r="N146" s="510"/>
      <c r="O146" s="510"/>
      <c r="P146" s="510"/>
      <c r="Q146" s="510"/>
      <c r="R146" s="510"/>
      <c r="S146" s="510"/>
      <c r="T146" s="510"/>
      <c r="U146" s="510"/>
      <c r="V146" s="510"/>
      <c r="W146" s="510"/>
      <c r="X146" s="510"/>
      <c r="Y146" s="510"/>
      <c r="Z146" s="510"/>
    </row>
    <row r="147">
      <c r="A147" s="509"/>
      <c r="B147" s="509"/>
      <c r="C147" s="509"/>
      <c r="D147" s="509"/>
      <c r="E147" s="571"/>
      <c r="F147" s="572"/>
      <c r="G147" s="572"/>
      <c r="H147" s="571"/>
      <c r="I147" s="571"/>
      <c r="J147" s="573"/>
      <c r="K147" s="509"/>
      <c r="L147" s="510"/>
      <c r="M147" s="510"/>
      <c r="N147" s="510"/>
      <c r="O147" s="510"/>
      <c r="P147" s="510"/>
      <c r="Q147" s="510"/>
      <c r="R147" s="510"/>
      <c r="S147" s="510"/>
      <c r="T147" s="510"/>
      <c r="U147" s="510"/>
      <c r="V147" s="510"/>
      <c r="W147" s="510"/>
      <c r="X147" s="510"/>
      <c r="Y147" s="510"/>
      <c r="Z147" s="510"/>
    </row>
    <row r="148">
      <c r="A148" s="509"/>
      <c r="B148" s="509"/>
      <c r="C148" s="509"/>
      <c r="D148" s="509"/>
      <c r="E148" s="571"/>
      <c r="F148" s="572"/>
      <c r="G148" s="572"/>
      <c r="H148" s="571"/>
      <c r="I148" s="571"/>
      <c r="J148" s="573"/>
      <c r="K148" s="509"/>
      <c r="L148" s="510"/>
      <c r="M148" s="510"/>
      <c r="N148" s="510"/>
      <c r="O148" s="510"/>
      <c r="P148" s="510"/>
      <c r="Q148" s="510"/>
      <c r="R148" s="510"/>
      <c r="S148" s="510"/>
      <c r="T148" s="510"/>
      <c r="U148" s="510"/>
      <c r="V148" s="510"/>
      <c r="W148" s="510"/>
      <c r="X148" s="510"/>
      <c r="Y148" s="510"/>
      <c r="Z148" s="510"/>
    </row>
    <row r="149">
      <c r="A149" s="509"/>
      <c r="B149" s="509"/>
      <c r="C149" s="509"/>
      <c r="D149" s="509"/>
      <c r="E149" s="571"/>
      <c r="F149" s="572"/>
      <c r="G149" s="572"/>
      <c r="H149" s="571"/>
      <c r="I149" s="571"/>
      <c r="J149" s="573"/>
      <c r="K149" s="509"/>
      <c r="L149" s="510"/>
      <c r="M149" s="510"/>
      <c r="N149" s="510"/>
      <c r="O149" s="510"/>
      <c r="P149" s="510"/>
      <c r="Q149" s="510"/>
      <c r="R149" s="510"/>
      <c r="S149" s="510"/>
      <c r="T149" s="510"/>
      <c r="U149" s="510"/>
      <c r="V149" s="510"/>
      <c r="W149" s="510"/>
      <c r="X149" s="510"/>
      <c r="Y149" s="510"/>
      <c r="Z149" s="510"/>
    </row>
    <row r="150">
      <c r="A150" s="509"/>
      <c r="B150" s="509"/>
      <c r="C150" s="509"/>
      <c r="D150" s="509"/>
      <c r="E150" s="571"/>
      <c r="F150" s="572"/>
      <c r="G150" s="572"/>
      <c r="H150" s="571"/>
      <c r="I150" s="571"/>
      <c r="J150" s="573"/>
      <c r="K150" s="509"/>
      <c r="L150" s="510"/>
      <c r="M150" s="510"/>
      <c r="N150" s="510"/>
      <c r="O150" s="510"/>
      <c r="P150" s="510"/>
      <c r="Q150" s="510"/>
      <c r="R150" s="510"/>
      <c r="S150" s="510"/>
      <c r="T150" s="510"/>
      <c r="U150" s="510"/>
      <c r="V150" s="510"/>
      <c r="W150" s="510"/>
      <c r="X150" s="510"/>
      <c r="Y150" s="510"/>
      <c r="Z150" s="510"/>
    </row>
    <row r="151">
      <c r="A151" s="509"/>
      <c r="B151" s="509"/>
      <c r="C151" s="509"/>
      <c r="D151" s="509"/>
      <c r="E151" s="571"/>
      <c r="F151" s="572"/>
      <c r="G151" s="572"/>
      <c r="H151" s="571"/>
      <c r="I151" s="571"/>
      <c r="J151" s="573"/>
      <c r="K151" s="509"/>
      <c r="L151" s="510"/>
      <c r="M151" s="510"/>
      <c r="N151" s="510"/>
      <c r="O151" s="510"/>
      <c r="P151" s="510"/>
      <c r="Q151" s="510"/>
      <c r="R151" s="510"/>
      <c r="S151" s="510"/>
      <c r="T151" s="510"/>
      <c r="U151" s="510"/>
      <c r="V151" s="510"/>
      <c r="W151" s="510"/>
      <c r="X151" s="510"/>
      <c r="Y151" s="510"/>
      <c r="Z151" s="510"/>
    </row>
    <row r="152">
      <c r="A152" s="509"/>
      <c r="B152" s="509"/>
      <c r="C152" s="509"/>
      <c r="D152" s="509"/>
      <c r="E152" s="571"/>
      <c r="F152" s="572"/>
      <c r="G152" s="572"/>
      <c r="H152" s="571"/>
      <c r="I152" s="571"/>
      <c r="J152" s="573"/>
      <c r="K152" s="509"/>
      <c r="L152" s="510"/>
      <c r="M152" s="510"/>
      <c r="N152" s="510"/>
      <c r="O152" s="510"/>
      <c r="P152" s="510"/>
      <c r="Q152" s="510"/>
      <c r="R152" s="510"/>
      <c r="S152" s="510"/>
      <c r="T152" s="510"/>
      <c r="U152" s="510"/>
      <c r="V152" s="510"/>
      <c r="W152" s="510"/>
      <c r="X152" s="510"/>
      <c r="Y152" s="510"/>
      <c r="Z152" s="510"/>
    </row>
    <row r="153">
      <c r="A153" s="509"/>
      <c r="B153" s="509"/>
      <c r="C153" s="509"/>
      <c r="D153" s="509"/>
      <c r="E153" s="571"/>
      <c r="F153" s="572"/>
      <c r="G153" s="572"/>
      <c r="H153" s="571"/>
      <c r="I153" s="571"/>
      <c r="J153" s="573"/>
      <c r="K153" s="509"/>
      <c r="L153" s="510"/>
      <c r="M153" s="510"/>
      <c r="N153" s="510"/>
      <c r="O153" s="510"/>
      <c r="P153" s="510"/>
      <c r="Q153" s="510"/>
      <c r="R153" s="510"/>
      <c r="S153" s="510"/>
      <c r="T153" s="510"/>
      <c r="U153" s="510"/>
      <c r="V153" s="510"/>
      <c r="W153" s="510"/>
      <c r="X153" s="510"/>
      <c r="Y153" s="510"/>
      <c r="Z153" s="510"/>
    </row>
    <row r="154">
      <c r="A154" s="509"/>
      <c r="B154" s="509"/>
      <c r="C154" s="509"/>
      <c r="D154" s="509"/>
      <c r="E154" s="571"/>
      <c r="F154" s="572"/>
      <c r="G154" s="572"/>
      <c r="H154" s="571"/>
      <c r="I154" s="571"/>
      <c r="J154" s="573"/>
      <c r="K154" s="509"/>
      <c r="L154" s="510"/>
      <c r="M154" s="510"/>
      <c r="N154" s="510"/>
      <c r="O154" s="510"/>
      <c r="P154" s="510"/>
      <c r="Q154" s="510"/>
      <c r="R154" s="510"/>
      <c r="S154" s="510"/>
      <c r="T154" s="510"/>
      <c r="U154" s="510"/>
      <c r="V154" s="510"/>
      <c r="W154" s="510"/>
      <c r="X154" s="510"/>
      <c r="Y154" s="510"/>
      <c r="Z154" s="510"/>
    </row>
    <row r="155">
      <c r="A155" s="509"/>
      <c r="B155" s="509"/>
      <c r="C155" s="509"/>
      <c r="D155" s="509"/>
      <c r="E155" s="571"/>
      <c r="F155" s="572"/>
      <c r="G155" s="572"/>
      <c r="H155" s="571"/>
      <c r="I155" s="571"/>
      <c r="J155" s="573"/>
      <c r="K155" s="509"/>
      <c r="L155" s="510"/>
      <c r="M155" s="510"/>
      <c r="N155" s="510"/>
      <c r="O155" s="510"/>
      <c r="P155" s="510"/>
      <c r="Q155" s="510"/>
      <c r="R155" s="510"/>
      <c r="S155" s="510"/>
      <c r="T155" s="510"/>
      <c r="U155" s="510"/>
      <c r="V155" s="510"/>
      <c r="W155" s="510"/>
      <c r="X155" s="510"/>
      <c r="Y155" s="510"/>
      <c r="Z155" s="510"/>
    </row>
    <row r="156">
      <c r="A156" s="509"/>
      <c r="B156" s="509"/>
      <c r="C156" s="509"/>
      <c r="D156" s="509"/>
      <c r="E156" s="571"/>
      <c r="F156" s="572"/>
      <c r="G156" s="572"/>
      <c r="H156" s="571"/>
      <c r="I156" s="571"/>
      <c r="J156" s="573"/>
      <c r="K156" s="509"/>
      <c r="L156" s="510"/>
      <c r="M156" s="510"/>
      <c r="N156" s="510"/>
      <c r="O156" s="510"/>
      <c r="P156" s="510"/>
      <c r="Q156" s="510"/>
      <c r="R156" s="510"/>
      <c r="S156" s="510"/>
      <c r="T156" s="510"/>
      <c r="U156" s="510"/>
      <c r="V156" s="510"/>
      <c r="W156" s="510"/>
      <c r="X156" s="510"/>
      <c r="Y156" s="510"/>
      <c r="Z156" s="510"/>
    </row>
    <row r="157">
      <c r="A157" s="509"/>
      <c r="B157" s="509"/>
      <c r="C157" s="509"/>
      <c r="D157" s="509"/>
      <c r="E157" s="571"/>
      <c r="F157" s="572"/>
      <c r="G157" s="572"/>
      <c r="H157" s="571"/>
      <c r="I157" s="571"/>
      <c r="J157" s="573"/>
      <c r="K157" s="509"/>
      <c r="L157" s="510"/>
      <c r="M157" s="510"/>
      <c r="N157" s="510"/>
      <c r="O157" s="510"/>
      <c r="P157" s="510"/>
      <c r="Q157" s="510"/>
      <c r="R157" s="510"/>
      <c r="S157" s="510"/>
      <c r="T157" s="510"/>
      <c r="U157" s="510"/>
      <c r="V157" s="510"/>
      <c r="W157" s="510"/>
      <c r="X157" s="510"/>
      <c r="Y157" s="510"/>
      <c r="Z157" s="510"/>
    </row>
    <row r="158">
      <c r="A158" s="509"/>
      <c r="B158" s="509"/>
      <c r="C158" s="509"/>
      <c r="D158" s="509"/>
      <c r="E158" s="571"/>
      <c r="F158" s="572"/>
      <c r="G158" s="572"/>
      <c r="H158" s="571"/>
      <c r="I158" s="571"/>
      <c r="J158" s="573"/>
      <c r="K158" s="509"/>
      <c r="L158" s="510"/>
      <c r="M158" s="510"/>
      <c r="N158" s="510"/>
      <c r="O158" s="510"/>
      <c r="P158" s="510"/>
      <c r="Q158" s="510"/>
      <c r="R158" s="510"/>
      <c r="S158" s="510"/>
      <c r="T158" s="510"/>
      <c r="U158" s="510"/>
      <c r="V158" s="510"/>
      <c r="W158" s="510"/>
      <c r="X158" s="510"/>
      <c r="Y158" s="510"/>
      <c r="Z158" s="510"/>
    </row>
    <row r="159">
      <c r="A159" s="509"/>
      <c r="B159" s="509"/>
      <c r="C159" s="509"/>
      <c r="D159" s="509"/>
      <c r="E159" s="571"/>
      <c r="F159" s="572"/>
      <c r="G159" s="572"/>
      <c r="H159" s="571"/>
      <c r="I159" s="571"/>
      <c r="J159" s="573"/>
      <c r="K159" s="509"/>
      <c r="L159" s="510"/>
      <c r="M159" s="510"/>
      <c r="N159" s="510"/>
      <c r="O159" s="510"/>
      <c r="P159" s="510"/>
      <c r="Q159" s="510"/>
      <c r="R159" s="510"/>
      <c r="S159" s="510"/>
      <c r="T159" s="510"/>
      <c r="U159" s="510"/>
      <c r="V159" s="510"/>
      <c r="W159" s="510"/>
      <c r="X159" s="510"/>
      <c r="Y159" s="510"/>
      <c r="Z159" s="510"/>
    </row>
    <row r="160">
      <c r="A160" s="509"/>
      <c r="B160" s="509"/>
      <c r="C160" s="509"/>
      <c r="D160" s="509"/>
      <c r="E160" s="571"/>
      <c r="F160" s="572"/>
      <c r="G160" s="572"/>
      <c r="H160" s="571"/>
      <c r="I160" s="571"/>
      <c r="J160" s="573"/>
      <c r="K160" s="509"/>
      <c r="L160" s="510"/>
      <c r="M160" s="510"/>
      <c r="N160" s="510"/>
      <c r="O160" s="510"/>
      <c r="P160" s="510"/>
      <c r="Q160" s="510"/>
      <c r="R160" s="510"/>
      <c r="S160" s="510"/>
      <c r="T160" s="510"/>
      <c r="U160" s="510"/>
      <c r="V160" s="510"/>
      <c r="W160" s="510"/>
      <c r="X160" s="510"/>
      <c r="Y160" s="510"/>
      <c r="Z160" s="510"/>
    </row>
    <row r="161">
      <c r="A161" s="509"/>
      <c r="B161" s="509"/>
      <c r="C161" s="509"/>
      <c r="D161" s="509"/>
      <c r="E161" s="571"/>
      <c r="F161" s="572"/>
      <c r="G161" s="572"/>
      <c r="H161" s="571"/>
      <c r="I161" s="571"/>
      <c r="J161" s="573"/>
      <c r="K161" s="509"/>
      <c r="L161" s="510"/>
      <c r="M161" s="510"/>
      <c r="N161" s="510"/>
      <c r="O161" s="510"/>
      <c r="P161" s="510"/>
      <c r="Q161" s="510"/>
      <c r="R161" s="510"/>
      <c r="S161" s="510"/>
      <c r="T161" s="510"/>
      <c r="U161" s="510"/>
      <c r="V161" s="510"/>
      <c r="W161" s="510"/>
      <c r="X161" s="510"/>
      <c r="Y161" s="510"/>
      <c r="Z161" s="510"/>
    </row>
    <row r="162">
      <c r="A162" s="509"/>
      <c r="B162" s="509"/>
      <c r="C162" s="509"/>
      <c r="D162" s="509"/>
      <c r="E162" s="571"/>
      <c r="F162" s="572"/>
      <c r="G162" s="572"/>
      <c r="H162" s="571"/>
      <c r="I162" s="571"/>
      <c r="J162" s="573"/>
      <c r="K162" s="509"/>
      <c r="L162" s="510"/>
      <c r="M162" s="510"/>
      <c r="N162" s="510"/>
      <c r="O162" s="510"/>
      <c r="P162" s="510"/>
      <c r="Q162" s="510"/>
      <c r="R162" s="510"/>
      <c r="S162" s="510"/>
      <c r="T162" s="510"/>
      <c r="U162" s="510"/>
      <c r="V162" s="510"/>
      <c r="W162" s="510"/>
      <c r="X162" s="510"/>
      <c r="Y162" s="510"/>
      <c r="Z162" s="510"/>
    </row>
    <row r="163">
      <c r="A163" s="509"/>
      <c r="B163" s="509"/>
      <c r="C163" s="509"/>
      <c r="D163" s="509"/>
      <c r="E163" s="571"/>
      <c r="F163" s="572"/>
      <c r="G163" s="572"/>
      <c r="H163" s="571"/>
      <c r="I163" s="571"/>
      <c r="J163" s="573"/>
      <c r="K163" s="509"/>
      <c r="L163" s="510"/>
      <c r="M163" s="510"/>
      <c r="N163" s="510"/>
      <c r="O163" s="510"/>
      <c r="P163" s="510"/>
      <c r="Q163" s="510"/>
      <c r="R163" s="510"/>
      <c r="S163" s="510"/>
      <c r="T163" s="510"/>
      <c r="U163" s="510"/>
      <c r="V163" s="510"/>
      <c r="W163" s="510"/>
      <c r="X163" s="510"/>
      <c r="Y163" s="510"/>
      <c r="Z163" s="510"/>
    </row>
    <row r="164">
      <c r="A164" s="509"/>
      <c r="B164" s="509"/>
      <c r="C164" s="509"/>
      <c r="D164" s="509"/>
      <c r="E164" s="571"/>
      <c r="F164" s="572"/>
      <c r="G164" s="572"/>
      <c r="H164" s="571"/>
      <c r="I164" s="571"/>
      <c r="J164" s="573"/>
      <c r="K164" s="509"/>
      <c r="L164" s="510"/>
      <c r="M164" s="510"/>
      <c r="N164" s="510"/>
      <c r="O164" s="510"/>
      <c r="P164" s="510"/>
      <c r="Q164" s="510"/>
      <c r="R164" s="510"/>
      <c r="S164" s="510"/>
      <c r="T164" s="510"/>
      <c r="U164" s="510"/>
      <c r="V164" s="510"/>
      <c r="W164" s="510"/>
      <c r="X164" s="510"/>
      <c r="Y164" s="510"/>
      <c r="Z164" s="510"/>
    </row>
    <row r="165">
      <c r="A165" s="509"/>
      <c r="B165" s="509"/>
      <c r="C165" s="509"/>
      <c r="D165" s="509"/>
      <c r="E165" s="571"/>
      <c r="F165" s="572"/>
      <c r="G165" s="572"/>
      <c r="H165" s="571"/>
      <c r="I165" s="571"/>
      <c r="J165" s="573"/>
      <c r="K165" s="509"/>
      <c r="L165" s="510"/>
      <c r="M165" s="510"/>
      <c r="N165" s="510"/>
      <c r="O165" s="510"/>
      <c r="P165" s="510"/>
      <c r="Q165" s="510"/>
      <c r="R165" s="510"/>
      <c r="S165" s="510"/>
      <c r="T165" s="510"/>
      <c r="U165" s="510"/>
      <c r="V165" s="510"/>
      <c r="W165" s="510"/>
      <c r="X165" s="510"/>
      <c r="Y165" s="510"/>
      <c r="Z165" s="510"/>
    </row>
    <row r="166">
      <c r="A166" s="509"/>
      <c r="B166" s="509"/>
      <c r="C166" s="509"/>
      <c r="D166" s="509"/>
      <c r="E166" s="571"/>
      <c r="F166" s="572"/>
      <c r="G166" s="572"/>
      <c r="H166" s="571"/>
      <c r="I166" s="571"/>
      <c r="J166" s="573"/>
      <c r="K166" s="509"/>
      <c r="L166" s="510"/>
      <c r="M166" s="510"/>
      <c r="N166" s="510"/>
      <c r="O166" s="510"/>
      <c r="P166" s="510"/>
      <c r="Q166" s="510"/>
      <c r="R166" s="510"/>
      <c r="S166" s="510"/>
      <c r="T166" s="510"/>
      <c r="U166" s="510"/>
      <c r="V166" s="510"/>
      <c r="W166" s="510"/>
      <c r="X166" s="510"/>
      <c r="Y166" s="510"/>
      <c r="Z166" s="510"/>
    </row>
    <row r="167">
      <c r="A167" s="509"/>
      <c r="B167" s="509"/>
      <c r="C167" s="509"/>
      <c r="D167" s="509"/>
      <c r="E167" s="571"/>
      <c r="F167" s="572"/>
      <c r="G167" s="572"/>
      <c r="H167" s="571"/>
      <c r="I167" s="571"/>
      <c r="J167" s="573"/>
      <c r="K167" s="509"/>
      <c r="L167" s="510"/>
      <c r="M167" s="510"/>
      <c r="N167" s="510"/>
      <c r="O167" s="510"/>
      <c r="P167" s="510"/>
      <c r="Q167" s="510"/>
      <c r="R167" s="510"/>
      <c r="S167" s="510"/>
      <c r="T167" s="510"/>
      <c r="U167" s="510"/>
      <c r="V167" s="510"/>
      <c r="W167" s="510"/>
      <c r="X167" s="510"/>
      <c r="Y167" s="510"/>
      <c r="Z167" s="510"/>
    </row>
    <row r="168">
      <c r="A168" s="509"/>
      <c r="B168" s="509"/>
      <c r="C168" s="509"/>
      <c r="D168" s="509"/>
      <c r="E168" s="571"/>
      <c r="F168" s="572"/>
      <c r="G168" s="572"/>
      <c r="H168" s="571"/>
      <c r="I168" s="571"/>
      <c r="J168" s="573"/>
      <c r="K168" s="509"/>
      <c r="L168" s="510"/>
      <c r="M168" s="510"/>
      <c r="N168" s="510"/>
      <c r="O168" s="510"/>
      <c r="P168" s="510"/>
      <c r="Q168" s="510"/>
      <c r="R168" s="510"/>
      <c r="S168" s="510"/>
      <c r="T168" s="510"/>
      <c r="U168" s="510"/>
      <c r="V168" s="510"/>
      <c r="W168" s="510"/>
      <c r="X168" s="510"/>
      <c r="Y168" s="510"/>
      <c r="Z168" s="510"/>
    </row>
    <row r="169">
      <c r="A169" s="509"/>
      <c r="B169" s="509"/>
      <c r="C169" s="509"/>
      <c r="D169" s="509"/>
      <c r="E169" s="571"/>
      <c r="F169" s="572"/>
      <c r="G169" s="572"/>
      <c r="H169" s="571"/>
      <c r="I169" s="571"/>
      <c r="J169" s="573"/>
      <c r="K169" s="509"/>
      <c r="L169" s="510"/>
      <c r="M169" s="510"/>
      <c r="N169" s="510"/>
      <c r="O169" s="510"/>
      <c r="P169" s="510"/>
      <c r="Q169" s="510"/>
      <c r="R169" s="510"/>
      <c r="S169" s="510"/>
      <c r="T169" s="510"/>
      <c r="U169" s="510"/>
      <c r="V169" s="510"/>
      <c r="W169" s="510"/>
      <c r="X169" s="510"/>
      <c r="Y169" s="510"/>
      <c r="Z169" s="510"/>
    </row>
    <row r="170">
      <c r="A170" s="509"/>
      <c r="B170" s="509"/>
      <c r="C170" s="509"/>
      <c r="D170" s="509"/>
      <c r="E170" s="571"/>
      <c r="F170" s="572"/>
      <c r="G170" s="572"/>
      <c r="H170" s="571"/>
      <c r="I170" s="571"/>
      <c r="J170" s="573"/>
      <c r="K170" s="509"/>
      <c r="L170" s="510"/>
      <c r="M170" s="510"/>
      <c r="N170" s="510"/>
      <c r="O170" s="510"/>
      <c r="P170" s="510"/>
      <c r="Q170" s="510"/>
      <c r="R170" s="510"/>
      <c r="S170" s="510"/>
      <c r="T170" s="510"/>
      <c r="U170" s="510"/>
      <c r="V170" s="510"/>
      <c r="W170" s="510"/>
      <c r="X170" s="510"/>
      <c r="Y170" s="510"/>
      <c r="Z170" s="510"/>
    </row>
    <row r="171">
      <c r="A171" s="509"/>
      <c r="B171" s="509"/>
      <c r="C171" s="509"/>
      <c r="D171" s="509"/>
      <c r="E171" s="571"/>
      <c r="F171" s="572"/>
      <c r="G171" s="572"/>
      <c r="H171" s="571"/>
      <c r="I171" s="571"/>
      <c r="J171" s="573"/>
      <c r="K171" s="509"/>
      <c r="L171" s="510"/>
      <c r="M171" s="510"/>
      <c r="N171" s="510"/>
      <c r="O171" s="510"/>
      <c r="P171" s="510"/>
      <c r="Q171" s="510"/>
      <c r="R171" s="510"/>
      <c r="S171" s="510"/>
      <c r="T171" s="510"/>
      <c r="U171" s="510"/>
      <c r="V171" s="510"/>
      <c r="W171" s="510"/>
      <c r="X171" s="510"/>
      <c r="Y171" s="510"/>
      <c r="Z171" s="510"/>
    </row>
    <row r="172">
      <c r="A172" s="509"/>
      <c r="B172" s="509"/>
      <c r="C172" s="509"/>
      <c r="D172" s="509"/>
      <c r="E172" s="571"/>
      <c r="F172" s="572"/>
      <c r="G172" s="572"/>
      <c r="H172" s="571"/>
      <c r="I172" s="571"/>
      <c r="J172" s="573"/>
      <c r="K172" s="509"/>
      <c r="L172" s="510"/>
      <c r="M172" s="510"/>
      <c r="N172" s="510"/>
      <c r="O172" s="510"/>
      <c r="P172" s="510"/>
      <c r="Q172" s="510"/>
      <c r="R172" s="510"/>
      <c r="S172" s="510"/>
      <c r="T172" s="510"/>
      <c r="U172" s="510"/>
      <c r="V172" s="510"/>
      <c r="W172" s="510"/>
      <c r="X172" s="510"/>
      <c r="Y172" s="510"/>
      <c r="Z172" s="510"/>
    </row>
    <row r="173">
      <c r="A173" s="509"/>
      <c r="B173" s="509"/>
      <c r="C173" s="509"/>
      <c r="D173" s="509"/>
      <c r="E173" s="571"/>
      <c r="F173" s="572"/>
      <c r="G173" s="572"/>
      <c r="H173" s="571"/>
      <c r="I173" s="571"/>
      <c r="J173" s="573"/>
      <c r="K173" s="509"/>
      <c r="L173" s="510"/>
      <c r="M173" s="510"/>
      <c r="N173" s="510"/>
      <c r="O173" s="510"/>
      <c r="P173" s="510"/>
      <c r="Q173" s="510"/>
      <c r="R173" s="510"/>
      <c r="S173" s="510"/>
      <c r="T173" s="510"/>
      <c r="U173" s="510"/>
      <c r="V173" s="510"/>
      <c r="W173" s="510"/>
      <c r="X173" s="510"/>
      <c r="Y173" s="510"/>
      <c r="Z173" s="510"/>
    </row>
    <row r="174">
      <c r="A174" s="509"/>
      <c r="B174" s="509"/>
      <c r="C174" s="509"/>
      <c r="D174" s="509"/>
      <c r="E174" s="571"/>
      <c r="F174" s="572"/>
      <c r="G174" s="572"/>
      <c r="H174" s="571"/>
      <c r="I174" s="571"/>
      <c r="J174" s="573"/>
      <c r="K174" s="509"/>
      <c r="L174" s="510"/>
      <c r="M174" s="510"/>
      <c r="N174" s="510"/>
      <c r="O174" s="510"/>
      <c r="P174" s="510"/>
      <c r="Q174" s="510"/>
      <c r="R174" s="510"/>
      <c r="S174" s="510"/>
      <c r="T174" s="510"/>
      <c r="U174" s="510"/>
      <c r="V174" s="510"/>
      <c r="W174" s="510"/>
      <c r="X174" s="510"/>
      <c r="Y174" s="510"/>
      <c r="Z174" s="510"/>
    </row>
    <row r="175">
      <c r="A175" s="509"/>
      <c r="B175" s="509"/>
      <c r="C175" s="509"/>
      <c r="D175" s="509"/>
      <c r="E175" s="571"/>
      <c r="F175" s="572"/>
      <c r="G175" s="572"/>
      <c r="H175" s="571"/>
      <c r="I175" s="571"/>
      <c r="J175" s="573"/>
      <c r="K175" s="509"/>
      <c r="L175" s="510"/>
      <c r="M175" s="510"/>
      <c r="N175" s="510"/>
      <c r="O175" s="510"/>
      <c r="P175" s="510"/>
      <c r="Q175" s="510"/>
      <c r="R175" s="510"/>
      <c r="S175" s="510"/>
      <c r="T175" s="510"/>
      <c r="U175" s="510"/>
      <c r="V175" s="510"/>
      <c r="W175" s="510"/>
      <c r="X175" s="510"/>
      <c r="Y175" s="510"/>
      <c r="Z175" s="510"/>
    </row>
    <row r="176">
      <c r="A176" s="509"/>
      <c r="B176" s="509"/>
      <c r="C176" s="509"/>
      <c r="D176" s="509"/>
      <c r="E176" s="571"/>
      <c r="F176" s="572"/>
      <c r="G176" s="572"/>
      <c r="H176" s="571"/>
      <c r="I176" s="571"/>
      <c r="J176" s="573"/>
      <c r="K176" s="509"/>
      <c r="L176" s="510"/>
      <c r="M176" s="510"/>
      <c r="N176" s="510"/>
      <c r="O176" s="510"/>
      <c r="P176" s="510"/>
      <c r="Q176" s="510"/>
      <c r="R176" s="510"/>
      <c r="S176" s="510"/>
      <c r="T176" s="510"/>
      <c r="U176" s="510"/>
      <c r="V176" s="510"/>
      <c r="W176" s="510"/>
      <c r="X176" s="510"/>
      <c r="Y176" s="510"/>
      <c r="Z176" s="510"/>
    </row>
    <row r="177">
      <c r="A177" s="509"/>
      <c r="B177" s="509"/>
      <c r="C177" s="509"/>
      <c r="D177" s="509"/>
      <c r="E177" s="571"/>
      <c r="F177" s="572"/>
      <c r="G177" s="572"/>
      <c r="H177" s="571"/>
      <c r="I177" s="571"/>
      <c r="J177" s="573"/>
      <c r="K177" s="509"/>
      <c r="L177" s="510"/>
      <c r="M177" s="510"/>
      <c r="N177" s="510"/>
      <c r="O177" s="510"/>
      <c r="P177" s="510"/>
      <c r="Q177" s="510"/>
      <c r="R177" s="510"/>
      <c r="S177" s="510"/>
      <c r="T177" s="510"/>
      <c r="U177" s="510"/>
      <c r="V177" s="510"/>
      <c r="W177" s="510"/>
      <c r="X177" s="510"/>
      <c r="Y177" s="510"/>
      <c r="Z177" s="510"/>
    </row>
    <row r="178">
      <c r="A178" s="509"/>
      <c r="B178" s="509"/>
      <c r="C178" s="509"/>
      <c r="D178" s="509"/>
      <c r="E178" s="571"/>
      <c r="F178" s="572"/>
      <c r="G178" s="572"/>
      <c r="H178" s="571"/>
      <c r="I178" s="571"/>
      <c r="J178" s="573"/>
      <c r="K178" s="509"/>
      <c r="L178" s="510"/>
      <c r="M178" s="510"/>
      <c r="N178" s="510"/>
      <c r="O178" s="510"/>
      <c r="P178" s="510"/>
      <c r="Q178" s="510"/>
      <c r="R178" s="510"/>
      <c r="S178" s="510"/>
      <c r="T178" s="510"/>
      <c r="U178" s="510"/>
      <c r="V178" s="510"/>
      <c r="W178" s="510"/>
      <c r="X178" s="510"/>
      <c r="Y178" s="510"/>
      <c r="Z178" s="510"/>
    </row>
    <row r="179">
      <c r="A179" s="509"/>
      <c r="B179" s="509"/>
      <c r="C179" s="509"/>
      <c r="D179" s="509"/>
      <c r="E179" s="571"/>
      <c r="F179" s="572"/>
      <c r="G179" s="572"/>
      <c r="H179" s="571"/>
      <c r="I179" s="571"/>
      <c r="J179" s="573"/>
      <c r="K179" s="509"/>
      <c r="L179" s="510"/>
      <c r="M179" s="510"/>
      <c r="N179" s="510"/>
      <c r="O179" s="510"/>
      <c r="P179" s="510"/>
      <c r="Q179" s="510"/>
      <c r="R179" s="510"/>
      <c r="S179" s="510"/>
      <c r="T179" s="510"/>
      <c r="U179" s="510"/>
      <c r="V179" s="510"/>
      <c r="W179" s="510"/>
      <c r="X179" s="510"/>
      <c r="Y179" s="510"/>
      <c r="Z179" s="510"/>
    </row>
    <row r="180">
      <c r="A180" s="509"/>
      <c r="B180" s="509"/>
      <c r="C180" s="509"/>
      <c r="D180" s="509"/>
      <c r="E180" s="571"/>
      <c r="F180" s="572"/>
      <c r="G180" s="572"/>
      <c r="H180" s="571"/>
      <c r="I180" s="571"/>
      <c r="J180" s="573"/>
      <c r="K180" s="509"/>
      <c r="L180" s="510"/>
      <c r="M180" s="510"/>
      <c r="N180" s="510"/>
      <c r="O180" s="510"/>
      <c r="P180" s="510"/>
      <c r="Q180" s="510"/>
      <c r="R180" s="510"/>
      <c r="S180" s="510"/>
      <c r="T180" s="510"/>
      <c r="U180" s="510"/>
      <c r="V180" s="510"/>
      <c r="W180" s="510"/>
      <c r="X180" s="510"/>
      <c r="Y180" s="510"/>
      <c r="Z180" s="510"/>
    </row>
    <row r="181">
      <c r="A181" s="509"/>
      <c r="B181" s="509"/>
      <c r="C181" s="509"/>
      <c r="D181" s="509"/>
      <c r="E181" s="571"/>
      <c r="F181" s="572"/>
      <c r="G181" s="572"/>
      <c r="H181" s="571"/>
      <c r="I181" s="571"/>
      <c r="J181" s="573"/>
      <c r="K181" s="509"/>
      <c r="L181" s="510"/>
      <c r="M181" s="510"/>
      <c r="N181" s="510"/>
      <c r="O181" s="510"/>
      <c r="P181" s="510"/>
      <c r="Q181" s="510"/>
      <c r="R181" s="510"/>
      <c r="S181" s="510"/>
      <c r="T181" s="510"/>
      <c r="U181" s="510"/>
      <c r="V181" s="510"/>
      <c r="W181" s="510"/>
      <c r="X181" s="510"/>
      <c r="Y181" s="510"/>
      <c r="Z181" s="510"/>
    </row>
    <row r="182">
      <c r="A182" s="509"/>
      <c r="B182" s="509"/>
      <c r="C182" s="509"/>
      <c r="D182" s="509"/>
      <c r="E182" s="571"/>
      <c r="F182" s="572"/>
      <c r="G182" s="572"/>
      <c r="H182" s="571"/>
      <c r="I182" s="571"/>
      <c r="J182" s="573"/>
      <c r="K182" s="509"/>
      <c r="L182" s="510"/>
      <c r="M182" s="510"/>
      <c r="N182" s="510"/>
      <c r="O182" s="510"/>
      <c r="P182" s="510"/>
      <c r="Q182" s="510"/>
      <c r="R182" s="510"/>
      <c r="S182" s="510"/>
      <c r="T182" s="510"/>
      <c r="U182" s="510"/>
      <c r="V182" s="510"/>
      <c r="W182" s="510"/>
      <c r="X182" s="510"/>
      <c r="Y182" s="510"/>
      <c r="Z182" s="510"/>
    </row>
    <row r="183">
      <c r="A183" s="509"/>
      <c r="B183" s="509"/>
      <c r="C183" s="509"/>
      <c r="D183" s="509"/>
      <c r="E183" s="571"/>
      <c r="F183" s="572"/>
      <c r="G183" s="572"/>
      <c r="H183" s="571"/>
      <c r="I183" s="571"/>
      <c r="J183" s="573"/>
      <c r="K183" s="509"/>
      <c r="L183" s="510"/>
      <c r="M183" s="510"/>
      <c r="N183" s="510"/>
      <c r="O183" s="510"/>
      <c r="P183" s="510"/>
      <c r="Q183" s="510"/>
      <c r="R183" s="510"/>
      <c r="S183" s="510"/>
      <c r="T183" s="510"/>
      <c r="U183" s="510"/>
      <c r="V183" s="510"/>
      <c r="W183" s="510"/>
      <c r="X183" s="510"/>
      <c r="Y183" s="510"/>
      <c r="Z183" s="510"/>
    </row>
    <row r="184">
      <c r="A184" s="509"/>
      <c r="B184" s="509"/>
      <c r="C184" s="509"/>
      <c r="D184" s="509"/>
      <c r="E184" s="571"/>
      <c r="F184" s="572"/>
      <c r="G184" s="572"/>
      <c r="H184" s="571"/>
      <c r="I184" s="571"/>
      <c r="J184" s="573"/>
      <c r="K184" s="509"/>
      <c r="L184" s="510"/>
      <c r="M184" s="510"/>
      <c r="N184" s="510"/>
      <c r="O184" s="510"/>
      <c r="P184" s="510"/>
      <c r="Q184" s="510"/>
      <c r="R184" s="510"/>
      <c r="S184" s="510"/>
      <c r="T184" s="510"/>
      <c r="U184" s="510"/>
      <c r="V184" s="510"/>
      <c r="W184" s="510"/>
      <c r="X184" s="510"/>
      <c r="Y184" s="510"/>
      <c r="Z184" s="510"/>
    </row>
    <row r="185">
      <c r="A185" s="509"/>
      <c r="B185" s="509"/>
      <c r="C185" s="509"/>
      <c r="D185" s="509"/>
      <c r="E185" s="571"/>
      <c r="F185" s="572"/>
      <c r="G185" s="572"/>
      <c r="H185" s="571"/>
      <c r="I185" s="571"/>
      <c r="J185" s="573"/>
      <c r="K185" s="509"/>
      <c r="L185" s="510"/>
      <c r="M185" s="510"/>
      <c r="N185" s="510"/>
      <c r="O185" s="510"/>
      <c r="P185" s="510"/>
      <c r="Q185" s="510"/>
      <c r="R185" s="510"/>
      <c r="S185" s="510"/>
      <c r="T185" s="510"/>
      <c r="U185" s="510"/>
      <c r="V185" s="510"/>
      <c r="W185" s="510"/>
      <c r="X185" s="510"/>
      <c r="Y185" s="510"/>
      <c r="Z185" s="510"/>
    </row>
    <row r="186">
      <c r="A186" s="509"/>
      <c r="B186" s="509"/>
      <c r="C186" s="509"/>
      <c r="D186" s="509"/>
      <c r="E186" s="571"/>
      <c r="F186" s="572"/>
      <c r="G186" s="572"/>
      <c r="H186" s="571"/>
      <c r="I186" s="571"/>
      <c r="J186" s="573"/>
      <c r="K186" s="509"/>
      <c r="L186" s="510"/>
      <c r="M186" s="510"/>
      <c r="N186" s="510"/>
      <c r="O186" s="510"/>
      <c r="P186" s="510"/>
      <c r="Q186" s="510"/>
      <c r="R186" s="510"/>
      <c r="S186" s="510"/>
      <c r="T186" s="510"/>
      <c r="U186" s="510"/>
      <c r="V186" s="510"/>
      <c r="W186" s="510"/>
      <c r="X186" s="510"/>
      <c r="Y186" s="510"/>
      <c r="Z186" s="510"/>
    </row>
    <row r="187">
      <c r="A187" s="509"/>
      <c r="B187" s="509"/>
      <c r="C187" s="509"/>
      <c r="D187" s="509"/>
      <c r="E187" s="571"/>
      <c r="F187" s="572"/>
      <c r="G187" s="572"/>
      <c r="H187" s="571"/>
      <c r="I187" s="571"/>
      <c r="J187" s="573"/>
      <c r="K187" s="509"/>
      <c r="L187" s="510"/>
      <c r="M187" s="510"/>
      <c r="N187" s="510"/>
      <c r="O187" s="510"/>
      <c r="P187" s="510"/>
      <c r="Q187" s="510"/>
      <c r="R187" s="510"/>
      <c r="S187" s="510"/>
      <c r="T187" s="510"/>
      <c r="U187" s="510"/>
      <c r="V187" s="510"/>
      <c r="W187" s="510"/>
      <c r="X187" s="510"/>
      <c r="Y187" s="510"/>
      <c r="Z187" s="510"/>
    </row>
    <row r="188">
      <c r="A188" s="509"/>
      <c r="B188" s="509"/>
      <c r="C188" s="509"/>
      <c r="D188" s="509"/>
      <c r="E188" s="571"/>
      <c r="F188" s="572"/>
      <c r="G188" s="572"/>
      <c r="H188" s="571"/>
      <c r="I188" s="571"/>
      <c r="J188" s="573"/>
      <c r="K188" s="509"/>
      <c r="L188" s="510"/>
      <c r="M188" s="510"/>
      <c r="N188" s="510"/>
      <c r="O188" s="510"/>
      <c r="P188" s="510"/>
      <c r="Q188" s="510"/>
      <c r="R188" s="510"/>
      <c r="S188" s="510"/>
      <c r="T188" s="510"/>
      <c r="U188" s="510"/>
      <c r="V188" s="510"/>
      <c r="W188" s="510"/>
      <c r="X188" s="510"/>
      <c r="Y188" s="510"/>
      <c r="Z188" s="510"/>
    </row>
    <row r="189">
      <c r="A189" s="509"/>
      <c r="B189" s="509"/>
      <c r="C189" s="509"/>
      <c r="D189" s="509"/>
      <c r="E189" s="571"/>
      <c r="F189" s="572"/>
      <c r="G189" s="572"/>
      <c r="H189" s="571"/>
      <c r="I189" s="571"/>
      <c r="J189" s="573"/>
      <c r="K189" s="509"/>
      <c r="L189" s="510"/>
      <c r="M189" s="510"/>
      <c r="N189" s="510"/>
      <c r="O189" s="510"/>
      <c r="P189" s="510"/>
      <c r="Q189" s="510"/>
      <c r="R189" s="510"/>
      <c r="S189" s="510"/>
      <c r="T189" s="510"/>
      <c r="U189" s="510"/>
      <c r="V189" s="510"/>
      <c r="W189" s="510"/>
      <c r="X189" s="510"/>
      <c r="Y189" s="510"/>
      <c r="Z189" s="510"/>
    </row>
    <row r="190">
      <c r="A190" s="509"/>
      <c r="B190" s="509"/>
      <c r="C190" s="509"/>
      <c r="D190" s="509"/>
      <c r="E190" s="571"/>
      <c r="F190" s="572"/>
      <c r="G190" s="572"/>
      <c r="H190" s="571"/>
      <c r="I190" s="571"/>
      <c r="J190" s="573"/>
      <c r="K190" s="509"/>
      <c r="L190" s="510"/>
      <c r="M190" s="510"/>
      <c r="N190" s="510"/>
      <c r="O190" s="510"/>
      <c r="P190" s="510"/>
      <c r="Q190" s="510"/>
      <c r="R190" s="510"/>
      <c r="S190" s="510"/>
      <c r="T190" s="510"/>
      <c r="U190" s="510"/>
      <c r="V190" s="510"/>
      <c r="W190" s="510"/>
      <c r="X190" s="510"/>
      <c r="Y190" s="510"/>
      <c r="Z190" s="510"/>
    </row>
    <row r="191">
      <c r="A191" s="509"/>
      <c r="B191" s="509"/>
      <c r="C191" s="509"/>
      <c r="D191" s="509"/>
      <c r="E191" s="571"/>
      <c r="F191" s="572"/>
      <c r="G191" s="572"/>
      <c r="H191" s="571"/>
      <c r="I191" s="571"/>
      <c r="J191" s="573"/>
      <c r="K191" s="509"/>
      <c r="L191" s="510"/>
      <c r="M191" s="510"/>
      <c r="N191" s="510"/>
      <c r="O191" s="510"/>
      <c r="P191" s="510"/>
      <c r="Q191" s="510"/>
      <c r="R191" s="510"/>
      <c r="S191" s="510"/>
      <c r="T191" s="510"/>
      <c r="U191" s="510"/>
      <c r="V191" s="510"/>
      <c r="W191" s="510"/>
      <c r="X191" s="510"/>
      <c r="Y191" s="510"/>
      <c r="Z191" s="510"/>
    </row>
    <row r="192">
      <c r="A192" s="509"/>
      <c r="B192" s="509"/>
      <c r="C192" s="509"/>
      <c r="D192" s="509"/>
      <c r="E192" s="571"/>
      <c r="F192" s="572"/>
      <c r="G192" s="572"/>
      <c r="H192" s="571"/>
      <c r="I192" s="571"/>
      <c r="J192" s="573"/>
      <c r="K192" s="509"/>
      <c r="L192" s="510"/>
      <c r="M192" s="510"/>
      <c r="N192" s="510"/>
      <c r="O192" s="510"/>
      <c r="P192" s="510"/>
      <c r="Q192" s="510"/>
      <c r="R192" s="510"/>
      <c r="S192" s="510"/>
      <c r="T192" s="510"/>
      <c r="U192" s="510"/>
      <c r="V192" s="510"/>
      <c r="W192" s="510"/>
      <c r="X192" s="510"/>
      <c r="Y192" s="510"/>
      <c r="Z192" s="510"/>
    </row>
    <row r="193">
      <c r="A193" s="509"/>
      <c r="B193" s="509"/>
      <c r="C193" s="509"/>
      <c r="D193" s="509"/>
      <c r="E193" s="571"/>
      <c r="F193" s="572"/>
      <c r="G193" s="572"/>
      <c r="H193" s="571"/>
      <c r="I193" s="571"/>
      <c r="J193" s="573"/>
      <c r="K193" s="509"/>
      <c r="L193" s="510"/>
      <c r="M193" s="510"/>
      <c r="N193" s="510"/>
      <c r="O193" s="510"/>
      <c r="P193" s="510"/>
      <c r="Q193" s="510"/>
      <c r="R193" s="510"/>
      <c r="S193" s="510"/>
      <c r="T193" s="510"/>
      <c r="U193" s="510"/>
      <c r="V193" s="510"/>
      <c r="W193" s="510"/>
      <c r="X193" s="510"/>
      <c r="Y193" s="510"/>
      <c r="Z193" s="510"/>
    </row>
    <row r="194">
      <c r="A194" s="509"/>
      <c r="B194" s="509"/>
      <c r="C194" s="509"/>
      <c r="D194" s="509"/>
      <c r="E194" s="571"/>
      <c r="F194" s="572"/>
      <c r="G194" s="572"/>
      <c r="H194" s="571"/>
      <c r="I194" s="571"/>
      <c r="J194" s="573"/>
      <c r="K194" s="509"/>
      <c r="L194" s="510"/>
      <c r="M194" s="510"/>
      <c r="N194" s="510"/>
      <c r="O194" s="510"/>
      <c r="P194" s="510"/>
      <c r="Q194" s="510"/>
      <c r="R194" s="510"/>
      <c r="S194" s="510"/>
      <c r="T194" s="510"/>
      <c r="U194" s="510"/>
      <c r="V194" s="510"/>
      <c r="W194" s="510"/>
      <c r="X194" s="510"/>
      <c r="Y194" s="510"/>
      <c r="Z194" s="510"/>
    </row>
    <row r="195">
      <c r="A195" s="509"/>
      <c r="B195" s="509"/>
      <c r="C195" s="509"/>
      <c r="D195" s="509"/>
      <c r="E195" s="571"/>
      <c r="F195" s="572"/>
      <c r="G195" s="572"/>
      <c r="H195" s="571"/>
      <c r="I195" s="571"/>
      <c r="J195" s="573"/>
      <c r="K195" s="509"/>
      <c r="L195" s="510"/>
      <c r="M195" s="510"/>
      <c r="N195" s="510"/>
      <c r="O195" s="510"/>
      <c r="P195" s="510"/>
      <c r="Q195" s="510"/>
      <c r="R195" s="510"/>
      <c r="S195" s="510"/>
      <c r="T195" s="510"/>
      <c r="U195" s="510"/>
      <c r="V195" s="510"/>
      <c r="W195" s="510"/>
      <c r="X195" s="510"/>
      <c r="Y195" s="510"/>
      <c r="Z195" s="510"/>
    </row>
    <row r="196">
      <c r="A196" s="509"/>
      <c r="B196" s="509"/>
      <c r="C196" s="509"/>
      <c r="D196" s="509"/>
      <c r="E196" s="571"/>
      <c r="F196" s="572"/>
      <c r="G196" s="572"/>
      <c r="H196" s="571"/>
      <c r="I196" s="571"/>
      <c r="J196" s="573"/>
      <c r="K196" s="509"/>
      <c r="L196" s="510"/>
      <c r="M196" s="510"/>
      <c r="N196" s="510"/>
      <c r="O196" s="510"/>
      <c r="P196" s="510"/>
      <c r="Q196" s="510"/>
      <c r="R196" s="510"/>
      <c r="S196" s="510"/>
      <c r="T196" s="510"/>
      <c r="U196" s="510"/>
      <c r="V196" s="510"/>
      <c r="W196" s="510"/>
      <c r="X196" s="510"/>
      <c r="Y196" s="510"/>
      <c r="Z196" s="510"/>
    </row>
    <row r="197">
      <c r="A197" s="509"/>
      <c r="B197" s="509"/>
      <c r="C197" s="509"/>
      <c r="D197" s="509"/>
      <c r="E197" s="571"/>
      <c r="F197" s="572"/>
      <c r="G197" s="572"/>
      <c r="H197" s="571"/>
      <c r="I197" s="571"/>
      <c r="J197" s="573"/>
      <c r="K197" s="509"/>
      <c r="L197" s="510"/>
      <c r="M197" s="510"/>
      <c r="N197" s="510"/>
      <c r="O197" s="510"/>
      <c r="P197" s="510"/>
      <c r="Q197" s="510"/>
      <c r="R197" s="510"/>
      <c r="S197" s="510"/>
      <c r="T197" s="510"/>
      <c r="U197" s="510"/>
      <c r="V197" s="510"/>
      <c r="W197" s="510"/>
      <c r="X197" s="510"/>
      <c r="Y197" s="510"/>
      <c r="Z197" s="510"/>
    </row>
    <row r="198">
      <c r="A198" s="509"/>
      <c r="B198" s="509"/>
      <c r="C198" s="509"/>
      <c r="D198" s="509"/>
      <c r="E198" s="571"/>
      <c r="F198" s="572"/>
      <c r="G198" s="572"/>
      <c r="H198" s="571"/>
      <c r="I198" s="571"/>
      <c r="J198" s="573"/>
      <c r="K198" s="509"/>
      <c r="L198" s="510"/>
      <c r="M198" s="510"/>
      <c r="N198" s="510"/>
      <c r="O198" s="510"/>
      <c r="P198" s="510"/>
      <c r="Q198" s="510"/>
      <c r="R198" s="510"/>
      <c r="S198" s="510"/>
      <c r="T198" s="510"/>
      <c r="U198" s="510"/>
      <c r="V198" s="510"/>
      <c r="W198" s="510"/>
      <c r="X198" s="510"/>
      <c r="Y198" s="510"/>
      <c r="Z198" s="510"/>
    </row>
    <row r="199">
      <c r="A199" s="509"/>
      <c r="B199" s="509"/>
      <c r="C199" s="509"/>
      <c r="D199" s="509"/>
      <c r="E199" s="571"/>
      <c r="F199" s="572"/>
      <c r="G199" s="572"/>
      <c r="H199" s="571"/>
      <c r="I199" s="571"/>
      <c r="J199" s="573"/>
      <c r="K199" s="509"/>
      <c r="L199" s="510"/>
      <c r="M199" s="510"/>
      <c r="N199" s="510"/>
      <c r="O199" s="510"/>
      <c r="P199" s="510"/>
      <c r="Q199" s="510"/>
      <c r="R199" s="510"/>
      <c r="S199" s="510"/>
      <c r="T199" s="510"/>
      <c r="U199" s="510"/>
      <c r="V199" s="510"/>
      <c r="W199" s="510"/>
      <c r="X199" s="510"/>
      <c r="Y199" s="510"/>
      <c r="Z199" s="510"/>
    </row>
    <row r="200">
      <c r="A200" s="509"/>
      <c r="B200" s="509"/>
      <c r="C200" s="509"/>
      <c r="D200" s="509"/>
      <c r="E200" s="571"/>
      <c r="F200" s="572"/>
      <c r="G200" s="572"/>
      <c r="H200" s="571"/>
      <c r="I200" s="571"/>
      <c r="J200" s="573"/>
      <c r="K200" s="509"/>
      <c r="L200" s="510"/>
      <c r="M200" s="510"/>
      <c r="N200" s="510"/>
      <c r="O200" s="510"/>
      <c r="P200" s="510"/>
      <c r="Q200" s="510"/>
      <c r="R200" s="510"/>
      <c r="S200" s="510"/>
      <c r="T200" s="510"/>
      <c r="U200" s="510"/>
      <c r="V200" s="510"/>
      <c r="W200" s="510"/>
      <c r="X200" s="510"/>
      <c r="Y200" s="510"/>
      <c r="Z200" s="510"/>
    </row>
    <row r="201">
      <c r="A201" s="509"/>
      <c r="B201" s="509"/>
      <c r="C201" s="509"/>
      <c r="D201" s="509"/>
      <c r="E201" s="571"/>
      <c r="F201" s="572"/>
      <c r="G201" s="572"/>
      <c r="H201" s="571"/>
      <c r="I201" s="571"/>
      <c r="J201" s="573"/>
      <c r="K201" s="509"/>
      <c r="L201" s="510"/>
      <c r="M201" s="510"/>
      <c r="N201" s="510"/>
      <c r="O201" s="510"/>
      <c r="P201" s="510"/>
      <c r="Q201" s="510"/>
      <c r="R201" s="510"/>
      <c r="S201" s="510"/>
      <c r="T201" s="510"/>
      <c r="U201" s="510"/>
      <c r="V201" s="510"/>
      <c r="W201" s="510"/>
      <c r="X201" s="510"/>
      <c r="Y201" s="510"/>
      <c r="Z201" s="510"/>
    </row>
    <row r="202">
      <c r="A202" s="509"/>
      <c r="B202" s="509"/>
      <c r="C202" s="509"/>
      <c r="D202" s="509"/>
      <c r="E202" s="571"/>
      <c r="F202" s="572"/>
      <c r="G202" s="572"/>
      <c r="H202" s="571"/>
      <c r="I202" s="571"/>
      <c r="J202" s="573"/>
      <c r="K202" s="509"/>
      <c r="L202" s="510"/>
      <c r="M202" s="510"/>
      <c r="N202" s="510"/>
      <c r="O202" s="510"/>
      <c r="P202" s="510"/>
      <c r="Q202" s="510"/>
      <c r="R202" s="510"/>
      <c r="S202" s="510"/>
      <c r="T202" s="510"/>
      <c r="U202" s="510"/>
      <c r="V202" s="510"/>
      <c r="W202" s="510"/>
      <c r="X202" s="510"/>
      <c r="Y202" s="510"/>
      <c r="Z202" s="510"/>
    </row>
    <row r="203">
      <c r="A203" s="509"/>
      <c r="B203" s="509"/>
      <c r="C203" s="509"/>
      <c r="D203" s="509"/>
      <c r="E203" s="571"/>
      <c r="F203" s="572"/>
      <c r="G203" s="572"/>
      <c r="H203" s="571"/>
      <c r="I203" s="571"/>
      <c r="J203" s="573"/>
      <c r="K203" s="509"/>
      <c r="L203" s="510"/>
      <c r="M203" s="510"/>
      <c r="N203" s="510"/>
      <c r="O203" s="510"/>
      <c r="P203" s="510"/>
      <c r="Q203" s="510"/>
      <c r="R203" s="510"/>
      <c r="S203" s="510"/>
      <c r="T203" s="510"/>
      <c r="U203" s="510"/>
      <c r="V203" s="510"/>
      <c r="W203" s="510"/>
      <c r="X203" s="510"/>
      <c r="Y203" s="510"/>
      <c r="Z203" s="510"/>
    </row>
    <row r="204">
      <c r="A204" s="509"/>
      <c r="B204" s="509"/>
      <c r="C204" s="509"/>
      <c r="D204" s="509"/>
      <c r="E204" s="571"/>
      <c r="F204" s="572"/>
      <c r="G204" s="572"/>
      <c r="H204" s="571"/>
      <c r="I204" s="571"/>
      <c r="J204" s="573"/>
      <c r="K204" s="509"/>
      <c r="L204" s="510"/>
      <c r="M204" s="510"/>
      <c r="N204" s="510"/>
      <c r="O204" s="510"/>
      <c r="P204" s="510"/>
      <c r="Q204" s="510"/>
      <c r="R204" s="510"/>
      <c r="S204" s="510"/>
      <c r="T204" s="510"/>
      <c r="U204" s="510"/>
      <c r="V204" s="510"/>
      <c r="W204" s="510"/>
      <c r="X204" s="510"/>
      <c r="Y204" s="510"/>
      <c r="Z204" s="510"/>
    </row>
    <row r="205">
      <c r="A205" s="509"/>
      <c r="B205" s="509"/>
      <c r="C205" s="509"/>
      <c r="D205" s="509"/>
      <c r="E205" s="571"/>
      <c r="F205" s="572"/>
      <c r="G205" s="572"/>
      <c r="H205" s="571"/>
      <c r="I205" s="571"/>
      <c r="J205" s="573"/>
      <c r="K205" s="509"/>
      <c r="L205" s="510"/>
      <c r="M205" s="510"/>
      <c r="N205" s="510"/>
      <c r="O205" s="510"/>
      <c r="P205" s="510"/>
      <c r="Q205" s="510"/>
      <c r="R205" s="510"/>
      <c r="S205" s="510"/>
      <c r="T205" s="510"/>
      <c r="U205" s="510"/>
      <c r="V205" s="510"/>
      <c r="W205" s="510"/>
      <c r="X205" s="510"/>
      <c r="Y205" s="510"/>
      <c r="Z205" s="510"/>
    </row>
    <row r="206">
      <c r="A206" s="509"/>
      <c r="B206" s="509"/>
      <c r="C206" s="509"/>
      <c r="D206" s="509"/>
      <c r="E206" s="571"/>
      <c r="F206" s="572"/>
      <c r="G206" s="572"/>
      <c r="H206" s="571"/>
      <c r="I206" s="571"/>
      <c r="J206" s="573"/>
      <c r="K206" s="509"/>
      <c r="L206" s="510"/>
      <c r="M206" s="510"/>
      <c r="N206" s="510"/>
      <c r="O206" s="510"/>
      <c r="P206" s="510"/>
      <c r="Q206" s="510"/>
      <c r="R206" s="510"/>
      <c r="S206" s="510"/>
      <c r="T206" s="510"/>
      <c r="U206" s="510"/>
      <c r="V206" s="510"/>
      <c r="W206" s="510"/>
      <c r="X206" s="510"/>
      <c r="Y206" s="510"/>
      <c r="Z206" s="510"/>
    </row>
    <row r="207">
      <c r="A207" s="509"/>
      <c r="B207" s="509"/>
      <c r="C207" s="509"/>
      <c r="D207" s="509"/>
      <c r="E207" s="571"/>
      <c r="F207" s="572"/>
      <c r="G207" s="572"/>
      <c r="H207" s="571"/>
      <c r="I207" s="571"/>
      <c r="J207" s="573"/>
      <c r="K207" s="509"/>
      <c r="L207" s="510"/>
      <c r="M207" s="510"/>
      <c r="N207" s="510"/>
      <c r="O207" s="510"/>
      <c r="P207" s="510"/>
      <c r="Q207" s="510"/>
      <c r="R207" s="510"/>
      <c r="S207" s="510"/>
      <c r="T207" s="510"/>
      <c r="U207" s="510"/>
      <c r="V207" s="510"/>
      <c r="W207" s="510"/>
      <c r="X207" s="510"/>
      <c r="Y207" s="510"/>
      <c r="Z207" s="510"/>
    </row>
    <row r="208">
      <c r="A208" s="509"/>
      <c r="B208" s="509"/>
      <c r="C208" s="509"/>
      <c r="D208" s="509"/>
      <c r="E208" s="571"/>
      <c r="F208" s="572"/>
      <c r="G208" s="572"/>
      <c r="H208" s="571"/>
      <c r="I208" s="571"/>
      <c r="J208" s="573"/>
      <c r="K208" s="509"/>
      <c r="L208" s="510"/>
      <c r="M208" s="510"/>
      <c r="N208" s="510"/>
      <c r="O208" s="510"/>
      <c r="P208" s="510"/>
      <c r="Q208" s="510"/>
      <c r="R208" s="510"/>
      <c r="S208" s="510"/>
      <c r="T208" s="510"/>
      <c r="U208" s="510"/>
      <c r="V208" s="510"/>
      <c r="W208" s="510"/>
      <c r="X208" s="510"/>
      <c r="Y208" s="510"/>
      <c r="Z208" s="510"/>
    </row>
    <row r="209">
      <c r="A209" s="509"/>
      <c r="B209" s="509"/>
      <c r="C209" s="509"/>
      <c r="D209" s="509"/>
      <c r="E209" s="571"/>
      <c r="F209" s="572"/>
      <c r="G209" s="572"/>
      <c r="H209" s="571"/>
      <c r="I209" s="571"/>
      <c r="J209" s="573"/>
      <c r="K209" s="509"/>
      <c r="L209" s="510"/>
      <c r="M209" s="510"/>
      <c r="N209" s="510"/>
      <c r="O209" s="510"/>
      <c r="P209" s="510"/>
      <c r="Q209" s="510"/>
      <c r="R209" s="510"/>
      <c r="S209" s="510"/>
      <c r="T209" s="510"/>
      <c r="U209" s="510"/>
      <c r="V209" s="510"/>
      <c r="W209" s="510"/>
      <c r="X209" s="510"/>
      <c r="Y209" s="510"/>
      <c r="Z209" s="510"/>
    </row>
    <row r="210">
      <c r="A210" s="509"/>
      <c r="B210" s="509"/>
      <c r="C210" s="509"/>
      <c r="D210" s="509"/>
      <c r="E210" s="571"/>
      <c r="F210" s="572"/>
      <c r="G210" s="572"/>
      <c r="H210" s="571"/>
      <c r="I210" s="571"/>
      <c r="J210" s="573"/>
      <c r="K210" s="509"/>
      <c r="L210" s="510"/>
      <c r="M210" s="510"/>
      <c r="N210" s="510"/>
      <c r="O210" s="510"/>
      <c r="P210" s="510"/>
      <c r="Q210" s="510"/>
      <c r="R210" s="510"/>
      <c r="S210" s="510"/>
      <c r="T210" s="510"/>
      <c r="U210" s="510"/>
      <c r="V210" s="510"/>
      <c r="W210" s="510"/>
      <c r="X210" s="510"/>
      <c r="Y210" s="510"/>
      <c r="Z210" s="510"/>
    </row>
    <row r="211">
      <c r="A211" s="509"/>
      <c r="B211" s="509"/>
      <c r="C211" s="509"/>
      <c r="D211" s="509"/>
      <c r="E211" s="571"/>
      <c r="F211" s="572"/>
      <c r="G211" s="572"/>
      <c r="H211" s="571"/>
      <c r="I211" s="571"/>
      <c r="J211" s="573"/>
      <c r="K211" s="509"/>
      <c r="L211" s="510"/>
      <c r="M211" s="510"/>
      <c r="N211" s="510"/>
      <c r="O211" s="510"/>
      <c r="P211" s="510"/>
      <c r="Q211" s="510"/>
      <c r="R211" s="510"/>
      <c r="S211" s="510"/>
      <c r="T211" s="510"/>
      <c r="U211" s="510"/>
      <c r="V211" s="510"/>
      <c r="W211" s="510"/>
      <c r="X211" s="510"/>
      <c r="Y211" s="510"/>
      <c r="Z211" s="510"/>
    </row>
    <row r="212">
      <c r="A212" s="509"/>
      <c r="B212" s="509"/>
      <c r="C212" s="509"/>
      <c r="D212" s="509"/>
      <c r="E212" s="571"/>
      <c r="F212" s="572"/>
      <c r="G212" s="572"/>
      <c r="H212" s="571"/>
      <c r="I212" s="571"/>
      <c r="J212" s="573"/>
      <c r="K212" s="509"/>
      <c r="L212" s="510"/>
      <c r="M212" s="510"/>
      <c r="N212" s="510"/>
      <c r="O212" s="510"/>
      <c r="P212" s="510"/>
      <c r="Q212" s="510"/>
      <c r="R212" s="510"/>
      <c r="S212" s="510"/>
      <c r="T212" s="510"/>
      <c r="U212" s="510"/>
      <c r="V212" s="510"/>
      <c r="W212" s="510"/>
      <c r="X212" s="510"/>
      <c r="Y212" s="510"/>
      <c r="Z212" s="510"/>
    </row>
    <row r="213">
      <c r="A213" s="509"/>
      <c r="B213" s="509"/>
      <c r="C213" s="509"/>
      <c r="D213" s="509"/>
      <c r="E213" s="571"/>
      <c r="F213" s="572"/>
      <c r="G213" s="572"/>
      <c r="H213" s="571"/>
      <c r="I213" s="571"/>
      <c r="J213" s="573"/>
      <c r="K213" s="509"/>
      <c r="L213" s="510"/>
      <c r="M213" s="510"/>
      <c r="N213" s="510"/>
      <c r="O213" s="510"/>
      <c r="P213" s="510"/>
      <c r="Q213" s="510"/>
      <c r="R213" s="510"/>
      <c r="S213" s="510"/>
      <c r="T213" s="510"/>
      <c r="U213" s="510"/>
      <c r="V213" s="510"/>
      <c r="W213" s="510"/>
      <c r="X213" s="510"/>
      <c r="Y213" s="510"/>
      <c r="Z213" s="510"/>
    </row>
    <row r="214">
      <c r="A214" s="509"/>
      <c r="B214" s="509"/>
      <c r="C214" s="509"/>
      <c r="D214" s="509"/>
      <c r="E214" s="571"/>
      <c r="F214" s="572"/>
      <c r="G214" s="572"/>
      <c r="H214" s="571"/>
      <c r="I214" s="571"/>
      <c r="J214" s="573"/>
      <c r="K214" s="509"/>
      <c r="L214" s="510"/>
      <c r="M214" s="510"/>
      <c r="N214" s="510"/>
      <c r="O214" s="510"/>
      <c r="P214" s="510"/>
      <c r="Q214" s="510"/>
      <c r="R214" s="510"/>
      <c r="S214" s="510"/>
      <c r="T214" s="510"/>
      <c r="U214" s="510"/>
      <c r="V214" s="510"/>
      <c r="W214" s="510"/>
      <c r="X214" s="510"/>
      <c r="Y214" s="510"/>
      <c r="Z214" s="510"/>
    </row>
    <row r="215">
      <c r="A215" s="509"/>
      <c r="B215" s="509"/>
      <c r="C215" s="509"/>
      <c r="D215" s="509"/>
      <c r="E215" s="571"/>
      <c r="F215" s="572"/>
      <c r="G215" s="572"/>
      <c r="H215" s="571"/>
      <c r="I215" s="571"/>
      <c r="J215" s="573"/>
      <c r="K215" s="509"/>
      <c r="L215" s="510"/>
      <c r="M215" s="510"/>
      <c r="N215" s="510"/>
      <c r="O215" s="510"/>
      <c r="P215" s="510"/>
      <c r="Q215" s="510"/>
      <c r="R215" s="510"/>
      <c r="S215" s="510"/>
      <c r="T215" s="510"/>
      <c r="U215" s="510"/>
      <c r="V215" s="510"/>
      <c r="W215" s="510"/>
      <c r="X215" s="510"/>
      <c r="Y215" s="510"/>
      <c r="Z215" s="510"/>
    </row>
    <row r="216">
      <c r="A216" s="509"/>
      <c r="B216" s="509"/>
      <c r="C216" s="509"/>
      <c r="D216" s="509"/>
      <c r="E216" s="571"/>
      <c r="F216" s="572"/>
      <c r="G216" s="572"/>
      <c r="H216" s="571"/>
      <c r="I216" s="571"/>
      <c r="J216" s="573"/>
      <c r="K216" s="509"/>
      <c r="L216" s="510"/>
      <c r="M216" s="510"/>
      <c r="N216" s="510"/>
      <c r="O216" s="510"/>
      <c r="P216" s="510"/>
      <c r="Q216" s="510"/>
      <c r="R216" s="510"/>
      <c r="S216" s="510"/>
      <c r="T216" s="510"/>
      <c r="U216" s="510"/>
      <c r="V216" s="510"/>
      <c r="W216" s="510"/>
      <c r="X216" s="510"/>
      <c r="Y216" s="510"/>
      <c r="Z216" s="510"/>
    </row>
    <row r="217">
      <c r="A217" s="509"/>
      <c r="B217" s="509"/>
      <c r="C217" s="509"/>
      <c r="D217" s="509"/>
      <c r="E217" s="571"/>
      <c r="F217" s="572"/>
      <c r="G217" s="572"/>
      <c r="H217" s="571"/>
      <c r="I217" s="571"/>
      <c r="J217" s="573"/>
      <c r="K217" s="509"/>
      <c r="L217" s="510"/>
      <c r="M217" s="510"/>
      <c r="N217" s="510"/>
      <c r="O217" s="510"/>
      <c r="P217" s="510"/>
      <c r="Q217" s="510"/>
      <c r="R217" s="510"/>
      <c r="S217" s="510"/>
      <c r="T217" s="510"/>
      <c r="U217" s="510"/>
      <c r="V217" s="510"/>
      <c r="W217" s="510"/>
      <c r="X217" s="510"/>
      <c r="Y217" s="510"/>
      <c r="Z217" s="510"/>
    </row>
    <row r="218">
      <c r="A218" s="509"/>
      <c r="B218" s="509"/>
      <c r="C218" s="509"/>
      <c r="D218" s="509"/>
      <c r="E218" s="571"/>
      <c r="F218" s="572"/>
      <c r="G218" s="572"/>
      <c r="H218" s="571"/>
      <c r="I218" s="571"/>
      <c r="J218" s="573"/>
      <c r="K218" s="509"/>
      <c r="L218" s="510"/>
      <c r="M218" s="510"/>
      <c r="N218" s="510"/>
      <c r="O218" s="510"/>
      <c r="P218" s="510"/>
      <c r="Q218" s="510"/>
      <c r="R218" s="510"/>
      <c r="S218" s="510"/>
      <c r="T218" s="510"/>
      <c r="U218" s="510"/>
      <c r="V218" s="510"/>
      <c r="W218" s="510"/>
      <c r="X218" s="510"/>
      <c r="Y218" s="510"/>
      <c r="Z218" s="510"/>
    </row>
    <row r="219">
      <c r="A219" s="509"/>
      <c r="B219" s="509"/>
      <c r="C219" s="509"/>
      <c r="D219" s="509"/>
      <c r="E219" s="571"/>
      <c r="F219" s="572"/>
      <c r="G219" s="572"/>
      <c r="H219" s="571"/>
      <c r="I219" s="571"/>
      <c r="J219" s="573"/>
      <c r="K219" s="509"/>
      <c r="L219" s="510"/>
      <c r="M219" s="510"/>
      <c r="N219" s="510"/>
      <c r="O219" s="510"/>
      <c r="P219" s="510"/>
      <c r="Q219" s="510"/>
      <c r="R219" s="510"/>
      <c r="S219" s="510"/>
      <c r="T219" s="510"/>
      <c r="U219" s="510"/>
      <c r="V219" s="510"/>
      <c r="W219" s="510"/>
      <c r="X219" s="510"/>
      <c r="Y219" s="510"/>
      <c r="Z219" s="510"/>
    </row>
    <row r="220">
      <c r="A220" s="509"/>
      <c r="B220" s="509"/>
      <c r="C220" s="509"/>
      <c r="D220" s="509"/>
      <c r="E220" s="571"/>
      <c r="F220" s="572"/>
      <c r="G220" s="572"/>
      <c r="H220" s="571"/>
      <c r="I220" s="571"/>
      <c r="J220" s="573"/>
      <c r="K220" s="509"/>
      <c r="L220" s="510"/>
      <c r="M220" s="510"/>
      <c r="N220" s="510"/>
      <c r="O220" s="510"/>
      <c r="P220" s="510"/>
      <c r="Q220" s="510"/>
      <c r="R220" s="510"/>
      <c r="S220" s="510"/>
      <c r="T220" s="510"/>
      <c r="U220" s="510"/>
      <c r="V220" s="510"/>
      <c r="W220" s="510"/>
      <c r="X220" s="510"/>
      <c r="Y220" s="510"/>
      <c r="Z220" s="510"/>
    </row>
    <row r="221">
      <c r="A221" s="509"/>
      <c r="B221" s="509"/>
      <c r="C221" s="509"/>
      <c r="D221" s="509"/>
      <c r="E221" s="571"/>
      <c r="F221" s="572"/>
      <c r="G221" s="572"/>
      <c r="H221" s="571"/>
      <c r="I221" s="571"/>
      <c r="J221" s="573"/>
      <c r="K221" s="509"/>
      <c r="L221" s="510"/>
      <c r="M221" s="510"/>
      <c r="N221" s="510"/>
      <c r="O221" s="510"/>
      <c r="P221" s="510"/>
      <c r="Q221" s="510"/>
      <c r="R221" s="510"/>
      <c r="S221" s="510"/>
      <c r="T221" s="510"/>
      <c r="U221" s="510"/>
      <c r="V221" s="510"/>
      <c r="W221" s="510"/>
      <c r="X221" s="510"/>
      <c r="Y221" s="510"/>
      <c r="Z221" s="510"/>
    </row>
    <row r="222">
      <c r="A222" s="509"/>
      <c r="B222" s="509"/>
      <c r="C222" s="509"/>
      <c r="D222" s="509"/>
      <c r="E222" s="571"/>
      <c r="F222" s="572"/>
      <c r="G222" s="572"/>
      <c r="H222" s="571"/>
      <c r="I222" s="571"/>
      <c r="J222" s="573"/>
      <c r="K222" s="509"/>
      <c r="L222" s="510"/>
      <c r="M222" s="510"/>
      <c r="N222" s="510"/>
      <c r="O222" s="510"/>
      <c r="P222" s="510"/>
      <c r="Q222" s="510"/>
      <c r="R222" s="510"/>
      <c r="S222" s="510"/>
      <c r="T222" s="510"/>
      <c r="U222" s="510"/>
      <c r="V222" s="510"/>
      <c r="W222" s="510"/>
      <c r="X222" s="510"/>
      <c r="Y222" s="510"/>
      <c r="Z222" s="510"/>
    </row>
    <row r="223">
      <c r="A223" s="509"/>
      <c r="B223" s="509"/>
      <c r="C223" s="509"/>
      <c r="D223" s="509"/>
      <c r="E223" s="571"/>
      <c r="F223" s="572"/>
      <c r="G223" s="572"/>
      <c r="H223" s="571"/>
      <c r="I223" s="571"/>
      <c r="J223" s="573"/>
      <c r="K223" s="509"/>
      <c r="L223" s="510"/>
      <c r="M223" s="510"/>
      <c r="N223" s="510"/>
      <c r="O223" s="510"/>
      <c r="P223" s="510"/>
      <c r="Q223" s="510"/>
      <c r="R223" s="510"/>
      <c r="S223" s="510"/>
      <c r="T223" s="510"/>
      <c r="U223" s="510"/>
      <c r="V223" s="510"/>
      <c r="W223" s="510"/>
      <c r="X223" s="510"/>
      <c r="Y223" s="510"/>
      <c r="Z223" s="510"/>
    </row>
    <row r="224">
      <c r="A224" s="509"/>
      <c r="B224" s="509"/>
      <c r="C224" s="509"/>
      <c r="D224" s="509"/>
      <c r="E224" s="571"/>
      <c r="F224" s="572"/>
      <c r="G224" s="572"/>
      <c r="H224" s="571"/>
      <c r="I224" s="571"/>
      <c r="J224" s="573"/>
      <c r="K224" s="509"/>
      <c r="L224" s="510"/>
      <c r="M224" s="510"/>
      <c r="N224" s="510"/>
      <c r="O224" s="510"/>
      <c r="P224" s="510"/>
      <c r="Q224" s="510"/>
      <c r="R224" s="510"/>
      <c r="S224" s="510"/>
      <c r="T224" s="510"/>
      <c r="U224" s="510"/>
      <c r="V224" s="510"/>
      <c r="W224" s="510"/>
      <c r="X224" s="510"/>
      <c r="Y224" s="510"/>
      <c r="Z224" s="510"/>
    </row>
    <row r="225">
      <c r="A225" s="509"/>
      <c r="B225" s="509"/>
      <c r="C225" s="509"/>
      <c r="D225" s="509"/>
      <c r="E225" s="571"/>
      <c r="F225" s="572"/>
      <c r="G225" s="572"/>
      <c r="H225" s="571"/>
      <c r="I225" s="571"/>
      <c r="J225" s="573"/>
      <c r="K225" s="509"/>
      <c r="L225" s="510"/>
      <c r="M225" s="510"/>
      <c r="N225" s="510"/>
      <c r="O225" s="510"/>
      <c r="P225" s="510"/>
      <c r="Q225" s="510"/>
      <c r="R225" s="510"/>
      <c r="S225" s="510"/>
      <c r="T225" s="510"/>
      <c r="U225" s="510"/>
      <c r="V225" s="510"/>
      <c r="W225" s="510"/>
      <c r="X225" s="510"/>
      <c r="Y225" s="510"/>
      <c r="Z225" s="510"/>
    </row>
    <row r="226">
      <c r="A226" s="509"/>
      <c r="B226" s="509"/>
      <c r="C226" s="509"/>
      <c r="D226" s="509"/>
      <c r="E226" s="571"/>
      <c r="F226" s="572"/>
      <c r="G226" s="572"/>
      <c r="H226" s="571"/>
      <c r="I226" s="571"/>
      <c r="J226" s="573"/>
      <c r="K226" s="509"/>
      <c r="L226" s="510"/>
      <c r="M226" s="510"/>
      <c r="N226" s="510"/>
      <c r="O226" s="510"/>
      <c r="P226" s="510"/>
      <c r="Q226" s="510"/>
      <c r="R226" s="510"/>
      <c r="S226" s="510"/>
      <c r="T226" s="510"/>
      <c r="U226" s="510"/>
      <c r="V226" s="510"/>
      <c r="W226" s="510"/>
      <c r="X226" s="510"/>
      <c r="Y226" s="510"/>
      <c r="Z226" s="510"/>
    </row>
    <row r="227">
      <c r="A227" s="509"/>
      <c r="B227" s="509"/>
      <c r="C227" s="509"/>
      <c r="D227" s="509"/>
      <c r="E227" s="571"/>
      <c r="F227" s="572"/>
      <c r="G227" s="572"/>
      <c r="H227" s="571"/>
      <c r="I227" s="571"/>
      <c r="J227" s="573"/>
      <c r="K227" s="509"/>
      <c r="L227" s="510"/>
      <c r="M227" s="510"/>
      <c r="N227" s="510"/>
      <c r="O227" s="510"/>
      <c r="P227" s="510"/>
      <c r="Q227" s="510"/>
      <c r="R227" s="510"/>
      <c r="S227" s="510"/>
      <c r="T227" s="510"/>
      <c r="U227" s="510"/>
      <c r="V227" s="510"/>
      <c r="W227" s="510"/>
      <c r="X227" s="510"/>
      <c r="Y227" s="510"/>
      <c r="Z227" s="510"/>
    </row>
    <row r="228">
      <c r="A228" s="509"/>
      <c r="B228" s="509"/>
      <c r="C228" s="509"/>
      <c r="D228" s="509"/>
      <c r="E228" s="571"/>
      <c r="F228" s="572"/>
      <c r="G228" s="572"/>
      <c r="H228" s="571"/>
      <c r="I228" s="571"/>
      <c r="J228" s="573"/>
      <c r="K228" s="509"/>
      <c r="L228" s="510"/>
      <c r="M228" s="510"/>
      <c r="N228" s="510"/>
      <c r="O228" s="510"/>
      <c r="P228" s="510"/>
      <c r="Q228" s="510"/>
      <c r="R228" s="510"/>
      <c r="S228" s="510"/>
      <c r="T228" s="510"/>
      <c r="U228" s="510"/>
      <c r="V228" s="510"/>
      <c r="W228" s="510"/>
      <c r="X228" s="510"/>
      <c r="Y228" s="510"/>
      <c r="Z228" s="510"/>
    </row>
    <row r="229">
      <c r="A229" s="509"/>
      <c r="B229" s="509"/>
      <c r="C229" s="509"/>
      <c r="D229" s="509"/>
      <c r="E229" s="571"/>
      <c r="F229" s="572"/>
      <c r="G229" s="572"/>
      <c r="H229" s="571"/>
      <c r="I229" s="571"/>
      <c r="J229" s="573"/>
      <c r="K229" s="509"/>
      <c r="L229" s="510"/>
      <c r="M229" s="510"/>
      <c r="N229" s="510"/>
      <c r="O229" s="510"/>
      <c r="P229" s="510"/>
      <c r="Q229" s="510"/>
      <c r="R229" s="510"/>
      <c r="S229" s="510"/>
      <c r="T229" s="510"/>
      <c r="U229" s="510"/>
      <c r="V229" s="510"/>
      <c r="W229" s="510"/>
      <c r="X229" s="510"/>
      <c r="Y229" s="510"/>
      <c r="Z229" s="510"/>
    </row>
    <row r="230">
      <c r="A230" s="509"/>
      <c r="B230" s="509"/>
      <c r="C230" s="509"/>
      <c r="D230" s="509"/>
      <c r="E230" s="571"/>
      <c r="F230" s="572"/>
      <c r="G230" s="572"/>
      <c r="H230" s="571"/>
      <c r="I230" s="571"/>
      <c r="J230" s="573"/>
      <c r="K230" s="509"/>
      <c r="L230" s="510"/>
      <c r="M230" s="510"/>
      <c r="N230" s="510"/>
      <c r="O230" s="510"/>
      <c r="P230" s="510"/>
      <c r="Q230" s="510"/>
      <c r="R230" s="510"/>
      <c r="S230" s="510"/>
      <c r="T230" s="510"/>
      <c r="U230" s="510"/>
      <c r="V230" s="510"/>
      <c r="W230" s="510"/>
      <c r="X230" s="510"/>
      <c r="Y230" s="510"/>
      <c r="Z230" s="510"/>
    </row>
    <row r="231">
      <c r="A231" s="509"/>
      <c r="B231" s="509"/>
      <c r="C231" s="509"/>
      <c r="D231" s="509"/>
      <c r="E231" s="571"/>
      <c r="F231" s="572"/>
      <c r="G231" s="572"/>
      <c r="H231" s="571"/>
      <c r="I231" s="571"/>
      <c r="J231" s="573"/>
      <c r="K231" s="509"/>
      <c r="L231" s="510"/>
      <c r="M231" s="510"/>
      <c r="N231" s="510"/>
      <c r="O231" s="510"/>
      <c r="P231" s="510"/>
      <c r="Q231" s="510"/>
      <c r="R231" s="510"/>
      <c r="S231" s="510"/>
      <c r="T231" s="510"/>
      <c r="U231" s="510"/>
      <c r="V231" s="510"/>
      <c r="W231" s="510"/>
      <c r="X231" s="510"/>
      <c r="Y231" s="510"/>
      <c r="Z231" s="510"/>
    </row>
    <row r="232">
      <c r="A232" s="509"/>
      <c r="B232" s="509"/>
      <c r="C232" s="509"/>
      <c r="D232" s="509"/>
      <c r="E232" s="571"/>
      <c r="F232" s="572"/>
      <c r="G232" s="572"/>
      <c r="H232" s="571"/>
      <c r="I232" s="571"/>
      <c r="J232" s="573"/>
      <c r="K232" s="509"/>
      <c r="L232" s="510"/>
      <c r="M232" s="510"/>
      <c r="N232" s="510"/>
      <c r="O232" s="510"/>
      <c r="P232" s="510"/>
      <c r="Q232" s="510"/>
      <c r="R232" s="510"/>
      <c r="S232" s="510"/>
      <c r="T232" s="510"/>
      <c r="U232" s="510"/>
      <c r="V232" s="510"/>
      <c r="W232" s="510"/>
      <c r="X232" s="510"/>
      <c r="Y232" s="510"/>
      <c r="Z232" s="510"/>
    </row>
    <row r="233">
      <c r="A233" s="509"/>
      <c r="B233" s="509"/>
      <c r="C233" s="509"/>
      <c r="D233" s="509"/>
      <c r="E233" s="571"/>
      <c r="F233" s="572"/>
      <c r="G233" s="572"/>
      <c r="H233" s="571"/>
      <c r="I233" s="571"/>
      <c r="J233" s="573"/>
      <c r="K233" s="509"/>
      <c r="L233" s="510"/>
      <c r="M233" s="510"/>
      <c r="N233" s="510"/>
      <c r="O233" s="510"/>
      <c r="P233" s="510"/>
      <c r="Q233" s="510"/>
      <c r="R233" s="510"/>
      <c r="S233" s="510"/>
      <c r="T233" s="510"/>
      <c r="U233" s="510"/>
      <c r="V233" s="510"/>
      <c r="W233" s="510"/>
      <c r="X233" s="510"/>
      <c r="Y233" s="510"/>
      <c r="Z233" s="510"/>
    </row>
    <row r="234">
      <c r="A234" s="509"/>
      <c r="B234" s="509"/>
      <c r="C234" s="509"/>
      <c r="D234" s="509"/>
      <c r="E234" s="571"/>
      <c r="F234" s="572"/>
      <c r="G234" s="572"/>
      <c r="H234" s="571"/>
      <c r="I234" s="571"/>
      <c r="J234" s="573"/>
      <c r="K234" s="509"/>
      <c r="L234" s="510"/>
      <c r="M234" s="510"/>
      <c r="N234" s="510"/>
      <c r="O234" s="510"/>
      <c r="P234" s="510"/>
      <c r="Q234" s="510"/>
      <c r="R234" s="510"/>
      <c r="S234" s="510"/>
      <c r="T234" s="510"/>
      <c r="U234" s="510"/>
      <c r="V234" s="510"/>
      <c r="W234" s="510"/>
      <c r="X234" s="510"/>
      <c r="Y234" s="510"/>
      <c r="Z234" s="510"/>
    </row>
    <row r="235">
      <c r="A235" s="509"/>
      <c r="B235" s="509"/>
      <c r="C235" s="509"/>
      <c r="D235" s="509"/>
      <c r="E235" s="571"/>
      <c r="F235" s="572"/>
      <c r="G235" s="572"/>
      <c r="H235" s="571"/>
      <c r="I235" s="571"/>
      <c r="J235" s="573"/>
      <c r="K235" s="509"/>
      <c r="L235" s="510"/>
      <c r="M235" s="510"/>
      <c r="N235" s="510"/>
      <c r="O235" s="510"/>
      <c r="P235" s="510"/>
      <c r="Q235" s="510"/>
      <c r="R235" s="510"/>
      <c r="S235" s="510"/>
      <c r="T235" s="510"/>
      <c r="U235" s="510"/>
      <c r="V235" s="510"/>
      <c r="W235" s="510"/>
      <c r="X235" s="510"/>
      <c r="Y235" s="510"/>
      <c r="Z235" s="510"/>
    </row>
    <row r="236">
      <c r="A236" s="509"/>
      <c r="B236" s="509"/>
      <c r="C236" s="509"/>
      <c r="D236" s="509"/>
      <c r="E236" s="571"/>
      <c r="F236" s="572"/>
      <c r="G236" s="572"/>
      <c r="H236" s="571"/>
      <c r="I236" s="571"/>
      <c r="J236" s="573"/>
      <c r="K236" s="509"/>
      <c r="L236" s="510"/>
      <c r="M236" s="510"/>
      <c r="N236" s="510"/>
      <c r="O236" s="510"/>
      <c r="P236" s="510"/>
      <c r="Q236" s="510"/>
      <c r="R236" s="510"/>
      <c r="S236" s="510"/>
      <c r="T236" s="510"/>
      <c r="U236" s="510"/>
      <c r="V236" s="510"/>
      <c r="W236" s="510"/>
      <c r="X236" s="510"/>
      <c r="Y236" s="510"/>
      <c r="Z236" s="510"/>
    </row>
    <row r="237">
      <c r="A237" s="509"/>
      <c r="B237" s="509"/>
      <c r="C237" s="509"/>
      <c r="D237" s="509"/>
      <c r="E237" s="571"/>
      <c r="F237" s="572"/>
      <c r="G237" s="572"/>
      <c r="H237" s="571"/>
      <c r="I237" s="571"/>
      <c r="J237" s="573"/>
      <c r="K237" s="509"/>
      <c r="L237" s="510"/>
      <c r="M237" s="510"/>
      <c r="N237" s="510"/>
      <c r="O237" s="510"/>
      <c r="P237" s="510"/>
      <c r="Q237" s="510"/>
      <c r="R237" s="510"/>
      <c r="S237" s="510"/>
      <c r="T237" s="510"/>
      <c r="U237" s="510"/>
      <c r="V237" s="510"/>
      <c r="W237" s="510"/>
      <c r="X237" s="510"/>
      <c r="Y237" s="510"/>
      <c r="Z237" s="510"/>
    </row>
    <row r="238">
      <c r="A238" s="509"/>
      <c r="B238" s="509"/>
      <c r="C238" s="509"/>
      <c r="D238" s="509"/>
      <c r="E238" s="571"/>
      <c r="F238" s="572"/>
      <c r="G238" s="572"/>
      <c r="H238" s="571"/>
      <c r="I238" s="571"/>
      <c r="J238" s="573"/>
      <c r="K238" s="509"/>
      <c r="L238" s="510"/>
      <c r="M238" s="510"/>
      <c r="N238" s="510"/>
      <c r="O238" s="510"/>
      <c r="P238" s="510"/>
      <c r="Q238" s="510"/>
      <c r="R238" s="510"/>
      <c r="S238" s="510"/>
      <c r="T238" s="510"/>
      <c r="U238" s="510"/>
      <c r="V238" s="510"/>
      <c r="W238" s="510"/>
      <c r="X238" s="510"/>
      <c r="Y238" s="510"/>
      <c r="Z238" s="510"/>
    </row>
    <row r="239">
      <c r="A239" s="509"/>
      <c r="B239" s="509"/>
      <c r="C239" s="509"/>
      <c r="D239" s="509"/>
      <c r="E239" s="571"/>
      <c r="F239" s="572"/>
      <c r="G239" s="572"/>
      <c r="H239" s="571"/>
      <c r="I239" s="571"/>
      <c r="J239" s="573"/>
      <c r="K239" s="509"/>
      <c r="L239" s="510"/>
      <c r="M239" s="510"/>
      <c r="N239" s="510"/>
      <c r="O239" s="510"/>
      <c r="P239" s="510"/>
      <c r="Q239" s="510"/>
      <c r="R239" s="510"/>
      <c r="S239" s="510"/>
      <c r="T239" s="510"/>
      <c r="U239" s="510"/>
      <c r="V239" s="510"/>
      <c r="W239" s="510"/>
      <c r="X239" s="510"/>
      <c r="Y239" s="510"/>
      <c r="Z239" s="510"/>
    </row>
    <row r="240">
      <c r="A240" s="509"/>
      <c r="B240" s="509"/>
      <c r="C240" s="509"/>
      <c r="D240" s="509"/>
      <c r="E240" s="571"/>
      <c r="F240" s="572"/>
      <c r="G240" s="572"/>
      <c r="H240" s="571"/>
      <c r="I240" s="571"/>
      <c r="J240" s="573"/>
      <c r="K240" s="509"/>
      <c r="L240" s="510"/>
      <c r="M240" s="510"/>
      <c r="N240" s="510"/>
      <c r="O240" s="510"/>
      <c r="P240" s="510"/>
      <c r="Q240" s="510"/>
      <c r="R240" s="510"/>
      <c r="S240" s="510"/>
      <c r="T240" s="510"/>
      <c r="U240" s="510"/>
      <c r="V240" s="510"/>
      <c r="W240" s="510"/>
      <c r="X240" s="510"/>
      <c r="Y240" s="510"/>
      <c r="Z240" s="510"/>
    </row>
    <row r="241">
      <c r="A241" s="509"/>
      <c r="B241" s="509"/>
      <c r="C241" s="509"/>
      <c r="D241" s="509"/>
      <c r="E241" s="571"/>
      <c r="F241" s="572"/>
      <c r="G241" s="572"/>
      <c r="H241" s="571"/>
      <c r="I241" s="571"/>
      <c r="J241" s="573"/>
      <c r="K241" s="509"/>
      <c r="L241" s="510"/>
      <c r="M241" s="510"/>
      <c r="N241" s="510"/>
      <c r="O241" s="510"/>
      <c r="P241" s="510"/>
      <c r="Q241" s="510"/>
      <c r="R241" s="510"/>
      <c r="S241" s="510"/>
      <c r="T241" s="510"/>
      <c r="U241" s="510"/>
      <c r="V241" s="510"/>
      <c r="W241" s="510"/>
      <c r="X241" s="510"/>
      <c r="Y241" s="510"/>
      <c r="Z241" s="510"/>
    </row>
    <row r="242">
      <c r="A242" s="509"/>
      <c r="B242" s="509"/>
      <c r="C242" s="509"/>
      <c r="D242" s="509"/>
      <c r="E242" s="571"/>
      <c r="F242" s="572"/>
      <c r="G242" s="572"/>
      <c r="H242" s="571"/>
      <c r="I242" s="571"/>
      <c r="J242" s="573"/>
      <c r="K242" s="509"/>
      <c r="L242" s="510"/>
      <c r="M242" s="510"/>
      <c r="N242" s="510"/>
      <c r="O242" s="510"/>
      <c r="P242" s="510"/>
      <c r="Q242" s="510"/>
      <c r="R242" s="510"/>
      <c r="S242" s="510"/>
      <c r="T242" s="510"/>
      <c r="U242" s="510"/>
      <c r="V242" s="510"/>
      <c r="W242" s="510"/>
      <c r="X242" s="510"/>
      <c r="Y242" s="510"/>
      <c r="Z242" s="510"/>
    </row>
    <row r="243">
      <c r="A243" s="509"/>
      <c r="B243" s="509"/>
      <c r="C243" s="509"/>
      <c r="D243" s="509"/>
      <c r="E243" s="571"/>
      <c r="F243" s="572"/>
      <c r="G243" s="572"/>
      <c r="H243" s="571"/>
      <c r="I243" s="571"/>
      <c r="J243" s="573"/>
      <c r="K243" s="509"/>
      <c r="L243" s="510"/>
      <c r="M243" s="510"/>
      <c r="N243" s="510"/>
      <c r="O243" s="510"/>
      <c r="P243" s="510"/>
      <c r="Q243" s="510"/>
      <c r="R243" s="510"/>
      <c r="S243" s="510"/>
      <c r="T243" s="510"/>
      <c r="U243" s="510"/>
      <c r="V243" s="510"/>
      <c r="W243" s="510"/>
      <c r="X243" s="510"/>
      <c r="Y243" s="510"/>
      <c r="Z243" s="510"/>
    </row>
    <row r="244">
      <c r="A244" s="509"/>
      <c r="B244" s="509"/>
      <c r="C244" s="509"/>
      <c r="D244" s="509"/>
      <c r="E244" s="571"/>
      <c r="F244" s="572"/>
      <c r="G244" s="572"/>
      <c r="H244" s="571"/>
      <c r="I244" s="571"/>
      <c r="J244" s="573"/>
      <c r="K244" s="509"/>
      <c r="L244" s="510"/>
      <c r="M244" s="510"/>
      <c r="N244" s="510"/>
      <c r="O244" s="510"/>
      <c r="P244" s="510"/>
      <c r="Q244" s="510"/>
      <c r="R244" s="510"/>
      <c r="S244" s="510"/>
      <c r="T244" s="510"/>
      <c r="U244" s="510"/>
      <c r="V244" s="510"/>
      <c r="W244" s="510"/>
      <c r="X244" s="510"/>
      <c r="Y244" s="510"/>
      <c r="Z244" s="510"/>
    </row>
    <row r="245">
      <c r="A245" s="509"/>
      <c r="B245" s="509"/>
      <c r="C245" s="509"/>
      <c r="D245" s="509"/>
      <c r="E245" s="571"/>
      <c r="F245" s="572"/>
      <c r="G245" s="572"/>
      <c r="H245" s="571"/>
      <c r="I245" s="571"/>
      <c r="J245" s="573"/>
      <c r="K245" s="509"/>
      <c r="L245" s="510"/>
      <c r="M245" s="510"/>
      <c r="N245" s="510"/>
      <c r="O245" s="510"/>
      <c r="P245" s="510"/>
      <c r="Q245" s="510"/>
      <c r="R245" s="510"/>
      <c r="S245" s="510"/>
      <c r="T245" s="510"/>
      <c r="U245" s="510"/>
      <c r="V245" s="510"/>
      <c r="W245" s="510"/>
      <c r="X245" s="510"/>
      <c r="Y245" s="510"/>
      <c r="Z245" s="510"/>
    </row>
    <row r="246">
      <c r="A246" s="509"/>
      <c r="B246" s="509"/>
      <c r="C246" s="509"/>
      <c r="D246" s="509"/>
      <c r="E246" s="571"/>
      <c r="F246" s="572"/>
      <c r="G246" s="572"/>
      <c r="H246" s="571"/>
      <c r="I246" s="571"/>
      <c r="J246" s="573"/>
      <c r="K246" s="509"/>
      <c r="L246" s="510"/>
      <c r="M246" s="510"/>
      <c r="N246" s="510"/>
      <c r="O246" s="510"/>
      <c r="P246" s="510"/>
      <c r="Q246" s="510"/>
      <c r="R246" s="510"/>
      <c r="S246" s="510"/>
      <c r="T246" s="510"/>
      <c r="U246" s="510"/>
      <c r="V246" s="510"/>
      <c r="W246" s="510"/>
      <c r="X246" s="510"/>
      <c r="Y246" s="510"/>
      <c r="Z246" s="510"/>
    </row>
    <row r="247">
      <c r="A247" s="509"/>
      <c r="B247" s="509"/>
      <c r="C247" s="509"/>
      <c r="D247" s="509"/>
      <c r="E247" s="571"/>
      <c r="F247" s="572"/>
      <c r="G247" s="572"/>
      <c r="H247" s="571"/>
      <c r="I247" s="571"/>
      <c r="J247" s="573"/>
      <c r="K247" s="509"/>
      <c r="L247" s="510"/>
      <c r="M247" s="510"/>
      <c r="N247" s="510"/>
      <c r="O247" s="510"/>
      <c r="P247" s="510"/>
      <c r="Q247" s="510"/>
      <c r="R247" s="510"/>
      <c r="S247" s="510"/>
      <c r="T247" s="510"/>
      <c r="U247" s="510"/>
      <c r="V247" s="510"/>
      <c r="W247" s="510"/>
      <c r="X247" s="510"/>
      <c r="Y247" s="510"/>
      <c r="Z247" s="510"/>
    </row>
    <row r="248">
      <c r="A248" s="509"/>
      <c r="B248" s="509"/>
      <c r="C248" s="509"/>
      <c r="D248" s="509"/>
      <c r="E248" s="571"/>
      <c r="F248" s="572"/>
      <c r="G248" s="572"/>
      <c r="H248" s="571"/>
      <c r="I248" s="571"/>
      <c r="J248" s="573"/>
      <c r="K248" s="509"/>
      <c r="L248" s="510"/>
      <c r="M248" s="510"/>
      <c r="N248" s="510"/>
      <c r="O248" s="510"/>
      <c r="P248" s="510"/>
      <c r="Q248" s="510"/>
      <c r="R248" s="510"/>
      <c r="S248" s="510"/>
      <c r="T248" s="510"/>
      <c r="U248" s="510"/>
      <c r="V248" s="510"/>
      <c r="W248" s="510"/>
      <c r="X248" s="510"/>
      <c r="Y248" s="510"/>
      <c r="Z248" s="510"/>
    </row>
    <row r="249">
      <c r="A249" s="509"/>
      <c r="B249" s="509"/>
      <c r="C249" s="509"/>
      <c r="D249" s="509"/>
      <c r="E249" s="571"/>
      <c r="F249" s="572"/>
      <c r="G249" s="572"/>
      <c r="H249" s="571"/>
      <c r="I249" s="571"/>
      <c r="J249" s="573"/>
      <c r="K249" s="509"/>
      <c r="L249" s="510"/>
      <c r="M249" s="510"/>
      <c r="N249" s="510"/>
      <c r="O249" s="510"/>
      <c r="P249" s="510"/>
      <c r="Q249" s="510"/>
      <c r="R249" s="510"/>
      <c r="S249" s="510"/>
      <c r="T249" s="510"/>
      <c r="U249" s="510"/>
      <c r="V249" s="510"/>
      <c r="W249" s="510"/>
      <c r="X249" s="510"/>
      <c r="Y249" s="510"/>
      <c r="Z249" s="510"/>
    </row>
    <row r="250">
      <c r="A250" s="509"/>
      <c r="B250" s="509"/>
      <c r="C250" s="509"/>
      <c r="D250" s="509"/>
      <c r="E250" s="571"/>
      <c r="F250" s="572"/>
      <c r="G250" s="572"/>
      <c r="H250" s="571"/>
      <c r="I250" s="571"/>
      <c r="J250" s="573"/>
      <c r="K250" s="509"/>
      <c r="L250" s="510"/>
      <c r="M250" s="510"/>
      <c r="N250" s="510"/>
      <c r="O250" s="510"/>
      <c r="P250" s="510"/>
      <c r="Q250" s="510"/>
      <c r="R250" s="510"/>
      <c r="S250" s="510"/>
      <c r="T250" s="510"/>
      <c r="U250" s="510"/>
      <c r="V250" s="510"/>
      <c r="W250" s="510"/>
      <c r="X250" s="510"/>
      <c r="Y250" s="510"/>
      <c r="Z250" s="510"/>
    </row>
    <row r="251">
      <c r="A251" s="509"/>
      <c r="B251" s="509"/>
      <c r="C251" s="509"/>
      <c r="D251" s="509"/>
      <c r="E251" s="571"/>
      <c r="F251" s="572"/>
      <c r="G251" s="572"/>
      <c r="H251" s="571"/>
      <c r="I251" s="571"/>
      <c r="J251" s="573"/>
      <c r="K251" s="509"/>
      <c r="L251" s="510"/>
      <c r="M251" s="510"/>
      <c r="N251" s="510"/>
      <c r="O251" s="510"/>
      <c r="P251" s="510"/>
      <c r="Q251" s="510"/>
      <c r="R251" s="510"/>
      <c r="S251" s="510"/>
      <c r="T251" s="510"/>
      <c r="U251" s="510"/>
      <c r="V251" s="510"/>
      <c r="W251" s="510"/>
      <c r="X251" s="510"/>
      <c r="Y251" s="510"/>
      <c r="Z251" s="510"/>
    </row>
    <row r="252">
      <c r="A252" s="509"/>
      <c r="B252" s="509"/>
      <c r="C252" s="509"/>
      <c r="D252" s="509"/>
      <c r="E252" s="571"/>
      <c r="F252" s="572"/>
      <c r="G252" s="572"/>
      <c r="H252" s="571"/>
      <c r="I252" s="571"/>
      <c r="J252" s="573"/>
      <c r="K252" s="509"/>
      <c r="L252" s="510"/>
      <c r="M252" s="510"/>
      <c r="N252" s="510"/>
      <c r="O252" s="510"/>
      <c r="P252" s="510"/>
      <c r="Q252" s="510"/>
      <c r="R252" s="510"/>
      <c r="S252" s="510"/>
      <c r="T252" s="510"/>
      <c r="U252" s="510"/>
      <c r="V252" s="510"/>
      <c r="W252" s="510"/>
      <c r="X252" s="510"/>
      <c r="Y252" s="510"/>
      <c r="Z252" s="510"/>
    </row>
    <row r="253">
      <c r="A253" s="509"/>
      <c r="B253" s="509"/>
      <c r="C253" s="509"/>
      <c r="D253" s="509"/>
      <c r="E253" s="571"/>
      <c r="F253" s="572"/>
      <c r="G253" s="572"/>
      <c r="H253" s="571"/>
      <c r="I253" s="571"/>
      <c r="J253" s="573"/>
      <c r="K253" s="509"/>
      <c r="L253" s="510"/>
      <c r="M253" s="510"/>
      <c r="N253" s="510"/>
      <c r="O253" s="510"/>
      <c r="P253" s="510"/>
      <c r="Q253" s="510"/>
      <c r="R253" s="510"/>
      <c r="S253" s="510"/>
      <c r="T253" s="510"/>
      <c r="U253" s="510"/>
      <c r="V253" s="510"/>
      <c r="W253" s="510"/>
      <c r="X253" s="510"/>
      <c r="Y253" s="510"/>
      <c r="Z253" s="510"/>
    </row>
    <row r="254">
      <c r="A254" s="509"/>
      <c r="B254" s="509"/>
      <c r="C254" s="509"/>
      <c r="D254" s="509"/>
      <c r="E254" s="571"/>
      <c r="F254" s="572"/>
      <c r="G254" s="572"/>
      <c r="H254" s="571"/>
      <c r="I254" s="571"/>
      <c r="J254" s="573"/>
      <c r="K254" s="509"/>
      <c r="L254" s="510"/>
      <c r="M254" s="510"/>
      <c r="N254" s="510"/>
      <c r="O254" s="510"/>
      <c r="P254" s="510"/>
      <c r="Q254" s="510"/>
      <c r="R254" s="510"/>
      <c r="S254" s="510"/>
      <c r="T254" s="510"/>
      <c r="U254" s="510"/>
      <c r="V254" s="510"/>
      <c r="W254" s="510"/>
      <c r="X254" s="510"/>
      <c r="Y254" s="510"/>
      <c r="Z254" s="510"/>
    </row>
    <row r="255">
      <c r="A255" s="509"/>
      <c r="B255" s="509"/>
      <c r="C255" s="509"/>
      <c r="D255" s="509"/>
      <c r="E255" s="571"/>
      <c r="F255" s="572"/>
      <c r="G255" s="572"/>
      <c r="H255" s="571"/>
      <c r="I255" s="571"/>
      <c r="J255" s="573"/>
      <c r="K255" s="509"/>
      <c r="L255" s="510"/>
      <c r="M255" s="510"/>
      <c r="N255" s="510"/>
      <c r="O255" s="510"/>
      <c r="P255" s="510"/>
      <c r="Q255" s="510"/>
      <c r="R255" s="510"/>
      <c r="S255" s="510"/>
      <c r="T255" s="510"/>
      <c r="U255" s="510"/>
      <c r="V255" s="510"/>
      <c r="W255" s="510"/>
      <c r="X255" s="510"/>
      <c r="Y255" s="510"/>
      <c r="Z255" s="510"/>
    </row>
    <row r="256">
      <c r="A256" s="509"/>
      <c r="B256" s="509"/>
      <c r="C256" s="509"/>
      <c r="D256" s="509"/>
      <c r="E256" s="571"/>
      <c r="F256" s="572"/>
      <c r="G256" s="572"/>
      <c r="H256" s="571"/>
      <c r="I256" s="571"/>
      <c r="J256" s="573"/>
      <c r="K256" s="509"/>
      <c r="L256" s="510"/>
      <c r="M256" s="510"/>
      <c r="N256" s="510"/>
      <c r="O256" s="510"/>
      <c r="P256" s="510"/>
      <c r="Q256" s="510"/>
      <c r="R256" s="510"/>
      <c r="S256" s="510"/>
      <c r="T256" s="510"/>
      <c r="U256" s="510"/>
      <c r="V256" s="510"/>
      <c r="W256" s="510"/>
      <c r="X256" s="510"/>
      <c r="Y256" s="510"/>
      <c r="Z256" s="510"/>
    </row>
    <row r="257">
      <c r="A257" s="509"/>
      <c r="B257" s="509"/>
      <c r="C257" s="509"/>
      <c r="D257" s="509"/>
      <c r="E257" s="571"/>
      <c r="F257" s="572"/>
      <c r="G257" s="572"/>
      <c r="H257" s="571"/>
      <c r="I257" s="571"/>
      <c r="J257" s="573"/>
      <c r="K257" s="509"/>
      <c r="L257" s="510"/>
      <c r="M257" s="510"/>
      <c r="N257" s="510"/>
      <c r="O257" s="510"/>
      <c r="P257" s="510"/>
      <c r="Q257" s="510"/>
      <c r="R257" s="510"/>
      <c r="S257" s="510"/>
      <c r="T257" s="510"/>
      <c r="U257" s="510"/>
      <c r="V257" s="510"/>
      <c r="W257" s="510"/>
      <c r="X257" s="510"/>
      <c r="Y257" s="510"/>
      <c r="Z257" s="510"/>
    </row>
    <row r="258">
      <c r="A258" s="509"/>
      <c r="B258" s="509"/>
      <c r="C258" s="509"/>
      <c r="D258" s="509"/>
      <c r="E258" s="571"/>
      <c r="F258" s="572"/>
      <c r="G258" s="572"/>
      <c r="H258" s="571"/>
      <c r="I258" s="571"/>
      <c r="J258" s="573"/>
      <c r="K258" s="509"/>
      <c r="L258" s="510"/>
      <c r="M258" s="510"/>
      <c r="N258" s="510"/>
      <c r="O258" s="510"/>
      <c r="P258" s="510"/>
      <c r="Q258" s="510"/>
      <c r="R258" s="510"/>
      <c r="S258" s="510"/>
      <c r="T258" s="510"/>
      <c r="U258" s="510"/>
      <c r="V258" s="510"/>
      <c r="W258" s="510"/>
      <c r="X258" s="510"/>
      <c r="Y258" s="510"/>
      <c r="Z258" s="510"/>
    </row>
    <row r="259">
      <c r="A259" s="509"/>
      <c r="B259" s="509"/>
      <c r="C259" s="509"/>
      <c r="D259" s="509"/>
      <c r="E259" s="571"/>
      <c r="F259" s="572"/>
      <c r="G259" s="572"/>
      <c r="H259" s="571"/>
      <c r="I259" s="571"/>
      <c r="J259" s="573"/>
      <c r="K259" s="509"/>
      <c r="L259" s="510"/>
      <c r="M259" s="510"/>
      <c r="N259" s="510"/>
      <c r="O259" s="510"/>
      <c r="P259" s="510"/>
      <c r="Q259" s="510"/>
      <c r="R259" s="510"/>
      <c r="S259" s="510"/>
      <c r="T259" s="510"/>
      <c r="U259" s="510"/>
      <c r="V259" s="510"/>
      <c r="W259" s="510"/>
      <c r="X259" s="510"/>
      <c r="Y259" s="510"/>
      <c r="Z259" s="510"/>
    </row>
    <row r="260">
      <c r="A260" s="509"/>
      <c r="B260" s="509"/>
      <c r="C260" s="509"/>
      <c r="D260" s="509"/>
      <c r="E260" s="571"/>
      <c r="F260" s="572"/>
      <c r="G260" s="572"/>
      <c r="H260" s="571"/>
      <c r="I260" s="571"/>
      <c r="J260" s="573"/>
      <c r="K260" s="509"/>
      <c r="L260" s="510"/>
      <c r="M260" s="510"/>
      <c r="N260" s="510"/>
      <c r="O260" s="510"/>
      <c r="P260" s="510"/>
      <c r="Q260" s="510"/>
      <c r="R260" s="510"/>
      <c r="S260" s="510"/>
      <c r="T260" s="510"/>
      <c r="U260" s="510"/>
      <c r="V260" s="510"/>
      <c r="W260" s="510"/>
      <c r="X260" s="510"/>
      <c r="Y260" s="510"/>
      <c r="Z260" s="510"/>
    </row>
    <row r="261">
      <c r="A261" s="509"/>
      <c r="B261" s="509"/>
      <c r="C261" s="509"/>
      <c r="D261" s="509"/>
      <c r="E261" s="571"/>
      <c r="F261" s="572"/>
      <c r="G261" s="572"/>
      <c r="H261" s="571"/>
      <c r="I261" s="571"/>
      <c r="J261" s="573"/>
      <c r="K261" s="509"/>
      <c r="L261" s="510"/>
      <c r="M261" s="510"/>
      <c r="N261" s="510"/>
      <c r="O261" s="510"/>
      <c r="P261" s="510"/>
      <c r="Q261" s="510"/>
      <c r="R261" s="510"/>
      <c r="S261" s="510"/>
      <c r="T261" s="510"/>
      <c r="U261" s="510"/>
      <c r="V261" s="510"/>
      <c r="W261" s="510"/>
      <c r="X261" s="510"/>
      <c r="Y261" s="510"/>
      <c r="Z261" s="510"/>
    </row>
    <row r="262">
      <c r="A262" s="509"/>
      <c r="B262" s="509"/>
      <c r="C262" s="509"/>
      <c r="D262" s="509"/>
      <c r="E262" s="571"/>
      <c r="F262" s="572"/>
      <c r="G262" s="572"/>
      <c r="H262" s="571"/>
      <c r="I262" s="571"/>
      <c r="J262" s="573"/>
      <c r="K262" s="509"/>
      <c r="L262" s="510"/>
      <c r="M262" s="510"/>
      <c r="N262" s="510"/>
      <c r="O262" s="510"/>
      <c r="P262" s="510"/>
      <c r="Q262" s="510"/>
      <c r="R262" s="510"/>
      <c r="S262" s="510"/>
      <c r="T262" s="510"/>
      <c r="U262" s="510"/>
      <c r="V262" s="510"/>
      <c r="W262" s="510"/>
      <c r="X262" s="510"/>
      <c r="Y262" s="510"/>
      <c r="Z262" s="510"/>
    </row>
    <row r="263">
      <c r="A263" s="509"/>
      <c r="B263" s="509"/>
      <c r="C263" s="509"/>
      <c r="D263" s="509"/>
      <c r="E263" s="571"/>
      <c r="F263" s="572"/>
      <c r="G263" s="572"/>
      <c r="H263" s="571"/>
      <c r="I263" s="571"/>
      <c r="J263" s="573"/>
      <c r="K263" s="509"/>
      <c r="L263" s="510"/>
      <c r="M263" s="510"/>
      <c r="N263" s="510"/>
      <c r="O263" s="510"/>
      <c r="P263" s="510"/>
      <c r="Q263" s="510"/>
      <c r="R263" s="510"/>
      <c r="S263" s="510"/>
      <c r="T263" s="510"/>
      <c r="U263" s="510"/>
      <c r="V263" s="510"/>
      <c r="W263" s="510"/>
      <c r="X263" s="510"/>
      <c r="Y263" s="510"/>
      <c r="Z263" s="510"/>
    </row>
    <row r="264">
      <c r="A264" s="509"/>
      <c r="B264" s="509"/>
      <c r="C264" s="509"/>
      <c r="D264" s="509"/>
      <c r="E264" s="571"/>
      <c r="F264" s="572"/>
      <c r="G264" s="572"/>
      <c r="H264" s="571"/>
      <c r="I264" s="571"/>
      <c r="J264" s="573"/>
      <c r="K264" s="509"/>
      <c r="L264" s="510"/>
      <c r="M264" s="510"/>
      <c r="N264" s="510"/>
      <c r="O264" s="510"/>
      <c r="P264" s="510"/>
      <c r="Q264" s="510"/>
      <c r="R264" s="510"/>
      <c r="S264" s="510"/>
      <c r="T264" s="510"/>
      <c r="U264" s="510"/>
      <c r="V264" s="510"/>
      <c r="W264" s="510"/>
      <c r="X264" s="510"/>
      <c r="Y264" s="510"/>
      <c r="Z264" s="510"/>
    </row>
    <row r="265">
      <c r="A265" s="509"/>
      <c r="B265" s="509"/>
      <c r="C265" s="509"/>
      <c r="D265" s="509"/>
      <c r="E265" s="571"/>
      <c r="F265" s="572"/>
      <c r="G265" s="572"/>
      <c r="H265" s="571"/>
      <c r="I265" s="571"/>
      <c r="J265" s="573"/>
      <c r="K265" s="509"/>
      <c r="L265" s="510"/>
      <c r="M265" s="510"/>
      <c r="N265" s="510"/>
      <c r="O265" s="510"/>
      <c r="P265" s="510"/>
      <c r="Q265" s="510"/>
      <c r="R265" s="510"/>
      <c r="S265" s="510"/>
      <c r="T265" s="510"/>
      <c r="U265" s="510"/>
      <c r="V265" s="510"/>
      <c r="W265" s="510"/>
      <c r="X265" s="510"/>
      <c r="Y265" s="510"/>
      <c r="Z265" s="510"/>
    </row>
    <row r="266">
      <c r="A266" s="509"/>
      <c r="B266" s="509"/>
      <c r="C266" s="509"/>
      <c r="D266" s="509"/>
      <c r="E266" s="571"/>
      <c r="F266" s="572"/>
      <c r="G266" s="572"/>
      <c r="H266" s="571"/>
      <c r="I266" s="571"/>
      <c r="J266" s="573"/>
      <c r="K266" s="509"/>
      <c r="L266" s="510"/>
      <c r="M266" s="510"/>
      <c r="N266" s="510"/>
      <c r="O266" s="510"/>
      <c r="P266" s="510"/>
      <c r="Q266" s="510"/>
      <c r="R266" s="510"/>
      <c r="S266" s="510"/>
      <c r="T266" s="510"/>
      <c r="U266" s="510"/>
      <c r="V266" s="510"/>
      <c r="W266" s="510"/>
      <c r="X266" s="510"/>
      <c r="Y266" s="510"/>
      <c r="Z266" s="510"/>
    </row>
    <row r="267">
      <c r="A267" s="510"/>
      <c r="B267" s="510"/>
      <c r="C267" s="510"/>
      <c r="D267" s="510"/>
      <c r="E267" s="510"/>
      <c r="F267" s="510"/>
      <c r="G267" s="510"/>
      <c r="H267" s="510"/>
      <c r="I267" s="510"/>
      <c r="J267" s="510"/>
      <c r="K267" s="510"/>
      <c r="L267" s="510"/>
      <c r="M267" s="510"/>
      <c r="N267" s="510"/>
      <c r="O267" s="510"/>
      <c r="P267" s="510"/>
      <c r="Q267" s="510"/>
      <c r="R267" s="510"/>
      <c r="S267" s="510"/>
      <c r="T267" s="510"/>
      <c r="U267" s="510"/>
      <c r="V267" s="510"/>
      <c r="W267" s="510"/>
      <c r="X267" s="510"/>
      <c r="Y267" s="510"/>
      <c r="Z267" s="510"/>
    </row>
    <row r="268">
      <c r="A268" s="510"/>
      <c r="B268" s="510"/>
      <c r="C268" s="510"/>
      <c r="D268" s="510"/>
      <c r="E268" s="510"/>
      <c r="F268" s="510"/>
      <c r="G268" s="510"/>
      <c r="H268" s="510"/>
      <c r="I268" s="510"/>
      <c r="J268" s="510"/>
      <c r="K268" s="510"/>
      <c r="L268" s="510"/>
      <c r="M268" s="510"/>
      <c r="N268" s="510"/>
      <c r="O268" s="510"/>
      <c r="P268" s="510"/>
      <c r="Q268" s="510"/>
      <c r="R268" s="510"/>
      <c r="S268" s="510"/>
      <c r="T268" s="510"/>
      <c r="U268" s="510"/>
      <c r="V268" s="510"/>
      <c r="W268" s="510"/>
      <c r="X268" s="510"/>
      <c r="Y268" s="510"/>
      <c r="Z268" s="510"/>
    </row>
    <row r="269">
      <c r="A269" s="510"/>
      <c r="B269" s="510"/>
      <c r="C269" s="510"/>
      <c r="D269" s="510"/>
      <c r="E269" s="510"/>
      <c r="F269" s="510"/>
      <c r="G269" s="510"/>
      <c r="H269" s="510"/>
      <c r="I269" s="510"/>
      <c r="J269" s="510"/>
      <c r="K269" s="510"/>
      <c r="L269" s="510"/>
      <c r="M269" s="510"/>
      <c r="N269" s="510"/>
      <c r="O269" s="510"/>
      <c r="P269" s="510"/>
      <c r="Q269" s="510"/>
      <c r="R269" s="510"/>
      <c r="S269" s="510"/>
      <c r="T269" s="510"/>
      <c r="U269" s="510"/>
      <c r="V269" s="510"/>
      <c r="W269" s="510"/>
      <c r="X269" s="510"/>
      <c r="Y269" s="510"/>
      <c r="Z269" s="510"/>
    </row>
    <row r="270">
      <c r="A270" s="510"/>
      <c r="B270" s="510"/>
      <c r="C270" s="510"/>
      <c r="D270" s="510"/>
      <c r="E270" s="510"/>
      <c r="F270" s="510"/>
      <c r="G270" s="510"/>
      <c r="H270" s="510"/>
      <c r="I270" s="510"/>
      <c r="J270" s="510"/>
      <c r="K270" s="510"/>
      <c r="L270" s="510"/>
      <c r="M270" s="510"/>
      <c r="N270" s="510"/>
      <c r="O270" s="510"/>
      <c r="P270" s="510"/>
      <c r="Q270" s="510"/>
      <c r="R270" s="510"/>
      <c r="S270" s="510"/>
      <c r="T270" s="510"/>
      <c r="U270" s="510"/>
      <c r="V270" s="510"/>
      <c r="W270" s="510"/>
      <c r="X270" s="510"/>
      <c r="Y270" s="510"/>
      <c r="Z270" s="510"/>
    </row>
    <row r="271">
      <c r="A271" s="510"/>
      <c r="B271" s="510"/>
      <c r="C271" s="510"/>
      <c r="D271" s="510"/>
      <c r="E271" s="510"/>
      <c r="F271" s="510"/>
      <c r="G271" s="510"/>
      <c r="H271" s="510"/>
      <c r="I271" s="510"/>
      <c r="J271" s="510"/>
      <c r="K271" s="510"/>
      <c r="L271" s="510"/>
      <c r="M271" s="510"/>
      <c r="N271" s="510"/>
      <c r="O271" s="510"/>
      <c r="P271" s="510"/>
      <c r="Q271" s="510"/>
      <c r="R271" s="510"/>
      <c r="S271" s="510"/>
      <c r="T271" s="510"/>
      <c r="U271" s="510"/>
      <c r="V271" s="510"/>
      <c r="W271" s="510"/>
      <c r="X271" s="510"/>
      <c r="Y271" s="510"/>
      <c r="Z271" s="510"/>
    </row>
    <row r="272">
      <c r="A272" s="510"/>
      <c r="B272" s="510"/>
      <c r="C272" s="510"/>
      <c r="D272" s="510"/>
      <c r="E272" s="510"/>
      <c r="F272" s="510"/>
      <c r="G272" s="510"/>
      <c r="H272" s="510"/>
      <c r="I272" s="510"/>
      <c r="J272" s="510"/>
      <c r="K272" s="510"/>
      <c r="L272" s="510"/>
      <c r="M272" s="510"/>
      <c r="N272" s="510"/>
      <c r="O272" s="510"/>
      <c r="P272" s="510"/>
      <c r="Q272" s="510"/>
      <c r="R272" s="510"/>
      <c r="S272" s="510"/>
      <c r="T272" s="510"/>
      <c r="U272" s="510"/>
      <c r="V272" s="510"/>
      <c r="W272" s="510"/>
      <c r="X272" s="510"/>
      <c r="Y272" s="510"/>
      <c r="Z272" s="510"/>
    </row>
    <row r="273">
      <c r="A273" s="510"/>
      <c r="B273" s="510"/>
      <c r="C273" s="510"/>
      <c r="D273" s="510"/>
      <c r="E273" s="510"/>
      <c r="F273" s="510"/>
      <c r="G273" s="510"/>
      <c r="H273" s="510"/>
      <c r="I273" s="510"/>
      <c r="J273" s="510"/>
      <c r="K273" s="510"/>
      <c r="L273" s="510"/>
      <c r="M273" s="510"/>
      <c r="N273" s="510"/>
      <c r="O273" s="510"/>
      <c r="P273" s="510"/>
      <c r="Q273" s="510"/>
      <c r="R273" s="510"/>
      <c r="S273" s="510"/>
      <c r="T273" s="510"/>
      <c r="U273" s="510"/>
      <c r="V273" s="510"/>
      <c r="W273" s="510"/>
      <c r="X273" s="510"/>
      <c r="Y273" s="510"/>
      <c r="Z273" s="510"/>
    </row>
    <row r="274">
      <c r="A274" s="510"/>
      <c r="B274" s="510"/>
      <c r="C274" s="510"/>
      <c r="D274" s="510"/>
      <c r="E274" s="510"/>
      <c r="F274" s="510"/>
      <c r="G274" s="510"/>
      <c r="H274" s="510"/>
      <c r="I274" s="510"/>
      <c r="J274" s="510"/>
      <c r="K274" s="510"/>
      <c r="L274" s="510"/>
      <c r="M274" s="510"/>
      <c r="N274" s="510"/>
      <c r="O274" s="510"/>
      <c r="P274" s="510"/>
      <c r="Q274" s="510"/>
      <c r="R274" s="510"/>
      <c r="S274" s="510"/>
      <c r="T274" s="510"/>
      <c r="U274" s="510"/>
      <c r="V274" s="510"/>
      <c r="W274" s="510"/>
      <c r="X274" s="510"/>
      <c r="Y274" s="510"/>
      <c r="Z274" s="510"/>
    </row>
    <row r="275">
      <c r="A275" s="510"/>
      <c r="B275" s="510"/>
      <c r="C275" s="510"/>
      <c r="D275" s="510"/>
      <c r="E275" s="510"/>
      <c r="F275" s="510"/>
      <c r="G275" s="510"/>
      <c r="H275" s="510"/>
      <c r="I275" s="510"/>
      <c r="J275" s="510"/>
      <c r="K275" s="510"/>
      <c r="L275" s="510"/>
      <c r="M275" s="510"/>
      <c r="N275" s="510"/>
      <c r="O275" s="510"/>
      <c r="P275" s="510"/>
      <c r="Q275" s="510"/>
      <c r="R275" s="510"/>
      <c r="S275" s="510"/>
      <c r="T275" s="510"/>
      <c r="U275" s="510"/>
      <c r="V275" s="510"/>
      <c r="W275" s="510"/>
      <c r="X275" s="510"/>
      <c r="Y275" s="510"/>
      <c r="Z275" s="510"/>
    </row>
    <row r="276">
      <c r="A276" s="510"/>
      <c r="B276" s="510"/>
      <c r="C276" s="510"/>
      <c r="D276" s="510"/>
      <c r="E276" s="510"/>
      <c r="F276" s="510"/>
      <c r="G276" s="510"/>
      <c r="H276" s="510"/>
      <c r="I276" s="510"/>
      <c r="J276" s="510"/>
      <c r="K276" s="510"/>
      <c r="L276" s="510"/>
      <c r="M276" s="510"/>
      <c r="N276" s="510"/>
      <c r="O276" s="510"/>
      <c r="P276" s="510"/>
      <c r="Q276" s="510"/>
      <c r="R276" s="510"/>
      <c r="S276" s="510"/>
      <c r="T276" s="510"/>
      <c r="U276" s="510"/>
      <c r="V276" s="510"/>
      <c r="W276" s="510"/>
      <c r="X276" s="510"/>
      <c r="Y276" s="510"/>
      <c r="Z276" s="510"/>
    </row>
    <row r="277">
      <c r="A277" s="510"/>
      <c r="B277" s="510"/>
      <c r="C277" s="510"/>
      <c r="D277" s="510"/>
      <c r="E277" s="510"/>
      <c r="F277" s="510"/>
      <c r="G277" s="510"/>
      <c r="H277" s="510"/>
      <c r="I277" s="510"/>
      <c r="J277" s="510"/>
      <c r="K277" s="510"/>
      <c r="L277" s="510"/>
      <c r="M277" s="510"/>
      <c r="N277" s="510"/>
      <c r="O277" s="510"/>
      <c r="P277" s="510"/>
      <c r="Q277" s="510"/>
      <c r="R277" s="510"/>
      <c r="S277" s="510"/>
      <c r="T277" s="510"/>
      <c r="U277" s="510"/>
      <c r="V277" s="510"/>
      <c r="W277" s="510"/>
      <c r="X277" s="510"/>
      <c r="Y277" s="510"/>
      <c r="Z277" s="510"/>
    </row>
    <row r="278">
      <c r="A278" s="510"/>
      <c r="B278" s="510"/>
      <c r="C278" s="510"/>
      <c r="D278" s="510"/>
      <c r="E278" s="510"/>
      <c r="F278" s="510"/>
      <c r="G278" s="510"/>
      <c r="H278" s="510"/>
      <c r="I278" s="510"/>
      <c r="J278" s="510"/>
      <c r="K278" s="510"/>
      <c r="L278" s="510"/>
      <c r="M278" s="510"/>
      <c r="N278" s="510"/>
      <c r="O278" s="510"/>
      <c r="P278" s="510"/>
      <c r="Q278" s="510"/>
      <c r="R278" s="510"/>
      <c r="S278" s="510"/>
      <c r="T278" s="510"/>
      <c r="U278" s="510"/>
      <c r="V278" s="510"/>
      <c r="W278" s="510"/>
      <c r="X278" s="510"/>
      <c r="Y278" s="510"/>
      <c r="Z278" s="510"/>
    </row>
    <row r="279">
      <c r="A279" s="510"/>
      <c r="B279" s="510"/>
      <c r="C279" s="510"/>
      <c r="D279" s="510"/>
      <c r="E279" s="510"/>
      <c r="F279" s="510"/>
      <c r="G279" s="510"/>
      <c r="H279" s="510"/>
      <c r="I279" s="510"/>
      <c r="J279" s="510"/>
      <c r="K279" s="510"/>
      <c r="L279" s="510"/>
      <c r="M279" s="510"/>
      <c r="N279" s="510"/>
      <c r="O279" s="510"/>
      <c r="P279" s="510"/>
      <c r="Q279" s="510"/>
      <c r="R279" s="510"/>
      <c r="S279" s="510"/>
      <c r="T279" s="510"/>
      <c r="U279" s="510"/>
      <c r="V279" s="510"/>
      <c r="W279" s="510"/>
      <c r="X279" s="510"/>
      <c r="Y279" s="510"/>
      <c r="Z279" s="510"/>
    </row>
    <row r="280">
      <c r="A280" s="510"/>
      <c r="B280" s="510"/>
      <c r="C280" s="510"/>
      <c r="D280" s="510"/>
      <c r="E280" s="510"/>
      <c r="F280" s="510"/>
      <c r="G280" s="510"/>
      <c r="H280" s="510"/>
      <c r="I280" s="510"/>
      <c r="J280" s="510"/>
      <c r="K280" s="510"/>
      <c r="L280" s="510"/>
      <c r="M280" s="510"/>
      <c r="N280" s="510"/>
      <c r="O280" s="510"/>
      <c r="P280" s="510"/>
      <c r="Q280" s="510"/>
      <c r="R280" s="510"/>
      <c r="S280" s="510"/>
      <c r="T280" s="510"/>
      <c r="U280" s="510"/>
      <c r="V280" s="510"/>
      <c r="W280" s="510"/>
      <c r="X280" s="510"/>
      <c r="Y280" s="510"/>
      <c r="Z280" s="510"/>
    </row>
    <row r="281">
      <c r="A281" s="510"/>
      <c r="B281" s="510"/>
      <c r="C281" s="510"/>
      <c r="D281" s="510"/>
      <c r="E281" s="510"/>
      <c r="F281" s="510"/>
      <c r="G281" s="510"/>
      <c r="H281" s="510"/>
      <c r="I281" s="510"/>
      <c r="J281" s="510"/>
      <c r="K281" s="510"/>
      <c r="L281" s="510"/>
      <c r="M281" s="510"/>
      <c r="N281" s="510"/>
      <c r="O281" s="510"/>
      <c r="P281" s="510"/>
      <c r="Q281" s="510"/>
      <c r="R281" s="510"/>
      <c r="S281" s="510"/>
      <c r="T281" s="510"/>
      <c r="U281" s="510"/>
      <c r="V281" s="510"/>
      <c r="W281" s="510"/>
      <c r="X281" s="510"/>
      <c r="Y281" s="510"/>
      <c r="Z281" s="510"/>
    </row>
    <row r="282">
      <c r="A282" s="510"/>
      <c r="B282" s="510"/>
      <c r="C282" s="510"/>
      <c r="D282" s="510"/>
      <c r="E282" s="510"/>
      <c r="F282" s="510"/>
      <c r="G282" s="510"/>
      <c r="H282" s="510"/>
      <c r="I282" s="510"/>
      <c r="J282" s="510"/>
      <c r="K282" s="510"/>
      <c r="L282" s="510"/>
      <c r="M282" s="510"/>
      <c r="N282" s="510"/>
      <c r="O282" s="510"/>
      <c r="P282" s="510"/>
      <c r="Q282" s="510"/>
      <c r="R282" s="510"/>
      <c r="S282" s="510"/>
      <c r="T282" s="510"/>
      <c r="U282" s="510"/>
      <c r="V282" s="510"/>
      <c r="W282" s="510"/>
      <c r="X282" s="510"/>
      <c r="Y282" s="510"/>
      <c r="Z282" s="510"/>
    </row>
    <row r="283">
      <c r="A283" s="510"/>
      <c r="B283" s="510"/>
      <c r="C283" s="510"/>
      <c r="D283" s="510"/>
      <c r="E283" s="510"/>
      <c r="F283" s="510"/>
      <c r="G283" s="510"/>
      <c r="H283" s="510"/>
      <c r="I283" s="510"/>
      <c r="J283" s="510"/>
      <c r="K283" s="510"/>
      <c r="L283" s="510"/>
      <c r="M283" s="510"/>
      <c r="N283" s="510"/>
      <c r="O283" s="510"/>
      <c r="P283" s="510"/>
      <c r="Q283" s="510"/>
      <c r="R283" s="510"/>
      <c r="S283" s="510"/>
      <c r="T283" s="510"/>
      <c r="U283" s="510"/>
      <c r="V283" s="510"/>
      <c r="W283" s="510"/>
      <c r="X283" s="510"/>
      <c r="Y283" s="510"/>
      <c r="Z283" s="510"/>
    </row>
    <row r="284">
      <c r="A284" s="510"/>
      <c r="B284" s="510"/>
      <c r="C284" s="510"/>
      <c r="D284" s="510"/>
      <c r="E284" s="510"/>
      <c r="F284" s="510"/>
      <c r="G284" s="510"/>
      <c r="H284" s="510"/>
      <c r="I284" s="510"/>
      <c r="J284" s="510"/>
      <c r="K284" s="510"/>
      <c r="L284" s="510"/>
      <c r="M284" s="510"/>
      <c r="N284" s="510"/>
      <c r="O284" s="510"/>
      <c r="P284" s="510"/>
      <c r="Q284" s="510"/>
      <c r="R284" s="510"/>
      <c r="S284" s="510"/>
      <c r="T284" s="510"/>
      <c r="U284" s="510"/>
      <c r="V284" s="510"/>
      <c r="W284" s="510"/>
      <c r="X284" s="510"/>
      <c r="Y284" s="510"/>
      <c r="Z284" s="510"/>
    </row>
    <row r="285">
      <c r="A285" s="510"/>
      <c r="B285" s="510"/>
      <c r="C285" s="510"/>
      <c r="D285" s="510"/>
      <c r="E285" s="510"/>
      <c r="F285" s="510"/>
      <c r="G285" s="510"/>
      <c r="H285" s="510"/>
      <c r="I285" s="510"/>
      <c r="J285" s="510"/>
      <c r="K285" s="510"/>
      <c r="L285" s="510"/>
      <c r="M285" s="510"/>
      <c r="N285" s="510"/>
      <c r="O285" s="510"/>
      <c r="P285" s="510"/>
      <c r="Q285" s="510"/>
      <c r="R285" s="510"/>
      <c r="S285" s="510"/>
      <c r="T285" s="510"/>
      <c r="U285" s="510"/>
      <c r="V285" s="510"/>
      <c r="W285" s="510"/>
      <c r="X285" s="510"/>
      <c r="Y285" s="510"/>
      <c r="Z285" s="510"/>
    </row>
    <row r="286">
      <c r="A286" s="510"/>
      <c r="B286" s="510"/>
      <c r="C286" s="510"/>
      <c r="D286" s="510"/>
      <c r="E286" s="510"/>
      <c r="F286" s="510"/>
      <c r="G286" s="510"/>
      <c r="H286" s="510"/>
      <c r="I286" s="510"/>
      <c r="J286" s="510"/>
      <c r="K286" s="510"/>
      <c r="L286" s="510"/>
      <c r="M286" s="510"/>
      <c r="N286" s="510"/>
      <c r="O286" s="510"/>
      <c r="P286" s="510"/>
      <c r="Q286" s="510"/>
      <c r="R286" s="510"/>
      <c r="S286" s="510"/>
      <c r="T286" s="510"/>
      <c r="U286" s="510"/>
      <c r="V286" s="510"/>
      <c r="W286" s="510"/>
      <c r="X286" s="510"/>
      <c r="Y286" s="510"/>
      <c r="Z286" s="510"/>
    </row>
    <row r="287">
      <c r="A287" s="510"/>
      <c r="B287" s="510"/>
      <c r="C287" s="510"/>
      <c r="D287" s="510"/>
      <c r="E287" s="510"/>
      <c r="F287" s="510"/>
      <c r="G287" s="510"/>
      <c r="H287" s="510"/>
      <c r="I287" s="510"/>
      <c r="J287" s="510"/>
      <c r="K287" s="510"/>
      <c r="L287" s="510"/>
      <c r="M287" s="510"/>
      <c r="N287" s="510"/>
      <c r="O287" s="510"/>
      <c r="P287" s="510"/>
      <c r="Q287" s="510"/>
      <c r="R287" s="510"/>
      <c r="S287" s="510"/>
      <c r="T287" s="510"/>
      <c r="U287" s="510"/>
      <c r="V287" s="510"/>
      <c r="W287" s="510"/>
      <c r="X287" s="510"/>
      <c r="Y287" s="510"/>
      <c r="Z287" s="510"/>
    </row>
    <row r="288">
      <c r="A288" s="510"/>
      <c r="B288" s="510"/>
      <c r="C288" s="510"/>
      <c r="D288" s="510"/>
      <c r="E288" s="510"/>
      <c r="F288" s="510"/>
      <c r="G288" s="510"/>
      <c r="H288" s="510"/>
      <c r="I288" s="510"/>
      <c r="J288" s="510"/>
      <c r="K288" s="510"/>
      <c r="L288" s="510"/>
      <c r="M288" s="510"/>
      <c r="N288" s="510"/>
      <c r="O288" s="510"/>
      <c r="P288" s="510"/>
      <c r="Q288" s="510"/>
      <c r="R288" s="510"/>
      <c r="S288" s="510"/>
      <c r="T288" s="510"/>
      <c r="U288" s="510"/>
      <c r="V288" s="510"/>
      <c r="W288" s="510"/>
      <c r="X288" s="510"/>
      <c r="Y288" s="510"/>
      <c r="Z288" s="510"/>
    </row>
    <row r="289">
      <c r="A289" s="510"/>
      <c r="B289" s="510"/>
      <c r="C289" s="510"/>
      <c r="D289" s="510"/>
      <c r="E289" s="510"/>
      <c r="F289" s="510"/>
      <c r="G289" s="510"/>
      <c r="H289" s="510"/>
      <c r="I289" s="510"/>
      <c r="J289" s="510"/>
      <c r="K289" s="510"/>
      <c r="L289" s="510"/>
      <c r="M289" s="510"/>
      <c r="N289" s="510"/>
      <c r="O289" s="510"/>
      <c r="P289" s="510"/>
      <c r="Q289" s="510"/>
      <c r="R289" s="510"/>
      <c r="S289" s="510"/>
      <c r="T289" s="510"/>
      <c r="U289" s="510"/>
      <c r="V289" s="510"/>
      <c r="W289" s="510"/>
      <c r="X289" s="510"/>
      <c r="Y289" s="510"/>
      <c r="Z289" s="510"/>
    </row>
    <row r="290">
      <c r="A290" s="510"/>
      <c r="B290" s="510"/>
      <c r="C290" s="510"/>
      <c r="D290" s="510"/>
      <c r="E290" s="510"/>
      <c r="F290" s="510"/>
      <c r="G290" s="510"/>
      <c r="H290" s="510"/>
      <c r="I290" s="510"/>
      <c r="J290" s="510"/>
      <c r="K290" s="510"/>
      <c r="L290" s="510"/>
      <c r="M290" s="510"/>
      <c r="N290" s="510"/>
      <c r="O290" s="510"/>
      <c r="P290" s="510"/>
      <c r="Q290" s="510"/>
      <c r="R290" s="510"/>
      <c r="S290" s="510"/>
      <c r="T290" s="510"/>
      <c r="U290" s="510"/>
      <c r="V290" s="510"/>
      <c r="W290" s="510"/>
      <c r="X290" s="510"/>
      <c r="Y290" s="510"/>
      <c r="Z290" s="510"/>
    </row>
    <row r="291">
      <c r="A291" s="510"/>
      <c r="B291" s="510"/>
      <c r="C291" s="510"/>
      <c r="D291" s="510"/>
      <c r="E291" s="510"/>
      <c r="F291" s="510"/>
      <c r="G291" s="510"/>
      <c r="H291" s="510"/>
      <c r="I291" s="510"/>
      <c r="J291" s="510"/>
      <c r="K291" s="510"/>
      <c r="L291" s="510"/>
      <c r="M291" s="510"/>
      <c r="N291" s="510"/>
      <c r="O291" s="510"/>
      <c r="P291" s="510"/>
      <c r="Q291" s="510"/>
      <c r="R291" s="510"/>
      <c r="S291" s="510"/>
      <c r="T291" s="510"/>
      <c r="U291" s="510"/>
      <c r="V291" s="510"/>
      <c r="W291" s="510"/>
      <c r="X291" s="510"/>
      <c r="Y291" s="510"/>
      <c r="Z291" s="510"/>
    </row>
    <row r="292">
      <c r="A292" s="510"/>
      <c r="B292" s="510"/>
      <c r="C292" s="510"/>
      <c r="D292" s="510"/>
      <c r="E292" s="510"/>
      <c r="F292" s="510"/>
      <c r="G292" s="510"/>
      <c r="H292" s="510"/>
      <c r="I292" s="510"/>
      <c r="J292" s="510"/>
      <c r="K292" s="510"/>
      <c r="L292" s="510"/>
      <c r="M292" s="510"/>
      <c r="N292" s="510"/>
      <c r="O292" s="510"/>
      <c r="P292" s="510"/>
      <c r="Q292" s="510"/>
      <c r="R292" s="510"/>
      <c r="S292" s="510"/>
      <c r="T292" s="510"/>
      <c r="U292" s="510"/>
      <c r="V292" s="510"/>
      <c r="W292" s="510"/>
      <c r="X292" s="510"/>
      <c r="Y292" s="510"/>
      <c r="Z292" s="510"/>
    </row>
    <row r="293">
      <c r="A293" s="510"/>
      <c r="B293" s="510"/>
      <c r="C293" s="510"/>
      <c r="D293" s="510"/>
      <c r="E293" s="510"/>
      <c r="F293" s="510"/>
      <c r="G293" s="510"/>
      <c r="H293" s="510"/>
      <c r="I293" s="510"/>
      <c r="J293" s="510"/>
      <c r="K293" s="510"/>
      <c r="L293" s="510"/>
      <c r="M293" s="510"/>
      <c r="N293" s="510"/>
      <c r="O293" s="510"/>
      <c r="P293" s="510"/>
      <c r="Q293" s="510"/>
      <c r="R293" s="510"/>
      <c r="S293" s="510"/>
      <c r="T293" s="510"/>
      <c r="U293" s="510"/>
      <c r="V293" s="510"/>
      <c r="W293" s="510"/>
      <c r="X293" s="510"/>
      <c r="Y293" s="510"/>
      <c r="Z293" s="510"/>
    </row>
    <row r="294">
      <c r="A294" s="510"/>
      <c r="B294" s="510"/>
      <c r="C294" s="510"/>
      <c r="D294" s="510"/>
      <c r="E294" s="510"/>
      <c r="F294" s="510"/>
      <c r="G294" s="510"/>
      <c r="H294" s="510"/>
      <c r="I294" s="510"/>
      <c r="J294" s="510"/>
      <c r="K294" s="510"/>
      <c r="L294" s="510"/>
      <c r="M294" s="510"/>
      <c r="N294" s="510"/>
      <c r="O294" s="510"/>
      <c r="P294" s="510"/>
      <c r="Q294" s="510"/>
      <c r="R294" s="510"/>
      <c r="S294" s="510"/>
      <c r="T294" s="510"/>
      <c r="U294" s="510"/>
      <c r="V294" s="510"/>
      <c r="W294" s="510"/>
      <c r="X294" s="510"/>
      <c r="Y294" s="510"/>
      <c r="Z294" s="510"/>
    </row>
    <row r="295">
      <c r="A295" s="510"/>
      <c r="B295" s="510"/>
      <c r="C295" s="510"/>
      <c r="D295" s="510"/>
      <c r="E295" s="510"/>
      <c r="F295" s="510"/>
      <c r="G295" s="510"/>
      <c r="H295" s="510"/>
      <c r="I295" s="510"/>
      <c r="J295" s="510"/>
      <c r="K295" s="510"/>
      <c r="L295" s="510"/>
      <c r="M295" s="510"/>
      <c r="N295" s="510"/>
      <c r="O295" s="510"/>
      <c r="P295" s="510"/>
      <c r="Q295" s="510"/>
      <c r="R295" s="510"/>
      <c r="S295" s="510"/>
      <c r="T295" s="510"/>
      <c r="U295" s="510"/>
      <c r="V295" s="510"/>
      <c r="W295" s="510"/>
      <c r="X295" s="510"/>
      <c r="Y295" s="510"/>
      <c r="Z295" s="510"/>
    </row>
    <row r="296">
      <c r="A296" s="510"/>
      <c r="B296" s="510"/>
      <c r="C296" s="510"/>
      <c r="D296" s="510"/>
      <c r="E296" s="510"/>
      <c r="F296" s="510"/>
      <c r="G296" s="510"/>
      <c r="H296" s="510"/>
      <c r="I296" s="510"/>
      <c r="J296" s="510"/>
      <c r="K296" s="510"/>
      <c r="L296" s="510"/>
      <c r="M296" s="510"/>
      <c r="N296" s="510"/>
      <c r="O296" s="510"/>
      <c r="P296" s="510"/>
      <c r="Q296" s="510"/>
      <c r="R296" s="510"/>
      <c r="S296" s="510"/>
      <c r="T296" s="510"/>
      <c r="U296" s="510"/>
      <c r="V296" s="510"/>
      <c r="W296" s="510"/>
      <c r="X296" s="510"/>
      <c r="Y296" s="510"/>
      <c r="Z296" s="510"/>
    </row>
    <row r="297">
      <c r="A297" s="510"/>
      <c r="B297" s="510"/>
      <c r="C297" s="510"/>
      <c r="D297" s="510"/>
      <c r="E297" s="510"/>
      <c r="F297" s="510"/>
      <c r="G297" s="510"/>
      <c r="H297" s="510"/>
      <c r="I297" s="510"/>
      <c r="J297" s="510"/>
      <c r="K297" s="510"/>
      <c r="L297" s="510"/>
      <c r="M297" s="510"/>
      <c r="N297" s="510"/>
      <c r="O297" s="510"/>
      <c r="P297" s="510"/>
      <c r="Q297" s="510"/>
      <c r="R297" s="510"/>
      <c r="S297" s="510"/>
      <c r="T297" s="510"/>
      <c r="U297" s="510"/>
      <c r="V297" s="510"/>
      <c r="W297" s="510"/>
      <c r="X297" s="510"/>
      <c r="Y297" s="510"/>
      <c r="Z297" s="510"/>
    </row>
    <row r="298">
      <c r="A298" s="510"/>
      <c r="B298" s="510"/>
      <c r="C298" s="510"/>
      <c r="D298" s="510"/>
      <c r="E298" s="510"/>
      <c r="F298" s="510"/>
      <c r="G298" s="510"/>
      <c r="H298" s="510"/>
      <c r="I298" s="510"/>
      <c r="J298" s="510"/>
      <c r="K298" s="510"/>
      <c r="L298" s="510"/>
      <c r="M298" s="510"/>
      <c r="N298" s="510"/>
      <c r="O298" s="510"/>
      <c r="P298" s="510"/>
      <c r="Q298" s="510"/>
      <c r="R298" s="510"/>
      <c r="S298" s="510"/>
      <c r="T298" s="510"/>
      <c r="U298" s="510"/>
      <c r="V298" s="510"/>
      <c r="W298" s="510"/>
      <c r="X298" s="510"/>
      <c r="Y298" s="510"/>
      <c r="Z298" s="510"/>
    </row>
    <row r="299">
      <c r="A299" s="510"/>
      <c r="B299" s="510"/>
      <c r="C299" s="510"/>
      <c r="D299" s="510"/>
      <c r="E299" s="510"/>
      <c r="F299" s="510"/>
      <c r="G299" s="510"/>
      <c r="H299" s="510"/>
      <c r="I299" s="510"/>
      <c r="J299" s="510"/>
      <c r="K299" s="510"/>
      <c r="L299" s="510"/>
      <c r="M299" s="510"/>
      <c r="N299" s="510"/>
      <c r="O299" s="510"/>
      <c r="P299" s="510"/>
      <c r="Q299" s="510"/>
      <c r="R299" s="510"/>
      <c r="S299" s="510"/>
      <c r="T299" s="510"/>
      <c r="U299" s="510"/>
      <c r="V299" s="510"/>
      <c r="W299" s="510"/>
      <c r="X299" s="510"/>
      <c r="Y299" s="510"/>
      <c r="Z299" s="510"/>
    </row>
    <row r="300">
      <c r="A300" s="510"/>
      <c r="B300" s="510"/>
      <c r="C300" s="510"/>
      <c r="D300" s="510"/>
      <c r="E300" s="510"/>
      <c r="F300" s="510"/>
      <c r="G300" s="510"/>
      <c r="H300" s="510"/>
      <c r="I300" s="510"/>
      <c r="J300" s="510"/>
      <c r="K300" s="510"/>
      <c r="L300" s="510"/>
      <c r="M300" s="510"/>
      <c r="N300" s="510"/>
      <c r="O300" s="510"/>
      <c r="P300" s="510"/>
      <c r="Q300" s="510"/>
      <c r="R300" s="510"/>
      <c r="S300" s="510"/>
      <c r="T300" s="510"/>
      <c r="U300" s="510"/>
      <c r="V300" s="510"/>
      <c r="W300" s="510"/>
      <c r="X300" s="510"/>
      <c r="Y300" s="510"/>
      <c r="Z300" s="510"/>
    </row>
    <row r="301">
      <c r="A301" s="510"/>
      <c r="B301" s="510"/>
      <c r="C301" s="510"/>
      <c r="D301" s="510"/>
      <c r="E301" s="510"/>
      <c r="F301" s="510"/>
      <c r="G301" s="510"/>
      <c r="H301" s="510"/>
      <c r="I301" s="510"/>
      <c r="J301" s="510"/>
      <c r="K301" s="510"/>
      <c r="L301" s="510"/>
      <c r="M301" s="510"/>
      <c r="N301" s="510"/>
      <c r="O301" s="510"/>
      <c r="P301" s="510"/>
      <c r="Q301" s="510"/>
      <c r="R301" s="510"/>
      <c r="S301" s="510"/>
      <c r="T301" s="510"/>
      <c r="U301" s="510"/>
      <c r="V301" s="510"/>
      <c r="W301" s="510"/>
      <c r="X301" s="510"/>
      <c r="Y301" s="510"/>
      <c r="Z301" s="510"/>
    </row>
    <row r="302">
      <c r="A302" s="510"/>
      <c r="B302" s="510"/>
      <c r="C302" s="510"/>
      <c r="D302" s="510"/>
      <c r="E302" s="510"/>
      <c r="F302" s="510"/>
      <c r="G302" s="510"/>
      <c r="H302" s="510"/>
      <c r="I302" s="510"/>
      <c r="J302" s="510"/>
      <c r="K302" s="510"/>
      <c r="L302" s="510"/>
      <c r="M302" s="510"/>
      <c r="N302" s="510"/>
      <c r="O302" s="510"/>
      <c r="P302" s="510"/>
      <c r="Q302" s="510"/>
      <c r="R302" s="510"/>
      <c r="S302" s="510"/>
      <c r="T302" s="510"/>
      <c r="U302" s="510"/>
      <c r="V302" s="510"/>
      <c r="W302" s="510"/>
      <c r="X302" s="510"/>
      <c r="Y302" s="510"/>
      <c r="Z302" s="510"/>
    </row>
    <row r="303">
      <c r="A303" s="510"/>
      <c r="B303" s="510"/>
      <c r="C303" s="510"/>
      <c r="D303" s="510"/>
      <c r="E303" s="510"/>
      <c r="F303" s="510"/>
      <c r="G303" s="510"/>
      <c r="H303" s="510"/>
      <c r="I303" s="510"/>
      <c r="J303" s="510"/>
      <c r="K303" s="510"/>
      <c r="L303" s="510"/>
      <c r="M303" s="510"/>
      <c r="N303" s="510"/>
      <c r="O303" s="510"/>
      <c r="P303" s="510"/>
      <c r="Q303" s="510"/>
      <c r="R303" s="510"/>
      <c r="S303" s="510"/>
      <c r="T303" s="510"/>
      <c r="U303" s="510"/>
      <c r="V303" s="510"/>
      <c r="W303" s="510"/>
      <c r="X303" s="510"/>
      <c r="Y303" s="510"/>
      <c r="Z303" s="510"/>
    </row>
    <row r="304">
      <c r="A304" s="510"/>
      <c r="B304" s="510"/>
      <c r="C304" s="510"/>
      <c r="D304" s="510"/>
      <c r="E304" s="510"/>
      <c r="F304" s="510"/>
      <c r="G304" s="510"/>
      <c r="H304" s="510"/>
      <c r="I304" s="510"/>
      <c r="J304" s="510"/>
      <c r="K304" s="510"/>
      <c r="L304" s="510"/>
      <c r="M304" s="510"/>
      <c r="N304" s="510"/>
      <c r="O304" s="510"/>
      <c r="P304" s="510"/>
      <c r="Q304" s="510"/>
      <c r="R304" s="510"/>
      <c r="S304" s="510"/>
      <c r="T304" s="510"/>
      <c r="U304" s="510"/>
      <c r="V304" s="510"/>
      <c r="W304" s="510"/>
      <c r="X304" s="510"/>
      <c r="Y304" s="510"/>
      <c r="Z304" s="510"/>
    </row>
    <row r="305">
      <c r="A305" s="510"/>
      <c r="B305" s="510"/>
      <c r="C305" s="510"/>
      <c r="D305" s="510"/>
      <c r="E305" s="510"/>
      <c r="F305" s="510"/>
      <c r="G305" s="510"/>
      <c r="H305" s="510"/>
      <c r="I305" s="510"/>
      <c r="J305" s="510"/>
      <c r="K305" s="510"/>
      <c r="L305" s="510"/>
      <c r="M305" s="510"/>
      <c r="N305" s="510"/>
      <c r="O305" s="510"/>
      <c r="P305" s="510"/>
      <c r="Q305" s="510"/>
      <c r="R305" s="510"/>
      <c r="S305" s="510"/>
      <c r="T305" s="510"/>
      <c r="U305" s="510"/>
      <c r="V305" s="510"/>
      <c r="W305" s="510"/>
      <c r="X305" s="510"/>
      <c r="Y305" s="510"/>
      <c r="Z305" s="510"/>
    </row>
    <row r="306">
      <c r="A306" s="510"/>
      <c r="B306" s="510"/>
      <c r="C306" s="510"/>
      <c r="D306" s="510"/>
      <c r="E306" s="510"/>
      <c r="F306" s="510"/>
      <c r="G306" s="510"/>
      <c r="H306" s="510"/>
      <c r="I306" s="510"/>
      <c r="J306" s="510"/>
      <c r="K306" s="510"/>
      <c r="L306" s="510"/>
      <c r="M306" s="510"/>
      <c r="N306" s="510"/>
      <c r="O306" s="510"/>
      <c r="P306" s="510"/>
      <c r="Q306" s="510"/>
      <c r="R306" s="510"/>
      <c r="S306" s="510"/>
      <c r="T306" s="510"/>
      <c r="U306" s="510"/>
      <c r="V306" s="510"/>
      <c r="W306" s="510"/>
      <c r="X306" s="510"/>
      <c r="Y306" s="510"/>
      <c r="Z306" s="510"/>
    </row>
    <row r="307">
      <c r="A307" s="510"/>
      <c r="B307" s="510"/>
      <c r="C307" s="510"/>
      <c r="D307" s="510"/>
      <c r="E307" s="510"/>
      <c r="F307" s="510"/>
      <c r="G307" s="510"/>
      <c r="H307" s="510"/>
      <c r="I307" s="510"/>
      <c r="J307" s="510"/>
      <c r="K307" s="510"/>
      <c r="L307" s="510"/>
      <c r="M307" s="510"/>
      <c r="N307" s="510"/>
      <c r="O307" s="510"/>
      <c r="P307" s="510"/>
      <c r="Q307" s="510"/>
      <c r="R307" s="510"/>
      <c r="S307" s="510"/>
      <c r="T307" s="510"/>
      <c r="U307" s="510"/>
      <c r="V307" s="510"/>
      <c r="W307" s="510"/>
      <c r="X307" s="510"/>
      <c r="Y307" s="510"/>
      <c r="Z307" s="510"/>
    </row>
    <row r="308">
      <c r="A308" s="510"/>
      <c r="B308" s="510"/>
      <c r="C308" s="510"/>
      <c r="D308" s="510"/>
      <c r="E308" s="510"/>
      <c r="F308" s="510"/>
      <c r="G308" s="510"/>
      <c r="H308" s="510"/>
      <c r="I308" s="510"/>
      <c r="J308" s="510"/>
      <c r="K308" s="510"/>
      <c r="L308" s="510"/>
      <c r="M308" s="510"/>
      <c r="N308" s="510"/>
      <c r="O308" s="510"/>
      <c r="P308" s="510"/>
      <c r="Q308" s="510"/>
      <c r="R308" s="510"/>
      <c r="S308" s="510"/>
      <c r="T308" s="510"/>
      <c r="U308" s="510"/>
      <c r="V308" s="510"/>
      <c r="W308" s="510"/>
      <c r="X308" s="510"/>
      <c r="Y308" s="510"/>
      <c r="Z308" s="510"/>
    </row>
    <row r="309">
      <c r="A309" s="510"/>
      <c r="B309" s="510"/>
      <c r="C309" s="510"/>
      <c r="D309" s="510"/>
      <c r="E309" s="510"/>
      <c r="F309" s="510"/>
      <c r="G309" s="510"/>
      <c r="H309" s="510"/>
      <c r="I309" s="510"/>
      <c r="J309" s="510"/>
      <c r="K309" s="510"/>
      <c r="L309" s="510"/>
      <c r="M309" s="510"/>
      <c r="N309" s="510"/>
      <c r="O309" s="510"/>
      <c r="P309" s="510"/>
      <c r="Q309" s="510"/>
      <c r="R309" s="510"/>
      <c r="S309" s="510"/>
      <c r="T309" s="510"/>
      <c r="U309" s="510"/>
      <c r="V309" s="510"/>
      <c r="W309" s="510"/>
      <c r="X309" s="510"/>
      <c r="Y309" s="510"/>
      <c r="Z309" s="510"/>
    </row>
    <row r="310">
      <c r="A310" s="510"/>
      <c r="B310" s="510"/>
      <c r="C310" s="510"/>
      <c r="D310" s="510"/>
      <c r="E310" s="510"/>
      <c r="F310" s="510"/>
      <c r="G310" s="510"/>
      <c r="H310" s="510"/>
      <c r="I310" s="510"/>
      <c r="J310" s="510"/>
      <c r="K310" s="510"/>
      <c r="L310" s="510"/>
      <c r="M310" s="510"/>
      <c r="N310" s="510"/>
      <c r="O310" s="510"/>
      <c r="P310" s="510"/>
      <c r="Q310" s="510"/>
      <c r="R310" s="510"/>
      <c r="S310" s="510"/>
      <c r="T310" s="510"/>
      <c r="U310" s="510"/>
      <c r="V310" s="510"/>
      <c r="W310" s="510"/>
      <c r="X310" s="510"/>
      <c r="Y310" s="510"/>
      <c r="Z310" s="510"/>
    </row>
    <row r="311">
      <c r="A311" s="510"/>
      <c r="B311" s="510"/>
      <c r="C311" s="510"/>
      <c r="D311" s="510"/>
      <c r="E311" s="510"/>
      <c r="F311" s="510"/>
      <c r="G311" s="510"/>
      <c r="H311" s="510"/>
      <c r="I311" s="510"/>
      <c r="J311" s="510"/>
      <c r="K311" s="510"/>
      <c r="L311" s="510"/>
      <c r="M311" s="510"/>
      <c r="N311" s="510"/>
      <c r="O311" s="510"/>
      <c r="P311" s="510"/>
      <c r="Q311" s="510"/>
      <c r="R311" s="510"/>
      <c r="S311" s="510"/>
      <c r="T311" s="510"/>
      <c r="U311" s="510"/>
      <c r="V311" s="510"/>
      <c r="W311" s="510"/>
      <c r="X311" s="510"/>
      <c r="Y311" s="510"/>
      <c r="Z311" s="510"/>
    </row>
    <row r="312">
      <c r="A312" s="510"/>
      <c r="B312" s="510"/>
      <c r="C312" s="510"/>
      <c r="D312" s="510"/>
      <c r="E312" s="510"/>
      <c r="F312" s="510"/>
      <c r="G312" s="510"/>
      <c r="H312" s="510"/>
      <c r="I312" s="510"/>
      <c r="J312" s="510"/>
      <c r="K312" s="510"/>
      <c r="L312" s="510"/>
      <c r="M312" s="510"/>
      <c r="N312" s="510"/>
      <c r="O312" s="510"/>
      <c r="P312" s="510"/>
      <c r="Q312" s="510"/>
      <c r="R312" s="510"/>
      <c r="S312" s="510"/>
      <c r="T312" s="510"/>
      <c r="U312" s="510"/>
      <c r="V312" s="510"/>
      <c r="W312" s="510"/>
      <c r="X312" s="510"/>
      <c r="Y312" s="510"/>
      <c r="Z312" s="510"/>
    </row>
    <row r="313">
      <c r="A313" s="510"/>
      <c r="B313" s="510"/>
      <c r="C313" s="510"/>
      <c r="D313" s="510"/>
      <c r="E313" s="510"/>
      <c r="F313" s="510"/>
      <c r="G313" s="510"/>
      <c r="H313" s="510"/>
      <c r="I313" s="510"/>
      <c r="J313" s="510"/>
      <c r="K313" s="510"/>
      <c r="L313" s="510"/>
      <c r="M313" s="510"/>
      <c r="N313" s="510"/>
      <c r="O313" s="510"/>
      <c r="P313" s="510"/>
      <c r="Q313" s="510"/>
      <c r="R313" s="510"/>
      <c r="S313" s="510"/>
      <c r="T313" s="510"/>
      <c r="U313" s="510"/>
      <c r="V313" s="510"/>
      <c r="W313" s="510"/>
      <c r="X313" s="510"/>
      <c r="Y313" s="510"/>
      <c r="Z313" s="510"/>
    </row>
    <row r="314">
      <c r="A314" s="510"/>
      <c r="B314" s="510"/>
      <c r="C314" s="510"/>
      <c r="D314" s="510"/>
      <c r="E314" s="510"/>
      <c r="F314" s="510"/>
      <c r="G314" s="510"/>
      <c r="H314" s="510"/>
      <c r="I314" s="510"/>
      <c r="J314" s="510"/>
      <c r="K314" s="510"/>
      <c r="L314" s="510"/>
      <c r="M314" s="510"/>
      <c r="N314" s="510"/>
      <c r="O314" s="510"/>
      <c r="P314" s="510"/>
      <c r="Q314" s="510"/>
      <c r="R314" s="510"/>
      <c r="S314" s="510"/>
      <c r="T314" s="510"/>
      <c r="U314" s="510"/>
      <c r="V314" s="510"/>
      <c r="W314" s="510"/>
      <c r="X314" s="510"/>
      <c r="Y314" s="510"/>
      <c r="Z314" s="510"/>
    </row>
    <row r="315">
      <c r="A315" s="510"/>
      <c r="B315" s="510"/>
      <c r="C315" s="510"/>
      <c r="D315" s="510"/>
      <c r="E315" s="510"/>
      <c r="F315" s="510"/>
      <c r="G315" s="510"/>
      <c r="H315" s="510"/>
      <c r="I315" s="510"/>
      <c r="J315" s="510"/>
      <c r="K315" s="510"/>
      <c r="L315" s="510"/>
      <c r="M315" s="510"/>
      <c r="N315" s="510"/>
      <c r="O315" s="510"/>
      <c r="P315" s="510"/>
      <c r="Q315" s="510"/>
      <c r="R315" s="510"/>
      <c r="S315" s="510"/>
      <c r="T315" s="510"/>
      <c r="U315" s="510"/>
      <c r="V315" s="510"/>
      <c r="W315" s="510"/>
      <c r="X315" s="510"/>
      <c r="Y315" s="510"/>
      <c r="Z315" s="510"/>
    </row>
    <row r="316">
      <c r="A316" s="510"/>
      <c r="B316" s="510"/>
      <c r="C316" s="510"/>
      <c r="D316" s="510"/>
      <c r="E316" s="510"/>
      <c r="F316" s="510"/>
      <c r="G316" s="510"/>
      <c r="H316" s="510"/>
      <c r="I316" s="510"/>
      <c r="J316" s="510"/>
      <c r="K316" s="510"/>
      <c r="L316" s="510"/>
      <c r="M316" s="510"/>
      <c r="N316" s="510"/>
      <c r="O316" s="510"/>
      <c r="P316" s="510"/>
      <c r="Q316" s="510"/>
      <c r="R316" s="510"/>
      <c r="S316" s="510"/>
      <c r="T316" s="510"/>
      <c r="U316" s="510"/>
      <c r="V316" s="510"/>
      <c r="W316" s="510"/>
      <c r="X316" s="510"/>
      <c r="Y316" s="510"/>
      <c r="Z316" s="510"/>
    </row>
    <row r="317">
      <c r="A317" s="510"/>
      <c r="B317" s="510"/>
      <c r="C317" s="510"/>
      <c r="D317" s="510"/>
      <c r="E317" s="510"/>
      <c r="F317" s="510"/>
      <c r="G317" s="510"/>
      <c r="H317" s="510"/>
      <c r="I317" s="510"/>
      <c r="J317" s="510"/>
      <c r="K317" s="510"/>
      <c r="L317" s="510"/>
      <c r="M317" s="510"/>
      <c r="N317" s="510"/>
      <c r="O317" s="510"/>
      <c r="P317" s="510"/>
      <c r="Q317" s="510"/>
      <c r="R317" s="510"/>
      <c r="S317" s="510"/>
      <c r="T317" s="510"/>
      <c r="U317" s="510"/>
      <c r="V317" s="510"/>
      <c r="W317" s="510"/>
      <c r="X317" s="510"/>
      <c r="Y317" s="510"/>
      <c r="Z317" s="510"/>
    </row>
    <row r="318">
      <c r="A318" s="510"/>
      <c r="B318" s="510"/>
      <c r="C318" s="510"/>
      <c r="D318" s="510"/>
      <c r="E318" s="510"/>
      <c r="F318" s="510"/>
      <c r="G318" s="510"/>
      <c r="H318" s="510"/>
      <c r="I318" s="510"/>
      <c r="J318" s="510"/>
      <c r="K318" s="510"/>
      <c r="L318" s="510"/>
      <c r="M318" s="510"/>
      <c r="N318" s="510"/>
      <c r="O318" s="510"/>
      <c r="P318" s="510"/>
      <c r="Q318" s="510"/>
      <c r="R318" s="510"/>
      <c r="S318" s="510"/>
      <c r="T318" s="510"/>
      <c r="U318" s="510"/>
      <c r="V318" s="510"/>
      <c r="W318" s="510"/>
      <c r="X318" s="510"/>
      <c r="Y318" s="510"/>
      <c r="Z318" s="510"/>
    </row>
    <row r="319">
      <c r="A319" s="510"/>
      <c r="B319" s="510"/>
      <c r="C319" s="510"/>
      <c r="D319" s="510"/>
      <c r="E319" s="510"/>
      <c r="F319" s="510"/>
      <c r="G319" s="510"/>
      <c r="H319" s="510"/>
      <c r="I319" s="510"/>
      <c r="J319" s="510"/>
      <c r="K319" s="510"/>
      <c r="L319" s="510"/>
      <c r="M319" s="510"/>
      <c r="N319" s="510"/>
      <c r="O319" s="510"/>
      <c r="P319" s="510"/>
      <c r="Q319" s="510"/>
      <c r="R319" s="510"/>
      <c r="S319" s="510"/>
      <c r="T319" s="510"/>
      <c r="U319" s="510"/>
      <c r="V319" s="510"/>
      <c r="W319" s="510"/>
      <c r="X319" s="510"/>
      <c r="Y319" s="510"/>
      <c r="Z319" s="510"/>
    </row>
    <row r="320">
      <c r="A320" s="510"/>
      <c r="B320" s="510"/>
      <c r="C320" s="510"/>
      <c r="D320" s="510"/>
      <c r="E320" s="510"/>
      <c r="F320" s="510"/>
      <c r="G320" s="510"/>
      <c r="H320" s="510"/>
      <c r="I320" s="510"/>
      <c r="J320" s="510"/>
      <c r="K320" s="510"/>
      <c r="L320" s="510"/>
      <c r="M320" s="510"/>
      <c r="N320" s="510"/>
      <c r="O320" s="510"/>
      <c r="P320" s="510"/>
      <c r="Q320" s="510"/>
      <c r="R320" s="510"/>
      <c r="S320" s="510"/>
      <c r="T320" s="510"/>
      <c r="U320" s="510"/>
      <c r="V320" s="510"/>
      <c r="W320" s="510"/>
      <c r="X320" s="510"/>
      <c r="Y320" s="510"/>
      <c r="Z320" s="510"/>
    </row>
    <row r="321">
      <c r="A321" s="510"/>
      <c r="B321" s="510"/>
      <c r="C321" s="510"/>
      <c r="D321" s="510"/>
      <c r="E321" s="510"/>
      <c r="F321" s="510"/>
      <c r="G321" s="510"/>
      <c r="H321" s="510"/>
      <c r="I321" s="510"/>
      <c r="J321" s="510"/>
      <c r="K321" s="510"/>
      <c r="L321" s="510"/>
      <c r="M321" s="510"/>
      <c r="N321" s="510"/>
      <c r="O321" s="510"/>
      <c r="P321" s="510"/>
      <c r="Q321" s="510"/>
      <c r="R321" s="510"/>
      <c r="S321" s="510"/>
      <c r="T321" s="510"/>
      <c r="U321" s="510"/>
      <c r="V321" s="510"/>
      <c r="W321" s="510"/>
      <c r="X321" s="510"/>
      <c r="Y321" s="510"/>
      <c r="Z321" s="510"/>
    </row>
    <row r="322">
      <c r="A322" s="510"/>
      <c r="B322" s="510"/>
      <c r="C322" s="510"/>
      <c r="D322" s="510"/>
      <c r="E322" s="510"/>
      <c r="F322" s="510"/>
      <c r="G322" s="510"/>
      <c r="H322" s="510"/>
      <c r="I322" s="510"/>
      <c r="J322" s="510"/>
      <c r="K322" s="510"/>
      <c r="L322" s="510"/>
      <c r="M322" s="510"/>
      <c r="N322" s="510"/>
      <c r="O322" s="510"/>
      <c r="P322" s="510"/>
      <c r="Q322" s="510"/>
      <c r="R322" s="510"/>
      <c r="S322" s="510"/>
      <c r="T322" s="510"/>
      <c r="U322" s="510"/>
      <c r="V322" s="510"/>
      <c r="W322" s="510"/>
      <c r="X322" s="510"/>
      <c r="Y322" s="510"/>
      <c r="Z322" s="510"/>
    </row>
    <row r="323">
      <c r="A323" s="510"/>
      <c r="B323" s="510"/>
      <c r="C323" s="510"/>
      <c r="D323" s="510"/>
      <c r="E323" s="510"/>
      <c r="F323" s="510"/>
      <c r="G323" s="510"/>
      <c r="H323" s="510"/>
      <c r="I323" s="510"/>
      <c r="J323" s="510"/>
      <c r="K323" s="510"/>
      <c r="L323" s="510"/>
      <c r="M323" s="510"/>
      <c r="N323" s="510"/>
      <c r="O323" s="510"/>
      <c r="P323" s="510"/>
      <c r="Q323" s="510"/>
      <c r="R323" s="510"/>
      <c r="S323" s="510"/>
      <c r="T323" s="510"/>
      <c r="U323" s="510"/>
      <c r="V323" s="510"/>
      <c r="W323" s="510"/>
      <c r="X323" s="510"/>
      <c r="Y323" s="510"/>
      <c r="Z323" s="510"/>
    </row>
    <row r="324">
      <c r="A324" s="510"/>
      <c r="B324" s="510"/>
      <c r="C324" s="510"/>
      <c r="D324" s="510"/>
      <c r="E324" s="510"/>
      <c r="F324" s="510"/>
      <c r="G324" s="510"/>
      <c r="H324" s="510"/>
      <c r="I324" s="510"/>
      <c r="J324" s="510"/>
      <c r="K324" s="510"/>
      <c r="L324" s="510"/>
      <c r="M324" s="510"/>
      <c r="N324" s="510"/>
      <c r="O324" s="510"/>
      <c r="P324" s="510"/>
      <c r="Q324" s="510"/>
      <c r="R324" s="510"/>
      <c r="S324" s="510"/>
      <c r="T324" s="510"/>
      <c r="U324" s="510"/>
      <c r="V324" s="510"/>
      <c r="W324" s="510"/>
      <c r="X324" s="510"/>
      <c r="Y324" s="510"/>
      <c r="Z324" s="510"/>
    </row>
    <row r="325">
      <c r="A325" s="510"/>
      <c r="B325" s="510"/>
      <c r="C325" s="510"/>
      <c r="D325" s="510"/>
      <c r="E325" s="510"/>
      <c r="F325" s="510"/>
      <c r="G325" s="510"/>
      <c r="H325" s="510"/>
      <c r="I325" s="510"/>
      <c r="J325" s="510"/>
      <c r="K325" s="510"/>
      <c r="L325" s="510"/>
      <c r="M325" s="510"/>
      <c r="N325" s="510"/>
      <c r="O325" s="510"/>
      <c r="P325" s="510"/>
      <c r="Q325" s="510"/>
      <c r="R325" s="510"/>
      <c r="S325" s="510"/>
      <c r="T325" s="510"/>
      <c r="U325" s="510"/>
      <c r="V325" s="510"/>
      <c r="W325" s="510"/>
      <c r="X325" s="510"/>
      <c r="Y325" s="510"/>
      <c r="Z325" s="510"/>
    </row>
    <row r="326">
      <c r="A326" s="510"/>
      <c r="B326" s="510"/>
      <c r="C326" s="510"/>
      <c r="D326" s="510"/>
      <c r="E326" s="510"/>
      <c r="F326" s="510"/>
      <c r="G326" s="510"/>
      <c r="H326" s="510"/>
      <c r="I326" s="510"/>
      <c r="J326" s="510"/>
      <c r="K326" s="510"/>
      <c r="L326" s="510"/>
      <c r="M326" s="510"/>
      <c r="N326" s="510"/>
      <c r="O326" s="510"/>
      <c r="P326" s="510"/>
      <c r="Q326" s="510"/>
      <c r="R326" s="510"/>
      <c r="S326" s="510"/>
      <c r="T326" s="510"/>
      <c r="U326" s="510"/>
      <c r="V326" s="510"/>
      <c r="W326" s="510"/>
      <c r="X326" s="510"/>
      <c r="Y326" s="510"/>
      <c r="Z326" s="510"/>
    </row>
    <row r="327">
      <c r="A327" s="510"/>
      <c r="B327" s="510"/>
      <c r="C327" s="510"/>
      <c r="D327" s="510"/>
      <c r="E327" s="510"/>
      <c r="F327" s="510"/>
      <c r="G327" s="510"/>
      <c r="H327" s="510"/>
      <c r="I327" s="510"/>
      <c r="J327" s="510"/>
      <c r="K327" s="510"/>
      <c r="L327" s="510"/>
      <c r="M327" s="510"/>
      <c r="N327" s="510"/>
      <c r="O327" s="510"/>
      <c r="P327" s="510"/>
      <c r="Q327" s="510"/>
      <c r="R327" s="510"/>
      <c r="S327" s="510"/>
      <c r="T327" s="510"/>
      <c r="U327" s="510"/>
      <c r="V327" s="510"/>
      <c r="W327" s="510"/>
      <c r="X327" s="510"/>
      <c r="Y327" s="510"/>
      <c r="Z327" s="510"/>
    </row>
    <row r="328">
      <c r="A328" s="510"/>
      <c r="B328" s="510"/>
      <c r="C328" s="510"/>
      <c r="D328" s="510"/>
      <c r="E328" s="510"/>
      <c r="F328" s="510"/>
      <c r="G328" s="510"/>
      <c r="H328" s="510"/>
      <c r="I328" s="510"/>
      <c r="J328" s="510"/>
      <c r="K328" s="510"/>
      <c r="L328" s="510"/>
      <c r="M328" s="510"/>
      <c r="N328" s="510"/>
      <c r="O328" s="510"/>
      <c r="P328" s="510"/>
      <c r="Q328" s="510"/>
      <c r="R328" s="510"/>
      <c r="S328" s="510"/>
      <c r="T328" s="510"/>
      <c r="U328" s="510"/>
      <c r="V328" s="510"/>
      <c r="W328" s="510"/>
      <c r="X328" s="510"/>
      <c r="Y328" s="510"/>
      <c r="Z328" s="510"/>
    </row>
    <row r="329">
      <c r="A329" s="510"/>
      <c r="B329" s="510"/>
      <c r="C329" s="510"/>
      <c r="D329" s="510"/>
      <c r="E329" s="510"/>
      <c r="F329" s="510"/>
      <c r="G329" s="510"/>
      <c r="H329" s="510"/>
      <c r="I329" s="510"/>
      <c r="J329" s="510"/>
      <c r="K329" s="510"/>
      <c r="L329" s="510"/>
      <c r="M329" s="510"/>
      <c r="N329" s="510"/>
      <c r="O329" s="510"/>
      <c r="P329" s="510"/>
      <c r="Q329" s="510"/>
      <c r="R329" s="510"/>
      <c r="S329" s="510"/>
      <c r="T329" s="510"/>
      <c r="U329" s="510"/>
      <c r="V329" s="510"/>
      <c r="W329" s="510"/>
      <c r="X329" s="510"/>
      <c r="Y329" s="510"/>
      <c r="Z329" s="510"/>
    </row>
    <row r="330">
      <c r="A330" s="510"/>
      <c r="B330" s="510"/>
      <c r="C330" s="510"/>
      <c r="D330" s="510"/>
      <c r="E330" s="510"/>
      <c r="F330" s="510"/>
      <c r="G330" s="510"/>
      <c r="H330" s="510"/>
      <c r="I330" s="510"/>
      <c r="J330" s="510"/>
      <c r="K330" s="510"/>
      <c r="L330" s="510"/>
      <c r="M330" s="510"/>
      <c r="N330" s="510"/>
      <c r="O330" s="510"/>
      <c r="P330" s="510"/>
      <c r="Q330" s="510"/>
      <c r="R330" s="510"/>
      <c r="S330" s="510"/>
      <c r="T330" s="510"/>
      <c r="U330" s="510"/>
      <c r="V330" s="510"/>
      <c r="W330" s="510"/>
      <c r="X330" s="510"/>
      <c r="Y330" s="510"/>
      <c r="Z330" s="510"/>
    </row>
    <row r="331">
      <c r="A331" s="510"/>
      <c r="B331" s="510"/>
      <c r="C331" s="510"/>
      <c r="D331" s="510"/>
      <c r="E331" s="510"/>
      <c r="F331" s="510"/>
      <c r="G331" s="510"/>
      <c r="H331" s="510"/>
      <c r="I331" s="510"/>
      <c r="J331" s="510"/>
      <c r="K331" s="510"/>
      <c r="L331" s="510"/>
      <c r="M331" s="510"/>
      <c r="N331" s="510"/>
      <c r="O331" s="510"/>
      <c r="P331" s="510"/>
      <c r="Q331" s="510"/>
      <c r="R331" s="510"/>
      <c r="S331" s="510"/>
      <c r="T331" s="510"/>
      <c r="U331" s="510"/>
      <c r="V331" s="510"/>
      <c r="W331" s="510"/>
      <c r="X331" s="510"/>
      <c r="Y331" s="510"/>
      <c r="Z331" s="510"/>
    </row>
    <row r="332">
      <c r="A332" s="510"/>
      <c r="B332" s="510"/>
      <c r="C332" s="510"/>
      <c r="D332" s="510"/>
      <c r="E332" s="510"/>
      <c r="F332" s="510"/>
      <c r="G332" s="510"/>
      <c r="H332" s="510"/>
      <c r="I332" s="510"/>
      <c r="J332" s="510"/>
      <c r="K332" s="510"/>
      <c r="L332" s="510"/>
      <c r="M332" s="510"/>
      <c r="N332" s="510"/>
      <c r="O332" s="510"/>
      <c r="P332" s="510"/>
      <c r="Q332" s="510"/>
      <c r="R332" s="510"/>
      <c r="S332" s="510"/>
      <c r="T332" s="510"/>
      <c r="U332" s="510"/>
      <c r="V332" s="510"/>
      <c r="W332" s="510"/>
      <c r="X332" s="510"/>
      <c r="Y332" s="510"/>
      <c r="Z332" s="510"/>
    </row>
    <row r="333">
      <c r="A333" s="510"/>
      <c r="B333" s="510"/>
      <c r="C333" s="510"/>
      <c r="D333" s="510"/>
      <c r="E333" s="510"/>
      <c r="F333" s="510"/>
      <c r="G333" s="510"/>
      <c r="H333" s="510"/>
      <c r="I333" s="510"/>
      <c r="J333" s="510"/>
      <c r="K333" s="510"/>
      <c r="L333" s="510"/>
      <c r="M333" s="510"/>
      <c r="N333" s="510"/>
      <c r="O333" s="510"/>
      <c r="P333" s="510"/>
      <c r="Q333" s="510"/>
      <c r="R333" s="510"/>
      <c r="S333" s="510"/>
      <c r="T333" s="510"/>
      <c r="U333" s="510"/>
      <c r="V333" s="510"/>
      <c r="W333" s="510"/>
      <c r="X333" s="510"/>
      <c r="Y333" s="510"/>
      <c r="Z333" s="510"/>
    </row>
    <row r="334">
      <c r="A334" s="510"/>
      <c r="B334" s="510"/>
      <c r="C334" s="510"/>
      <c r="D334" s="510"/>
      <c r="E334" s="510"/>
      <c r="F334" s="510"/>
      <c r="G334" s="510"/>
      <c r="H334" s="510"/>
      <c r="I334" s="510"/>
      <c r="J334" s="510"/>
      <c r="K334" s="510"/>
      <c r="L334" s="510"/>
      <c r="M334" s="510"/>
      <c r="N334" s="510"/>
      <c r="O334" s="510"/>
      <c r="P334" s="510"/>
      <c r="Q334" s="510"/>
      <c r="R334" s="510"/>
      <c r="S334" s="510"/>
      <c r="T334" s="510"/>
      <c r="U334" s="510"/>
      <c r="V334" s="510"/>
      <c r="W334" s="510"/>
      <c r="X334" s="510"/>
      <c r="Y334" s="510"/>
      <c r="Z334" s="510"/>
    </row>
    <row r="335">
      <c r="A335" s="510"/>
      <c r="B335" s="510"/>
      <c r="C335" s="510"/>
      <c r="D335" s="510"/>
      <c r="E335" s="510"/>
      <c r="F335" s="510"/>
      <c r="G335" s="510"/>
      <c r="H335" s="510"/>
      <c r="I335" s="510"/>
      <c r="J335" s="510"/>
      <c r="K335" s="510"/>
      <c r="L335" s="510"/>
      <c r="M335" s="510"/>
      <c r="N335" s="510"/>
      <c r="O335" s="510"/>
      <c r="P335" s="510"/>
      <c r="Q335" s="510"/>
      <c r="R335" s="510"/>
      <c r="S335" s="510"/>
      <c r="T335" s="510"/>
      <c r="U335" s="510"/>
      <c r="V335" s="510"/>
      <c r="W335" s="510"/>
      <c r="X335" s="510"/>
      <c r="Y335" s="510"/>
      <c r="Z335" s="510"/>
    </row>
    <row r="336">
      <c r="A336" s="510"/>
      <c r="B336" s="510"/>
      <c r="C336" s="510"/>
      <c r="D336" s="510"/>
      <c r="E336" s="510"/>
      <c r="F336" s="510"/>
      <c r="G336" s="510"/>
      <c r="H336" s="510"/>
      <c r="I336" s="510"/>
      <c r="J336" s="510"/>
      <c r="K336" s="510"/>
      <c r="L336" s="510"/>
      <c r="M336" s="510"/>
      <c r="N336" s="510"/>
      <c r="O336" s="510"/>
      <c r="P336" s="510"/>
      <c r="Q336" s="510"/>
      <c r="R336" s="510"/>
      <c r="S336" s="510"/>
      <c r="T336" s="510"/>
      <c r="U336" s="510"/>
      <c r="V336" s="510"/>
      <c r="W336" s="510"/>
      <c r="X336" s="510"/>
      <c r="Y336" s="510"/>
      <c r="Z336" s="510"/>
    </row>
    <row r="337">
      <c r="A337" s="510"/>
      <c r="B337" s="510"/>
      <c r="C337" s="510"/>
      <c r="D337" s="510"/>
      <c r="E337" s="510"/>
      <c r="F337" s="510"/>
      <c r="G337" s="510"/>
      <c r="H337" s="510"/>
      <c r="I337" s="510"/>
      <c r="J337" s="510"/>
      <c r="K337" s="510"/>
      <c r="L337" s="510"/>
      <c r="M337" s="510"/>
      <c r="N337" s="510"/>
      <c r="O337" s="510"/>
      <c r="P337" s="510"/>
      <c r="Q337" s="510"/>
      <c r="R337" s="510"/>
      <c r="S337" s="510"/>
      <c r="T337" s="510"/>
      <c r="U337" s="510"/>
      <c r="V337" s="510"/>
      <c r="W337" s="510"/>
      <c r="X337" s="510"/>
      <c r="Y337" s="510"/>
      <c r="Z337" s="510"/>
    </row>
    <row r="338">
      <c r="A338" s="510"/>
      <c r="B338" s="510"/>
      <c r="C338" s="510"/>
      <c r="D338" s="510"/>
      <c r="E338" s="510"/>
      <c r="F338" s="510"/>
      <c r="G338" s="510"/>
      <c r="H338" s="510"/>
      <c r="I338" s="510"/>
      <c r="J338" s="510"/>
      <c r="K338" s="510"/>
      <c r="L338" s="510"/>
      <c r="M338" s="510"/>
      <c r="N338" s="510"/>
      <c r="O338" s="510"/>
      <c r="P338" s="510"/>
      <c r="Q338" s="510"/>
      <c r="R338" s="510"/>
      <c r="S338" s="510"/>
      <c r="T338" s="510"/>
      <c r="U338" s="510"/>
      <c r="V338" s="510"/>
      <c r="W338" s="510"/>
      <c r="X338" s="510"/>
      <c r="Y338" s="510"/>
      <c r="Z338" s="510"/>
    </row>
    <row r="339">
      <c r="A339" s="510"/>
      <c r="B339" s="510"/>
      <c r="C339" s="510"/>
      <c r="D339" s="510"/>
      <c r="E339" s="510"/>
      <c r="F339" s="510"/>
      <c r="G339" s="510"/>
      <c r="H339" s="510"/>
      <c r="I339" s="510"/>
      <c r="J339" s="510"/>
      <c r="K339" s="510"/>
      <c r="L339" s="510"/>
      <c r="M339" s="510"/>
      <c r="N339" s="510"/>
      <c r="O339" s="510"/>
      <c r="P339" s="510"/>
      <c r="Q339" s="510"/>
      <c r="R339" s="510"/>
      <c r="S339" s="510"/>
      <c r="T339" s="510"/>
      <c r="U339" s="510"/>
      <c r="V339" s="510"/>
      <c r="W339" s="510"/>
      <c r="X339" s="510"/>
      <c r="Y339" s="510"/>
      <c r="Z339" s="510"/>
    </row>
    <row r="340">
      <c r="A340" s="510"/>
      <c r="B340" s="510"/>
      <c r="C340" s="510"/>
      <c r="D340" s="510"/>
      <c r="E340" s="510"/>
      <c r="F340" s="510"/>
      <c r="G340" s="510"/>
      <c r="H340" s="510"/>
      <c r="I340" s="510"/>
      <c r="J340" s="510"/>
      <c r="K340" s="510"/>
      <c r="L340" s="510"/>
      <c r="M340" s="510"/>
      <c r="N340" s="510"/>
      <c r="O340" s="510"/>
      <c r="P340" s="510"/>
      <c r="Q340" s="510"/>
      <c r="R340" s="510"/>
      <c r="S340" s="510"/>
      <c r="T340" s="510"/>
      <c r="U340" s="510"/>
      <c r="V340" s="510"/>
      <c r="W340" s="510"/>
      <c r="X340" s="510"/>
      <c r="Y340" s="510"/>
      <c r="Z340" s="510"/>
    </row>
    <row r="341">
      <c r="A341" s="510"/>
      <c r="B341" s="510"/>
      <c r="C341" s="510"/>
      <c r="D341" s="510"/>
      <c r="E341" s="510"/>
      <c r="F341" s="510"/>
      <c r="G341" s="510"/>
      <c r="H341" s="510"/>
      <c r="I341" s="510"/>
      <c r="J341" s="510"/>
      <c r="K341" s="510"/>
      <c r="L341" s="510"/>
      <c r="M341" s="510"/>
      <c r="N341" s="510"/>
      <c r="O341" s="510"/>
      <c r="P341" s="510"/>
      <c r="Q341" s="510"/>
      <c r="R341" s="510"/>
      <c r="S341" s="510"/>
      <c r="T341" s="510"/>
      <c r="U341" s="510"/>
      <c r="V341" s="510"/>
      <c r="W341" s="510"/>
      <c r="X341" s="510"/>
      <c r="Y341" s="510"/>
      <c r="Z341" s="510"/>
    </row>
    <row r="342">
      <c r="A342" s="510"/>
      <c r="B342" s="510"/>
      <c r="C342" s="510"/>
      <c r="D342" s="510"/>
      <c r="E342" s="510"/>
      <c r="F342" s="510"/>
      <c r="G342" s="510"/>
      <c r="H342" s="510"/>
      <c r="I342" s="510"/>
      <c r="J342" s="510"/>
      <c r="K342" s="510"/>
      <c r="L342" s="510"/>
      <c r="M342" s="510"/>
      <c r="N342" s="510"/>
      <c r="O342" s="510"/>
      <c r="P342" s="510"/>
      <c r="Q342" s="510"/>
      <c r="R342" s="510"/>
      <c r="S342" s="510"/>
      <c r="T342" s="510"/>
      <c r="U342" s="510"/>
      <c r="V342" s="510"/>
      <c r="W342" s="510"/>
      <c r="X342" s="510"/>
      <c r="Y342" s="510"/>
      <c r="Z342" s="510"/>
    </row>
    <row r="343">
      <c r="A343" s="510"/>
      <c r="B343" s="510"/>
      <c r="C343" s="510"/>
      <c r="D343" s="510"/>
      <c r="E343" s="510"/>
      <c r="F343" s="510"/>
      <c r="G343" s="510"/>
      <c r="H343" s="510"/>
      <c r="I343" s="510"/>
      <c r="J343" s="510"/>
      <c r="K343" s="510"/>
      <c r="L343" s="510"/>
      <c r="M343" s="510"/>
      <c r="N343" s="510"/>
      <c r="O343" s="510"/>
      <c r="P343" s="510"/>
      <c r="Q343" s="510"/>
      <c r="R343" s="510"/>
      <c r="S343" s="510"/>
      <c r="T343" s="510"/>
      <c r="U343" s="510"/>
      <c r="V343" s="510"/>
      <c r="W343" s="510"/>
      <c r="X343" s="510"/>
      <c r="Y343" s="510"/>
      <c r="Z343" s="510"/>
    </row>
    <row r="344">
      <c r="A344" s="510"/>
      <c r="B344" s="510"/>
      <c r="C344" s="510"/>
      <c r="D344" s="510"/>
      <c r="E344" s="510"/>
      <c r="F344" s="510"/>
      <c r="G344" s="510"/>
      <c r="H344" s="510"/>
      <c r="I344" s="510"/>
      <c r="J344" s="510"/>
      <c r="K344" s="510"/>
      <c r="L344" s="510"/>
      <c r="M344" s="510"/>
      <c r="N344" s="510"/>
      <c r="O344" s="510"/>
      <c r="P344" s="510"/>
      <c r="Q344" s="510"/>
      <c r="R344" s="510"/>
      <c r="S344" s="510"/>
      <c r="T344" s="510"/>
      <c r="U344" s="510"/>
      <c r="V344" s="510"/>
      <c r="W344" s="510"/>
      <c r="X344" s="510"/>
      <c r="Y344" s="510"/>
      <c r="Z344" s="510"/>
    </row>
    <row r="345">
      <c r="A345" s="510"/>
      <c r="B345" s="510"/>
      <c r="C345" s="510"/>
      <c r="D345" s="510"/>
      <c r="E345" s="510"/>
      <c r="F345" s="510"/>
      <c r="G345" s="510"/>
      <c r="H345" s="510"/>
      <c r="I345" s="510"/>
      <c r="J345" s="510"/>
      <c r="K345" s="510"/>
      <c r="L345" s="510"/>
      <c r="M345" s="510"/>
      <c r="N345" s="510"/>
      <c r="O345" s="510"/>
      <c r="P345" s="510"/>
      <c r="Q345" s="510"/>
      <c r="R345" s="510"/>
      <c r="S345" s="510"/>
      <c r="T345" s="510"/>
      <c r="U345" s="510"/>
      <c r="V345" s="510"/>
      <c r="W345" s="510"/>
      <c r="X345" s="510"/>
      <c r="Y345" s="510"/>
      <c r="Z345" s="510"/>
    </row>
    <row r="346">
      <c r="A346" s="510"/>
      <c r="B346" s="510"/>
      <c r="C346" s="510"/>
      <c r="D346" s="510"/>
      <c r="E346" s="510"/>
      <c r="F346" s="510"/>
      <c r="G346" s="510"/>
      <c r="H346" s="510"/>
      <c r="I346" s="510"/>
      <c r="J346" s="510"/>
      <c r="K346" s="510"/>
      <c r="L346" s="510"/>
      <c r="M346" s="510"/>
      <c r="N346" s="510"/>
      <c r="O346" s="510"/>
      <c r="P346" s="510"/>
      <c r="Q346" s="510"/>
      <c r="R346" s="510"/>
      <c r="S346" s="510"/>
      <c r="T346" s="510"/>
      <c r="U346" s="510"/>
      <c r="V346" s="510"/>
      <c r="W346" s="510"/>
      <c r="X346" s="510"/>
      <c r="Y346" s="510"/>
      <c r="Z346" s="510"/>
    </row>
    <row r="347">
      <c r="A347" s="510"/>
      <c r="B347" s="510"/>
      <c r="C347" s="510"/>
      <c r="D347" s="510"/>
      <c r="E347" s="510"/>
      <c r="F347" s="510"/>
      <c r="G347" s="510"/>
      <c r="H347" s="510"/>
      <c r="I347" s="510"/>
      <c r="J347" s="510"/>
      <c r="K347" s="510"/>
      <c r="L347" s="510"/>
      <c r="M347" s="510"/>
      <c r="N347" s="510"/>
      <c r="O347" s="510"/>
      <c r="P347" s="510"/>
      <c r="Q347" s="510"/>
      <c r="R347" s="510"/>
      <c r="S347" s="510"/>
      <c r="T347" s="510"/>
      <c r="U347" s="510"/>
      <c r="V347" s="510"/>
      <c r="W347" s="510"/>
      <c r="X347" s="510"/>
      <c r="Y347" s="510"/>
      <c r="Z347" s="510"/>
    </row>
    <row r="348">
      <c r="A348" s="510"/>
      <c r="B348" s="510"/>
      <c r="C348" s="510"/>
      <c r="D348" s="510"/>
      <c r="E348" s="510"/>
      <c r="F348" s="510"/>
      <c r="G348" s="510"/>
      <c r="H348" s="510"/>
      <c r="I348" s="510"/>
      <c r="J348" s="510"/>
      <c r="K348" s="510"/>
      <c r="L348" s="510"/>
      <c r="M348" s="510"/>
      <c r="N348" s="510"/>
      <c r="O348" s="510"/>
      <c r="P348" s="510"/>
      <c r="Q348" s="510"/>
      <c r="R348" s="510"/>
      <c r="S348" s="510"/>
      <c r="T348" s="510"/>
      <c r="U348" s="510"/>
      <c r="V348" s="510"/>
      <c r="W348" s="510"/>
      <c r="X348" s="510"/>
      <c r="Y348" s="510"/>
      <c r="Z348" s="510"/>
    </row>
    <row r="349">
      <c r="A349" s="510"/>
      <c r="B349" s="510"/>
      <c r="C349" s="510"/>
      <c r="D349" s="510"/>
      <c r="E349" s="510"/>
      <c r="F349" s="510"/>
      <c r="G349" s="510"/>
      <c r="H349" s="510"/>
      <c r="I349" s="510"/>
      <c r="J349" s="510"/>
      <c r="K349" s="510"/>
      <c r="L349" s="510"/>
      <c r="M349" s="510"/>
      <c r="N349" s="510"/>
      <c r="O349" s="510"/>
      <c r="P349" s="510"/>
      <c r="Q349" s="510"/>
      <c r="R349" s="510"/>
      <c r="S349" s="510"/>
      <c r="T349" s="510"/>
      <c r="U349" s="510"/>
      <c r="V349" s="510"/>
      <c r="W349" s="510"/>
      <c r="X349" s="510"/>
      <c r="Y349" s="510"/>
      <c r="Z349" s="510"/>
    </row>
    <row r="350">
      <c r="A350" s="510"/>
      <c r="B350" s="510"/>
      <c r="C350" s="510"/>
      <c r="D350" s="510"/>
      <c r="E350" s="510"/>
      <c r="F350" s="510"/>
      <c r="G350" s="510"/>
      <c r="H350" s="510"/>
      <c r="I350" s="510"/>
      <c r="J350" s="510"/>
      <c r="K350" s="510"/>
      <c r="L350" s="510"/>
      <c r="M350" s="510"/>
      <c r="N350" s="510"/>
      <c r="O350" s="510"/>
      <c r="P350" s="510"/>
      <c r="Q350" s="510"/>
      <c r="R350" s="510"/>
      <c r="S350" s="510"/>
      <c r="T350" s="510"/>
      <c r="U350" s="510"/>
      <c r="V350" s="510"/>
      <c r="W350" s="510"/>
      <c r="X350" s="510"/>
      <c r="Y350" s="510"/>
      <c r="Z350" s="510"/>
    </row>
    <row r="351">
      <c r="A351" s="510"/>
      <c r="B351" s="510"/>
      <c r="C351" s="510"/>
      <c r="D351" s="510"/>
      <c r="E351" s="510"/>
      <c r="F351" s="510"/>
      <c r="G351" s="510"/>
      <c r="H351" s="510"/>
      <c r="I351" s="510"/>
      <c r="J351" s="510"/>
      <c r="K351" s="510"/>
      <c r="L351" s="510"/>
      <c r="M351" s="510"/>
      <c r="N351" s="510"/>
      <c r="O351" s="510"/>
      <c r="P351" s="510"/>
      <c r="Q351" s="510"/>
      <c r="R351" s="510"/>
      <c r="S351" s="510"/>
      <c r="T351" s="510"/>
      <c r="U351" s="510"/>
      <c r="V351" s="510"/>
      <c r="W351" s="510"/>
      <c r="X351" s="510"/>
      <c r="Y351" s="510"/>
      <c r="Z351" s="510"/>
    </row>
    <row r="352">
      <c r="A352" s="510"/>
      <c r="B352" s="510"/>
      <c r="C352" s="510"/>
      <c r="D352" s="510"/>
      <c r="E352" s="510"/>
      <c r="F352" s="510"/>
      <c r="G352" s="510"/>
      <c r="H352" s="510"/>
      <c r="I352" s="510"/>
      <c r="J352" s="510"/>
      <c r="K352" s="510"/>
      <c r="L352" s="510"/>
      <c r="M352" s="510"/>
      <c r="N352" s="510"/>
      <c r="O352" s="510"/>
      <c r="P352" s="510"/>
      <c r="Q352" s="510"/>
      <c r="R352" s="510"/>
      <c r="S352" s="510"/>
      <c r="T352" s="510"/>
      <c r="U352" s="510"/>
      <c r="V352" s="510"/>
      <c r="W352" s="510"/>
      <c r="X352" s="510"/>
      <c r="Y352" s="510"/>
      <c r="Z352" s="510"/>
    </row>
    <row r="353">
      <c r="A353" s="510"/>
      <c r="B353" s="510"/>
      <c r="C353" s="510"/>
      <c r="D353" s="510"/>
      <c r="E353" s="510"/>
      <c r="F353" s="510"/>
      <c r="G353" s="510"/>
      <c r="H353" s="510"/>
      <c r="I353" s="510"/>
      <c r="J353" s="510"/>
      <c r="K353" s="510"/>
      <c r="L353" s="510"/>
      <c r="M353" s="510"/>
      <c r="N353" s="510"/>
      <c r="O353" s="510"/>
      <c r="P353" s="510"/>
      <c r="Q353" s="510"/>
      <c r="R353" s="510"/>
      <c r="S353" s="510"/>
      <c r="T353" s="510"/>
      <c r="U353" s="510"/>
      <c r="V353" s="510"/>
      <c r="W353" s="510"/>
      <c r="X353" s="510"/>
      <c r="Y353" s="510"/>
      <c r="Z353" s="510"/>
    </row>
    <row r="354">
      <c r="A354" s="510"/>
      <c r="B354" s="510"/>
      <c r="C354" s="510"/>
      <c r="D354" s="510"/>
      <c r="E354" s="510"/>
      <c r="F354" s="510"/>
      <c r="G354" s="510"/>
      <c r="H354" s="510"/>
      <c r="I354" s="510"/>
      <c r="J354" s="510"/>
      <c r="K354" s="510"/>
      <c r="L354" s="510"/>
      <c r="M354" s="510"/>
      <c r="N354" s="510"/>
      <c r="O354" s="510"/>
      <c r="P354" s="510"/>
      <c r="Q354" s="510"/>
      <c r="R354" s="510"/>
      <c r="S354" s="510"/>
      <c r="T354" s="510"/>
      <c r="U354" s="510"/>
      <c r="V354" s="510"/>
      <c r="W354" s="510"/>
      <c r="X354" s="510"/>
      <c r="Y354" s="510"/>
      <c r="Z354" s="510"/>
    </row>
    <row r="355">
      <c r="A355" s="510"/>
      <c r="B355" s="510"/>
      <c r="C355" s="510"/>
      <c r="D355" s="510"/>
      <c r="E355" s="510"/>
      <c r="F355" s="510"/>
      <c r="G355" s="510"/>
      <c r="H355" s="510"/>
      <c r="I355" s="510"/>
      <c r="J355" s="510"/>
      <c r="K355" s="510"/>
      <c r="L355" s="510"/>
      <c r="M355" s="510"/>
      <c r="N355" s="510"/>
      <c r="O355" s="510"/>
      <c r="P355" s="510"/>
      <c r="Q355" s="510"/>
      <c r="R355" s="510"/>
      <c r="S355" s="510"/>
      <c r="T355" s="510"/>
      <c r="U355" s="510"/>
      <c r="V355" s="510"/>
      <c r="W355" s="510"/>
      <c r="X355" s="510"/>
      <c r="Y355" s="510"/>
      <c r="Z355" s="510"/>
    </row>
    <row r="356">
      <c r="A356" s="510"/>
      <c r="B356" s="510"/>
      <c r="C356" s="510"/>
      <c r="D356" s="510"/>
      <c r="E356" s="510"/>
      <c r="F356" s="510"/>
      <c r="G356" s="510"/>
      <c r="H356" s="510"/>
      <c r="I356" s="510"/>
      <c r="J356" s="510"/>
      <c r="K356" s="510"/>
      <c r="L356" s="510"/>
      <c r="M356" s="510"/>
      <c r="N356" s="510"/>
      <c r="O356" s="510"/>
      <c r="P356" s="510"/>
      <c r="Q356" s="510"/>
      <c r="R356" s="510"/>
      <c r="S356" s="510"/>
      <c r="T356" s="510"/>
      <c r="U356" s="510"/>
      <c r="V356" s="510"/>
      <c r="W356" s="510"/>
      <c r="X356" s="510"/>
      <c r="Y356" s="510"/>
      <c r="Z356" s="510"/>
    </row>
    <row r="357">
      <c r="A357" s="510"/>
      <c r="B357" s="510"/>
      <c r="C357" s="510"/>
      <c r="D357" s="510"/>
      <c r="E357" s="510"/>
      <c r="F357" s="510"/>
      <c r="G357" s="510"/>
      <c r="H357" s="510"/>
      <c r="I357" s="510"/>
      <c r="J357" s="510"/>
      <c r="K357" s="510"/>
      <c r="L357" s="510"/>
      <c r="M357" s="510"/>
      <c r="N357" s="510"/>
      <c r="O357" s="510"/>
      <c r="P357" s="510"/>
      <c r="Q357" s="510"/>
      <c r="R357" s="510"/>
      <c r="S357" s="510"/>
      <c r="T357" s="510"/>
      <c r="U357" s="510"/>
      <c r="V357" s="510"/>
      <c r="W357" s="510"/>
      <c r="X357" s="510"/>
      <c r="Y357" s="510"/>
      <c r="Z357" s="510"/>
    </row>
    <row r="358">
      <c r="A358" s="510"/>
      <c r="B358" s="510"/>
      <c r="C358" s="510"/>
      <c r="D358" s="510"/>
      <c r="E358" s="510"/>
      <c r="F358" s="510"/>
      <c r="G358" s="510"/>
      <c r="H358" s="510"/>
      <c r="I358" s="510"/>
      <c r="J358" s="510"/>
      <c r="K358" s="510"/>
      <c r="L358" s="510"/>
      <c r="M358" s="510"/>
      <c r="N358" s="510"/>
      <c r="O358" s="510"/>
      <c r="P358" s="510"/>
      <c r="Q358" s="510"/>
      <c r="R358" s="510"/>
      <c r="S358" s="510"/>
      <c r="T358" s="510"/>
      <c r="U358" s="510"/>
      <c r="V358" s="510"/>
      <c r="W358" s="510"/>
      <c r="X358" s="510"/>
      <c r="Y358" s="510"/>
      <c r="Z358" s="510"/>
    </row>
    <row r="359">
      <c r="A359" s="510"/>
      <c r="B359" s="510"/>
      <c r="C359" s="510"/>
      <c r="D359" s="510"/>
      <c r="E359" s="510"/>
      <c r="F359" s="510"/>
      <c r="G359" s="510"/>
      <c r="H359" s="510"/>
      <c r="I359" s="510"/>
      <c r="J359" s="510"/>
      <c r="K359" s="510"/>
      <c r="L359" s="510"/>
      <c r="M359" s="510"/>
      <c r="N359" s="510"/>
      <c r="O359" s="510"/>
      <c r="P359" s="510"/>
      <c r="Q359" s="510"/>
      <c r="R359" s="510"/>
      <c r="S359" s="510"/>
      <c r="T359" s="510"/>
      <c r="U359" s="510"/>
      <c r="V359" s="510"/>
      <c r="W359" s="510"/>
      <c r="X359" s="510"/>
      <c r="Y359" s="510"/>
      <c r="Z359" s="510"/>
    </row>
    <row r="360">
      <c r="A360" s="510"/>
      <c r="B360" s="510"/>
      <c r="C360" s="510"/>
      <c r="D360" s="510"/>
      <c r="E360" s="510"/>
      <c r="F360" s="510"/>
      <c r="G360" s="510"/>
      <c r="H360" s="510"/>
      <c r="I360" s="510"/>
      <c r="J360" s="510"/>
      <c r="K360" s="510"/>
      <c r="L360" s="510"/>
      <c r="M360" s="510"/>
      <c r="N360" s="510"/>
      <c r="O360" s="510"/>
      <c r="P360" s="510"/>
      <c r="Q360" s="510"/>
      <c r="R360" s="510"/>
      <c r="S360" s="510"/>
      <c r="T360" s="510"/>
      <c r="U360" s="510"/>
      <c r="V360" s="510"/>
      <c r="W360" s="510"/>
      <c r="X360" s="510"/>
      <c r="Y360" s="510"/>
      <c r="Z360" s="510"/>
    </row>
    <row r="361">
      <c r="A361" s="510"/>
      <c r="B361" s="510"/>
      <c r="C361" s="510"/>
      <c r="D361" s="510"/>
      <c r="E361" s="510"/>
      <c r="F361" s="510"/>
      <c r="G361" s="510"/>
      <c r="H361" s="510"/>
      <c r="I361" s="510"/>
      <c r="J361" s="510"/>
      <c r="K361" s="510"/>
      <c r="L361" s="510"/>
      <c r="M361" s="510"/>
      <c r="N361" s="510"/>
      <c r="O361" s="510"/>
      <c r="P361" s="510"/>
      <c r="Q361" s="510"/>
      <c r="R361" s="510"/>
      <c r="S361" s="510"/>
      <c r="T361" s="510"/>
      <c r="U361" s="510"/>
      <c r="V361" s="510"/>
      <c r="W361" s="510"/>
      <c r="X361" s="510"/>
      <c r="Y361" s="510"/>
      <c r="Z361" s="510"/>
    </row>
    <row r="362">
      <c r="A362" s="510"/>
      <c r="B362" s="510"/>
      <c r="C362" s="510"/>
      <c r="D362" s="510"/>
      <c r="E362" s="510"/>
      <c r="F362" s="510"/>
      <c r="G362" s="510"/>
      <c r="H362" s="510"/>
      <c r="I362" s="510"/>
      <c r="J362" s="510"/>
      <c r="K362" s="510"/>
      <c r="L362" s="510"/>
      <c r="M362" s="510"/>
      <c r="N362" s="510"/>
      <c r="O362" s="510"/>
      <c r="P362" s="510"/>
      <c r="Q362" s="510"/>
      <c r="R362" s="510"/>
      <c r="S362" s="510"/>
      <c r="T362" s="510"/>
      <c r="U362" s="510"/>
      <c r="V362" s="510"/>
      <c r="W362" s="510"/>
      <c r="X362" s="510"/>
      <c r="Y362" s="510"/>
      <c r="Z362" s="510"/>
    </row>
    <row r="363">
      <c r="A363" s="510"/>
      <c r="B363" s="510"/>
      <c r="C363" s="510"/>
      <c r="D363" s="510"/>
      <c r="E363" s="510"/>
      <c r="F363" s="510"/>
      <c r="G363" s="510"/>
      <c r="H363" s="510"/>
      <c r="I363" s="510"/>
      <c r="J363" s="510"/>
      <c r="K363" s="510"/>
      <c r="L363" s="510"/>
      <c r="M363" s="510"/>
      <c r="N363" s="510"/>
      <c r="O363" s="510"/>
      <c r="P363" s="510"/>
      <c r="Q363" s="510"/>
      <c r="R363" s="510"/>
      <c r="S363" s="510"/>
      <c r="T363" s="510"/>
      <c r="U363" s="510"/>
      <c r="V363" s="510"/>
      <c r="W363" s="510"/>
      <c r="X363" s="510"/>
      <c r="Y363" s="510"/>
      <c r="Z363" s="510"/>
    </row>
    <row r="364">
      <c r="A364" s="510"/>
      <c r="B364" s="510"/>
      <c r="C364" s="510"/>
      <c r="D364" s="510"/>
      <c r="E364" s="510"/>
      <c r="F364" s="510"/>
      <c r="G364" s="510"/>
      <c r="H364" s="510"/>
      <c r="I364" s="510"/>
      <c r="J364" s="510"/>
      <c r="K364" s="510"/>
      <c r="L364" s="510"/>
      <c r="M364" s="510"/>
      <c r="N364" s="510"/>
      <c r="O364" s="510"/>
      <c r="P364" s="510"/>
      <c r="Q364" s="510"/>
      <c r="R364" s="510"/>
      <c r="S364" s="510"/>
      <c r="T364" s="510"/>
      <c r="U364" s="510"/>
      <c r="V364" s="510"/>
      <c r="W364" s="510"/>
      <c r="X364" s="510"/>
      <c r="Y364" s="510"/>
      <c r="Z364" s="510"/>
    </row>
    <row r="365">
      <c r="A365" s="510"/>
      <c r="B365" s="510"/>
      <c r="C365" s="510"/>
      <c r="D365" s="510"/>
      <c r="E365" s="510"/>
      <c r="F365" s="510"/>
      <c r="G365" s="510"/>
      <c r="H365" s="510"/>
      <c r="I365" s="510"/>
      <c r="J365" s="510"/>
      <c r="K365" s="510"/>
      <c r="L365" s="510"/>
      <c r="M365" s="510"/>
      <c r="N365" s="510"/>
      <c r="O365" s="510"/>
      <c r="P365" s="510"/>
      <c r="Q365" s="510"/>
      <c r="R365" s="510"/>
      <c r="S365" s="510"/>
      <c r="T365" s="510"/>
      <c r="U365" s="510"/>
      <c r="V365" s="510"/>
      <c r="W365" s="510"/>
      <c r="X365" s="510"/>
      <c r="Y365" s="510"/>
      <c r="Z365" s="510"/>
    </row>
    <row r="366">
      <c r="A366" s="510"/>
      <c r="B366" s="510"/>
      <c r="C366" s="510"/>
      <c r="D366" s="510"/>
      <c r="E366" s="510"/>
      <c r="F366" s="510"/>
      <c r="G366" s="510"/>
      <c r="H366" s="510"/>
      <c r="I366" s="510"/>
      <c r="J366" s="510"/>
      <c r="K366" s="510"/>
      <c r="L366" s="510"/>
      <c r="M366" s="510"/>
      <c r="N366" s="510"/>
      <c r="O366" s="510"/>
      <c r="P366" s="510"/>
      <c r="Q366" s="510"/>
      <c r="R366" s="510"/>
      <c r="S366" s="510"/>
      <c r="T366" s="510"/>
      <c r="U366" s="510"/>
      <c r="V366" s="510"/>
      <c r="W366" s="510"/>
      <c r="X366" s="510"/>
      <c r="Y366" s="510"/>
      <c r="Z366" s="510"/>
    </row>
    <row r="367">
      <c r="A367" s="510"/>
      <c r="B367" s="510"/>
      <c r="C367" s="510"/>
      <c r="D367" s="510"/>
      <c r="E367" s="510"/>
      <c r="F367" s="510"/>
      <c r="G367" s="510"/>
      <c r="H367" s="510"/>
      <c r="I367" s="510"/>
      <c r="J367" s="510"/>
      <c r="K367" s="510"/>
      <c r="L367" s="510"/>
      <c r="M367" s="510"/>
      <c r="N367" s="510"/>
      <c r="O367" s="510"/>
      <c r="P367" s="510"/>
      <c r="Q367" s="510"/>
      <c r="R367" s="510"/>
      <c r="S367" s="510"/>
      <c r="T367" s="510"/>
      <c r="U367" s="510"/>
      <c r="V367" s="510"/>
      <c r="W367" s="510"/>
      <c r="X367" s="510"/>
      <c r="Y367" s="510"/>
      <c r="Z367" s="510"/>
    </row>
    <row r="368">
      <c r="A368" s="510"/>
      <c r="B368" s="510"/>
      <c r="C368" s="510"/>
      <c r="D368" s="510"/>
      <c r="E368" s="510"/>
      <c r="F368" s="510"/>
      <c r="G368" s="510"/>
      <c r="H368" s="510"/>
      <c r="I368" s="510"/>
      <c r="J368" s="510"/>
      <c r="K368" s="510"/>
      <c r="L368" s="510"/>
      <c r="M368" s="510"/>
      <c r="N368" s="510"/>
      <c r="O368" s="510"/>
      <c r="P368" s="510"/>
      <c r="Q368" s="510"/>
      <c r="R368" s="510"/>
      <c r="S368" s="510"/>
      <c r="T368" s="510"/>
      <c r="U368" s="510"/>
      <c r="V368" s="510"/>
      <c r="W368" s="510"/>
      <c r="X368" s="510"/>
      <c r="Y368" s="510"/>
      <c r="Z368" s="510"/>
    </row>
    <row r="369">
      <c r="A369" s="510"/>
      <c r="B369" s="510"/>
      <c r="C369" s="510"/>
      <c r="D369" s="510"/>
      <c r="E369" s="510"/>
      <c r="F369" s="510"/>
      <c r="G369" s="510"/>
      <c r="H369" s="510"/>
      <c r="I369" s="510"/>
      <c r="J369" s="510"/>
      <c r="K369" s="510"/>
      <c r="L369" s="510"/>
      <c r="M369" s="510"/>
      <c r="N369" s="510"/>
      <c r="O369" s="510"/>
      <c r="P369" s="510"/>
      <c r="Q369" s="510"/>
      <c r="R369" s="510"/>
      <c r="S369" s="510"/>
      <c r="T369" s="510"/>
      <c r="U369" s="510"/>
      <c r="V369" s="510"/>
      <c r="W369" s="510"/>
      <c r="X369" s="510"/>
      <c r="Y369" s="510"/>
      <c r="Z369" s="510"/>
    </row>
    <row r="370">
      <c r="A370" s="510"/>
      <c r="B370" s="510"/>
      <c r="C370" s="510"/>
      <c r="D370" s="510"/>
      <c r="E370" s="510"/>
      <c r="F370" s="510"/>
      <c r="G370" s="510"/>
      <c r="H370" s="510"/>
      <c r="I370" s="510"/>
      <c r="J370" s="510"/>
      <c r="K370" s="510"/>
      <c r="L370" s="510"/>
      <c r="M370" s="510"/>
      <c r="N370" s="510"/>
      <c r="O370" s="510"/>
      <c r="P370" s="510"/>
      <c r="Q370" s="510"/>
      <c r="R370" s="510"/>
      <c r="S370" s="510"/>
      <c r="T370" s="510"/>
      <c r="U370" s="510"/>
      <c r="V370" s="510"/>
      <c r="W370" s="510"/>
      <c r="X370" s="510"/>
      <c r="Y370" s="510"/>
      <c r="Z370" s="510"/>
    </row>
    <row r="371">
      <c r="A371" s="510"/>
      <c r="B371" s="510"/>
      <c r="C371" s="510"/>
      <c r="D371" s="510"/>
      <c r="E371" s="510"/>
      <c r="F371" s="510"/>
      <c r="G371" s="510"/>
      <c r="H371" s="510"/>
      <c r="I371" s="510"/>
      <c r="J371" s="510"/>
      <c r="K371" s="510"/>
      <c r="L371" s="510"/>
      <c r="M371" s="510"/>
      <c r="N371" s="510"/>
      <c r="O371" s="510"/>
      <c r="P371" s="510"/>
      <c r="Q371" s="510"/>
      <c r="R371" s="510"/>
      <c r="S371" s="510"/>
      <c r="T371" s="510"/>
      <c r="U371" s="510"/>
      <c r="V371" s="510"/>
      <c r="W371" s="510"/>
      <c r="X371" s="510"/>
      <c r="Y371" s="510"/>
      <c r="Z371" s="510"/>
    </row>
    <row r="372">
      <c r="A372" s="510"/>
      <c r="B372" s="510"/>
      <c r="C372" s="510"/>
      <c r="D372" s="510"/>
      <c r="E372" s="510"/>
      <c r="F372" s="510"/>
      <c r="G372" s="510"/>
      <c r="H372" s="510"/>
      <c r="I372" s="510"/>
      <c r="J372" s="510"/>
      <c r="K372" s="510"/>
      <c r="L372" s="510"/>
      <c r="M372" s="510"/>
      <c r="N372" s="510"/>
      <c r="O372" s="510"/>
      <c r="P372" s="510"/>
      <c r="Q372" s="510"/>
      <c r="R372" s="510"/>
      <c r="S372" s="510"/>
      <c r="T372" s="510"/>
      <c r="U372" s="510"/>
      <c r="V372" s="510"/>
      <c r="W372" s="510"/>
      <c r="X372" s="510"/>
      <c r="Y372" s="510"/>
      <c r="Z372" s="510"/>
    </row>
    <row r="373">
      <c r="A373" s="510"/>
      <c r="B373" s="510"/>
      <c r="C373" s="510"/>
      <c r="D373" s="510"/>
      <c r="E373" s="510"/>
      <c r="F373" s="510"/>
      <c r="G373" s="510"/>
      <c r="H373" s="510"/>
      <c r="I373" s="510"/>
      <c r="J373" s="510"/>
      <c r="K373" s="510"/>
      <c r="L373" s="510"/>
      <c r="M373" s="510"/>
      <c r="N373" s="510"/>
      <c r="O373" s="510"/>
      <c r="P373" s="510"/>
      <c r="Q373" s="510"/>
      <c r="R373" s="510"/>
      <c r="S373" s="510"/>
      <c r="T373" s="510"/>
      <c r="U373" s="510"/>
      <c r="V373" s="510"/>
      <c r="W373" s="510"/>
      <c r="X373" s="510"/>
      <c r="Y373" s="510"/>
      <c r="Z373" s="510"/>
    </row>
    <row r="374">
      <c r="A374" s="510"/>
      <c r="B374" s="510"/>
      <c r="C374" s="510"/>
      <c r="D374" s="510"/>
      <c r="E374" s="510"/>
      <c r="F374" s="510"/>
      <c r="G374" s="510"/>
      <c r="H374" s="510"/>
      <c r="I374" s="510"/>
      <c r="J374" s="510"/>
      <c r="K374" s="510"/>
      <c r="L374" s="510"/>
      <c r="M374" s="510"/>
      <c r="N374" s="510"/>
      <c r="O374" s="510"/>
      <c r="P374" s="510"/>
      <c r="Q374" s="510"/>
      <c r="R374" s="510"/>
      <c r="S374" s="510"/>
      <c r="T374" s="510"/>
      <c r="U374" s="510"/>
      <c r="V374" s="510"/>
      <c r="W374" s="510"/>
      <c r="X374" s="510"/>
      <c r="Y374" s="510"/>
      <c r="Z374" s="510"/>
    </row>
    <row r="375">
      <c r="A375" s="510"/>
      <c r="B375" s="510"/>
      <c r="C375" s="510"/>
      <c r="D375" s="510"/>
      <c r="E375" s="510"/>
      <c r="F375" s="510"/>
      <c r="G375" s="510"/>
      <c r="H375" s="510"/>
      <c r="I375" s="510"/>
      <c r="J375" s="510"/>
      <c r="K375" s="510"/>
      <c r="L375" s="510"/>
      <c r="M375" s="510"/>
      <c r="N375" s="510"/>
      <c r="O375" s="510"/>
      <c r="P375" s="510"/>
      <c r="Q375" s="510"/>
      <c r="R375" s="510"/>
      <c r="S375" s="510"/>
      <c r="T375" s="510"/>
      <c r="U375" s="510"/>
      <c r="V375" s="510"/>
      <c r="W375" s="510"/>
      <c r="X375" s="510"/>
      <c r="Y375" s="510"/>
      <c r="Z375" s="510"/>
    </row>
    <row r="376">
      <c r="A376" s="510"/>
      <c r="B376" s="510"/>
      <c r="C376" s="510"/>
      <c r="D376" s="510"/>
      <c r="E376" s="510"/>
      <c r="F376" s="510"/>
      <c r="G376" s="510"/>
      <c r="H376" s="510"/>
      <c r="I376" s="510"/>
      <c r="J376" s="510"/>
      <c r="K376" s="510"/>
      <c r="L376" s="510"/>
      <c r="M376" s="510"/>
      <c r="N376" s="510"/>
      <c r="O376" s="510"/>
      <c r="P376" s="510"/>
      <c r="Q376" s="510"/>
      <c r="R376" s="510"/>
      <c r="S376" s="510"/>
      <c r="T376" s="510"/>
      <c r="U376" s="510"/>
      <c r="V376" s="510"/>
      <c r="W376" s="510"/>
      <c r="X376" s="510"/>
      <c r="Y376" s="510"/>
      <c r="Z376" s="510"/>
    </row>
    <row r="377">
      <c r="A377" s="510"/>
      <c r="B377" s="510"/>
      <c r="C377" s="510"/>
      <c r="D377" s="510"/>
      <c r="E377" s="510"/>
      <c r="F377" s="510"/>
      <c r="G377" s="510"/>
      <c r="H377" s="510"/>
      <c r="I377" s="510"/>
      <c r="J377" s="510"/>
      <c r="K377" s="510"/>
      <c r="L377" s="510"/>
      <c r="M377" s="510"/>
      <c r="N377" s="510"/>
      <c r="O377" s="510"/>
      <c r="P377" s="510"/>
      <c r="Q377" s="510"/>
      <c r="R377" s="510"/>
      <c r="S377" s="510"/>
      <c r="T377" s="510"/>
      <c r="U377" s="510"/>
      <c r="V377" s="510"/>
      <c r="W377" s="510"/>
      <c r="X377" s="510"/>
      <c r="Y377" s="510"/>
      <c r="Z377" s="510"/>
    </row>
    <row r="378">
      <c r="A378" s="510"/>
      <c r="B378" s="510"/>
      <c r="C378" s="510"/>
      <c r="D378" s="510"/>
      <c r="E378" s="510"/>
      <c r="F378" s="510"/>
      <c r="G378" s="510"/>
      <c r="H378" s="510"/>
      <c r="I378" s="510"/>
      <c r="J378" s="510"/>
      <c r="K378" s="510"/>
      <c r="L378" s="510"/>
      <c r="M378" s="510"/>
      <c r="N378" s="510"/>
      <c r="O378" s="510"/>
      <c r="P378" s="510"/>
      <c r="Q378" s="510"/>
      <c r="R378" s="510"/>
      <c r="S378" s="510"/>
      <c r="T378" s="510"/>
      <c r="U378" s="510"/>
      <c r="V378" s="510"/>
      <c r="W378" s="510"/>
      <c r="X378" s="510"/>
      <c r="Y378" s="510"/>
      <c r="Z378" s="510"/>
    </row>
    <row r="379">
      <c r="A379" s="510"/>
      <c r="B379" s="510"/>
      <c r="C379" s="510"/>
      <c r="D379" s="510"/>
      <c r="E379" s="510"/>
      <c r="F379" s="510"/>
      <c r="G379" s="510"/>
      <c r="H379" s="510"/>
      <c r="I379" s="510"/>
      <c r="J379" s="510"/>
      <c r="K379" s="510"/>
      <c r="L379" s="510"/>
      <c r="M379" s="510"/>
      <c r="N379" s="510"/>
      <c r="O379" s="510"/>
      <c r="P379" s="510"/>
      <c r="Q379" s="510"/>
      <c r="R379" s="510"/>
      <c r="S379" s="510"/>
      <c r="T379" s="510"/>
      <c r="U379" s="510"/>
      <c r="V379" s="510"/>
      <c r="W379" s="510"/>
      <c r="X379" s="510"/>
      <c r="Y379" s="510"/>
      <c r="Z379" s="510"/>
    </row>
    <row r="380">
      <c r="A380" s="510"/>
      <c r="B380" s="510"/>
      <c r="C380" s="510"/>
      <c r="D380" s="510"/>
      <c r="E380" s="510"/>
      <c r="F380" s="510"/>
      <c r="G380" s="510"/>
      <c r="H380" s="510"/>
      <c r="I380" s="510"/>
      <c r="J380" s="510"/>
      <c r="K380" s="510"/>
      <c r="L380" s="510"/>
      <c r="M380" s="510"/>
      <c r="N380" s="510"/>
      <c r="O380" s="510"/>
      <c r="P380" s="510"/>
      <c r="Q380" s="510"/>
      <c r="R380" s="510"/>
      <c r="S380" s="510"/>
      <c r="T380" s="510"/>
      <c r="U380" s="510"/>
      <c r="V380" s="510"/>
      <c r="W380" s="510"/>
      <c r="X380" s="510"/>
      <c r="Y380" s="510"/>
      <c r="Z380" s="510"/>
    </row>
    <row r="381">
      <c r="A381" s="510"/>
      <c r="B381" s="510"/>
      <c r="C381" s="510"/>
      <c r="D381" s="510"/>
      <c r="E381" s="510"/>
      <c r="F381" s="510"/>
      <c r="G381" s="510"/>
      <c r="H381" s="510"/>
      <c r="I381" s="510"/>
      <c r="J381" s="510"/>
      <c r="K381" s="510"/>
      <c r="L381" s="510"/>
      <c r="M381" s="510"/>
      <c r="N381" s="510"/>
      <c r="O381" s="510"/>
      <c r="P381" s="510"/>
      <c r="Q381" s="510"/>
      <c r="R381" s="510"/>
      <c r="S381" s="510"/>
      <c r="T381" s="510"/>
      <c r="U381" s="510"/>
      <c r="V381" s="510"/>
      <c r="W381" s="510"/>
      <c r="X381" s="510"/>
      <c r="Y381" s="510"/>
      <c r="Z381" s="510"/>
    </row>
    <row r="382">
      <c r="A382" s="510"/>
      <c r="B382" s="510"/>
      <c r="C382" s="510"/>
      <c r="D382" s="510"/>
      <c r="E382" s="510"/>
      <c r="F382" s="510"/>
      <c r="G382" s="510"/>
      <c r="H382" s="510"/>
      <c r="I382" s="510"/>
      <c r="J382" s="510"/>
      <c r="K382" s="510"/>
      <c r="L382" s="510"/>
      <c r="M382" s="510"/>
      <c r="N382" s="510"/>
      <c r="O382" s="510"/>
      <c r="P382" s="510"/>
      <c r="Q382" s="510"/>
      <c r="R382" s="510"/>
      <c r="S382" s="510"/>
      <c r="T382" s="510"/>
      <c r="U382" s="510"/>
      <c r="V382" s="510"/>
      <c r="W382" s="510"/>
      <c r="X382" s="510"/>
      <c r="Y382" s="510"/>
      <c r="Z382" s="510"/>
    </row>
    <row r="383">
      <c r="A383" s="510"/>
      <c r="B383" s="510"/>
      <c r="C383" s="510"/>
      <c r="D383" s="510"/>
      <c r="E383" s="510"/>
      <c r="F383" s="510"/>
      <c r="G383" s="510"/>
      <c r="H383" s="510"/>
      <c r="I383" s="510"/>
      <c r="J383" s="510"/>
      <c r="K383" s="510"/>
      <c r="L383" s="510"/>
      <c r="M383" s="510"/>
      <c r="N383" s="510"/>
      <c r="O383" s="510"/>
      <c r="P383" s="510"/>
      <c r="Q383" s="510"/>
      <c r="R383" s="510"/>
      <c r="S383" s="510"/>
      <c r="T383" s="510"/>
      <c r="U383" s="510"/>
      <c r="V383" s="510"/>
      <c r="W383" s="510"/>
      <c r="X383" s="510"/>
      <c r="Y383" s="510"/>
      <c r="Z383" s="510"/>
    </row>
    <row r="384">
      <c r="A384" s="510"/>
      <c r="B384" s="510"/>
      <c r="C384" s="510"/>
      <c r="D384" s="510"/>
      <c r="E384" s="510"/>
      <c r="F384" s="510"/>
      <c r="G384" s="510"/>
      <c r="H384" s="510"/>
      <c r="I384" s="510"/>
      <c r="J384" s="510"/>
      <c r="K384" s="510"/>
      <c r="L384" s="510"/>
      <c r="M384" s="510"/>
      <c r="N384" s="510"/>
      <c r="O384" s="510"/>
      <c r="P384" s="510"/>
      <c r="Q384" s="510"/>
      <c r="R384" s="510"/>
      <c r="S384" s="510"/>
      <c r="T384" s="510"/>
      <c r="U384" s="510"/>
      <c r="V384" s="510"/>
      <c r="W384" s="510"/>
      <c r="X384" s="510"/>
      <c r="Y384" s="510"/>
      <c r="Z384" s="510"/>
    </row>
    <row r="385">
      <c r="A385" s="510"/>
      <c r="B385" s="510"/>
      <c r="C385" s="510"/>
      <c r="D385" s="510"/>
      <c r="E385" s="510"/>
      <c r="F385" s="510"/>
      <c r="G385" s="510"/>
      <c r="H385" s="510"/>
      <c r="I385" s="510"/>
      <c r="J385" s="510"/>
      <c r="K385" s="510"/>
      <c r="L385" s="510"/>
      <c r="M385" s="510"/>
      <c r="N385" s="510"/>
      <c r="O385" s="510"/>
      <c r="P385" s="510"/>
      <c r="Q385" s="510"/>
      <c r="R385" s="510"/>
      <c r="S385" s="510"/>
      <c r="T385" s="510"/>
      <c r="U385" s="510"/>
      <c r="V385" s="510"/>
      <c r="W385" s="510"/>
      <c r="X385" s="510"/>
      <c r="Y385" s="510"/>
      <c r="Z385" s="510"/>
    </row>
    <row r="386">
      <c r="A386" s="510"/>
      <c r="B386" s="510"/>
      <c r="C386" s="510"/>
      <c r="D386" s="510"/>
      <c r="E386" s="510"/>
      <c r="F386" s="510"/>
      <c r="G386" s="510"/>
      <c r="H386" s="510"/>
      <c r="I386" s="510"/>
      <c r="J386" s="510"/>
      <c r="K386" s="510"/>
      <c r="L386" s="510"/>
      <c r="M386" s="510"/>
      <c r="N386" s="510"/>
      <c r="O386" s="510"/>
      <c r="P386" s="510"/>
      <c r="Q386" s="510"/>
      <c r="R386" s="510"/>
      <c r="S386" s="510"/>
      <c r="T386" s="510"/>
      <c r="U386" s="510"/>
      <c r="V386" s="510"/>
      <c r="W386" s="510"/>
      <c r="X386" s="510"/>
      <c r="Y386" s="510"/>
      <c r="Z386" s="510"/>
    </row>
    <row r="387">
      <c r="A387" s="510"/>
      <c r="B387" s="510"/>
      <c r="C387" s="510"/>
      <c r="D387" s="510"/>
      <c r="E387" s="510"/>
      <c r="F387" s="510"/>
      <c r="G387" s="510"/>
      <c r="H387" s="510"/>
      <c r="I387" s="510"/>
      <c r="J387" s="510"/>
      <c r="K387" s="510"/>
      <c r="L387" s="510"/>
      <c r="M387" s="510"/>
      <c r="N387" s="510"/>
      <c r="O387" s="510"/>
      <c r="P387" s="510"/>
      <c r="Q387" s="510"/>
      <c r="R387" s="510"/>
      <c r="S387" s="510"/>
      <c r="T387" s="510"/>
      <c r="U387" s="510"/>
      <c r="V387" s="510"/>
      <c r="W387" s="510"/>
      <c r="X387" s="510"/>
      <c r="Y387" s="510"/>
      <c r="Z387" s="510"/>
    </row>
    <row r="388">
      <c r="A388" s="510"/>
      <c r="B388" s="510"/>
      <c r="C388" s="510"/>
      <c r="D388" s="510"/>
      <c r="E388" s="510"/>
      <c r="F388" s="510"/>
      <c r="G388" s="510"/>
      <c r="H388" s="510"/>
      <c r="I388" s="510"/>
      <c r="J388" s="510"/>
      <c r="K388" s="510"/>
      <c r="L388" s="510"/>
      <c r="M388" s="510"/>
      <c r="N388" s="510"/>
      <c r="O388" s="510"/>
      <c r="P388" s="510"/>
      <c r="Q388" s="510"/>
      <c r="R388" s="510"/>
      <c r="S388" s="510"/>
      <c r="T388" s="510"/>
      <c r="U388" s="510"/>
      <c r="V388" s="510"/>
      <c r="W388" s="510"/>
      <c r="X388" s="510"/>
      <c r="Y388" s="510"/>
      <c r="Z388" s="510"/>
    </row>
    <row r="389">
      <c r="A389" s="510"/>
      <c r="B389" s="510"/>
      <c r="C389" s="510"/>
      <c r="D389" s="510"/>
      <c r="E389" s="510"/>
      <c r="F389" s="510"/>
      <c r="G389" s="510"/>
      <c r="H389" s="510"/>
      <c r="I389" s="510"/>
      <c r="J389" s="510"/>
      <c r="K389" s="510"/>
      <c r="L389" s="510"/>
      <c r="M389" s="510"/>
      <c r="N389" s="510"/>
      <c r="O389" s="510"/>
      <c r="P389" s="510"/>
      <c r="Q389" s="510"/>
      <c r="R389" s="510"/>
      <c r="S389" s="510"/>
      <c r="T389" s="510"/>
      <c r="U389" s="510"/>
      <c r="V389" s="510"/>
      <c r="W389" s="510"/>
      <c r="X389" s="510"/>
      <c r="Y389" s="510"/>
      <c r="Z389" s="510"/>
    </row>
    <row r="390">
      <c r="A390" s="510"/>
      <c r="B390" s="510"/>
      <c r="C390" s="510"/>
      <c r="D390" s="510"/>
      <c r="E390" s="510"/>
      <c r="F390" s="510"/>
      <c r="G390" s="510"/>
      <c r="H390" s="510"/>
      <c r="I390" s="510"/>
      <c r="J390" s="510"/>
      <c r="K390" s="510"/>
      <c r="L390" s="510"/>
      <c r="M390" s="510"/>
      <c r="N390" s="510"/>
      <c r="O390" s="510"/>
      <c r="P390" s="510"/>
      <c r="Q390" s="510"/>
      <c r="R390" s="510"/>
      <c r="S390" s="510"/>
      <c r="T390" s="510"/>
      <c r="U390" s="510"/>
      <c r="V390" s="510"/>
      <c r="W390" s="510"/>
      <c r="X390" s="510"/>
      <c r="Y390" s="510"/>
      <c r="Z390" s="510"/>
    </row>
    <row r="391">
      <c r="A391" s="510"/>
      <c r="B391" s="510"/>
      <c r="C391" s="510"/>
      <c r="D391" s="510"/>
      <c r="E391" s="510"/>
      <c r="F391" s="510"/>
      <c r="G391" s="510"/>
      <c r="H391" s="510"/>
      <c r="I391" s="510"/>
      <c r="J391" s="510"/>
      <c r="K391" s="510"/>
      <c r="L391" s="510"/>
      <c r="M391" s="510"/>
      <c r="N391" s="510"/>
      <c r="O391" s="510"/>
      <c r="P391" s="510"/>
      <c r="Q391" s="510"/>
      <c r="R391" s="510"/>
      <c r="S391" s="510"/>
      <c r="T391" s="510"/>
      <c r="U391" s="510"/>
      <c r="V391" s="510"/>
      <c r="W391" s="510"/>
      <c r="X391" s="510"/>
      <c r="Y391" s="510"/>
      <c r="Z391" s="510"/>
    </row>
    <row r="392">
      <c r="A392" s="510"/>
      <c r="B392" s="510"/>
      <c r="C392" s="510"/>
      <c r="D392" s="510"/>
      <c r="E392" s="510"/>
      <c r="F392" s="510"/>
      <c r="G392" s="510"/>
      <c r="H392" s="510"/>
      <c r="I392" s="510"/>
      <c r="J392" s="510"/>
      <c r="K392" s="510"/>
      <c r="L392" s="510"/>
      <c r="M392" s="510"/>
      <c r="N392" s="510"/>
      <c r="O392" s="510"/>
      <c r="P392" s="510"/>
      <c r="Q392" s="510"/>
      <c r="R392" s="510"/>
      <c r="S392" s="510"/>
      <c r="T392" s="510"/>
      <c r="U392" s="510"/>
      <c r="V392" s="510"/>
      <c r="W392" s="510"/>
      <c r="X392" s="510"/>
      <c r="Y392" s="510"/>
      <c r="Z392" s="510"/>
    </row>
    <row r="393">
      <c r="A393" s="510"/>
      <c r="B393" s="510"/>
      <c r="C393" s="510"/>
      <c r="D393" s="510"/>
      <c r="E393" s="510"/>
      <c r="F393" s="510"/>
      <c r="G393" s="510"/>
      <c r="H393" s="510"/>
      <c r="I393" s="510"/>
      <c r="J393" s="510"/>
      <c r="K393" s="510"/>
      <c r="L393" s="510"/>
      <c r="M393" s="510"/>
      <c r="N393" s="510"/>
      <c r="O393" s="510"/>
      <c r="P393" s="510"/>
      <c r="Q393" s="510"/>
      <c r="R393" s="510"/>
      <c r="S393" s="510"/>
      <c r="T393" s="510"/>
      <c r="U393" s="510"/>
      <c r="V393" s="510"/>
      <c r="W393" s="510"/>
      <c r="X393" s="510"/>
      <c r="Y393" s="510"/>
      <c r="Z393" s="510"/>
    </row>
    <row r="394">
      <c r="A394" s="510"/>
      <c r="B394" s="510"/>
      <c r="C394" s="510"/>
      <c r="D394" s="510"/>
      <c r="E394" s="510"/>
      <c r="F394" s="510"/>
      <c r="G394" s="510"/>
      <c r="H394" s="510"/>
      <c r="I394" s="510"/>
      <c r="J394" s="510"/>
      <c r="K394" s="510"/>
      <c r="L394" s="510"/>
      <c r="M394" s="510"/>
      <c r="N394" s="510"/>
      <c r="O394" s="510"/>
      <c r="P394" s="510"/>
      <c r="Q394" s="510"/>
      <c r="R394" s="510"/>
      <c r="S394" s="510"/>
      <c r="T394" s="510"/>
      <c r="U394" s="510"/>
      <c r="V394" s="510"/>
      <c r="W394" s="510"/>
      <c r="X394" s="510"/>
      <c r="Y394" s="510"/>
      <c r="Z394" s="510"/>
    </row>
    <row r="395">
      <c r="A395" s="510"/>
      <c r="B395" s="510"/>
      <c r="C395" s="510"/>
      <c r="D395" s="510"/>
      <c r="E395" s="510"/>
      <c r="F395" s="510"/>
      <c r="G395" s="510"/>
      <c r="H395" s="510"/>
      <c r="I395" s="510"/>
      <c r="J395" s="510"/>
      <c r="K395" s="510"/>
      <c r="L395" s="510"/>
      <c r="M395" s="510"/>
      <c r="N395" s="510"/>
      <c r="O395" s="510"/>
      <c r="P395" s="510"/>
      <c r="Q395" s="510"/>
      <c r="R395" s="510"/>
      <c r="S395" s="510"/>
      <c r="T395" s="510"/>
      <c r="U395" s="510"/>
      <c r="V395" s="510"/>
      <c r="W395" s="510"/>
      <c r="X395" s="510"/>
      <c r="Y395" s="510"/>
      <c r="Z395" s="510"/>
    </row>
    <row r="396">
      <c r="A396" s="510"/>
      <c r="B396" s="510"/>
      <c r="C396" s="510"/>
      <c r="D396" s="510"/>
      <c r="E396" s="510"/>
      <c r="F396" s="510"/>
      <c r="G396" s="510"/>
      <c r="H396" s="510"/>
      <c r="I396" s="510"/>
      <c r="J396" s="510"/>
      <c r="K396" s="510"/>
      <c r="L396" s="510"/>
      <c r="M396" s="510"/>
      <c r="N396" s="510"/>
      <c r="O396" s="510"/>
      <c r="P396" s="510"/>
      <c r="Q396" s="510"/>
      <c r="R396" s="510"/>
      <c r="S396" s="510"/>
      <c r="T396" s="510"/>
      <c r="U396" s="510"/>
      <c r="V396" s="510"/>
      <c r="W396" s="510"/>
      <c r="X396" s="510"/>
      <c r="Y396" s="510"/>
      <c r="Z396" s="510"/>
    </row>
    <row r="397">
      <c r="A397" s="510"/>
      <c r="B397" s="510"/>
      <c r="C397" s="510"/>
      <c r="D397" s="510"/>
      <c r="E397" s="510"/>
      <c r="F397" s="510"/>
      <c r="G397" s="510"/>
      <c r="H397" s="510"/>
      <c r="I397" s="510"/>
      <c r="J397" s="510"/>
      <c r="K397" s="510"/>
      <c r="L397" s="510"/>
      <c r="M397" s="510"/>
      <c r="N397" s="510"/>
      <c r="O397" s="510"/>
      <c r="P397" s="510"/>
      <c r="Q397" s="510"/>
      <c r="R397" s="510"/>
      <c r="S397" s="510"/>
      <c r="T397" s="510"/>
      <c r="U397" s="510"/>
      <c r="V397" s="510"/>
      <c r="W397" s="510"/>
      <c r="X397" s="510"/>
      <c r="Y397" s="510"/>
      <c r="Z397" s="510"/>
    </row>
    <row r="398">
      <c r="A398" s="510"/>
      <c r="B398" s="510"/>
      <c r="C398" s="510"/>
      <c r="D398" s="510"/>
      <c r="E398" s="510"/>
      <c r="F398" s="510"/>
      <c r="G398" s="510"/>
      <c r="H398" s="510"/>
      <c r="I398" s="510"/>
      <c r="J398" s="510"/>
      <c r="K398" s="510"/>
      <c r="L398" s="510"/>
      <c r="M398" s="510"/>
      <c r="N398" s="510"/>
      <c r="O398" s="510"/>
      <c r="P398" s="510"/>
      <c r="Q398" s="510"/>
      <c r="R398" s="510"/>
      <c r="S398" s="510"/>
      <c r="T398" s="510"/>
      <c r="U398" s="510"/>
      <c r="V398" s="510"/>
      <c r="W398" s="510"/>
      <c r="X398" s="510"/>
      <c r="Y398" s="510"/>
      <c r="Z398" s="510"/>
    </row>
    <row r="399">
      <c r="A399" s="510"/>
      <c r="B399" s="510"/>
      <c r="C399" s="510"/>
      <c r="D399" s="510"/>
      <c r="E399" s="510"/>
      <c r="F399" s="510"/>
      <c r="G399" s="510"/>
      <c r="H399" s="510"/>
      <c r="I399" s="510"/>
      <c r="J399" s="510"/>
      <c r="K399" s="510"/>
      <c r="L399" s="510"/>
      <c r="M399" s="510"/>
      <c r="N399" s="510"/>
      <c r="O399" s="510"/>
      <c r="P399" s="510"/>
      <c r="Q399" s="510"/>
      <c r="R399" s="510"/>
      <c r="S399" s="510"/>
      <c r="T399" s="510"/>
      <c r="U399" s="510"/>
      <c r="V399" s="510"/>
      <c r="W399" s="510"/>
      <c r="X399" s="510"/>
      <c r="Y399" s="510"/>
      <c r="Z399" s="510"/>
    </row>
    <row r="400">
      <c r="A400" s="510"/>
      <c r="B400" s="510"/>
      <c r="C400" s="510"/>
      <c r="D400" s="510"/>
      <c r="E400" s="510"/>
      <c r="F400" s="510"/>
      <c r="G400" s="510"/>
      <c r="H400" s="510"/>
      <c r="I400" s="510"/>
      <c r="J400" s="510"/>
      <c r="K400" s="510"/>
      <c r="L400" s="510"/>
      <c r="M400" s="510"/>
      <c r="N400" s="510"/>
      <c r="O400" s="510"/>
      <c r="P400" s="510"/>
      <c r="Q400" s="510"/>
      <c r="R400" s="510"/>
      <c r="S400" s="510"/>
      <c r="T400" s="510"/>
      <c r="U400" s="510"/>
      <c r="V400" s="510"/>
      <c r="W400" s="510"/>
      <c r="X400" s="510"/>
      <c r="Y400" s="510"/>
      <c r="Z400" s="510"/>
    </row>
    <row r="401">
      <c r="A401" s="510"/>
      <c r="B401" s="510"/>
      <c r="C401" s="510"/>
      <c r="D401" s="510"/>
      <c r="E401" s="510"/>
      <c r="F401" s="510"/>
      <c r="G401" s="510"/>
      <c r="H401" s="510"/>
      <c r="I401" s="510"/>
      <c r="J401" s="510"/>
      <c r="K401" s="510"/>
      <c r="L401" s="510"/>
      <c r="M401" s="510"/>
      <c r="N401" s="510"/>
      <c r="O401" s="510"/>
      <c r="P401" s="510"/>
      <c r="Q401" s="510"/>
      <c r="R401" s="510"/>
      <c r="S401" s="510"/>
      <c r="T401" s="510"/>
      <c r="U401" s="510"/>
      <c r="V401" s="510"/>
      <c r="W401" s="510"/>
      <c r="X401" s="510"/>
      <c r="Y401" s="510"/>
      <c r="Z401" s="510"/>
    </row>
    <row r="402">
      <c r="A402" s="510"/>
      <c r="B402" s="510"/>
      <c r="C402" s="510"/>
      <c r="D402" s="510"/>
      <c r="E402" s="510"/>
      <c r="F402" s="510"/>
      <c r="G402" s="510"/>
      <c r="H402" s="510"/>
      <c r="I402" s="510"/>
      <c r="J402" s="510"/>
      <c r="K402" s="510"/>
      <c r="L402" s="510"/>
      <c r="M402" s="510"/>
      <c r="N402" s="510"/>
      <c r="O402" s="510"/>
      <c r="P402" s="510"/>
      <c r="Q402" s="510"/>
      <c r="R402" s="510"/>
      <c r="S402" s="510"/>
      <c r="T402" s="510"/>
      <c r="U402" s="510"/>
      <c r="V402" s="510"/>
      <c r="W402" s="510"/>
      <c r="X402" s="510"/>
      <c r="Y402" s="510"/>
      <c r="Z402" s="510"/>
    </row>
    <row r="403">
      <c r="A403" s="510"/>
      <c r="B403" s="510"/>
      <c r="C403" s="510"/>
      <c r="D403" s="510"/>
      <c r="E403" s="510"/>
      <c r="F403" s="510"/>
      <c r="G403" s="510"/>
      <c r="H403" s="510"/>
      <c r="I403" s="510"/>
      <c r="J403" s="510"/>
      <c r="K403" s="510"/>
      <c r="L403" s="510"/>
      <c r="M403" s="510"/>
      <c r="N403" s="510"/>
      <c r="O403" s="510"/>
      <c r="P403" s="510"/>
      <c r="Q403" s="510"/>
      <c r="R403" s="510"/>
      <c r="S403" s="510"/>
      <c r="T403" s="510"/>
      <c r="U403" s="510"/>
      <c r="V403" s="510"/>
      <c r="W403" s="510"/>
      <c r="X403" s="510"/>
      <c r="Y403" s="510"/>
      <c r="Z403" s="510"/>
    </row>
    <row r="404">
      <c r="A404" s="510"/>
      <c r="B404" s="510"/>
      <c r="C404" s="510"/>
      <c r="D404" s="510"/>
      <c r="E404" s="510"/>
      <c r="F404" s="510"/>
      <c r="G404" s="510"/>
      <c r="H404" s="510"/>
      <c r="I404" s="510"/>
      <c r="J404" s="510"/>
      <c r="K404" s="510"/>
      <c r="L404" s="510"/>
      <c r="M404" s="510"/>
      <c r="N404" s="510"/>
      <c r="O404" s="510"/>
      <c r="P404" s="510"/>
      <c r="Q404" s="510"/>
      <c r="R404" s="510"/>
      <c r="S404" s="510"/>
      <c r="T404" s="510"/>
      <c r="U404" s="510"/>
      <c r="V404" s="510"/>
      <c r="W404" s="510"/>
      <c r="X404" s="510"/>
      <c r="Y404" s="510"/>
      <c r="Z404" s="510"/>
    </row>
    <row r="405">
      <c r="A405" s="510"/>
      <c r="B405" s="510"/>
      <c r="C405" s="510"/>
      <c r="D405" s="510"/>
      <c r="E405" s="510"/>
      <c r="F405" s="510"/>
      <c r="G405" s="510"/>
      <c r="H405" s="510"/>
      <c r="I405" s="510"/>
      <c r="J405" s="510"/>
      <c r="K405" s="510"/>
      <c r="L405" s="510"/>
      <c r="M405" s="510"/>
      <c r="N405" s="510"/>
      <c r="O405" s="510"/>
      <c r="P405" s="510"/>
      <c r="Q405" s="510"/>
      <c r="R405" s="510"/>
      <c r="S405" s="510"/>
      <c r="T405" s="510"/>
      <c r="U405" s="510"/>
      <c r="V405" s="510"/>
      <c r="W405" s="510"/>
      <c r="X405" s="510"/>
      <c r="Y405" s="510"/>
      <c r="Z405" s="510"/>
    </row>
    <row r="406">
      <c r="A406" s="510"/>
      <c r="B406" s="510"/>
      <c r="C406" s="510"/>
      <c r="D406" s="510"/>
      <c r="E406" s="510"/>
      <c r="F406" s="510"/>
      <c r="G406" s="510"/>
      <c r="H406" s="510"/>
      <c r="I406" s="510"/>
      <c r="J406" s="510"/>
      <c r="K406" s="510"/>
      <c r="L406" s="510"/>
      <c r="M406" s="510"/>
      <c r="N406" s="510"/>
      <c r="O406" s="510"/>
      <c r="P406" s="510"/>
      <c r="Q406" s="510"/>
      <c r="R406" s="510"/>
      <c r="S406" s="510"/>
      <c r="T406" s="510"/>
      <c r="U406" s="510"/>
      <c r="V406" s="510"/>
      <c r="W406" s="510"/>
      <c r="X406" s="510"/>
      <c r="Y406" s="510"/>
      <c r="Z406" s="510"/>
    </row>
    <row r="407">
      <c r="A407" s="510"/>
      <c r="B407" s="510"/>
      <c r="C407" s="510"/>
      <c r="D407" s="510"/>
      <c r="E407" s="510"/>
      <c r="F407" s="510"/>
      <c r="G407" s="510"/>
      <c r="H407" s="510"/>
      <c r="I407" s="510"/>
      <c r="J407" s="510"/>
      <c r="K407" s="510"/>
      <c r="L407" s="510"/>
      <c r="M407" s="510"/>
      <c r="N407" s="510"/>
      <c r="O407" s="510"/>
      <c r="P407" s="510"/>
      <c r="Q407" s="510"/>
      <c r="R407" s="510"/>
      <c r="S407" s="510"/>
      <c r="T407" s="510"/>
      <c r="U407" s="510"/>
      <c r="V407" s="510"/>
      <c r="W407" s="510"/>
      <c r="X407" s="510"/>
      <c r="Y407" s="510"/>
      <c r="Z407" s="510"/>
    </row>
    <row r="408">
      <c r="A408" s="510"/>
      <c r="B408" s="510"/>
      <c r="C408" s="510"/>
      <c r="D408" s="510"/>
      <c r="E408" s="510"/>
      <c r="F408" s="510"/>
      <c r="G408" s="510"/>
      <c r="H408" s="510"/>
      <c r="I408" s="510"/>
      <c r="J408" s="510"/>
      <c r="K408" s="510"/>
      <c r="L408" s="510"/>
      <c r="M408" s="510"/>
      <c r="N408" s="510"/>
      <c r="O408" s="510"/>
      <c r="P408" s="510"/>
      <c r="Q408" s="510"/>
      <c r="R408" s="510"/>
      <c r="S408" s="510"/>
      <c r="T408" s="510"/>
      <c r="U408" s="510"/>
      <c r="V408" s="510"/>
      <c r="W408" s="510"/>
      <c r="X408" s="510"/>
      <c r="Y408" s="510"/>
      <c r="Z408" s="510"/>
    </row>
    <row r="409">
      <c r="A409" s="510"/>
      <c r="B409" s="510"/>
      <c r="C409" s="510"/>
      <c r="D409" s="510"/>
      <c r="E409" s="510"/>
      <c r="F409" s="510"/>
      <c r="G409" s="510"/>
      <c r="H409" s="510"/>
      <c r="I409" s="510"/>
      <c r="J409" s="510"/>
      <c r="K409" s="510"/>
      <c r="L409" s="510"/>
      <c r="M409" s="510"/>
      <c r="N409" s="510"/>
      <c r="O409" s="510"/>
      <c r="P409" s="510"/>
      <c r="Q409" s="510"/>
      <c r="R409" s="510"/>
      <c r="S409" s="510"/>
      <c r="T409" s="510"/>
      <c r="U409" s="510"/>
      <c r="V409" s="510"/>
      <c r="W409" s="510"/>
      <c r="X409" s="510"/>
      <c r="Y409" s="510"/>
      <c r="Z409" s="510"/>
    </row>
    <row r="410">
      <c r="A410" s="510"/>
      <c r="B410" s="510"/>
      <c r="C410" s="510"/>
      <c r="D410" s="510"/>
      <c r="E410" s="510"/>
      <c r="F410" s="510"/>
      <c r="G410" s="510"/>
      <c r="H410" s="510"/>
      <c r="I410" s="510"/>
      <c r="J410" s="510"/>
      <c r="K410" s="510"/>
      <c r="L410" s="510"/>
      <c r="M410" s="510"/>
      <c r="N410" s="510"/>
      <c r="O410" s="510"/>
      <c r="P410" s="510"/>
      <c r="Q410" s="510"/>
      <c r="R410" s="510"/>
      <c r="S410" s="510"/>
      <c r="T410" s="510"/>
      <c r="U410" s="510"/>
      <c r="V410" s="510"/>
      <c r="W410" s="510"/>
      <c r="X410" s="510"/>
      <c r="Y410" s="510"/>
      <c r="Z410" s="510"/>
    </row>
    <row r="411">
      <c r="A411" s="510"/>
      <c r="B411" s="510"/>
      <c r="C411" s="510"/>
      <c r="D411" s="510"/>
      <c r="E411" s="510"/>
      <c r="F411" s="510"/>
      <c r="G411" s="510"/>
      <c r="H411" s="510"/>
      <c r="I411" s="510"/>
      <c r="J411" s="510"/>
      <c r="K411" s="510"/>
      <c r="L411" s="510"/>
      <c r="M411" s="510"/>
      <c r="N411" s="510"/>
      <c r="O411" s="510"/>
      <c r="P411" s="510"/>
      <c r="Q411" s="510"/>
      <c r="R411" s="510"/>
      <c r="S411" s="510"/>
      <c r="T411" s="510"/>
      <c r="U411" s="510"/>
      <c r="V411" s="510"/>
      <c r="W411" s="510"/>
      <c r="X411" s="510"/>
      <c r="Y411" s="510"/>
      <c r="Z411" s="510"/>
    </row>
    <row r="412">
      <c r="A412" s="510"/>
      <c r="B412" s="510"/>
      <c r="C412" s="510"/>
      <c r="D412" s="510"/>
      <c r="E412" s="510"/>
      <c r="F412" s="510"/>
      <c r="G412" s="510"/>
      <c r="H412" s="510"/>
      <c r="I412" s="510"/>
      <c r="J412" s="510"/>
      <c r="K412" s="510"/>
      <c r="L412" s="510"/>
      <c r="M412" s="510"/>
      <c r="N412" s="510"/>
      <c r="O412" s="510"/>
      <c r="P412" s="510"/>
      <c r="Q412" s="510"/>
      <c r="R412" s="510"/>
      <c r="S412" s="510"/>
      <c r="T412" s="510"/>
      <c r="U412" s="510"/>
      <c r="V412" s="510"/>
      <c r="W412" s="510"/>
      <c r="X412" s="510"/>
      <c r="Y412" s="510"/>
      <c r="Z412" s="510"/>
    </row>
    <row r="413">
      <c r="A413" s="510"/>
      <c r="B413" s="510"/>
      <c r="C413" s="510"/>
      <c r="D413" s="510"/>
      <c r="E413" s="510"/>
      <c r="F413" s="510"/>
      <c r="G413" s="510"/>
      <c r="H413" s="510"/>
      <c r="I413" s="510"/>
      <c r="J413" s="510"/>
      <c r="K413" s="510"/>
      <c r="L413" s="510"/>
      <c r="M413" s="510"/>
      <c r="N413" s="510"/>
      <c r="O413" s="510"/>
      <c r="P413" s="510"/>
      <c r="Q413" s="510"/>
      <c r="R413" s="510"/>
      <c r="S413" s="510"/>
      <c r="T413" s="510"/>
      <c r="U413" s="510"/>
      <c r="V413" s="510"/>
      <c r="W413" s="510"/>
      <c r="X413" s="510"/>
      <c r="Y413" s="510"/>
      <c r="Z413" s="510"/>
    </row>
    <row r="414">
      <c r="A414" s="510"/>
      <c r="B414" s="510"/>
      <c r="C414" s="510"/>
      <c r="D414" s="510"/>
      <c r="E414" s="510"/>
      <c r="F414" s="510"/>
      <c r="G414" s="510"/>
      <c r="H414" s="510"/>
      <c r="I414" s="510"/>
      <c r="J414" s="510"/>
      <c r="K414" s="510"/>
      <c r="L414" s="510"/>
      <c r="M414" s="510"/>
      <c r="N414" s="510"/>
      <c r="O414" s="510"/>
      <c r="P414" s="510"/>
      <c r="Q414" s="510"/>
      <c r="R414" s="510"/>
      <c r="S414" s="510"/>
      <c r="T414" s="510"/>
      <c r="U414" s="510"/>
      <c r="V414" s="510"/>
      <c r="W414" s="510"/>
      <c r="X414" s="510"/>
      <c r="Y414" s="510"/>
      <c r="Z414" s="510"/>
    </row>
    <row r="415">
      <c r="A415" s="510"/>
      <c r="B415" s="510"/>
      <c r="C415" s="510"/>
      <c r="D415" s="510"/>
      <c r="E415" s="510"/>
      <c r="F415" s="510"/>
      <c r="G415" s="510"/>
      <c r="H415" s="510"/>
      <c r="I415" s="510"/>
      <c r="J415" s="510"/>
      <c r="K415" s="510"/>
      <c r="L415" s="510"/>
      <c r="M415" s="510"/>
      <c r="N415" s="510"/>
      <c r="O415" s="510"/>
      <c r="P415" s="510"/>
      <c r="Q415" s="510"/>
      <c r="R415" s="510"/>
      <c r="S415" s="510"/>
      <c r="T415" s="510"/>
      <c r="U415" s="510"/>
      <c r="V415" s="510"/>
      <c r="W415" s="510"/>
      <c r="X415" s="510"/>
      <c r="Y415" s="510"/>
      <c r="Z415" s="510"/>
    </row>
    <row r="416">
      <c r="A416" s="510"/>
      <c r="B416" s="510"/>
      <c r="C416" s="510"/>
      <c r="D416" s="510"/>
      <c r="E416" s="510"/>
      <c r="F416" s="510"/>
      <c r="G416" s="510"/>
      <c r="H416" s="510"/>
      <c r="I416" s="510"/>
      <c r="J416" s="510"/>
      <c r="K416" s="510"/>
      <c r="L416" s="510"/>
      <c r="M416" s="510"/>
      <c r="N416" s="510"/>
      <c r="O416" s="510"/>
      <c r="P416" s="510"/>
      <c r="Q416" s="510"/>
      <c r="R416" s="510"/>
      <c r="S416" s="510"/>
      <c r="T416" s="510"/>
      <c r="U416" s="510"/>
      <c r="V416" s="510"/>
      <c r="W416" s="510"/>
      <c r="X416" s="510"/>
      <c r="Y416" s="510"/>
      <c r="Z416" s="510"/>
    </row>
    <row r="417">
      <c r="A417" s="510"/>
      <c r="B417" s="510"/>
      <c r="C417" s="510"/>
      <c r="D417" s="510"/>
      <c r="E417" s="510"/>
      <c r="F417" s="510"/>
      <c r="G417" s="510"/>
      <c r="H417" s="510"/>
      <c r="I417" s="510"/>
      <c r="J417" s="510"/>
      <c r="K417" s="510"/>
      <c r="L417" s="510"/>
      <c r="M417" s="510"/>
      <c r="N417" s="510"/>
      <c r="O417" s="510"/>
      <c r="P417" s="510"/>
      <c r="Q417" s="510"/>
      <c r="R417" s="510"/>
      <c r="S417" s="510"/>
      <c r="T417" s="510"/>
      <c r="U417" s="510"/>
      <c r="V417" s="510"/>
      <c r="W417" s="510"/>
      <c r="X417" s="510"/>
      <c r="Y417" s="510"/>
      <c r="Z417" s="510"/>
    </row>
    <row r="418">
      <c r="A418" s="510"/>
      <c r="B418" s="510"/>
      <c r="C418" s="510"/>
      <c r="D418" s="510"/>
      <c r="E418" s="510"/>
      <c r="F418" s="510"/>
      <c r="G418" s="510"/>
      <c r="H418" s="510"/>
      <c r="I418" s="510"/>
      <c r="J418" s="510"/>
      <c r="K418" s="510"/>
      <c r="L418" s="510"/>
      <c r="M418" s="510"/>
      <c r="N418" s="510"/>
      <c r="O418" s="510"/>
      <c r="P418" s="510"/>
      <c r="Q418" s="510"/>
      <c r="R418" s="510"/>
      <c r="S418" s="510"/>
      <c r="T418" s="510"/>
      <c r="U418" s="510"/>
      <c r="V418" s="510"/>
      <c r="W418" s="510"/>
      <c r="X418" s="510"/>
      <c r="Y418" s="510"/>
      <c r="Z418" s="510"/>
    </row>
    <row r="419">
      <c r="A419" s="510"/>
      <c r="B419" s="510"/>
      <c r="C419" s="510"/>
      <c r="D419" s="510"/>
      <c r="E419" s="510"/>
      <c r="F419" s="510"/>
      <c r="G419" s="510"/>
      <c r="H419" s="510"/>
      <c r="I419" s="510"/>
      <c r="J419" s="510"/>
      <c r="K419" s="510"/>
      <c r="L419" s="510"/>
      <c r="M419" s="510"/>
      <c r="N419" s="510"/>
      <c r="O419" s="510"/>
      <c r="P419" s="510"/>
      <c r="Q419" s="510"/>
      <c r="R419" s="510"/>
      <c r="S419" s="510"/>
      <c r="T419" s="510"/>
      <c r="U419" s="510"/>
      <c r="V419" s="510"/>
      <c r="W419" s="510"/>
      <c r="X419" s="510"/>
      <c r="Y419" s="510"/>
      <c r="Z419" s="510"/>
    </row>
    <row r="420">
      <c r="A420" s="510"/>
      <c r="B420" s="510"/>
      <c r="C420" s="510"/>
      <c r="D420" s="510"/>
      <c r="E420" s="510"/>
      <c r="F420" s="510"/>
      <c r="G420" s="510"/>
      <c r="H420" s="510"/>
      <c r="I420" s="510"/>
      <c r="J420" s="510"/>
      <c r="K420" s="510"/>
      <c r="L420" s="510"/>
      <c r="M420" s="510"/>
      <c r="N420" s="510"/>
      <c r="O420" s="510"/>
      <c r="P420" s="510"/>
      <c r="Q420" s="510"/>
      <c r="R420" s="510"/>
      <c r="S420" s="510"/>
      <c r="T420" s="510"/>
      <c r="U420" s="510"/>
      <c r="V420" s="510"/>
      <c r="W420" s="510"/>
      <c r="X420" s="510"/>
      <c r="Y420" s="510"/>
      <c r="Z420" s="510"/>
    </row>
    <row r="421">
      <c r="A421" s="510"/>
      <c r="B421" s="510"/>
      <c r="C421" s="510"/>
      <c r="D421" s="510"/>
      <c r="E421" s="510"/>
      <c r="F421" s="510"/>
      <c r="G421" s="510"/>
      <c r="H421" s="510"/>
      <c r="I421" s="510"/>
      <c r="J421" s="510"/>
      <c r="K421" s="510"/>
      <c r="L421" s="510"/>
      <c r="M421" s="510"/>
      <c r="N421" s="510"/>
      <c r="O421" s="510"/>
      <c r="P421" s="510"/>
      <c r="Q421" s="510"/>
      <c r="R421" s="510"/>
      <c r="S421" s="510"/>
      <c r="T421" s="510"/>
      <c r="U421" s="510"/>
      <c r="V421" s="510"/>
      <c r="W421" s="510"/>
      <c r="X421" s="510"/>
      <c r="Y421" s="510"/>
      <c r="Z421" s="510"/>
    </row>
    <row r="422">
      <c r="A422" s="510"/>
      <c r="B422" s="510"/>
      <c r="C422" s="510"/>
      <c r="D422" s="510"/>
      <c r="E422" s="510"/>
      <c r="F422" s="510"/>
      <c r="G422" s="510"/>
      <c r="H422" s="510"/>
      <c r="I422" s="510"/>
      <c r="J422" s="510"/>
      <c r="K422" s="510"/>
      <c r="L422" s="510"/>
      <c r="M422" s="510"/>
      <c r="N422" s="510"/>
      <c r="O422" s="510"/>
      <c r="P422" s="510"/>
      <c r="Q422" s="510"/>
      <c r="R422" s="510"/>
      <c r="S422" s="510"/>
      <c r="T422" s="510"/>
      <c r="U422" s="510"/>
      <c r="V422" s="510"/>
      <c r="W422" s="510"/>
      <c r="X422" s="510"/>
      <c r="Y422" s="510"/>
      <c r="Z422" s="510"/>
    </row>
    <row r="423">
      <c r="A423" s="510"/>
      <c r="B423" s="510"/>
      <c r="C423" s="510"/>
      <c r="D423" s="510"/>
      <c r="E423" s="510"/>
      <c r="F423" s="510"/>
      <c r="G423" s="510"/>
      <c r="H423" s="510"/>
      <c r="I423" s="510"/>
      <c r="J423" s="510"/>
      <c r="K423" s="510"/>
      <c r="L423" s="510"/>
      <c r="M423" s="510"/>
      <c r="N423" s="510"/>
      <c r="O423" s="510"/>
      <c r="P423" s="510"/>
      <c r="Q423" s="510"/>
      <c r="R423" s="510"/>
      <c r="S423" s="510"/>
      <c r="T423" s="510"/>
      <c r="U423" s="510"/>
      <c r="V423" s="510"/>
      <c r="W423" s="510"/>
      <c r="X423" s="510"/>
      <c r="Y423" s="510"/>
      <c r="Z423" s="510"/>
    </row>
    <row r="424">
      <c r="A424" s="510"/>
      <c r="B424" s="510"/>
      <c r="C424" s="510"/>
      <c r="D424" s="510"/>
      <c r="E424" s="510"/>
      <c r="F424" s="510"/>
      <c r="G424" s="510"/>
      <c r="H424" s="510"/>
      <c r="I424" s="510"/>
      <c r="J424" s="510"/>
      <c r="K424" s="510"/>
      <c r="L424" s="510"/>
      <c r="M424" s="510"/>
      <c r="N424" s="510"/>
      <c r="O424" s="510"/>
      <c r="P424" s="510"/>
      <c r="Q424" s="510"/>
      <c r="R424" s="510"/>
      <c r="S424" s="510"/>
      <c r="T424" s="510"/>
      <c r="U424" s="510"/>
      <c r="V424" s="510"/>
      <c r="W424" s="510"/>
      <c r="X424" s="510"/>
      <c r="Y424" s="510"/>
      <c r="Z424" s="510"/>
    </row>
    <row r="425">
      <c r="A425" s="510"/>
      <c r="B425" s="510"/>
      <c r="C425" s="510"/>
      <c r="D425" s="510"/>
      <c r="E425" s="510"/>
      <c r="F425" s="510"/>
      <c r="G425" s="510"/>
      <c r="H425" s="510"/>
      <c r="I425" s="510"/>
      <c r="J425" s="510"/>
      <c r="K425" s="510"/>
      <c r="L425" s="510"/>
      <c r="M425" s="510"/>
      <c r="N425" s="510"/>
      <c r="O425" s="510"/>
      <c r="P425" s="510"/>
      <c r="Q425" s="510"/>
      <c r="R425" s="510"/>
      <c r="S425" s="510"/>
      <c r="T425" s="510"/>
      <c r="U425" s="510"/>
      <c r="V425" s="510"/>
      <c r="W425" s="510"/>
      <c r="X425" s="510"/>
      <c r="Y425" s="510"/>
      <c r="Z425" s="510"/>
    </row>
    <row r="426">
      <c r="A426" s="510"/>
      <c r="B426" s="510"/>
      <c r="C426" s="510"/>
      <c r="D426" s="510"/>
      <c r="E426" s="510"/>
      <c r="F426" s="510"/>
      <c r="G426" s="510"/>
      <c r="H426" s="510"/>
      <c r="I426" s="510"/>
      <c r="J426" s="510"/>
      <c r="K426" s="510"/>
      <c r="L426" s="510"/>
      <c r="M426" s="510"/>
      <c r="N426" s="510"/>
      <c r="O426" s="510"/>
      <c r="P426" s="510"/>
      <c r="Q426" s="510"/>
      <c r="R426" s="510"/>
      <c r="S426" s="510"/>
      <c r="T426" s="510"/>
      <c r="U426" s="510"/>
      <c r="V426" s="510"/>
      <c r="W426" s="510"/>
      <c r="X426" s="510"/>
      <c r="Y426" s="510"/>
      <c r="Z426" s="510"/>
    </row>
    <row r="427">
      <c r="A427" s="510"/>
      <c r="B427" s="510"/>
      <c r="C427" s="510"/>
      <c r="D427" s="510"/>
      <c r="E427" s="510"/>
      <c r="F427" s="510"/>
      <c r="G427" s="510"/>
      <c r="H427" s="510"/>
      <c r="I427" s="510"/>
      <c r="J427" s="510"/>
      <c r="K427" s="510"/>
      <c r="L427" s="510"/>
      <c r="M427" s="510"/>
      <c r="N427" s="510"/>
      <c r="O427" s="510"/>
      <c r="P427" s="510"/>
      <c r="Q427" s="510"/>
      <c r="R427" s="510"/>
      <c r="S427" s="510"/>
      <c r="T427" s="510"/>
      <c r="U427" s="510"/>
      <c r="V427" s="510"/>
      <c r="W427" s="510"/>
      <c r="X427" s="510"/>
      <c r="Y427" s="510"/>
      <c r="Z427" s="510"/>
    </row>
    <row r="428">
      <c r="A428" s="510"/>
      <c r="B428" s="510"/>
      <c r="C428" s="510"/>
      <c r="D428" s="510"/>
      <c r="E428" s="510"/>
      <c r="F428" s="510"/>
      <c r="G428" s="510"/>
      <c r="H428" s="510"/>
      <c r="I428" s="510"/>
      <c r="J428" s="510"/>
      <c r="K428" s="510"/>
      <c r="L428" s="510"/>
      <c r="M428" s="510"/>
      <c r="N428" s="510"/>
      <c r="O428" s="510"/>
      <c r="P428" s="510"/>
      <c r="Q428" s="510"/>
      <c r="R428" s="510"/>
      <c r="S428" s="510"/>
      <c r="T428" s="510"/>
      <c r="U428" s="510"/>
      <c r="V428" s="510"/>
      <c r="W428" s="510"/>
      <c r="X428" s="510"/>
      <c r="Y428" s="510"/>
      <c r="Z428" s="510"/>
    </row>
    <row r="429">
      <c r="A429" s="510"/>
      <c r="B429" s="510"/>
      <c r="C429" s="510"/>
      <c r="D429" s="510"/>
      <c r="E429" s="510"/>
      <c r="F429" s="510"/>
      <c r="G429" s="510"/>
      <c r="H429" s="510"/>
      <c r="I429" s="510"/>
      <c r="J429" s="510"/>
      <c r="K429" s="510"/>
      <c r="L429" s="510"/>
      <c r="M429" s="510"/>
      <c r="N429" s="510"/>
      <c r="O429" s="510"/>
      <c r="P429" s="510"/>
      <c r="Q429" s="510"/>
      <c r="R429" s="510"/>
      <c r="S429" s="510"/>
      <c r="T429" s="510"/>
      <c r="U429" s="510"/>
      <c r="V429" s="510"/>
      <c r="W429" s="510"/>
      <c r="X429" s="510"/>
      <c r="Y429" s="510"/>
      <c r="Z429" s="510"/>
    </row>
    <row r="430">
      <c r="A430" s="510"/>
      <c r="B430" s="510"/>
      <c r="C430" s="510"/>
      <c r="D430" s="510"/>
      <c r="E430" s="510"/>
      <c r="F430" s="510"/>
      <c r="G430" s="510"/>
      <c r="H430" s="510"/>
      <c r="I430" s="510"/>
      <c r="J430" s="510"/>
      <c r="K430" s="510"/>
      <c r="L430" s="510"/>
      <c r="M430" s="510"/>
      <c r="N430" s="510"/>
      <c r="O430" s="510"/>
      <c r="P430" s="510"/>
      <c r="Q430" s="510"/>
      <c r="R430" s="510"/>
      <c r="S430" s="510"/>
      <c r="T430" s="510"/>
      <c r="U430" s="510"/>
      <c r="V430" s="510"/>
      <c r="W430" s="510"/>
      <c r="X430" s="510"/>
      <c r="Y430" s="510"/>
      <c r="Z430" s="510"/>
    </row>
    <row r="431">
      <c r="A431" s="510"/>
      <c r="B431" s="510"/>
      <c r="C431" s="510"/>
      <c r="D431" s="510"/>
      <c r="E431" s="510"/>
      <c r="F431" s="510"/>
      <c r="G431" s="510"/>
      <c r="H431" s="510"/>
      <c r="I431" s="510"/>
      <c r="J431" s="510"/>
      <c r="K431" s="510"/>
      <c r="L431" s="510"/>
      <c r="M431" s="510"/>
      <c r="N431" s="510"/>
      <c r="O431" s="510"/>
      <c r="P431" s="510"/>
      <c r="Q431" s="510"/>
      <c r="R431" s="510"/>
      <c r="S431" s="510"/>
      <c r="T431" s="510"/>
      <c r="U431" s="510"/>
      <c r="V431" s="510"/>
      <c r="W431" s="510"/>
      <c r="X431" s="510"/>
      <c r="Y431" s="510"/>
      <c r="Z431" s="510"/>
    </row>
    <row r="432">
      <c r="A432" s="510"/>
      <c r="B432" s="510"/>
      <c r="C432" s="510"/>
      <c r="D432" s="510"/>
      <c r="E432" s="510"/>
      <c r="F432" s="510"/>
      <c r="G432" s="510"/>
      <c r="H432" s="510"/>
      <c r="I432" s="510"/>
      <c r="J432" s="510"/>
      <c r="K432" s="510"/>
      <c r="L432" s="510"/>
      <c r="M432" s="510"/>
      <c r="N432" s="510"/>
      <c r="O432" s="510"/>
      <c r="P432" s="510"/>
      <c r="Q432" s="510"/>
      <c r="R432" s="510"/>
      <c r="S432" s="510"/>
      <c r="T432" s="510"/>
      <c r="U432" s="510"/>
      <c r="V432" s="510"/>
      <c r="W432" s="510"/>
      <c r="X432" s="510"/>
      <c r="Y432" s="510"/>
      <c r="Z432" s="510"/>
    </row>
    <row r="433">
      <c r="A433" s="510"/>
      <c r="B433" s="510"/>
      <c r="C433" s="510"/>
      <c r="D433" s="510"/>
      <c r="E433" s="510"/>
      <c r="F433" s="510"/>
      <c r="G433" s="510"/>
      <c r="H433" s="510"/>
      <c r="I433" s="510"/>
      <c r="J433" s="510"/>
      <c r="K433" s="510"/>
      <c r="L433" s="510"/>
      <c r="M433" s="510"/>
      <c r="N433" s="510"/>
      <c r="O433" s="510"/>
      <c r="P433" s="510"/>
      <c r="Q433" s="510"/>
      <c r="R433" s="510"/>
      <c r="S433" s="510"/>
      <c r="T433" s="510"/>
      <c r="U433" s="510"/>
      <c r="V433" s="510"/>
      <c r="W433" s="510"/>
      <c r="X433" s="510"/>
      <c r="Y433" s="510"/>
      <c r="Z433" s="510"/>
    </row>
    <row r="434">
      <c r="A434" s="510"/>
      <c r="B434" s="510"/>
      <c r="C434" s="510"/>
      <c r="D434" s="510"/>
      <c r="E434" s="510"/>
      <c r="F434" s="510"/>
      <c r="G434" s="510"/>
      <c r="H434" s="510"/>
      <c r="I434" s="510"/>
      <c r="J434" s="510"/>
      <c r="K434" s="510"/>
      <c r="L434" s="510"/>
      <c r="M434" s="510"/>
      <c r="N434" s="510"/>
      <c r="O434" s="510"/>
      <c r="P434" s="510"/>
      <c r="Q434" s="510"/>
      <c r="R434" s="510"/>
      <c r="S434" s="510"/>
      <c r="T434" s="510"/>
      <c r="U434" s="510"/>
      <c r="V434" s="510"/>
      <c r="W434" s="510"/>
      <c r="X434" s="510"/>
      <c r="Y434" s="510"/>
      <c r="Z434" s="510"/>
    </row>
    <row r="435">
      <c r="A435" s="510"/>
      <c r="B435" s="510"/>
      <c r="C435" s="510"/>
      <c r="D435" s="510"/>
      <c r="E435" s="510"/>
      <c r="F435" s="510"/>
      <c r="G435" s="510"/>
      <c r="H435" s="510"/>
      <c r="I435" s="510"/>
      <c r="J435" s="510"/>
      <c r="K435" s="510"/>
      <c r="L435" s="510"/>
      <c r="M435" s="510"/>
      <c r="N435" s="510"/>
      <c r="O435" s="510"/>
      <c r="P435" s="510"/>
      <c r="Q435" s="510"/>
      <c r="R435" s="510"/>
      <c r="S435" s="510"/>
      <c r="T435" s="510"/>
      <c r="U435" s="510"/>
      <c r="V435" s="510"/>
      <c r="W435" s="510"/>
      <c r="X435" s="510"/>
      <c r="Y435" s="510"/>
      <c r="Z435" s="510"/>
    </row>
    <row r="436">
      <c r="A436" s="510"/>
      <c r="B436" s="510"/>
      <c r="C436" s="510"/>
      <c r="D436" s="510"/>
      <c r="E436" s="510"/>
      <c r="F436" s="510"/>
      <c r="G436" s="510"/>
      <c r="H436" s="510"/>
      <c r="I436" s="510"/>
      <c r="J436" s="510"/>
      <c r="K436" s="510"/>
      <c r="L436" s="510"/>
      <c r="M436" s="510"/>
      <c r="N436" s="510"/>
      <c r="O436" s="510"/>
      <c r="P436" s="510"/>
      <c r="Q436" s="510"/>
      <c r="R436" s="510"/>
      <c r="S436" s="510"/>
      <c r="T436" s="510"/>
      <c r="U436" s="510"/>
      <c r="V436" s="510"/>
      <c r="W436" s="510"/>
      <c r="X436" s="510"/>
      <c r="Y436" s="510"/>
      <c r="Z436" s="510"/>
    </row>
    <row r="437">
      <c r="A437" s="510"/>
      <c r="B437" s="510"/>
      <c r="C437" s="510"/>
      <c r="D437" s="510"/>
      <c r="E437" s="510"/>
      <c r="F437" s="510"/>
      <c r="G437" s="510"/>
      <c r="H437" s="510"/>
      <c r="I437" s="510"/>
      <c r="J437" s="510"/>
      <c r="K437" s="510"/>
      <c r="L437" s="510"/>
      <c r="M437" s="510"/>
      <c r="N437" s="510"/>
      <c r="O437" s="510"/>
      <c r="P437" s="510"/>
      <c r="Q437" s="510"/>
      <c r="R437" s="510"/>
      <c r="S437" s="510"/>
      <c r="T437" s="510"/>
      <c r="U437" s="510"/>
      <c r="V437" s="510"/>
      <c r="W437" s="510"/>
      <c r="X437" s="510"/>
      <c r="Y437" s="510"/>
      <c r="Z437" s="510"/>
    </row>
    <row r="438">
      <c r="A438" s="510"/>
      <c r="B438" s="510"/>
      <c r="C438" s="510"/>
      <c r="D438" s="510"/>
      <c r="E438" s="510"/>
      <c r="F438" s="510"/>
      <c r="G438" s="510"/>
      <c r="H438" s="510"/>
      <c r="I438" s="510"/>
      <c r="J438" s="510"/>
      <c r="K438" s="510"/>
      <c r="L438" s="510"/>
      <c r="M438" s="510"/>
      <c r="N438" s="510"/>
      <c r="O438" s="510"/>
      <c r="P438" s="510"/>
      <c r="Q438" s="510"/>
      <c r="R438" s="510"/>
      <c r="S438" s="510"/>
      <c r="T438" s="510"/>
      <c r="U438" s="510"/>
      <c r="V438" s="510"/>
      <c r="W438" s="510"/>
      <c r="X438" s="510"/>
      <c r="Y438" s="510"/>
      <c r="Z438" s="510"/>
    </row>
    <row r="439">
      <c r="A439" s="510"/>
      <c r="B439" s="510"/>
      <c r="C439" s="510"/>
      <c r="D439" s="510"/>
      <c r="E439" s="510"/>
      <c r="F439" s="510"/>
      <c r="G439" s="510"/>
      <c r="H439" s="510"/>
      <c r="I439" s="510"/>
      <c r="J439" s="510"/>
      <c r="K439" s="510"/>
      <c r="L439" s="510"/>
      <c r="M439" s="510"/>
      <c r="N439" s="510"/>
      <c r="O439" s="510"/>
      <c r="P439" s="510"/>
      <c r="Q439" s="510"/>
      <c r="R439" s="510"/>
      <c r="S439" s="510"/>
      <c r="T439" s="510"/>
      <c r="U439" s="510"/>
      <c r="V439" s="510"/>
      <c r="W439" s="510"/>
      <c r="X439" s="510"/>
      <c r="Y439" s="510"/>
      <c r="Z439" s="510"/>
    </row>
    <row r="440">
      <c r="A440" s="510"/>
      <c r="B440" s="510"/>
      <c r="C440" s="510"/>
      <c r="D440" s="510"/>
      <c r="E440" s="510"/>
      <c r="F440" s="510"/>
      <c r="G440" s="510"/>
      <c r="H440" s="510"/>
      <c r="I440" s="510"/>
      <c r="J440" s="510"/>
      <c r="K440" s="510"/>
      <c r="L440" s="510"/>
      <c r="M440" s="510"/>
      <c r="N440" s="510"/>
      <c r="O440" s="510"/>
      <c r="P440" s="510"/>
      <c r="Q440" s="510"/>
      <c r="R440" s="510"/>
      <c r="S440" s="510"/>
      <c r="T440" s="510"/>
      <c r="U440" s="510"/>
      <c r="V440" s="510"/>
      <c r="W440" s="510"/>
      <c r="X440" s="510"/>
      <c r="Y440" s="510"/>
      <c r="Z440" s="510"/>
    </row>
    <row r="441">
      <c r="A441" s="510"/>
      <c r="B441" s="510"/>
      <c r="C441" s="510"/>
      <c r="D441" s="510"/>
      <c r="E441" s="510"/>
      <c r="F441" s="510"/>
      <c r="G441" s="510"/>
      <c r="H441" s="510"/>
      <c r="I441" s="510"/>
      <c r="J441" s="510"/>
      <c r="K441" s="510"/>
      <c r="L441" s="510"/>
      <c r="M441" s="510"/>
      <c r="N441" s="510"/>
      <c r="O441" s="510"/>
      <c r="P441" s="510"/>
      <c r="Q441" s="510"/>
      <c r="R441" s="510"/>
      <c r="S441" s="510"/>
      <c r="T441" s="510"/>
      <c r="U441" s="510"/>
      <c r="V441" s="510"/>
      <c r="W441" s="510"/>
      <c r="X441" s="510"/>
      <c r="Y441" s="510"/>
      <c r="Z441" s="510"/>
    </row>
    <row r="442">
      <c r="A442" s="510"/>
      <c r="B442" s="510"/>
      <c r="C442" s="510"/>
      <c r="D442" s="510"/>
      <c r="E442" s="510"/>
      <c r="F442" s="510"/>
      <c r="G442" s="510"/>
      <c r="H442" s="510"/>
      <c r="I442" s="510"/>
      <c r="J442" s="510"/>
      <c r="K442" s="510"/>
      <c r="L442" s="510"/>
      <c r="M442" s="510"/>
      <c r="N442" s="510"/>
      <c r="O442" s="510"/>
      <c r="P442" s="510"/>
      <c r="Q442" s="510"/>
      <c r="R442" s="510"/>
      <c r="S442" s="510"/>
      <c r="T442" s="510"/>
      <c r="U442" s="510"/>
      <c r="V442" s="510"/>
      <c r="W442" s="510"/>
      <c r="X442" s="510"/>
      <c r="Y442" s="510"/>
      <c r="Z442" s="510"/>
    </row>
    <row r="443">
      <c r="A443" s="510"/>
      <c r="B443" s="510"/>
      <c r="C443" s="510"/>
      <c r="D443" s="510"/>
      <c r="E443" s="510"/>
      <c r="F443" s="510"/>
      <c r="G443" s="510"/>
      <c r="H443" s="510"/>
      <c r="I443" s="510"/>
      <c r="J443" s="510"/>
      <c r="K443" s="510"/>
      <c r="L443" s="510"/>
      <c r="M443" s="510"/>
      <c r="N443" s="510"/>
      <c r="O443" s="510"/>
      <c r="P443" s="510"/>
      <c r="Q443" s="510"/>
      <c r="R443" s="510"/>
      <c r="S443" s="510"/>
      <c r="T443" s="510"/>
      <c r="U443" s="510"/>
      <c r="V443" s="510"/>
      <c r="W443" s="510"/>
      <c r="X443" s="510"/>
      <c r="Y443" s="510"/>
      <c r="Z443" s="510"/>
    </row>
    <row r="444">
      <c r="A444" s="510"/>
      <c r="B444" s="510"/>
      <c r="C444" s="510"/>
      <c r="D444" s="510"/>
      <c r="E444" s="510"/>
      <c r="F444" s="510"/>
      <c r="G444" s="510"/>
      <c r="H444" s="510"/>
      <c r="I444" s="510"/>
      <c r="J444" s="510"/>
      <c r="K444" s="510"/>
      <c r="L444" s="510"/>
      <c r="M444" s="510"/>
      <c r="N444" s="510"/>
      <c r="O444" s="510"/>
      <c r="P444" s="510"/>
      <c r="Q444" s="510"/>
      <c r="R444" s="510"/>
      <c r="S444" s="510"/>
      <c r="T444" s="510"/>
      <c r="U444" s="510"/>
      <c r="V444" s="510"/>
      <c r="W444" s="510"/>
      <c r="X444" s="510"/>
      <c r="Y444" s="510"/>
      <c r="Z444" s="510"/>
    </row>
    <row r="445">
      <c r="A445" s="510"/>
      <c r="B445" s="510"/>
      <c r="C445" s="510"/>
      <c r="D445" s="510"/>
      <c r="E445" s="510"/>
      <c r="F445" s="510"/>
      <c r="G445" s="510"/>
      <c r="H445" s="510"/>
      <c r="I445" s="510"/>
      <c r="J445" s="510"/>
      <c r="K445" s="510"/>
      <c r="L445" s="510"/>
      <c r="M445" s="510"/>
      <c r="N445" s="510"/>
      <c r="O445" s="510"/>
      <c r="P445" s="510"/>
      <c r="Q445" s="510"/>
      <c r="R445" s="510"/>
      <c r="S445" s="510"/>
      <c r="T445" s="510"/>
      <c r="U445" s="510"/>
      <c r="V445" s="510"/>
      <c r="W445" s="510"/>
      <c r="X445" s="510"/>
      <c r="Y445" s="510"/>
      <c r="Z445" s="510"/>
    </row>
    <row r="446">
      <c r="A446" s="510"/>
      <c r="B446" s="510"/>
      <c r="C446" s="510"/>
      <c r="D446" s="510"/>
      <c r="E446" s="510"/>
      <c r="F446" s="510"/>
      <c r="G446" s="510"/>
      <c r="H446" s="510"/>
      <c r="I446" s="510"/>
      <c r="J446" s="510"/>
      <c r="K446" s="510"/>
      <c r="L446" s="510"/>
      <c r="M446" s="510"/>
      <c r="N446" s="510"/>
      <c r="O446" s="510"/>
      <c r="P446" s="510"/>
      <c r="Q446" s="510"/>
      <c r="R446" s="510"/>
      <c r="S446" s="510"/>
      <c r="T446" s="510"/>
      <c r="U446" s="510"/>
      <c r="V446" s="510"/>
      <c r="W446" s="510"/>
      <c r="X446" s="510"/>
      <c r="Y446" s="510"/>
      <c r="Z446" s="510"/>
    </row>
    <row r="447">
      <c r="A447" s="510"/>
      <c r="B447" s="510"/>
      <c r="C447" s="510"/>
      <c r="D447" s="510"/>
      <c r="E447" s="510"/>
      <c r="F447" s="510"/>
      <c r="G447" s="510"/>
      <c r="H447" s="510"/>
      <c r="I447" s="510"/>
      <c r="J447" s="510"/>
      <c r="K447" s="510"/>
      <c r="L447" s="510"/>
      <c r="M447" s="510"/>
      <c r="N447" s="510"/>
      <c r="O447" s="510"/>
      <c r="P447" s="510"/>
      <c r="Q447" s="510"/>
      <c r="R447" s="510"/>
      <c r="S447" s="510"/>
      <c r="T447" s="510"/>
      <c r="U447" s="510"/>
      <c r="V447" s="510"/>
      <c r="W447" s="510"/>
      <c r="X447" s="510"/>
      <c r="Y447" s="510"/>
      <c r="Z447" s="510"/>
    </row>
    <row r="448">
      <c r="A448" s="510"/>
      <c r="B448" s="510"/>
      <c r="C448" s="510"/>
      <c r="D448" s="510"/>
      <c r="E448" s="510"/>
      <c r="F448" s="510"/>
      <c r="G448" s="510"/>
      <c r="H448" s="510"/>
      <c r="I448" s="510"/>
      <c r="J448" s="510"/>
      <c r="K448" s="510"/>
      <c r="L448" s="510"/>
      <c r="M448" s="510"/>
      <c r="N448" s="510"/>
      <c r="O448" s="510"/>
      <c r="P448" s="510"/>
      <c r="Q448" s="510"/>
      <c r="R448" s="510"/>
      <c r="S448" s="510"/>
      <c r="T448" s="510"/>
      <c r="U448" s="510"/>
      <c r="V448" s="510"/>
      <c r="W448" s="510"/>
      <c r="X448" s="510"/>
      <c r="Y448" s="510"/>
      <c r="Z448" s="510"/>
    </row>
    <row r="449">
      <c r="A449" s="510"/>
      <c r="B449" s="510"/>
      <c r="C449" s="510"/>
      <c r="D449" s="510"/>
      <c r="E449" s="510"/>
      <c r="F449" s="510"/>
      <c r="G449" s="510"/>
      <c r="H449" s="510"/>
      <c r="I449" s="510"/>
      <c r="J449" s="510"/>
      <c r="K449" s="510"/>
      <c r="L449" s="510"/>
      <c r="M449" s="510"/>
      <c r="N449" s="510"/>
      <c r="O449" s="510"/>
      <c r="P449" s="510"/>
      <c r="Q449" s="510"/>
      <c r="R449" s="510"/>
      <c r="S449" s="510"/>
      <c r="T449" s="510"/>
      <c r="U449" s="510"/>
      <c r="V449" s="510"/>
      <c r="W449" s="510"/>
      <c r="X449" s="510"/>
      <c r="Y449" s="510"/>
      <c r="Z449" s="510"/>
    </row>
    <row r="450">
      <c r="A450" s="510"/>
      <c r="B450" s="510"/>
      <c r="C450" s="510"/>
      <c r="D450" s="510"/>
      <c r="E450" s="510"/>
      <c r="F450" s="510"/>
      <c r="G450" s="510"/>
      <c r="H450" s="510"/>
      <c r="I450" s="510"/>
      <c r="J450" s="510"/>
      <c r="K450" s="510"/>
      <c r="L450" s="510"/>
      <c r="M450" s="510"/>
      <c r="N450" s="510"/>
      <c r="O450" s="510"/>
      <c r="P450" s="510"/>
      <c r="Q450" s="510"/>
      <c r="R450" s="510"/>
      <c r="S450" s="510"/>
      <c r="T450" s="510"/>
      <c r="U450" s="510"/>
      <c r="V450" s="510"/>
      <c r="W450" s="510"/>
      <c r="X450" s="510"/>
      <c r="Y450" s="510"/>
      <c r="Z450" s="510"/>
    </row>
    <row r="451">
      <c r="A451" s="510"/>
      <c r="B451" s="510"/>
      <c r="C451" s="510"/>
      <c r="D451" s="510"/>
      <c r="E451" s="510"/>
      <c r="F451" s="510"/>
      <c r="G451" s="510"/>
      <c r="H451" s="510"/>
      <c r="I451" s="510"/>
      <c r="J451" s="510"/>
      <c r="K451" s="510"/>
      <c r="L451" s="510"/>
      <c r="M451" s="510"/>
      <c r="N451" s="510"/>
      <c r="O451" s="510"/>
      <c r="P451" s="510"/>
      <c r="Q451" s="510"/>
      <c r="R451" s="510"/>
      <c r="S451" s="510"/>
      <c r="T451" s="510"/>
      <c r="U451" s="510"/>
      <c r="V451" s="510"/>
      <c r="W451" s="510"/>
      <c r="X451" s="510"/>
      <c r="Y451" s="510"/>
      <c r="Z451" s="510"/>
    </row>
    <row r="452">
      <c r="A452" s="510"/>
      <c r="B452" s="510"/>
      <c r="C452" s="510"/>
      <c r="D452" s="510"/>
      <c r="E452" s="510"/>
      <c r="F452" s="510"/>
      <c r="G452" s="510"/>
      <c r="H452" s="510"/>
      <c r="I452" s="510"/>
      <c r="J452" s="510"/>
      <c r="K452" s="510"/>
      <c r="L452" s="510"/>
      <c r="M452" s="510"/>
      <c r="N452" s="510"/>
      <c r="O452" s="510"/>
      <c r="P452" s="510"/>
      <c r="Q452" s="510"/>
      <c r="R452" s="510"/>
      <c r="S452" s="510"/>
      <c r="T452" s="510"/>
      <c r="U452" s="510"/>
      <c r="V452" s="510"/>
      <c r="W452" s="510"/>
      <c r="X452" s="510"/>
      <c r="Y452" s="510"/>
      <c r="Z452" s="510"/>
    </row>
    <row r="453">
      <c r="A453" s="510"/>
      <c r="B453" s="510"/>
      <c r="C453" s="510"/>
      <c r="D453" s="510"/>
      <c r="E453" s="510"/>
      <c r="F453" s="510"/>
      <c r="G453" s="510"/>
      <c r="H453" s="510"/>
      <c r="I453" s="510"/>
      <c r="J453" s="510"/>
      <c r="K453" s="510"/>
      <c r="L453" s="510"/>
      <c r="M453" s="510"/>
      <c r="N453" s="510"/>
      <c r="O453" s="510"/>
      <c r="P453" s="510"/>
      <c r="Q453" s="510"/>
      <c r="R453" s="510"/>
      <c r="S453" s="510"/>
      <c r="T453" s="510"/>
      <c r="U453" s="510"/>
      <c r="V453" s="510"/>
      <c r="W453" s="510"/>
      <c r="X453" s="510"/>
      <c r="Y453" s="510"/>
      <c r="Z453" s="510"/>
    </row>
    <row r="454">
      <c r="A454" s="510"/>
      <c r="B454" s="510"/>
      <c r="C454" s="510"/>
      <c r="D454" s="510"/>
      <c r="E454" s="510"/>
      <c r="F454" s="510"/>
      <c r="G454" s="510"/>
      <c r="H454" s="510"/>
      <c r="I454" s="510"/>
      <c r="J454" s="510"/>
      <c r="K454" s="510"/>
      <c r="L454" s="510"/>
      <c r="M454" s="510"/>
      <c r="N454" s="510"/>
      <c r="O454" s="510"/>
      <c r="P454" s="510"/>
      <c r="Q454" s="510"/>
      <c r="R454" s="510"/>
      <c r="S454" s="510"/>
      <c r="T454" s="510"/>
      <c r="U454" s="510"/>
      <c r="V454" s="510"/>
      <c r="W454" s="510"/>
      <c r="X454" s="510"/>
      <c r="Y454" s="510"/>
      <c r="Z454" s="510"/>
    </row>
    <row r="455">
      <c r="A455" s="510"/>
      <c r="B455" s="510"/>
      <c r="C455" s="510"/>
      <c r="D455" s="510"/>
      <c r="E455" s="510"/>
      <c r="F455" s="510"/>
      <c r="G455" s="510"/>
      <c r="H455" s="510"/>
      <c r="I455" s="510"/>
      <c r="J455" s="510"/>
      <c r="K455" s="510"/>
      <c r="L455" s="510"/>
      <c r="M455" s="510"/>
      <c r="N455" s="510"/>
      <c r="O455" s="510"/>
      <c r="P455" s="510"/>
      <c r="Q455" s="510"/>
      <c r="R455" s="510"/>
      <c r="S455" s="510"/>
      <c r="T455" s="510"/>
      <c r="U455" s="510"/>
      <c r="V455" s="510"/>
      <c r="W455" s="510"/>
      <c r="X455" s="510"/>
      <c r="Y455" s="510"/>
      <c r="Z455" s="510"/>
    </row>
    <row r="456">
      <c r="A456" s="510"/>
      <c r="B456" s="510"/>
      <c r="C456" s="510"/>
      <c r="D456" s="510"/>
      <c r="E456" s="510"/>
      <c r="F456" s="510"/>
      <c r="G456" s="510"/>
      <c r="H456" s="510"/>
      <c r="I456" s="510"/>
      <c r="J456" s="510"/>
      <c r="K456" s="510"/>
      <c r="L456" s="510"/>
      <c r="M456" s="510"/>
      <c r="N456" s="510"/>
      <c r="O456" s="510"/>
      <c r="P456" s="510"/>
      <c r="Q456" s="510"/>
      <c r="R456" s="510"/>
      <c r="S456" s="510"/>
      <c r="T456" s="510"/>
      <c r="U456" s="510"/>
      <c r="V456" s="510"/>
      <c r="W456" s="510"/>
      <c r="X456" s="510"/>
      <c r="Y456" s="510"/>
      <c r="Z456" s="510"/>
    </row>
    <row r="457">
      <c r="A457" s="510"/>
      <c r="B457" s="510"/>
      <c r="C457" s="510"/>
      <c r="D457" s="510"/>
      <c r="E457" s="510"/>
      <c r="F457" s="510"/>
      <c r="G457" s="510"/>
      <c r="H457" s="510"/>
      <c r="I457" s="510"/>
      <c r="J457" s="510"/>
      <c r="K457" s="510"/>
      <c r="L457" s="510"/>
      <c r="M457" s="510"/>
      <c r="N457" s="510"/>
      <c r="O457" s="510"/>
      <c r="P457" s="510"/>
      <c r="Q457" s="510"/>
      <c r="R457" s="510"/>
      <c r="S457" s="510"/>
      <c r="T457" s="510"/>
      <c r="U457" s="510"/>
      <c r="V457" s="510"/>
      <c r="W457" s="510"/>
      <c r="X457" s="510"/>
      <c r="Y457" s="510"/>
      <c r="Z457" s="510"/>
    </row>
    <row r="458">
      <c r="A458" s="510"/>
      <c r="B458" s="510"/>
      <c r="C458" s="510"/>
      <c r="D458" s="510"/>
      <c r="E458" s="510"/>
      <c r="F458" s="510"/>
      <c r="G458" s="510"/>
      <c r="H458" s="510"/>
      <c r="I458" s="510"/>
      <c r="J458" s="510"/>
      <c r="K458" s="510"/>
      <c r="L458" s="510"/>
      <c r="M458" s="510"/>
      <c r="N458" s="510"/>
      <c r="O458" s="510"/>
      <c r="P458" s="510"/>
      <c r="Q458" s="510"/>
      <c r="R458" s="510"/>
      <c r="S458" s="510"/>
      <c r="T458" s="510"/>
      <c r="U458" s="510"/>
      <c r="V458" s="510"/>
      <c r="W458" s="510"/>
      <c r="X458" s="510"/>
      <c r="Y458" s="510"/>
      <c r="Z458" s="510"/>
    </row>
    <row r="459">
      <c r="A459" s="510"/>
      <c r="B459" s="510"/>
      <c r="C459" s="510"/>
      <c r="D459" s="510"/>
      <c r="E459" s="510"/>
      <c r="F459" s="510"/>
      <c r="G459" s="510"/>
      <c r="H459" s="510"/>
      <c r="I459" s="510"/>
      <c r="J459" s="510"/>
      <c r="K459" s="510"/>
      <c r="L459" s="510"/>
      <c r="M459" s="510"/>
      <c r="N459" s="510"/>
      <c r="O459" s="510"/>
      <c r="P459" s="510"/>
      <c r="Q459" s="510"/>
      <c r="R459" s="510"/>
      <c r="S459" s="510"/>
      <c r="T459" s="510"/>
      <c r="U459" s="510"/>
      <c r="V459" s="510"/>
      <c r="W459" s="510"/>
      <c r="X459" s="510"/>
      <c r="Y459" s="510"/>
      <c r="Z459" s="510"/>
    </row>
    <row r="460">
      <c r="A460" s="510"/>
      <c r="B460" s="510"/>
      <c r="C460" s="510"/>
      <c r="D460" s="510"/>
      <c r="E460" s="510"/>
      <c r="F460" s="510"/>
      <c r="G460" s="510"/>
      <c r="H460" s="510"/>
      <c r="I460" s="510"/>
      <c r="J460" s="510"/>
      <c r="K460" s="510"/>
      <c r="L460" s="510"/>
      <c r="M460" s="510"/>
      <c r="N460" s="510"/>
      <c r="O460" s="510"/>
      <c r="P460" s="510"/>
      <c r="Q460" s="510"/>
      <c r="R460" s="510"/>
      <c r="S460" s="510"/>
      <c r="T460" s="510"/>
      <c r="U460" s="510"/>
      <c r="V460" s="510"/>
      <c r="W460" s="510"/>
      <c r="X460" s="510"/>
      <c r="Y460" s="510"/>
      <c r="Z460" s="510"/>
    </row>
    <row r="461">
      <c r="A461" s="510"/>
      <c r="B461" s="510"/>
      <c r="C461" s="510"/>
      <c r="D461" s="510"/>
      <c r="E461" s="510"/>
      <c r="F461" s="510"/>
      <c r="G461" s="510"/>
      <c r="H461" s="510"/>
      <c r="I461" s="510"/>
      <c r="J461" s="510"/>
      <c r="K461" s="510"/>
      <c r="L461" s="510"/>
      <c r="M461" s="510"/>
      <c r="N461" s="510"/>
      <c r="O461" s="510"/>
      <c r="P461" s="510"/>
      <c r="Q461" s="510"/>
      <c r="R461" s="510"/>
      <c r="S461" s="510"/>
      <c r="T461" s="510"/>
      <c r="U461" s="510"/>
      <c r="V461" s="510"/>
      <c r="W461" s="510"/>
      <c r="X461" s="510"/>
      <c r="Y461" s="510"/>
      <c r="Z461" s="510"/>
    </row>
    <row r="462">
      <c r="A462" s="510"/>
      <c r="B462" s="510"/>
      <c r="C462" s="510"/>
      <c r="D462" s="510"/>
      <c r="E462" s="510"/>
      <c r="F462" s="510"/>
      <c r="G462" s="510"/>
      <c r="H462" s="510"/>
      <c r="I462" s="510"/>
      <c r="J462" s="510"/>
      <c r="K462" s="510"/>
      <c r="L462" s="510"/>
      <c r="M462" s="510"/>
      <c r="N462" s="510"/>
      <c r="O462" s="510"/>
      <c r="P462" s="510"/>
      <c r="Q462" s="510"/>
      <c r="R462" s="510"/>
      <c r="S462" s="510"/>
      <c r="T462" s="510"/>
      <c r="U462" s="510"/>
      <c r="V462" s="510"/>
      <c r="W462" s="510"/>
      <c r="X462" s="510"/>
      <c r="Y462" s="510"/>
      <c r="Z462" s="510"/>
    </row>
    <row r="463">
      <c r="A463" s="510"/>
      <c r="B463" s="510"/>
      <c r="C463" s="510"/>
      <c r="D463" s="510"/>
      <c r="E463" s="510"/>
      <c r="F463" s="510"/>
      <c r="G463" s="510"/>
      <c r="H463" s="510"/>
      <c r="I463" s="510"/>
      <c r="J463" s="510"/>
      <c r="K463" s="510"/>
      <c r="L463" s="510"/>
      <c r="M463" s="510"/>
      <c r="N463" s="510"/>
      <c r="O463" s="510"/>
      <c r="P463" s="510"/>
      <c r="Q463" s="510"/>
      <c r="R463" s="510"/>
      <c r="S463" s="510"/>
      <c r="T463" s="510"/>
      <c r="U463" s="510"/>
      <c r="V463" s="510"/>
      <c r="W463" s="510"/>
      <c r="X463" s="510"/>
      <c r="Y463" s="510"/>
      <c r="Z463" s="510"/>
    </row>
    <row r="464">
      <c r="A464" s="510"/>
      <c r="B464" s="510"/>
      <c r="C464" s="510"/>
      <c r="D464" s="510"/>
      <c r="E464" s="510"/>
      <c r="F464" s="510"/>
      <c r="G464" s="510"/>
      <c r="H464" s="510"/>
      <c r="I464" s="510"/>
      <c r="J464" s="510"/>
      <c r="K464" s="510"/>
      <c r="L464" s="510"/>
      <c r="M464" s="510"/>
      <c r="N464" s="510"/>
      <c r="O464" s="510"/>
      <c r="P464" s="510"/>
      <c r="Q464" s="510"/>
      <c r="R464" s="510"/>
      <c r="S464" s="510"/>
      <c r="T464" s="510"/>
      <c r="U464" s="510"/>
      <c r="V464" s="510"/>
      <c r="W464" s="510"/>
      <c r="X464" s="510"/>
      <c r="Y464" s="510"/>
      <c r="Z464" s="510"/>
    </row>
    <row r="465">
      <c r="A465" s="510"/>
      <c r="B465" s="510"/>
      <c r="C465" s="510"/>
      <c r="D465" s="510"/>
      <c r="E465" s="510"/>
      <c r="F465" s="510"/>
      <c r="G465" s="510"/>
      <c r="H465" s="510"/>
      <c r="I465" s="510"/>
      <c r="J465" s="510"/>
      <c r="K465" s="510"/>
      <c r="L465" s="510"/>
      <c r="M465" s="510"/>
      <c r="N465" s="510"/>
      <c r="O465" s="510"/>
      <c r="P465" s="510"/>
      <c r="Q465" s="510"/>
      <c r="R465" s="510"/>
      <c r="S465" s="510"/>
      <c r="T465" s="510"/>
      <c r="U465" s="510"/>
      <c r="V465" s="510"/>
      <c r="W465" s="510"/>
      <c r="X465" s="510"/>
      <c r="Y465" s="510"/>
      <c r="Z465" s="510"/>
    </row>
    <row r="466">
      <c r="A466" s="510"/>
      <c r="B466" s="510"/>
      <c r="C466" s="510"/>
      <c r="D466" s="510"/>
      <c r="E466" s="510"/>
      <c r="F466" s="510"/>
      <c r="G466" s="510"/>
      <c r="H466" s="510"/>
      <c r="I466" s="510"/>
      <c r="J466" s="510"/>
      <c r="K466" s="510"/>
      <c r="L466" s="510"/>
      <c r="M466" s="510"/>
      <c r="N466" s="510"/>
      <c r="O466" s="510"/>
      <c r="P466" s="510"/>
      <c r="Q466" s="510"/>
      <c r="R466" s="510"/>
      <c r="S466" s="510"/>
      <c r="T466" s="510"/>
      <c r="U466" s="510"/>
      <c r="V466" s="510"/>
      <c r="W466" s="510"/>
      <c r="X466" s="510"/>
      <c r="Y466" s="510"/>
      <c r="Z466" s="510"/>
    </row>
    <row r="467">
      <c r="A467" s="510"/>
      <c r="B467" s="510"/>
      <c r="C467" s="510"/>
      <c r="D467" s="510"/>
      <c r="E467" s="510"/>
      <c r="F467" s="510"/>
      <c r="G467" s="510"/>
      <c r="H467" s="510"/>
      <c r="I467" s="510"/>
      <c r="J467" s="510"/>
      <c r="K467" s="510"/>
      <c r="L467" s="510"/>
      <c r="M467" s="510"/>
      <c r="N467" s="510"/>
      <c r="O467" s="510"/>
      <c r="P467" s="510"/>
      <c r="Q467" s="510"/>
      <c r="R467" s="510"/>
      <c r="S467" s="510"/>
      <c r="T467" s="510"/>
      <c r="U467" s="510"/>
      <c r="V467" s="510"/>
      <c r="W467" s="510"/>
      <c r="X467" s="510"/>
      <c r="Y467" s="510"/>
      <c r="Z467" s="510"/>
    </row>
    <row r="468">
      <c r="A468" s="510"/>
      <c r="B468" s="510"/>
      <c r="C468" s="510"/>
      <c r="D468" s="510"/>
      <c r="E468" s="510"/>
      <c r="F468" s="510"/>
      <c r="G468" s="510"/>
      <c r="H468" s="510"/>
      <c r="I468" s="510"/>
      <c r="J468" s="510"/>
      <c r="K468" s="510"/>
      <c r="L468" s="510"/>
      <c r="M468" s="510"/>
      <c r="N468" s="510"/>
      <c r="O468" s="510"/>
      <c r="P468" s="510"/>
      <c r="Q468" s="510"/>
      <c r="R468" s="510"/>
      <c r="S468" s="510"/>
      <c r="T468" s="510"/>
      <c r="U468" s="510"/>
      <c r="V468" s="510"/>
      <c r="W468" s="510"/>
      <c r="X468" s="510"/>
      <c r="Y468" s="510"/>
      <c r="Z468" s="510"/>
    </row>
    <row r="469">
      <c r="A469" s="510"/>
      <c r="B469" s="510"/>
      <c r="C469" s="510"/>
      <c r="D469" s="510"/>
      <c r="E469" s="510"/>
      <c r="F469" s="510"/>
      <c r="G469" s="510"/>
      <c r="H469" s="510"/>
      <c r="I469" s="510"/>
      <c r="J469" s="510"/>
      <c r="K469" s="510"/>
      <c r="L469" s="510"/>
      <c r="M469" s="510"/>
      <c r="N469" s="510"/>
      <c r="O469" s="510"/>
      <c r="P469" s="510"/>
      <c r="Q469" s="510"/>
      <c r="R469" s="510"/>
      <c r="S469" s="510"/>
      <c r="T469" s="510"/>
      <c r="U469" s="510"/>
      <c r="V469" s="510"/>
      <c r="W469" s="510"/>
      <c r="X469" s="510"/>
      <c r="Y469" s="510"/>
      <c r="Z469" s="510"/>
    </row>
    <row r="470">
      <c r="A470" s="510"/>
      <c r="B470" s="510"/>
      <c r="C470" s="510"/>
      <c r="D470" s="510"/>
      <c r="E470" s="510"/>
      <c r="F470" s="510"/>
      <c r="G470" s="510"/>
      <c r="H470" s="510"/>
      <c r="I470" s="510"/>
      <c r="J470" s="510"/>
      <c r="K470" s="510"/>
      <c r="L470" s="510"/>
      <c r="M470" s="510"/>
      <c r="N470" s="510"/>
      <c r="O470" s="510"/>
      <c r="P470" s="510"/>
      <c r="Q470" s="510"/>
      <c r="R470" s="510"/>
      <c r="S470" s="510"/>
      <c r="T470" s="510"/>
      <c r="U470" s="510"/>
      <c r="V470" s="510"/>
      <c r="W470" s="510"/>
      <c r="X470" s="510"/>
      <c r="Y470" s="510"/>
      <c r="Z470" s="510"/>
    </row>
    <row r="471">
      <c r="A471" s="510"/>
      <c r="B471" s="510"/>
      <c r="C471" s="510"/>
      <c r="D471" s="510"/>
      <c r="E471" s="510"/>
      <c r="F471" s="510"/>
      <c r="G471" s="510"/>
      <c r="H471" s="510"/>
      <c r="I471" s="510"/>
      <c r="J471" s="510"/>
      <c r="K471" s="510"/>
      <c r="L471" s="510"/>
      <c r="M471" s="510"/>
      <c r="N471" s="510"/>
      <c r="O471" s="510"/>
      <c r="P471" s="510"/>
      <c r="Q471" s="510"/>
      <c r="R471" s="510"/>
      <c r="S471" s="510"/>
      <c r="T471" s="510"/>
      <c r="U471" s="510"/>
      <c r="V471" s="510"/>
      <c r="W471" s="510"/>
      <c r="X471" s="510"/>
      <c r="Y471" s="510"/>
      <c r="Z471" s="510"/>
    </row>
    <row r="472">
      <c r="A472" s="510"/>
      <c r="B472" s="510"/>
      <c r="C472" s="510"/>
      <c r="D472" s="510"/>
      <c r="E472" s="510"/>
      <c r="F472" s="510"/>
      <c r="G472" s="510"/>
      <c r="H472" s="510"/>
      <c r="I472" s="510"/>
      <c r="J472" s="510"/>
      <c r="K472" s="510"/>
      <c r="L472" s="510"/>
      <c r="M472" s="510"/>
      <c r="N472" s="510"/>
      <c r="O472" s="510"/>
      <c r="P472" s="510"/>
      <c r="Q472" s="510"/>
      <c r="R472" s="510"/>
      <c r="S472" s="510"/>
      <c r="T472" s="510"/>
      <c r="U472" s="510"/>
      <c r="V472" s="510"/>
      <c r="W472" s="510"/>
      <c r="X472" s="510"/>
      <c r="Y472" s="510"/>
      <c r="Z472" s="510"/>
    </row>
    <row r="473">
      <c r="A473" s="510"/>
      <c r="B473" s="510"/>
      <c r="C473" s="510"/>
      <c r="D473" s="510"/>
      <c r="E473" s="510"/>
      <c r="F473" s="510"/>
      <c r="G473" s="510"/>
      <c r="H473" s="510"/>
      <c r="I473" s="510"/>
      <c r="J473" s="510"/>
      <c r="K473" s="510"/>
      <c r="L473" s="510"/>
      <c r="M473" s="510"/>
      <c r="N473" s="510"/>
      <c r="O473" s="510"/>
      <c r="P473" s="510"/>
      <c r="Q473" s="510"/>
      <c r="R473" s="510"/>
      <c r="S473" s="510"/>
      <c r="T473" s="510"/>
      <c r="U473" s="510"/>
      <c r="V473" s="510"/>
      <c r="W473" s="510"/>
      <c r="X473" s="510"/>
      <c r="Y473" s="510"/>
      <c r="Z473" s="510"/>
    </row>
    <row r="474">
      <c r="A474" s="510"/>
      <c r="B474" s="510"/>
      <c r="C474" s="510"/>
      <c r="D474" s="510"/>
      <c r="E474" s="510"/>
      <c r="F474" s="510"/>
      <c r="G474" s="510"/>
      <c r="H474" s="510"/>
      <c r="I474" s="510"/>
      <c r="J474" s="510"/>
      <c r="K474" s="510"/>
      <c r="L474" s="510"/>
      <c r="M474" s="510"/>
      <c r="N474" s="510"/>
      <c r="O474" s="510"/>
      <c r="P474" s="510"/>
      <c r="Q474" s="510"/>
      <c r="R474" s="510"/>
      <c r="S474" s="510"/>
      <c r="T474" s="510"/>
      <c r="U474" s="510"/>
      <c r="V474" s="510"/>
      <c r="W474" s="510"/>
      <c r="X474" s="510"/>
      <c r="Y474" s="510"/>
      <c r="Z474" s="510"/>
    </row>
    <row r="475">
      <c r="A475" s="510"/>
      <c r="B475" s="510"/>
      <c r="C475" s="510"/>
      <c r="D475" s="510"/>
      <c r="E475" s="510"/>
      <c r="F475" s="510"/>
      <c r="G475" s="510"/>
      <c r="H475" s="510"/>
      <c r="I475" s="510"/>
      <c r="J475" s="510"/>
      <c r="K475" s="510"/>
      <c r="L475" s="510"/>
      <c r="M475" s="510"/>
      <c r="N475" s="510"/>
      <c r="O475" s="510"/>
      <c r="P475" s="510"/>
      <c r="Q475" s="510"/>
      <c r="R475" s="510"/>
      <c r="S475" s="510"/>
      <c r="T475" s="510"/>
      <c r="U475" s="510"/>
      <c r="V475" s="510"/>
      <c r="W475" s="510"/>
      <c r="X475" s="510"/>
      <c r="Y475" s="510"/>
      <c r="Z475" s="510"/>
    </row>
    <row r="476">
      <c r="A476" s="510"/>
      <c r="B476" s="510"/>
      <c r="C476" s="510"/>
      <c r="D476" s="510"/>
      <c r="E476" s="510"/>
      <c r="F476" s="510"/>
      <c r="G476" s="510"/>
      <c r="H476" s="510"/>
      <c r="I476" s="510"/>
      <c r="J476" s="510"/>
      <c r="K476" s="510"/>
      <c r="L476" s="510"/>
      <c r="M476" s="510"/>
      <c r="N476" s="510"/>
      <c r="O476" s="510"/>
      <c r="P476" s="510"/>
      <c r="Q476" s="510"/>
      <c r="R476" s="510"/>
      <c r="S476" s="510"/>
      <c r="T476" s="510"/>
      <c r="U476" s="510"/>
      <c r="V476" s="510"/>
      <c r="W476" s="510"/>
      <c r="X476" s="510"/>
      <c r="Y476" s="510"/>
      <c r="Z476" s="510"/>
    </row>
    <row r="477">
      <c r="A477" s="510"/>
      <c r="B477" s="510"/>
      <c r="C477" s="510"/>
      <c r="D477" s="510"/>
      <c r="E477" s="510"/>
      <c r="F477" s="510"/>
      <c r="G477" s="510"/>
      <c r="H477" s="510"/>
      <c r="I477" s="510"/>
      <c r="J477" s="510"/>
      <c r="K477" s="510"/>
      <c r="L477" s="510"/>
      <c r="M477" s="510"/>
      <c r="N477" s="510"/>
      <c r="O477" s="510"/>
      <c r="P477" s="510"/>
      <c r="Q477" s="510"/>
      <c r="R477" s="510"/>
      <c r="S477" s="510"/>
      <c r="T477" s="510"/>
      <c r="U477" s="510"/>
      <c r="V477" s="510"/>
      <c r="W477" s="510"/>
      <c r="X477" s="510"/>
      <c r="Y477" s="510"/>
      <c r="Z477" s="510"/>
    </row>
    <row r="478">
      <c r="A478" s="510"/>
      <c r="B478" s="510"/>
      <c r="C478" s="510"/>
      <c r="D478" s="510"/>
      <c r="E478" s="510"/>
      <c r="F478" s="510"/>
      <c r="G478" s="510"/>
      <c r="H478" s="510"/>
      <c r="I478" s="510"/>
      <c r="J478" s="510"/>
      <c r="K478" s="510"/>
      <c r="L478" s="510"/>
      <c r="M478" s="510"/>
      <c r="N478" s="510"/>
      <c r="O478" s="510"/>
      <c r="P478" s="510"/>
      <c r="Q478" s="510"/>
      <c r="R478" s="510"/>
      <c r="S478" s="510"/>
      <c r="T478" s="510"/>
      <c r="U478" s="510"/>
      <c r="V478" s="510"/>
      <c r="W478" s="510"/>
      <c r="X478" s="510"/>
      <c r="Y478" s="510"/>
      <c r="Z478" s="510"/>
    </row>
    <row r="479">
      <c r="A479" s="510"/>
      <c r="B479" s="510"/>
      <c r="C479" s="510"/>
      <c r="D479" s="510"/>
      <c r="E479" s="510"/>
      <c r="F479" s="510"/>
      <c r="G479" s="510"/>
      <c r="H479" s="510"/>
      <c r="I479" s="510"/>
      <c r="J479" s="510"/>
      <c r="K479" s="510"/>
      <c r="L479" s="510"/>
      <c r="M479" s="510"/>
      <c r="N479" s="510"/>
      <c r="O479" s="510"/>
      <c r="P479" s="510"/>
      <c r="Q479" s="510"/>
      <c r="R479" s="510"/>
      <c r="S479" s="510"/>
      <c r="T479" s="510"/>
      <c r="U479" s="510"/>
      <c r="V479" s="510"/>
      <c r="W479" s="510"/>
      <c r="X479" s="510"/>
      <c r="Y479" s="510"/>
      <c r="Z479" s="510"/>
    </row>
    <row r="480">
      <c r="A480" s="510"/>
      <c r="B480" s="510"/>
      <c r="C480" s="510"/>
      <c r="D480" s="510"/>
      <c r="E480" s="510"/>
      <c r="F480" s="510"/>
      <c r="G480" s="510"/>
      <c r="H480" s="510"/>
      <c r="I480" s="510"/>
      <c r="J480" s="510"/>
      <c r="K480" s="510"/>
      <c r="L480" s="510"/>
      <c r="M480" s="510"/>
      <c r="N480" s="510"/>
      <c r="O480" s="510"/>
      <c r="P480" s="510"/>
      <c r="Q480" s="510"/>
      <c r="R480" s="510"/>
      <c r="S480" s="510"/>
      <c r="T480" s="510"/>
      <c r="U480" s="510"/>
      <c r="V480" s="510"/>
      <c r="W480" s="510"/>
      <c r="X480" s="510"/>
      <c r="Y480" s="510"/>
      <c r="Z480" s="510"/>
    </row>
    <row r="481">
      <c r="A481" s="510"/>
      <c r="B481" s="510"/>
      <c r="C481" s="510"/>
      <c r="D481" s="510"/>
      <c r="E481" s="510"/>
      <c r="F481" s="510"/>
      <c r="G481" s="510"/>
      <c r="H481" s="510"/>
      <c r="I481" s="510"/>
      <c r="J481" s="510"/>
      <c r="K481" s="510"/>
      <c r="L481" s="510"/>
      <c r="M481" s="510"/>
      <c r="N481" s="510"/>
      <c r="O481" s="510"/>
      <c r="P481" s="510"/>
      <c r="Q481" s="510"/>
      <c r="R481" s="510"/>
      <c r="S481" s="510"/>
      <c r="T481" s="510"/>
      <c r="U481" s="510"/>
      <c r="V481" s="510"/>
      <c r="W481" s="510"/>
      <c r="X481" s="510"/>
      <c r="Y481" s="510"/>
      <c r="Z481" s="510"/>
    </row>
    <row r="482">
      <c r="A482" s="510"/>
      <c r="B482" s="510"/>
      <c r="C482" s="510"/>
      <c r="D482" s="510"/>
      <c r="E482" s="510"/>
      <c r="F482" s="510"/>
      <c r="G482" s="510"/>
      <c r="H482" s="510"/>
      <c r="I482" s="510"/>
      <c r="J482" s="510"/>
      <c r="K482" s="510"/>
      <c r="L482" s="510"/>
      <c r="M482" s="510"/>
      <c r="N482" s="510"/>
      <c r="O482" s="510"/>
      <c r="P482" s="510"/>
      <c r="Q482" s="510"/>
      <c r="R482" s="510"/>
      <c r="S482" s="510"/>
      <c r="T482" s="510"/>
      <c r="U482" s="510"/>
      <c r="V482" s="510"/>
      <c r="W482" s="510"/>
      <c r="X482" s="510"/>
      <c r="Y482" s="510"/>
      <c r="Z482" s="510"/>
    </row>
    <row r="483">
      <c r="A483" s="510"/>
      <c r="B483" s="510"/>
      <c r="C483" s="510"/>
      <c r="D483" s="510"/>
      <c r="E483" s="510"/>
      <c r="F483" s="510"/>
      <c r="G483" s="510"/>
      <c r="H483" s="510"/>
      <c r="I483" s="510"/>
      <c r="J483" s="510"/>
      <c r="K483" s="510"/>
      <c r="L483" s="510"/>
      <c r="M483" s="510"/>
      <c r="N483" s="510"/>
      <c r="O483" s="510"/>
      <c r="P483" s="510"/>
      <c r="Q483" s="510"/>
      <c r="R483" s="510"/>
      <c r="S483" s="510"/>
      <c r="T483" s="510"/>
      <c r="U483" s="510"/>
      <c r="V483" s="510"/>
      <c r="W483" s="510"/>
      <c r="X483" s="510"/>
      <c r="Y483" s="510"/>
      <c r="Z483" s="510"/>
    </row>
    <row r="484">
      <c r="A484" s="510"/>
      <c r="B484" s="510"/>
      <c r="C484" s="510"/>
      <c r="D484" s="510"/>
      <c r="E484" s="510"/>
      <c r="F484" s="510"/>
      <c r="G484" s="510"/>
      <c r="H484" s="510"/>
      <c r="I484" s="510"/>
      <c r="J484" s="510"/>
      <c r="K484" s="510"/>
      <c r="L484" s="510"/>
      <c r="M484" s="510"/>
      <c r="N484" s="510"/>
      <c r="O484" s="510"/>
      <c r="P484" s="510"/>
      <c r="Q484" s="510"/>
      <c r="R484" s="510"/>
      <c r="S484" s="510"/>
      <c r="T484" s="510"/>
      <c r="U484" s="510"/>
      <c r="V484" s="510"/>
      <c r="W484" s="510"/>
      <c r="X484" s="510"/>
      <c r="Y484" s="510"/>
      <c r="Z484" s="510"/>
    </row>
    <row r="485">
      <c r="A485" s="510"/>
      <c r="B485" s="510"/>
      <c r="C485" s="510"/>
      <c r="D485" s="510"/>
      <c r="E485" s="510"/>
      <c r="F485" s="510"/>
      <c r="G485" s="510"/>
      <c r="H485" s="510"/>
      <c r="I485" s="510"/>
      <c r="J485" s="510"/>
      <c r="K485" s="510"/>
      <c r="L485" s="510"/>
      <c r="M485" s="510"/>
      <c r="N485" s="510"/>
      <c r="O485" s="510"/>
      <c r="P485" s="510"/>
      <c r="Q485" s="510"/>
      <c r="R485" s="510"/>
      <c r="S485" s="510"/>
      <c r="T485" s="510"/>
      <c r="U485" s="510"/>
      <c r="V485" s="510"/>
      <c r="W485" s="510"/>
      <c r="X485" s="510"/>
      <c r="Y485" s="510"/>
      <c r="Z485" s="510"/>
    </row>
    <row r="486">
      <c r="A486" s="510"/>
      <c r="B486" s="510"/>
      <c r="C486" s="510"/>
      <c r="D486" s="510"/>
      <c r="E486" s="510"/>
      <c r="F486" s="510"/>
      <c r="G486" s="510"/>
      <c r="H486" s="510"/>
      <c r="I486" s="510"/>
      <c r="J486" s="510"/>
      <c r="K486" s="510"/>
      <c r="L486" s="510"/>
      <c r="M486" s="510"/>
      <c r="N486" s="510"/>
      <c r="O486" s="510"/>
      <c r="P486" s="510"/>
      <c r="Q486" s="510"/>
      <c r="R486" s="510"/>
      <c r="S486" s="510"/>
      <c r="T486" s="510"/>
      <c r="U486" s="510"/>
      <c r="V486" s="510"/>
      <c r="W486" s="510"/>
      <c r="X486" s="510"/>
      <c r="Y486" s="510"/>
      <c r="Z486" s="510"/>
    </row>
    <row r="487">
      <c r="A487" s="510"/>
      <c r="B487" s="510"/>
      <c r="C487" s="510"/>
      <c r="D487" s="510"/>
      <c r="E487" s="510"/>
      <c r="F487" s="510"/>
      <c r="G487" s="510"/>
      <c r="H487" s="510"/>
      <c r="I487" s="510"/>
      <c r="J487" s="510"/>
      <c r="K487" s="510"/>
      <c r="L487" s="510"/>
      <c r="M487" s="510"/>
      <c r="N487" s="510"/>
      <c r="O487" s="510"/>
      <c r="P487" s="510"/>
      <c r="Q487" s="510"/>
      <c r="R487" s="510"/>
      <c r="S487" s="510"/>
      <c r="T487" s="510"/>
      <c r="U487" s="510"/>
      <c r="V487" s="510"/>
      <c r="W487" s="510"/>
      <c r="X487" s="510"/>
      <c r="Y487" s="510"/>
      <c r="Z487" s="510"/>
    </row>
    <row r="488">
      <c r="A488" s="510"/>
      <c r="B488" s="510"/>
      <c r="C488" s="510"/>
      <c r="D488" s="510"/>
      <c r="E488" s="510"/>
      <c r="F488" s="510"/>
      <c r="G488" s="510"/>
      <c r="H488" s="510"/>
      <c r="I488" s="510"/>
      <c r="J488" s="510"/>
      <c r="K488" s="510"/>
      <c r="L488" s="510"/>
      <c r="M488" s="510"/>
      <c r="N488" s="510"/>
      <c r="O488" s="510"/>
      <c r="P488" s="510"/>
      <c r="Q488" s="510"/>
      <c r="R488" s="510"/>
      <c r="S488" s="510"/>
      <c r="T488" s="510"/>
      <c r="U488" s="510"/>
      <c r="V488" s="510"/>
      <c r="W488" s="510"/>
      <c r="X488" s="510"/>
      <c r="Y488" s="510"/>
      <c r="Z488" s="510"/>
    </row>
    <row r="489">
      <c r="A489" s="510"/>
      <c r="B489" s="510"/>
      <c r="C489" s="510"/>
      <c r="D489" s="510"/>
      <c r="E489" s="510"/>
      <c r="F489" s="510"/>
      <c r="G489" s="510"/>
      <c r="H489" s="510"/>
      <c r="I489" s="510"/>
      <c r="J489" s="510"/>
      <c r="K489" s="510"/>
      <c r="L489" s="510"/>
      <c r="M489" s="510"/>
      <c r="N489" s="510"/>
      <c r="O489" s="510"/>
      <c r="P489" s="510"/>
      <c r="Q489" s="510"/>
      <c r="R489" s="510"/>
      <c r="S489" s="510"/>
      <c r="T489" s="510"/>
      <c r="U489" s="510"/>
      <c r="V489" s="510"/>
      <c r="W489" s="510"/>
      <c r="X489" s="510"/>
      <c r="Y489" s="510"/>
      <c r="Z489" s="510"/>
    </row>
    <row r="490">
      <c r="A490" s="510"/>
      <c r="B490" s="510"/>
      <c r="C490" s="510"/>
      <c r="D490" s="510"/>
      <c r="E490" s="510"/>
      <c r="F490" s="510"/>
      <c r="G490" s="510"/>
      <c r="H490" s="510"/>
      <c r="I490" s="510"/>
      <c r="J490" s="510"/>
      <c r="K490" s="510"/>
      <c r="L490" s="510"/>
      <c r="M490" s="510"/>
      <c r="N490" s="510"/>
      <c r="O490" s="510"/>
      <c r="P490" s="510"/>
      <c r="Q490" s="510"/>
      <c r="R490" s="510"/>
      <c r="S490" s="510"/>
      <c r="T490" s="510"/>
      <c r="U490" s="510"/>
      <c r="V490" s="510"/>
      <c r="W490" s="510"/>
      <c r="X490" s="510"/>
      <c r="Y490" s="510"/>
      <c r="Z490" s="510"/>
    </row>
    <row r="491">
      <c r="A491" s="510"/>
      <c r="B491" s="510"/>
      <c r="C491" s="510"/>
      <c r="D491" s="510"/>
      <c r="E491" s="510"/>
      <c r="F491" s="510"/>
      <c r="G491" s="510"/>
      <c r="H491" s="510"/>
      <c r="I491" s="510"/>
      <c r="J491" s="510"/>
      <c r="K491" s="510"/>
      <c r="L491" s="510"/>
      <c r="M491" s="510"/>
      <c r="N491" s="510"/>
      <c r="O491" s="510"/>
      <c r="P491" s="510"/>
      <c r="Q491" s="510"/>
      <c r="R491" s="510"/>
      <c r="S491" s="510"/>
      <c r="T491" s="510"/>
      <c r="U491" s="510"/>
      <c r="V491" s="510"/>
      <c r="W491" s="510"/>
      <c r="X491" s="510"/>
      <c r="Y491" s="510"/>
      <c r="Z491" s="510"/>
    </row>
    <row r="492">
      <c r="A492" s="510"/>
      <c r="B492" s="510"/>
      <c r="C492" s="510"/>
      <c r="D492" s="510"/>
      <c r="E492" s="510"/>
      <c r="F492" s="510"/>
      <c r="G492" s="510"/>
      <c r="H492" s="510"/>
      <c r="I492" s="510"/>
      <c r="J492" s="510"/>
      <c r="K492" s="510"/>
      <c r="L492" s="510"/>
      <c r="M492" s="510"/>
      <c r="N492" s="510"/>
      <c r="O492" s="510"/>
      <c r="P492" s="510"/>
      <c r="Q492" s="510"/>
      <c r="R492" s="510"/>
      <c r="S492" s="510"/>
      <c r="T492" s="510"/>
      <c r="U492" s="510"/>
      <c r="V492" s="510"/>
      <c r="W492" s="510"/>
      <c r="X492" s="510"/>
      <c r="Y492" s="510"/>
      <c r="Z492" s="510"/>
    </row>
    <row r="493">
      <c r="A493" s="510"/>
      <c r="B493" s="510"/>
      <c r="C493" s="510"/>
      <c r="D493" s="510"/>
      <c r="E493" s="510"/>
      <c r="F493" s="510"/>
      <c r="G493" s="510"/>
      <c r="H493" s="510"/>
      <c r="I493" s="510"/>
      <c r="J493" s="510"/>
      <c r="K493" s="510"/>
      <c r="L493" s="510"/>
      <c r="M493" s="510"/>
      <c r="N493" s="510"/>
      <c r="O493" s="510"/>
      <c r="P493" s="510"/>
      <c r="Q493" s="510"/>
      <c r="R493" s="510"/>
      <c r="S493" s="510"/>
      <c r="T493" s="510"/>
      <c r="U493" s="510"/>
      <c r="V493" s="510"/>
      <c r="W493" s="510"/>
      <c r="X493" s="510"/>
      <c r="Y493" s="510"/>
      <c r="Z493" s="510"/>
    </row>
    <row r="494">
      <c r="A494" s="510"/>
      <c r="B494" s="510"/>
      <c r="C494" s="510"/>
      <c r="D494" s="510"/>
      <c r="E494" s="510"/>
      <c r="F494" s="510"/>
      <c r="G494" s="510"/>
      <c r="H494" s="510"/>
      <c r="I494" s="510"/>
      <c r="J494" s="510"/>
      <c r="K494" s="510"/>
      <c r="L494" s="510"/>
      <c r="M494" s="510"/>
      <c r="N494" s="510"/>
      <c r="O494" s="510"/>
      <c r="P494" s="510"/>
      <c r="Q494" s="510"/>
      <c r="R494" s="510"/>
      <c r="S494" s="510"/>
      <c r="T494" s="510"/>
      <c r="U494" s="510"/>
      <c r="V494" s="510"/>
      <c r="W494" s="510"/>
      <c r="X494" s="510"/>
      <c r="Y494" s="510"/>
      <c r="Z494" s="510"/>
    </row>
    <row r="495">
      <c r="A495" s="510"/>
      <c r="B495" s="510"/>
      <c r="C495" s="510"/>
      <c r="D495" s="510"/>
      <c r="E495" s="510"/>
      <c r="F495" s="510"/>
      <c r="G495" s="510"/>
      <c r="H495" s="510"/>
      <c r="I495" s="510"/>
      <c r="J495" s="510"/>
      <c r="K495" s="510"/>
      <c r="L495" s="510"/>
      <c r="M495" s="510"/>
      <c r="N495" s="510"/>
      <c r="O495" s="510"/>
      <c r="P495" s="510"/>
      <c r="Q495" s="510"/>
      <c r="R495" s="510"/>
      <c r="S495" s="510"/>
      <c r="T495" s="510"/>
      <c r="U495" s="510"/>
      <c r="V495" s="510"/>
      <c r="W495" s="510"/>
      <c r="X495" s="510"/>
      <c r="Y495" s="510"/>
      <c r="Z495" s="510"/>
    </row>
    <row r="496">
      <c r="A496" s="510"/>
      <c r="B496" s="510"/>
      <c r="C496" s="510"/>
      <c r="D496" s="510"/>
      <c r="E496" s="510"/>
      <c r="F496" s="510"/>
      <c r="G496" s="510"/>
      <c r="H496" s="510"/>
      <c r="I496" s="510"/>
      <c r="J496" s="510"/>
      <c r="K496" s="510"/>
      <c r="L496" s="510"/>
      <c r="M496" s="510"/>
      <c r="N496" s="510"/>
      <c r="O496" s="510"/>
      <c r="P496" s="510"/>
      <c r="Q496" s="510"/>
      <c r="R496" s="510"/>
      <c r="S496" s="510"/>
      <c r="T496" s="510"/>
      <c r="U496" s="510"/>
      <c r="V496" s="510"/>
      <c r="W496" s="510"/>
      <c r="X496" s="510"/>
      <c r="Y496" s="510"/>
      <c r="Z496" s="510"/>
    </row>
    <row r="497">
      <c r="A497" s="510"/>
      <c r="B497" s="510"/>
      <c r="C497" s="510"/>
      <c r="D497" s="510"/>
      <c r="E497" s="510"/>
      <c r="F497" s="510"/>
      <c r="G497" s="510"/>
      <c r="H497" s="510"/>
      <c r="I497" s="510"/>
      <c r="J497" s="510"/>
      <c r="K497" s="510"/>
      <c r="L497" s="510"/>
      <c r="M497" s="510"/>
      <c r="N497" s="510"/>
      <c r="O497" s="510"/>
      <c r="P497" s="510"/>
      <c r="Q497" s="510"/>
      <c r="R497" s="510"/>
      <c r="S497" s="510"/>
      <c r="T497" s="510"/>
      <c r="U497" s="510"/>
      <c r="V497" s="510"/>
      <c r="W497" s="510"/>
      <c r="X497" s="510"/>
      <c r="Y497" s="510"/>
      <c r="Z497" s="510"/>
    </row>
    <row r="498">
      <c r="A498" s="510"/>
      <c r="B498" s="510"/>
      <c r="C498" s="510"/>
      <c r="D498" s="510"/>
      <c r="E498" s="510"/>
      <c r="F498" s="510"/>
      <c r="G498" s="510"/>
      <c r="H498" s="510"/>
      <c r="I498" s="510"/>
      <c r="J498" s="510"/>
      <c r="K498" s="510"/>
      <c r="L498" s="510"/>
      <c r="M498" s="510"/>
      <c r="N498" s="510"/>
      <c r="O498" s="510"/>
      <c r="P498" s="510"/>
      <c r="Q498" s="510"/>
      <c r="R498" s="510"/>
      <c r="S498" s="510"/>
      <c r="T498" s="510"/>
      <c r="U498" s="510"/>
      <c r="V498" s="510"/>
      <c r="W498" s="510"/>
      <c r="X498" s="510"/>
      <c r="Y498" s="510"/>
      <c r="Z498" s="510"/>
    </row>
    <row r="499">
      <c r="A499" s="510"/>
      <c r="B499" s="510"/>
      <c r="C499" s="510"/>
      <c r="D499" s="510"/>
      <c r="E499" s="510"/>
      <c r="F499" s="510"/>
      <c r="G499" s="510"/>
      <c r="H499" s="510"/>
      <c r="I499" s="510"/>
      <c r="J499" s="510"/>
      <c r="K499" s="510"/>
      <c r="L499" s="510"/>
      <c r="M499" s="510"/>
      <c r="N499" s="510"/>
      <c r="O499" s="510"/>
      <c r="P499" s="510"/>
      <c r="Q499" s="510"/>
      <c r="R499" s="510"/>
      <c r="S499" s="510"/>
      <c r="T499" s="510"/>
      <c r="U499" s="510"/>
      <c r="V499" s="510"/>
      <c r="W499" s="510"/>
      <c r="X499" s="510"/>
      <c r="Y499" s="510"/>
      <c r="Z499" s="510"/>
    </row>
    <row r="500">
      <c r="A500" s="510"/>
      <c r="B500" s="510"/>
      <c r="C500" s="510"/>
      <c r="D500" s="510"/>
      <c r="E500" s="510"/>
      <c r="F500" s="510"/>
      <c r="G500" s="510"/>
      <c r="H500" s="510"/>
      <c r="I500" s="510"/>
      <c r="J500" s="510"/>
      <c r="K500" s="510"/>
      <c r="L500" s="510"/>
      <c r="M500" s="510"/>
      <c r="N500" s="510"/>
      <c r="O500" s="510"/>
      <c r="P500" s="510"/>
      <c r="Q500" s="510"/>
      <c r="R500" s="510"/>
      <c r="S500" s="510"/>
      <c r="T500" s="510"/>
      <c r="U500" s="510"/>
      <c r="V500" s="510"/>
      <c r="W500" s="510"/>
      <c r="X500" s="510"/>
      <c r="Y500" s="510"/>
      <c r="Z500" s="510"/>
    </row>
    <row r="501">
      <c r="A501" s="510"/>
      <c r="B501" s="510"/>
      <c r="C501" s="510"/>
      <c r="D501" s="510"/>
      <c r="E501" s="510"/>
      <c r="F501" s="510"/>
      <c r="G501" s="510"/>
      <c r="H501" s="510"/>
      <c r="I501" s="510"/>
      <c r="J501" s="510"/>
      <c r="K501" s="510"/>
      <c r="L501" s="510"/>
      <c r="M501" s="510"/>
      <c r="N501" s="510"/>
      <c r="O501" s="510"/>
      <c r="P501" s="510"/>
      <c r="Q501" s="510"/>
      <c r="R501" s="510"/>
      <c r="S501" s="510"/>
      <c r="T501" s="510"/>
      <c r="U501" s="510"/>
      <c r="V501" s="510"/>
      <c r="W501" s="510"/>
      <c r="X501" s="510"/>
      <c r="Y501" s="510"/>
      <c r="Z501" s="510"/>
    </row>
    <row r="502">
      <c r="A502" s="510"/>
      <c r="B502" s="510"/>
      <c r="C502" s="510"/>
      <c r="D502" s="510"/>
      <c r="E502" s="510"/>
      <c r="F502" s="510"/>
      <c r="G502" s="510"/>
      <c r="H502" s="510"/>
      <c r="I502" s="510"/>
      <c r="J502" s="510"/>
      <c r="K502" s="510"/>
      <c r="L502" s="510"/>
      <c r="M502" s="510"/>
      <c r="N502" s="510"/>
      <c r="O502" s="510"/>
      <c r="P502" s="510"/>
      <c r="Q502" s="510"/>
      <c r="R502" s="510"/>
      <c r="S502" s="510"/>
      <c r="T502" s="510"/>
      <c r="U502" s="510"/>
      <c r="V502" s="510"/>
      <c r="W502" s="510"/>
      <c r="X502" s="510"/>
      <c r="Y502" s="510"/>
      <c r="Z502" s="510"/>
    </row>
    <row r="503">
      <c r="A503" s="510"/>
      <c r="B503" s="510"/>
      <c r="C503" s="510"/>
      <c r="D503" s="510"/>
      <c r="E503" s="510"/>
      <c r="F503" s="510"/>
      <c r="G503" s="510"/>
      <c r="H503" s="510"/>
      <c r="I503" s="510"/>
      <c r="J503" s="510"/>
      <c r="K503" s="510"/>
      <c r="L503" s="510"/>
      <c r="M503" s="510"/>
      <c r="N503" s="510"/>
      <c r="O503" s="510"/>
      <c r="P503" s="510"/>
      <c r="Q503" s="510"/>
      <c r="R503" s="510"/>
      <c r="S503" s="510"/>
      <c r="T503" s="510"/>
      <c r="U503" s="510"/>
      <c r="V503" s="510"/>
      <c r="W503" s="510"/>
      <c r="X503" s="510"/>
      <c r="Y503" s="510"/>
      <c r="Z503" s="510"/>
    </row>
    <row r="504">
      <c r="A504" s="510"/>
      <c r="B504" s="510"/>
      <c r="C504" s="510"/>
      <c r="D504" s="510"/>
      <c r="E504" s="510"/>
      <c r="F504" s="510"/>
      <c r="G504" s="510"/>
      <c r="H504" s="510"/>
      <c r="I504" s="510"/>
      <c r="J504" s="510"/>
      <c r="K504" s="510"/>
      <c r="L504" s="510"/>
      <c r="M504" s="510"/>
      <c r="N504" s="510"/>
      <c r="O504" s="510"/>
      <c r="P504" s="510"/>
      <c r="Q504" s="510"/>
      <c r="R504" s="510"/>
      <c r="S504" s="510"/>
      <c r="T504" s="510"/>
      <c r="U504" s="510"/>
      <c r="V504" s="510"/>
      <c r="W504" s="510"/>
      <c r="X504" s="510"/>
      <c r="Y504" s="510"/>
      <c r="Z504" s="510"/>
    </row>
    <row r="505">
      <c r="A505" s="510"/>
      <c r="B505" s="510"/>
      <c r="C505" s="510"/>
      <c r="D505" s="510"/>
      <c r="E505" s="510"/>
      <c r="F505" s="510"/>
      <c r="G505" s="510"/>
      <c r="H505" s="510"/>
      <c r="I505" s="510"/>
      <c r="J505" s="510"/>
      <c r="K505" s="510"/>
      <c r="L505" s="510"/>
      <c r="M505" s="510"/>
      <c r="N505" s="510"/>
      <c r="O505" s="510"/>
      <c r="P505" s="510"/>
      <c r="Q505" s="510"/>
      <c r="R505" s="510"/>
      <c r="S505" s="510"/>
      <c r="T505" s="510"/>
      <c r="U505" s="510"/>
      <c r="V505" s="510"/>
      <c r="W505" s="510"/>
      <c r="X505" s="510"/>
      <c r="Y505" s="510"/>
      <c r="Z505" s="510"/>
    </row>
    <row r="506">
      <c r="A506" s="510"/>
      <c r="B506" s="510"/>
      <c r="C506" s="510"/>
      <c r="D506" s="510"/>
      <c r="E506" s="510"/>
      <c r="F506" s="510"/>
      <c r="G506" s="510"/>
      <c r="H506" s="510"/>
      <c r="I506" s="510"/>
      <c r="J506" s="510"/>
      <c r="K506" s="510"/>
      <c r="L506" s="510"/>
      <c r="M506" s="510"/>
      <c r="N506" s="510"/>
      <c r="O506" s="510"/>
      <c r="P506" s="510"/>
      <c r="Q506" s="510"/>
      <c r="R506" s="510"/>
      <c r="S506" s="510"/>
      <c r="T506" s="510"/>
      <c r="U506" s="510"/>
      <c r="V506" s="510"/>
      <c r="W506" s="510"/>
      <c r="X506" s="510"/>
      <c r="Y506" s="510"/>
      <c r="Z506" s="510"/>
    </row>
    <row r="507">
      <c r="A507" s="510"/>
      <c r="B507" s="510"/>
      <c r="C507" s="510"/>
      <c r="D507" s="510"/>
      <c r="E507" s="510"/>
      <c r="F507" s="510"/>
      <c r="G507" s="510"/>
      <c r="H507" s="510"/>
      <c r="I507" s="510"/>
      <c r="J507" s="510"/>
      <c r="K507" s="510"/>
      <c r="L507" s="510"/>
      <c r="M507" s="510"/>
      <c r="N507" s="510"/>
      <c r="O507" s="510"/>
      <c r="P507" s="510"/>
      <c r="Q507" s="510"/>
      <c r="R507" s="510"/>
      <c r="S507" s="510"/>
      <c r="T507" s="510"/>
      <c r="U507" s="510"/>
      <c r="V507" s="510"/>
      <c r="W507" s="510"/>
      <c r="X507" s="510"/>
      <c r="Y507" s="510"/>
      <c r="Z507" s="510"/>
    </row>
    <row r="508">
      <c r="A508" s="510"/>
      <c r="B508" s="510"/>
      <c r="C508" s="510"/>
      <c r="D508" s="510"/>
      <c r="E508" s="510"/>
      <c r="F508" s="510"/>
      <c r="G508" s="510"/>
      <c r="H508" s="510"/>
      <c r="I508" s="510"/>
      <c r="J508" s="510"/>
      <c r="K508" s="510"/>
      <c r="L508" s="510"/>
      <c r="M508" s="510"/>
      <c r="N508" s="510"/>
      <c r="O508" s="510"/>
      <c r="P508" s="510"/>
      <c r="Q508" s="510"/>
      <c r="R508" s="510"/>
      <c r="S508" s="510"/>
      <c r="T508" s="510"/>
      <c r="U508" s="510"/>
      <c r="V508" s="510"/>
      <c r="W508" s="510"/>
      <c r="X508" s="510"/>
      <c r="Y508" s="510"/>
      <c r="Z508" s="510"/>
    </row>
    <row r="509">
      <c r="A509" s="510"/>
      <c r="B509" s="510"/>
      <c r="C509" s="510"/>
      <c r="D509" s="510"/>
      <c r="E509" s="510"/>
      <c r="F509" s="510"/>
      <c r="G509" s="510"/>
      <c r="H509" s="510"/>
      <c r="I509" s="510"/>
      <c r="J509" s="510"/>
      <c r="K509" s="510"/>
      <c r="L509" s="510"/>
      <c r="M509" s="510"/>
      <c r="N509" s="510"/>
      <c r="O509" s="510"/>
      <c r="P509" s="510"/>
      <c r="Q509" s="510"/>
      <c r="R509" s="510"/>
      <c r="S509" s="510"/>
      <c r="T509" s="510"/>
      <c r="U509" s="510"/>
      <c r="V509" s="510"/>
      <c r="W509" s="510"/>
      <c r="X509" s="510"/>
      <c r="Y509" s="510"/>
      <c r="Z509" s="510"/>
    </row>
    <row r="510">
      <c r="A510" s="510"/>
      <c r="B510" s="510"/>
      <c r="C510" s="510"/>
      <c r="D510" s="510"/>
      <c r="E510" s="510"/>
      <c r="F510" s="510"/>
      <c r="G510" s="510"/>
      <c r="H510" s="510"/>
      <c r="I510" s="510"/>
      <c r="J510" s="510"/>
      <c r="K510" s="510"/>
      <c r="L510" s="510"/>
      <c r="M510" s="510"/>
      <c r="N510" s="510"/>
      <c r="O510" s="510"/>
      <c r="P510" s="510"/>
      <c r="Q510" s="510"/>
      <c r="R510" s="510"/>
      <c r="S510" s="510"/>
      <c r="T510" s="510"/>
      <c r="U510" s="510"/>
      <c r="V510" s="510"/>
      <c r="W510" s="510"/>
      <c r="X510" s="510"/>
      <c r="Y510" s="510"/>
      <c r="Z510" s="510"/>
    </row>
    <row r="511">
      <c r="A511" s="510"/>
      <c r="B511" s="510"/>
      <c r="C511" s="510"/>
      <c r="D511" s="510"/>
      <c r="E511" s="510"/>
      <c r="F511" s="510"/>
      <c r="G511" s="510"/>
      <c r="H511" s="510"/>
      <c r="I511" s="510"/>
      <c r="J511" s="510"/>
      <c r="K511" s="510"/>
      <c r="L511" s="510"/>
      <c r="M511" s="510"/>
      <c r="N511" s="510"/>
      <c r="O511" s="510"/>
      <c r="P511" s="510"/>
      <c r="Q511" s="510"/>
      <c r="R511" s="510"/>
      <c r="S511" s="510"/>
      <c r="T511" s="510"/>
      <c r="U511" s="510"/>
      <c r="V511" s="510"/>
      <c r="W511" s="510"/>
      <c r="X511" s="510"/>
      <c r="Y511" s="510"/>
      <c r="Z511" s="510"/>
    </row>
    <row r="512">
      <c r="A512" s="510"/>
      <c r="B512" s="510"/>
      <c r="C512" s="510"/>
      <c r="D512" s="510"/>
      <c r="E512" s="510"/>
      <c r="F512" s="510"/>
      <c r="G512" s="510"/>
      <c r="H512" s="510"/>
      <c r="I512" s="510"/>
      <c r="J512" s="510"/>
      <c r="K512" s="510"/>
      <c r="L512" s="510"/>
      <c r="M512" s="510"/>
      <c r="N512" s="510"/>
      <c r="O512" s="510"/>
      <c r="P512" s="510"/>
      <c r="Q512" s="510"/>
      <c r="R512" s="510"/>
      <c r="S512" s="510"/>
      <c r="T512" s="510"/>
      <c r="U512" s="510"/>
      <c r="V512" s="510"/>
      <c r="W512" s="510"/>
      <c r="X512" s="510"/>
      <c r="Y512" s="510"/>
      <c r="Z512" s="510"/>
    </row>
    <row r="513">
      <c r="A513" s="510"/>
      <c r="B513" s="510"/>
      <c r="C513" s="510"/>
      <c r="D513" s="510"/>
      <c r="E513" s="510"/>
      <c r="F513" s="510"/>
      <c r="G513" s="510"/>
      <c r="H513" s="510"/>
      <c r="I513" s="510"/>
      <c r="J513" s="510"/>
      <c r="K513" s="510"/>
      <c r="L513" s="510"/>
      <c r="M513" s="510"/>
      <c r="N513" s="510"/>
      <c r="O513" s="510"/>
      <c r="P513" s="510"/>
      <c r="Q513" s="510"/>
      <c r="R513" s="510"/>
      <c r="S513" s="510"/>
      <c r="T513" s="510"/>
      <c r="U513" s="510"/>
      <c r="V513" s="510"/>
      <c r="W513" s="510"/>
      <c r="X513" s="510"/>
      <c r="Y513" s="510"/>
      <c r="Z513" s="510"/>
    </row>
    <row r="514">
      <c r="A514" s="510"/>
      <c r="B514" s="510"/>
      <c r="C514" s="510"/>
      <c r="D514" s="510"/>
      <c r="E514" s="510"/>
      <c r="F514" s="510"/>
      <c r="G514" s="510"/>
      <c r="H514" s="510"/>
      <c r="I514" s="510"/>
      <c r="J514" s="510"/>
      <c r="K514" s="510"/>
      <c r="L514" s="510"/>
      <c r="M514" s="510"/>
      <c r="N514" s="510"/>
      <c r="O514" s="510"/>
      <c r="P514" s="510"/>
      <c r="Q514" s="510"/>
      <c r="R514" s="510"/>
      <c r="S514" s="510"/>
      <c r="T514" s="510"/>
      <c r="U514" s="510"/>
      <c r="V514" s="510"/>
      <c r="W514" s="510"/>
      <c r="X514" s="510"/>
      <c r="Y514" s="510"/>
      <c r="Z514" s="510"/>
    </row>
    <row r="515">
      <c r="A515" s="510"/>
      <c r="B515" s="510"/>
      <c r="C515" s="510"/>
      <c r="D515" s="510"/>
      <c r="E515" s="510"/>
      <c r="F515" s="510"/>
      <c r="G515" s="510"/>
      <c r="H515" s="510"/>
      <c r="I515" s="510"/>
      <c r="J515" s="510"/>
      <c r="K515" s="510"/>
      <c r="L515" s="510"/>
      <c r="M515" s="510"/>
      <c r="N515" s="510"/>
      <c r="O515" s="510"/>
      <c r="P515" s="510"/>
      <c r="Q515" s="510"/>
      <c r="R515" s="510"/>
      <c r="S515" s="510"/>
      <c r="T515" s="510"/>
      <c r="U515" s="510"/>
      <c r="V515" s="510"/>
      <c r="W515" s="510"/>
      <c r="X515" s="510"/>
      <c r="Y515" s="510"/>
      <c r="Z515" s="510"/>
    </row>
    <row r="516">
      <c r="A516" s="510"/>
      <c r="B516" s="510"/>
      <c r="C516" s="510"/>
      <c r="D516" s="510"/>
      <c r="E516" s="510"/>
      <c r="F516" s="510"/>
      <c r="G516" s="510"/>
      <c r="H516" s="510"/>
      <c r="I516" s="510"/>
      <c r="J516" s="510"/>
      <c r="K516" s="510"/>
      <c r="L516" s="510"/>
      <c r="M516" s="510"/>
      <c r="N516" s="510"/>
      <c r="O516" s="510"/>
      <c r="P516" s="510"/>
      <c r="Q516" s="510"/>
      <c r="R516" s="510"/>
      <c r="S516" s="510"/>
      <c r="T516" s="510"/>
      <c r="U516" s="510"/>
      <c r="V516" s="510"/>
      <c r="W516" s="510"/>
      <c r="X516" s="510"/>
      <c r="Y516" s="510"/>
      <c r="Z516" s="510"/>
    </row>
    <row r="517">
      <c r="A517" s="510"/>
      <c r="B517" s="510"/>
      <c r="C517" s="510"/>
      <c r="D517" s="510"/>
      <c r="E517" s="510"/>
      <c r="F517" s="510"/>
      <c r="G517" s="510"/>
      <c r="H517" s="510"/>
      <c r="I517" s="510"/>
      <c r="J517" s="510"/>
      <c r="K517" s="510"/>
      <c r="L517" s="510"/>
      <c r="M517" s="510"/>
      <c r="N517" s="510"/>
      <c r="O517" s="510"/>
      <c r="P517" s="510"/>
      <c r="Q517" s="510"/>
      <c r="R517" s="510"/>
      <c r="S517" s="510"/>
      <c r="T517" s="510"/>
      <c r="U517" s="510"/>
      <c r="V517" s="510"/>
      <c r="W517" s="510"/>
      <c r="X517" s="510"/>
      <c r="Y517" s="510"/>
      <c r="Z517" s="510"/>
    </row>
    <row r="518">
      <c r="A518" s="510"/>
      <c r="B518" s="510"/>
      <c r="C518" s="510"/>
      <c r="D518" s="510"/>
      <c r="E518" s="510"/>
      <c r="F518" s="510"/>
      <c r="G518" s="510"/>
      <c r="H518" s="510"/>
      <c r="I518" s="510"/>
      <c r="J518" s="510"/>
      <c r="K518" s="510"/>
      <c r="L518" s="510"/>
      <c r="M518" s="510"/>
      <c r="N518" s="510"/>
      <c r="O518" s="510"/>
      <c r="P518" s="510"/>
      <c r="Q518" s="510"/>
      <c r="R518" s="510"/>
      <c r="S518" s="510"/>
      <c r="T518" s="510"/>
      <c r="U518" s="510"/>
      <c r="V518" s="510"/>
      <c r="W518" s="510"/>
      <c r="X518" s="510"/>
      <c r="Y518" s="510"/>
      <c r="Z518" s="510"/>
    </row>
    <row r="519">
      <c r="A519" s="510"/>
      <c r="B519" s="510"/>
      <c r="C519" s="510"/>
      <c r="D519" s="510"/>
      <c r="E519" s="510"/>
      <c r="F519" s="510"/>
      <c r="G519" s="510"/>
      <c r="H519" s="510"/>
      <c r="I519" s="510"/>
      <c r="J519" s="510"/>
      <c r="K519" s="510"/>
      <c r="L519" s="510"/>
      <c r="M519" s="510"/>
      <c r="N519" s="510"/>
      <c r="O519" s="510"/>
      <c r="P519" s="510"/>
      <c r="Q519" s="510"/>
      <c r="R519" s="510"/>
      <c r="S519" s="510"/>
      <c r="T519" s="510"/>
      <c r="U519" s="510"/>
      <c r="V519" s="510"/>
      <c r="W519" s="510"/>
      <c r="X519" s="510"/>
      <c r="Y519" s="510"/>
      <c r="Z519" s="510"/>
    </row>
    <row r="520">
      <c r="A520" s="510"/>
      <c r="B520" s="510"/>
      <c r="C520" s="510"/>
      <c r="D520" s="510"/>
      <c r="E520" s="510"/>
      <c r="F520" s="510"/>
      <c r="G520" s="510"/>
      <c r="H520" s="510"/>
      <c r="I520" s="510"/>
      <c r="J520" s="510"/>
      <c r="K520" s="510"/>
      <c r="L520" s="510"/>
      <c r="M520" s="510"/>
      <c r="N520" s="510"/>
      <c r="O520" s="510"/>
      <c r="P520" s="510"/>
      <c r="Q520" s="510"/>
      <c r="R520" s="510"/>
      <c r="S520" s="510"/>
      <c r="T520" s="510"/>
      <c r="U520" s="510"/>
      <c r="V520" s="510"/>
      <c r="W520" s="510"/>
      <c r="X520" s="510"/>
      <c r="Y520" s="510"/>
      <c r="Z520" s="510"/>
    </row>
    <row r="521">
      <c r="A521" s="510"/>
      <c r="B521" s="510"/>
      <c r="C521" s="510"/>
      <c r="D521" s="510"/>
      <c r="E521" s="510"/>
      <c r="F521" s="510"/>
      <c r="G521" s="510"/>
      <c r="H521" s="510"/>
      <c r="I521" s="510"/>
      <c r="J521" s="510"/>
      <c r="K521" s="510"/>
      <c r="L521" s="510"/>
      <c r="M521" s="510"/>
      <c r="N521" s="510"/>
      <c r="O521" s="510"/>
      <c r="P521" s="510"/>
      <c r="Q521" s="510"/>
      <c r="R521" s="510"/>
      <c r="S521" s="510"/>
      <c r="T521" s="510"/>
      <c r="U521" s="510"/>
      <c r="V521" s="510"/>
      <c r="W521" s="510"/>
      <c r="X521" s="510"/>
      <c r="Y521" s="510"/>
      <c r="Z521" s="510"/>
    </row>
    <row r="522">
      <c r="A522" s="510"/>
      <c r="B522" s="510"/>
      <c r="C522" s="510"/>
      <c r="D522" s="510"/>
      <c r="E522" s="510"/>
      <c r="F522" s="510"/>
      <c r="G522" s="510"/>
      <c r="H522" s="510"/>
      <c r="I522" s="510"/>
      <c r="J522" s="510"/>
      <c r="K522" s="510"/>
      <c r="L522" s="510"/>
      <c r="M522" s="510"/>
      <c r="N522" s="510"/>
      <c r="O522" s="510"/>
      <c r="P522" s="510"/>
      <c r="Q522" s="510"/>
      <c r="R522" s="510"/>
      <c r="S522" s="510"/>
      <c r="T522" s="510"/>
      <c r="U522" s="510"/>
      <c r="V522" s="510"/>
      <c r="W522" s="510"/>
      <c r="X522" s="510"/>
      <c r="Y522" s="510"/>
      <c r="Z522" s="510"/>
    </row>
    <row r="523">
      <c r="A523" s="510"/>
      <c r="B523" s="510"/>
      <c r="C523" s="510"/>
      <c r="D523" s="510"/>
      <c r="E523" s="510"/>
      <c r="F523" s="510"/>
      <c r="G523" s="510"/>
      <c r="H523" s="510"/>
      <c r="I523" s="510"/>
      <c r="J523" s="510"/>
      <c r="K523" s="510"/>
      <c r="L523" s="510"/>
      <c r="M523" s="510"/>
      <c r="N523" s="510"/>
      <c r="O523" s="510"/>
      <c r="P523" s="510"/>
      <c r="Q523" s="510"/>
      <c r="R523" s="510"/>
      <c r="S523" s="510"/>
      <c r="T523" s="510"/>
      <c r="U523" s="510"/>
      <c r="V523" s="510"/>
      <c r="W523" s="510"/>
      <c r="X523" s="510"/>
      <c r="Y523" s="510"/>
      <c r="Z523" s="510"/>
    </row>
    <row r="524">
      <c r="A524" s="510"/>
      <c r="B524" s="510"/>
      <c r="C524" s="510"/>
      <c r="D524" s="510"/>
      <c r="E524" s="510"/>
      <c r="F524" s="510"/>
      <c r="G524" s="510"/>
      <c r="H524" s="510"/>
      <c r="I524" s="510"/>
      <c r="J524" s="510"/>
      <c r="K524" s="510"/>
      <c r="L524" s="510"/>
      <c r="M524" s="510"/>
      <c r="N524" s="510"/>
      <c r="O524" s="510"/>
      <c r="P524" s="510"/>
      <c r="Q524" s="510"/>
      <c r="R524" s="510"/>
      <c r="S524" s="510"/>
      <c r="T524" s="510"/>
      <c r="U524" s="510"/>
      <c r="V524" s="510"/>
      <c r="W524" s="510"/>
      <c r="X524" s="510"/>
      <c r="Y524" s="510"/>
      <c r="Z524" s="510"/>
    </row>
    <row r="525">
      <c r="A525" s="510"/>
      <c r="B525" s="510"/>
      <c r="C525" s="510"/>
      <c r="D525" s="510"/>
      <c r="E525" s="510"/>
      <c r="F525" s="510"/>
      <c r="G525" s="510"/>
      <c r="H525" s="510"/>
      <c r="I525" s="510"/>
      <c r="J525" s="510"/>
      <c r="K525" s="510"/>
      <c r="L525" s="510"/>
      <c r="M525" s="510"/>
      <c r="N525" s="510"/>
      <c r="O525" s="510"/>
      <c r="P525" s="510"/>
      <c r="Q525" s="510"/>
      <c r="R525" s="510"/>
      <c r="S525" s="510"/>
      <c r="T525" s="510"/>
      <c r="U525" s="510"/>
      <c r="V525" s="510"/>
      <c r="W525" s="510"/>
      <c r="X525" s="510"/>
      <c r="Y525" s="510"/>
      <c r="Z525" s="510"/>
    </row>
    <row r="526">
      <c r="A526" s="510"/>
      <c r="B526" s="510"/>
      <c r="C526" s="510"/>
      <c r="D526" s="510"/>
      <c r="E526" s="510"/>
      <c r="F526" s="510"/>
      <c r="G526" s="510"/>
      <c r="H526" s="510"/>
      <c r="I526" s="510"/>
      <c r="J526" s="510"/>
      <c r="K526" s="510"/>
      <c r="L526" s="510"/>
      <c r="M526" s="510"/>
      <c r="N526" s="510"/>
      <c r="O526" s="510"/>
      <c r="P526" s="510"/>
      <c r="Q526" s="510"/>
      <c r="R526" s="510"/>
      <c r="S526" s="510"/>
      <c r="T526" s="510"/>
      <c r="U526" s="510"/>
      <c r="V526" s="510"/>
      <c r="W526" s="510"/>
      <c r="X526" s="510"/>
      <c r="Y526" s="510"/>
      <c r="Z526" s="510"/>
    </row>
    <row r="527">
      <c r="A527" s="510"/>
      <c r="B527" s="510"/>
      <c r="C527" s="510"/>
      <c r="D527" s="510"/>
      <c r="E527" s="510"/>
      <c r="F527" s="510"/>
      <c r="G527" s="510"/>
      <c r="H527" s="510"/>
      <c r="I527" s="510"/>
      <c r="J527" s="510"/>
      <c r="K527" s="510"/>
      <c r="L527" s="510"/>
      <c r="M527" s="510"/>
      <c r="N527" s="510"/>
      <c r="O527" s="510"/>
      <c r="P527" s="510"/>
      <c r="Q527" s="510"/>
      <c r="R527" s="510"/>
      <c r="S527" s="510"/>
      <c r="T527" s="510"/>
      <c r="U527" s="510"/>
      <c r="V527" s="510"/>
      <c r="W527" s="510"/>
      <c r="X527" s="510"/>
      <c r="Y527" s="510"/>
      <c r="Z527" s="510"/>
    </row>
    <row r="528">
      <c r="A528" s="510"/>
      <c r="B528" s="510"/>
      <c r="C528" s="510"/>
      <c r="D528" s="510"/>
      <c r="E528" s="510"/>
      <c r="F528" s="510"/>
      <c r="G528" s="510"/>
      <c r="H528" s="510"/>
      <c r="I528" s="510"/>
      <c r="J528" s="510"/>
      <c r="K528" s="510"/>
      <c r="L528" s="510"/>
      <c r="M528" s="510"/>
      <c r="N528" s="510"/>
      <c r="O528" s="510"/>
      <c r="P528" s="510"/>
      <c r="Q528" s="510"/>
      <c r="R528" s="510"/>
      <c r="S528" s="510"/>
      <c r="T528" s="510"/>
      <c r="U528" s="510"/>
      <c r="V528" s="510"/>
      <c r="W528" s="510"/>
      <c r="X528" s="510"/>
      <c r="Y528" s="510"/>
      <c r="Z528" s="510"/>
    </row>
    <row r="529">
      <c r="A529" s="510"/>
      <c r="B529" s="510"/>
      <c r="C529" s="510"/>
      <c r="D529" s="510"/>
      <c r="E529" s="510"/>
      <c r="F529" s="510"/>
      <c r="G529" s="510"/>
      <c r="H529" s="510"/>
      <c r="I529" s="510"/>
      <c r="J529" s="510"/>
      <c r="K529" s="510"/>
      <c r="L529" s="510"/>
      <c r="M529" s="510"/>
      <c r="N529" s="510"/>
      <c r="O529" s="510"/>
      <c r="P529" s="510"/>
      <c r="Q529" s="510"/>
      <c r="R529" s="510"/>
      <c r="S529" s="510"/>
      <c r="T529" s="510"/>
      <c r="U529" s="510"/>
      <c r="V529" s="510"/>
      <c r="W529" s="510"/>
      <c r="X529" s="510"/>
      <c r="Y529" s="510"/>
      <c r="Z529" s="510"/>
    </row>
    <row r="530">
      <c r="A530" s="510"/>
      <c r="B530" s="510"/>
      <c r="C530" s="510"/>
      <c r="D530" s="510"/>
      <c r="E530" s="510"/>
      <c r="F530" s="510"/>
      <c r="G530" s="510"/>
      <c r="H530" s="510"/>
      <c r="I530" s="510"/>
      <c r="J530" s="510"/>
      <c r="K530" s="510"/>
      <c r="L530" s="510"/>
      <c r="M530" s="510"/>
      <c r="N530" s="510"/>
      <c r="O530" s="510"/>
      <c r="P530" s="510"/>
      <c r="Q530" s="510"/>
      <c r="R530" s="510"/>
      <c r="S530" s="510"/>
      <c r="T530" s="510"/>
      <c r="U530" s="510"/>
      <c r="V530" s="510"/>
      <c r="W530" s="510"/>
      <c r="X530" s="510"/>
      <c r="Y530" s="510"/>
      <c r="Z530" s="510"/>
    </row>
    <row r="531">
      <c r="A531" s="510"/>
      <c r="B531" s="510"/>
      <c r="C531" s="510"/>
      <c r="D531" s="510"/>
      <c r="E531" s="510"/>
      <c r="F531" s="510"/>
      <c r="G531" s="510"/>
      <c r="H531" s="510"/>
      <c r="I531" s="510"/>
      <c r="J531" s="510"/>
      <c r="K531" s="510"/>
      <c r="L531" s="510"/>
      <c r="M531" s="510"/>
      <c r="N531" s="510"/>
      <c r="O531" s="510"/>
      <c r="P531" s="510"/>
      <c r="Q531" s="510"/>
      <c r="R531" s="510"/>
      <c r="S531" s="510"/>
      <c r="T531" s="510"/>
      <c r="U531" s="510"/>
      <c r="V531" s="510"/>
      <c r="W531" s="510"/>
      <c r="X531" s="510"/>
      <c r="Y531" s="510"/>
      <c r="Z531" s="510"/>
    </row>
    <row r="532">
      <c r="A532" s="510"/>
      <c r="B532" s="510"/>
      <c r="C532" s="510"/>
      <c r="D532" s="510"/>
      <c r="E532" s="510"/>
      <c r="F532" s="510"/>
      <c r="G532" s="510"/>
      <c r="H532" s="510"/>
      <c r="I532" s="510"/>
      <c r="J532" s="510"/>
      <c r="K532" s="510"/>
      <c r="L532" s="510"/>
      <c r="M532" s="510"/>
      <c r="N532" s="510"/>
      <c r="O532" s="510"/>
      <c r="P532" s="510"/>
      <c r="Q532" s="510"/>
      <c r="R532" s="510"/>
      <c r="S532" s="510"/>
      <c r="T532" s="510"/>
      <c r="U532" s="510"/>
      <c r="V532" s="510"/>
      <c r="W532" s="510"/>
      <c r="X532" s="510"/>
      <c r="Y532" s="510"/>
      <c r="Z532" s="510"/>
    </row>
    <row r="533">
      <c r="A533" s="510"/>
      <c r="B533" s="510"/>
      <c r="C533" s="510"/>
      <c r="D533" s="510"/>
      <c r="E533" s="510"/>
      <c r="F533" s="510"/>
      <c r="G533" s="510"/>
      <c r="H533" s="510"/>
      <c r="I533" s="510"/>
      <c r="J533" s="510"/>
      <c r="K533" s="510"/>
      <c r="L533" s="510"/>
      <c r="M533" s="510"/>
      <c r="N533" s="510"/>
      <c r="O533" s="510"/>
      <c r="P533" s="510"/>
      <c r="Q533" s="510"/>
      <c r="R533" s="510"/>
      <c r="S533" s="510"/>
      <c r="T533" s="510"/>
      <c r="U533" s="510"/>
      <c r="V533" s="510"/>
      <c r="W533" s="510"/>
      <c r="X533" s="510"/>
      <c r="Y533" s="510"/>
      <c r="Z533" s="510"/>
    </row>
    <row r="534">
      <c r="A534" s="510"/>
      <c r="B534" s="510"/>
      <c r="C534" s="510"/>
      <c r="D534" s="510"/>
      <c r="E534" s="510"/>
      <c r="F534" s="510"/>
      <c r="G534" s="510"/>
      <c r="H534" s="510"/>
      <c r="I534" s="510"/>
      <c r="J534" s="510"/>
      <c r="K534" s="510"/>
      <c r="L534" s="510"/>
      <c r="M534" s="510"/>
      <c r="N534" s="510"/>
      <c r="O534" s="510"/>
      <c r="P534" s="510"/>
      <c r="Q534" s="510"/>
      <c r="R534" s="510"/>
      <c r="S534" s="510"/>
      <c r="T534" s="510"/>
      <c r="U534" s="510"/>
      <c r="V534" s="510"/>
      <c r="W534" s="510"/>
      <c r="X534" s="510"/>
      <c r="Y534" s="510"/>
      <c r="Z534" s="510"/>
    </row>
    <row r="535">
      <c r="A535" s="510"/>
      <c r="B535" s="510"/>
      <c r="C535" s="510"/>
      <c r="D535" s="510"/>
      <c r="E535" s="510"/>
      <c r="F535" s="510"/>
      <c r="G535" s="510"/>
      <c r="H535" s="510"/>
      <c r="I535" s="510"/>
      <c r="J535" s="510"/>
      <c r="K535" s="510"/>
      <c r="L535" s="510"/>
      <c r="M535" s="510"/>
      <c r="N535" s="510"/>
      <c r="O535" s="510"/>
      <c r="P535" s="510"/>
      <c r="Q535" s="510"/>
      <c r="R535" s="510"/>
      <c r="S535" s="510"/>
      <c r="T535" s="510"/>
      <c r="U535" s="510"/>
      <c r="V535" s="510"/>
      <c r="W535" s="510"/>
      <c r="X535" s="510"/>
      <c r="Y535" s="510"/>
      <c r="Z535" s="510"/>
    </row>
    <row r="536">
      <c r="A536" s="510"/>
      <c r="B536" s="510"/>
      <c r="C536" s="510"/>
      <c r="D536" s="510"/>
      <c r="E536" s="510"/>
      <c r="F536" s="510"/>
      <c r="G536" s="510"/>
      <c r="H536" s="510"/>
      <c r="I536" s="510"/>
      <c r="J536" s="510"/>
      <c r="K536" s="510"/>
      <c r="L536" s="510"/>
      <c r="M536" s="510"/>
      <c r="N536" s="510"/>
      <c r="O536" s="510"/>
      <c r="P536" s="510"/>
      <c r="Q536" s="510"/>
      <c r="R536" s="510"/>
      <c r="S536" s="510"/>
      <c r="T536" s="510"/>
      <c r="U536" s="510"/>
      <c r="V536" s="510"/>
      <c r="W536" s="510"/>
      <c r="X536" s="510"/>
      <c r="Y536" s="510"/>
      <c r="Z536" s="510"/>
    </row>
    <row r="537">
      <c r="A537" s="510"/>
      <c r="B537" s="510"/>
      <c r="C537" s="510"/>
      <c r="D537" s="510"/>
      <c r="E537" s="510"/>
      <c r="F537" s="510"/>
      <c r="G537" s="510"/>
      <c r="H537" s="510"/>
      <c r="I537" s="510"/>
      <c r="J537" s="510"/>
      <c r="K537" s="510"/>
      <c r="L537" s="510"/>
      <c r="M537" s="510"/>
      <c r="N537" s="510"/>
      <c r="O537" s="510"/>
      <c r="P537" s="510"/>
      <c r="Q537" s="510"/>
      <c r="R537" s="510"/>
      <c r="S537" s="510"/>
      <c r="T537" s="510"/>
      <c r="U537" s="510"/>
      <c r="V537" s="510"/>
      <c r="W537" s="510"/>
      <c r="X537" s="510"/>
      <c r="Y537" s="510"/>
      <c r="Z537" s="510"/>
    </row>
    <row r="538">
      <c r="A538" s="510"/>
      <c r="B538" s="510"/>
      <c r="C538" s="510"/>
      <c r="D538" s="510"/>
      <c r="E538" s="510"/>
      <c r="F538" s="510"/>
      <c r="G538" s="510"/>
      <c r="H538" s="510"/>
      <c r="I538" s="510"/>
      <c r="J538" s="510"/>
      <c r="K538" s="510"/>
      <c r="L538" s="510"/>
      <c r="M538" s="510"/>
      <c r="N538" s="510"/>
      <c r="O538" s="510"/>
      <c r="P538" s="510"/>
      <c r="Q538" s="510"/>
      <c r="R538" s="510"/>
      <c r="S538" s="510"/>
      <c r="T538" s="510"/>
      <c r="U538" s="510"/>
      <c r="V538" s="510"/>
      <c r="W538" s="510"/>
      <c r="X538" s="510"/>
      <c r="Y538" s="510"/>
      <c r="Z538" s="510"/>
    </row>
    <row r="539">
      <c r="A539" s="510"/>
      <c r="B539" s="510"/>
      <c r="C539" s="510"/>
      <c r="D539" s="510"/>
      <c r="E539" s="510"/>
      <c r="F539" s="510"/>
      <c r="G539" s="510"/>
      <c r="H539" s="510"/>
      <c r="I539" s="510"/>
      <c r="J539" s="510"/>
      <c r="K539" s="510"/>
      <c r="L539" s="510"/>
      <c r="M539" s="510"/>
      <c r="N539" s="510"/>
      <c r="O539" s="510"/>
      <c r="P539" s="510"/>
      <c r="Q539" s="510"/>
      <c r="R539" s="510"/>
      <c r="S539" s="510"/>
      <c r="T539" s="510"/>
      <c r="U539" s="510"/>
      <c r="V539" s="510"/>
      <c r="W539" s="510"/>
      <c r="X539" s="510"/>
      <c r="Y539" s="510"/>
      <c r="Z539" s="510"/>
    </row>
    <row r="540">
      <c r="A540" s="510"/>
      <c r="B540" s="510"/>
      <c r="C540" s="510"/>
      <c r="D540" s="510"/>
      <c r="E540" s="510"/>
      <c r="F540" s="510"/>
      <c r="G540" s="510"/>
      <c r="H540" s="510"/>
      <c r="I540" s="510"/>
      <c r="J540" s="510"/>
      <c r="K540" s="510"/>
      <c r="L540" s="510"/>
      <c r="M540" s="510"/>
      <c r="N540" s="510"/>
      <c r="O540" s="510"/>
      <c r="P540" s="510"/>
      <c r="Q540" s="510"/>
      <c r="R540" s="510"/>
      <c r="S540" s="510"/>
      <c r="T540" s="510"/>
      <c r="U540" s="510"/>
      <c r="V540" s="510"/>
      <c r="W540" s="510"/>
      <c r="X540" s="510"/>
      <c r="Y540" s="510"/>
      <c r="Z540" s="510"/>
    </row>
    <row r="541">
      <c r="A541" s="510"/>
      <c r="B541" s="510"/>
      <c r="C541" s="510"/>
      <c r="D541" s="510"/>
      <c r="E541" s="510"/>
      <c r="F541" s="510"/>
      <c r="G541" s="510"/>
      <c r="H541" s="510"/>
      <c r="I541" s="510"/>
      <c r="J541" s="510"/>
      <c r="K541" s="510"/>
      <c r="L541" s="510"/>
      <c r="M541" s="510"/>
      <c r="N541" s="510"/>
      <c r="O541" s="510"/>
      <c r="P541" s="510"/>
      <c r="Q541" s="510"/>
      <c r="R541" s="510"/>
      <c r="S541" s="510"/>
      <c r="T541" s="510"/>
      <c r="U541" s="510"/>
      <c r="V541" s="510"/>
      <c r="W541" s="510"/>
      <c r="X541" s="510"/>
      <c r="Y541" s="510"/>
      <c r="Z541" s="510"/>
    </row>
    <row r="542">
      <c r="A542" s="510"/>
      <c r="B542" s="510"/>
      <c r="C542" s="510"/>
      <c r="D542" s="510"/>
      <c r="E542" s="510"/>
      <c r="F542" s="510"/>
      <c r="G542" s="510"/>
      <c r="H542" s="510"/>
      <c r="I542" s="510"/>
      <c r="J542" s="510"/>
      <c r="K542" s="510"/>
      <c r="L542" s="510"/>
      <c r="M542" s="510"/>
      <c r="N542" s="510"/>
      <c r="O542" s="510"/>
      <c r="P542" s="510"/>
      <c r="Q542" s="510"/>
      <c r="R542" s="510"/>
      <c r="S542" s="510"/>
      <c r="T542" s="510"/>
      <c r="U542" s="510"/>
      <c r="V542" s="510"/>
      <c r="W542" s="510"/>
      <c r="X542" s="510"/>
      <c r="Y542" s="510"/>
      <c r="Z542" s="510"/>
    </row>
    <row r="543">
      <c r="A543" s="510"/>
      <c r="B543" s="510"/>
      <c r="C543" s="510"/>
      <c r="D543" s="510"/>
      <c r="E543" s="510"/>
      <c r="F543" s="510"/>
      <c r="G543" s="510"/>
      <c r="H543" s="510"/>
      <c r="I543" s="510"/>
      <c r="J543" s="510"/>
      <c r="K543" s="510"/>
      <c r="L543" s="510"/>
      <c r="M543" s="510"/>
      <c r="N543" s="510"/>
      <c r="O543" s="510"/>
      <c r="P543" s="510"/>
      <c r="Q543" s="510"/>
      <c r="R543" s="510"/>
      <c r="S543" s="510"/>
      <c r="T543" s="510"/>
      <c r="U543" s="510"/>
      <c r="V543" s="510"/>
      <c r="W543" s="510"/>
      <c r="X543" s="510"/>
      <c r="Y543" s="510"/>
      <c r="Z543" s="510"/>
    </row>
    <row r="544">
      <c r="A544" s="510"/>
      <c r="B544" s="510"/>
      <c r="C544" s="510"/>
      <c r="D544" s="510"/>
      <c r="E544" s="510"/>
      <c r="F544" s="510"/>
      <c r="G544" s="510"/>
      <c r="H544" s="510"/>
      <c r="I544" s="510"/>
      <c r="J544" s="510"/>
      <c r="K544" s="510"/>
      <c r="L544" s="510"/>
      <c r="M544" s="510"/>
      <c r="N544" s="510"/>
      <c r="O544" s="510"/>
      <c r="P544" s="510"/>
      <c r="Q544" s="510"/>
      <c r="R544" s="510"/>
      <c r="S544" s="510"/>
      <c r="T544" s="510"/>
      <c r="U544" s="510"/>
      <c r="V544" s="510"/>
      <c r="W544" s="510"/>
      <c r="X544" s="510"/>
      <c r="Y544" s="510"/>
      <c r="Z544" s="510"/>
    </row>
    <row r="545">
      <c r="A545" s="510"/>
      <c r="B545" s="510"/>
      <c r="C545" s="510"/>
      <c r="D545" s="510"/>
      <c r="E545" s="510"/>
      <c r="F545" s="510"/>
      <c r="G545" s="510"/>
      <c r="H545" s="510"/>
      <c r="I545" s="510"/>
      <c r="J545" s="510"/>
      <c r="K545" s="510"/>
      <c r="L545" s="510"/>
      <c r="M545" s="510"/>
      <c r="N545" s="510"/>
      <c r="O545" s="510"/>
      <c r="P545" s="510"/>
      <c r="Q545" s="510"/>
      <c r="R545" s="510"/>
      <c r="S545" s="510"/>
      <c r="T545" s="510"/>
      <c r="U545" s="510"/>
      <c r="V545" s="510"/>
      <c r="W545" s="510"/>
      <c r="X545" s="510"/>
      <c r="Y545" s="510"/>
      <c r="Z545" s="510"/>
    </row>
    <row r="546">
      <c r="A546" s="510"/>
      <c r="B546" s="510"/>
      <c r="C546" s="510"/>
      <c r="D546" s="510"/>
      <c r="E546" s="510"/>
      <c r="F546" s="510"/>
      <c r="G546" s="510"/>
      <c r="H546" s="510"/>
      <c r="I546" s="510"/>
      <c r="J546" s="510"/>
      <c r="K546" s="510"/>
      <c r="L546" s="510"/>
      <c r="M546" s="510"/>
      <c r="N546" s="510"/>
      <c r="O546" s="510"/>
      <c r="P546" s="510"/>
      <c r="Q546" s="510"/>
      <c r="R546" s="510"/>
      <c r="S546" s="510"/>
      <c r="T546" s="510"/>
      <c r="U546" s="510"/>
      <c r="V546" s="510"/>
      <c r="W546" s="510"/>
      <c r="X546" s="510"/>
      <c r="Y546" s="510"/>
      <c r="Z546" s="510"/>
    </row>
    <row r="547">
      <c r="A547" s="510"/>
      <c r="B547" s="510"/>
      <c r="C547" s="510"/>
      <c r="D547" s="510"/>
      <c r="E547" s="510"/>
      <c r="F547" s="510"/>
      <c r="G547" s="510"/>
      <c r="H547" s="510"/>
      <c r="I547" s="510"/>
      <c r="J547" s="510"/>
      <c r="K547" s="510"/>
      <c r="L547" s="510"/>
      <c r="M547" s="510"/>
      <c r="N547" s="510"/>
      <c r="O547" s="510"/>
      <c r="P547" s="510"/>
      <c r="Q547" s="510"/>
      <c r="R547" s="510"/>
      <c r="S547" s="510"/>
      <c r="T547" s="510"/>
      <c r="U547" s="510"/>
      <c r="V547" s="510"/>
      <c r="W547" s="510"/>
      <c r="X547" s="510"/>
      <c r="Y547" s="510"/>
      <c r="Z547" s="510"/>
    </row>
    <row r="548">
      <c r="A548" s="510"/>
      <c r="B548" s="510"/>
      <c r="C548" s="510"/>
      <c r="D548" s="510"/>
      <c r="E548" s="510"/>
      <c r="F548" s="510"/>
      <c r="G548" s="510"/>
      <c r="H548" s="510"/>
      <c r="I548" s="510"/>
      <c r="J548" s="510"/>
      <c r="K548" s="510"/>
      <c r="L548" s="510"/>
      <c r="M548" s="510"/>
      <c r="N548" s="510"/>
      <c r="O548" s="510"/>
      <c r="P548" s="510"/>
      <c r="Q548" s="510"/>
      <c r="R548" s="510"/>
      <c r="S548" s="510"/>
      <c r="T548" s="510"/>
      <c r="U548" s="510"/>
      <c r="V548" s="510"/>
      <c r="W548" s="510"/>
      <c r="X548" s="510"/>
      <c r="Y548" s="510"/>
      <c r="Z548" s="510"/>
    </row>
    <row r="549">
      <c r="A549" s="510"/>
      <c r="B549" s="510"/>
      <c r="C549" s="510"/>
      <c r="D549" s="510"/>
      <c r="E549" s="510"/>
      <c r="F549" s="510"/>
      <c r="G549" s="510"/>
      <c r="H549" s="510"/>
      <c r="I549" s="510"/>
      <c r="J549" s="510"/>
      <c r="K549" s="510"/>
      <c r="L549" s="510"/>
      <c r="M549" s="510"/>
      <c r="N549" s="510"/>
      <c r="O549" s="510"/>
      <c r="P549" s="510"/>
      <c r="Q549" s="510"/>
      <c r="R549" s="510"/>
      <c r="S549" s="510"/>
      <c r="T549" s="510"/>
      <c r="U549" s="510"/>
      <c r="V549" s="510"/>
      <c r="W549" s="510"/>
      <c r="X549" s="510"/>
      <c r="Y549" s="510"/>
      <c r="Z549" s="510"/>
    </row>
    <row r="550">
      <c r="A550" s="510"/>
      <c r="B550" s="510"/>
      <c r="C550" s="510"/>
      <c r="D550" s="510"/>
      <c r="E550" s="510"/>
      <c r="F550" s="510"/>
      <c r="G550" s="510"/>
      <c r="H550" s="510"/>
      <c r="I550" s="510"/>
      <c r="J550" s="510"/>
      <c r="K550" s="510"/>
      <c r="L550" s="510"/>
      <c r="M550" s="510"/>
      <c r="N550" s="510"/>
      <c r="O550" s="510"/>
      <c r="P550" s="510"/>
      <c r="Q550" s="510"/>
      <c r="R550" s="510"/>
      <c r="S550" s="510"/>
      <c r="T550" s="510"/>
      <c r="U550" s="510"/>
      <c r="V550" s="510"/>
      <c r="W550" s="510"/>
      <c r="X550" s="510"/>
      <c r="Y550" s="510"/>
      <c r="Z550" s="510"/>
    </row>
    <row r="551">
      <c r="A551" s="510"/>
      <c r="B551" s="510"/>
      <c r="C551" s="510"/>
      <c r="D551" s="510"/>
      <c r="E551" s="510"/>
      <c r="F551" s="510"/>
      <c r="G551" s="510"/>
      <c r="H551" s="510"/>
      <c r="I551" s="510"/>
      <c r="J551" s="510"/>
      <c r="K551" s="510"/>
      <c r="L551" s="510"/>
      <c r="M551" s="510"/>
      <c r="N551" s="510"/>
      <c r="O551" s="510"/>
      <c r="P551" s="510"/>
      <c r="Q551" s="510"/>
      <c r="R551" s="510"/>
      <c r="S551" s="510"/>
      <c r="T551" s="510"/>
      <c r="U551" s="510"/>
      <c r="V551" s="510"/>
      <c r="W551" s="510"/>
      <c r="X551" s="510"/>
      <c r="Y551" s="510"/>
      <c r="Z551" s="510"/>
    </row>
    <row r="552">
      <c r="A552" s="510"/>
      <c r="B552" s="510"/>
      <c r="C552" s="510"/>
      <c r="D552" s="510"/>
      <c r="E552" s="510"/>
      <c r="F552" s="510"/>
      <c r="G552" s="510"/>
      <c r="H552" s="510"/>
      <c r="I552" s="510"/>
      <c r="J552" s="510"/>
      <c r="K552" s="510"/>
      <c r="L552" s="510"/>
      <c r="M552" s="510"/>
      <c r="N552" s="510"/>
      <c r="O552" s="510"/>
      <c r="P552" s="510"/>
      <c r="Q552" s="510"/>
      <c r="R552" s="510"/>
      <c r="S552" s="510"/>
      <c r="T552" s="510"/>
      <c r="U552" s="510"/>
      <c r="V552" s="510"/>
      <c r="W552" s="510"/>
      <c r="X552" s="510"/>
      <c r="Y552" s="510"/>
      <c r="Z552" s="510"/>
    </row>
    <row r="553">
      <c r="A553" s="510"/>
      <c r="B553" s="510"/>
      <c r="C553" s="510"/>
      <c r="D553" s="510"/>
      <c r="E553" s="510"/>
      <c r="F553" s="510"/>
      <c r="G553" s="510"/>
      <c r="H553" s="510"/>
      <c r="I553" s="510"/>
      <c r="J553" s="510"/>
      <c r="K553" s="510"/>
      <c r="L553" s="510"/>
      <c r="M553" s="510"/>
      <c r="N553" s="510"/>
      <c r="O553" s="510"/>
      <c r="P553" s="510"/>
      <c r="Q553" s="510"/>
      <c r="R553" s="510"/>
      <c r="S553" s="510"/>
      <c r="T553" s="510"/>
      <c r="U553" s="510"/>
      <c r="V553" s="510"/>
      <c r="W553" s="510"/>
      <c r="X553" s="510"/>
      <c r="Y553" s="510"/>
      <c r="Z553" s="510"/>
    </row>
    <row r="554">
      <c r="A554" s="510"/>
      <c r="B554" s="510"/>
      <c r="C554" s="510"/>
      <c r="D554" s="510"/>
      <c r="E554" s="510"/>
      <c r="F554" s="510"/>
      <c r="G554" s="510"/>
      <c r="H554" s="510"/>
      <c r="I554" s="510"/>
      <c r="J554" s="510"/>
      <c r="K554" s="510"/>
      <c r="L554" s="510"/>
      <c r="M554" s="510"/>
      <c r="N554" s="510"/>
      <c r="O554" s="510"/>
      <c r="P554" s="510"/>
      <c r="Q554" s="510"/>
      <c r="R554" s="510"/>
      <c r="S554" s="510"/>
      <c r="T554" s="510"/>
      <c r="U554" s="510"/>
      <c r="V554" s="510"/>
      <c r="W554" s="510"/>
      <c r="X554" s="510"/>
      <c r="Y554" s="510"/>
      <c r="Z554" s="510"/>
    </row>
    <row r="555">
      <c r="A555" s="510"/>
      <c r="B555" s="510"/>
      <c r="C555" s="510"/>
      <c r="D555" s="510"/>
      <c r="E555" s="510"/>
      <c r="F555" s="510"/>
      <c r="G555" s="510"/>
      <c r="H555" s="510"/>
      <c r="I555" s="510"/>
      <c r="J555" s="510"/>
      <c r="K555" s="510"/>
      <c r="L555" s="510"/>
      <c r="M555" s="510"/>
      <c r="N555" s="510"/>
      <c r="O555" s="510"/>
      <c r="P555" s="510"/>
      <c r="Q555" s="510"/>
      <c r="R555" s="510"/>
      <c r="S555" s="510"/>
      <c r="T555" s="510"/>
      <c r="U555" s="510"/>
      <c r="V555" s="510"/>
      <c r="W555" s="510"/>
      <c r="X555" s="510"/>
      <c r="Y555" s="510"/>
      <c r="Z555" s="510"/>
    </row>
    <row r="556">
      <c r="A556" s="510"/>
      <c r="B556" s="510"/>
      <c r="C556" s="510"/>
      <c r="D556" s="510"/>
      <c r="E556" s="510"/>
      <c r="F556" s="510"/>
      <c r="G556" s="510"/>
      <c r="H556" s="510"/>
      <c r="I556" s="510"/>
      <c r="J556" s="510"/>
      <c r="K556" s="510"/>
      <c r="L556" s="510"/>
      <c r="M556" s="510"/>
      <c r="N556" s="510"/>
      <c r="O556" s="510"/>
      <c r="P556" s="510"/>
      <c r="Q556" s="510"/>
      <c r="R556" s="510"/>
      <c r="S556" s="510"/>
      <c r="T556" s="510"/>
      <c r="U556" s="510"/>
      <c r="V556" s="510"/>
      <c r="W556" s="510"/>
      <c r="X556" s="510"/>
      <c r="Y556" s="510"/>
      <c r="Z556" s="510"/>
    </row>
    <row r="557">
      <c r="A557" s="510"/>
      <c r="B557" s="510"/>
      <c r="C557" s="510"/>
      <c r="D557" s="510"/>
      <c r="E557" s="510"/>
      <c r="F557" s="510"/>
      <c r="G557" s="510"/>
      <c r="H557" s="510"/>
      <c r="I557" s="510"/>
      <c r="J557" s="510"/>
      <c r="K557" s="510"/>
      <c r="L557" s="510"/>
      <c r="M557" s="510"/>
      <c r="N557" s="510"/>
      <c r="O557" s="510"/>
      <c r="P557" s="510"/>
      <c r="Q557" s="510"/>
      <c r="R557" s="510"/>
      <c r="S557" s="510"/>
      <c r="T557" s="510"/>
      <c r="U557" s="510"/>
      <c r="V557" s="510"/>
      <c r="W557" s="510"/>
      <c r="X557" s="510"/>
      <c r="Y557" s="510"/>
      <c r="Z557" s="510"/>
    </row>
    <row r="558">
      <c r="A558" s="510"/>
      <c r="B558" s="510"/>
      <c r="C558" s="510"/>
      <c r="D558" s="510"/>
      <c r="E558" s="510"/>
      <c r="F558" s="510"/>
      <c r="G558" s="510"/>
      <c r="H558" s="510"/>
      <c r="I558" s="510"/>
      <c r="J558" s="510"/>
      <c r="K558" s="510"/>
      <c r="L558" s="510"/>
      <c r="M558" s="510"/>
      <c r="N558" s="510"/>
      <c r="O558" s="510"/>
      <c r="P558" s="510"/>
      <c r="Q558" s="510"/>
      <c r="R558" s="510"/>
      <c r="S558" s="510"/>
      <c r="T558" s="510"/>
      <c r="U558" s="510"/>
      <c r="V558" s="510"/>
      <c r="W558" s="510"/>
      <c r="X558" s="510"/>
      <c r="Y558" s="510"/>
      <c r="Z558" s="510"/>
    </row>
    <row r="559">
      <c r="A559" s="510"/>
      <c r="B559" s="510"/>
      <c r="C559" s="510"/>
      <c r="D559" s="510"/>
      <c r="E559" s="510"/>
      <c r="F559" s="510"/>
      <c r="G559" s="510"/>
      <c r="H559" s="510"/>
      <c r="I559" s="510"/>
      <c r="J559" s="510"/>
      <c r="K559" s="510"/>
      <c r="L559" s="510"/>
      <c r="M559" s="510"/>
      <c r="N559" s="510"/>
      <c r="O559" s="510"/>
      <c r="P559" s="510"/>
      <c r="Q559" s="510"/>
      <c r="R559" s="510"/>
      <c r="S559" s="510"/>
      <c r="T559" s="510"/>
      <c r="U559" s="510"/>
      <c r="V559" s="510"/>
      <c r="W559" s="510"/>
      <c r="X559" s="510"/>
      <c r="Y559" s="510"/>
      <c r="Z559" s="510"/>
    </row>
    <row r="560">
      <c r="A560" s="510"/>
      <c r="B560" s="510"/>
      <c r="C560" s="510"/>
      <c r="D560" s="510"/>
      <c r="E560" s="510"/>
      <c r="F560" s="510"/>
      <c r="G560" s="510"/>
      <c r="H560" s="510"/>
      <c r="I560" s="510"/>
      <c r="J560" s="510"/>
      <c r="K560" s="510"/>
      <c r="L560" s="510"/>
      <c r="M560" s="510"/>
      <c r="N560" s="510"/>
      <c r="O560" s="510"/>
      <c r="P560" s="510"/>
      <c r="Q560" s="510"/>
      <c r="R560" s="510"/>
      <c r="S560" s="510"/>
      <c r="T560" s="510"/>
      <c r="U560" s="510"/>
      <c r="V560" s="510"/>
      <c r="W560" s="510"/>
      <c r="X560" s="510"/>
      <c r="Y560" s="510"/>
      <c r="Z560" s="510"/>
    </row>
    <row r="561">
      <c r="A561" s="510"/>
      <c r="B561" s="510"/>
      <c r="C561" s="510"/>
      <c r="D561" s="510"/>
      <c r="E561" s="510"/>
      <c r="F561" s="510"/>
      <c r="G561" s="510"/>
      <c r="H561" s="510"/>
      <c r="I561" s="510"/>
      <c r="J561" s="510"/>
      <c r="K561" s="510"/>
      <c r="L561" s="510"/>
      <c r="M561" s="510"/>
      <c r="N561" s="510"/>
      <c r="O561" s="510"/>
      <c r="P561" s="510"/>
      <c r="Q561" s="510"/>
      <c r="R561" s="510"/>
      <c r="S561" s="510"/>
      <c r="T561" s="510"/>
      <c r="U561" s="510"/>
      <c r="V561" s="510"/>
      <c r="W561" s="510"/>
      <c r="X561" s="510"/>
      <c r="Y561" s="510"/>
      <c r="Z561" s="510"/>
    </row>
    <row r="562">
      <c r="A562" s="510"/>
      <c r="B562" s="510"/>
      <c r="C562" s="510"/>
      <c r="D562" s="510"/>
      <c r="E562" s="510"/>
      <c r="F562" s="510"/>
      <c r="G562" s="510"/>
      <c r="H562" s="510"/>
      <c r="I562" s="510"/>
      <c r="J562" s="510"/>
      <c r="K562" s="510"/>
      <c r="L562" s="510"/>
      <c r="M562" s="510"/>
      <c r="N562" s="510"/>
      <c r="O562" s="510"/>
      <c r="P562" s="510"/>
      <c r="Q562" s="510"/>
      <c r="R562" s="510"/>
      <c r="S562" s="510"/>
      <c r="T562" s="510"/>
      <c r="U562" s="510"/>
      <c r="V562" s="510"/>
      <c r="W562" s="510"/>
      <c r="X562" s="510"/>
      <c r="Y562" s="510"/>
      <c r="Z562" s="510"/>
    </row>
    <row r="563">
      <c r="A563" s="510"/>
      <c r="B563" s="510"/>
      <c r="C563" s="510"/>
      <c r="D563" s="510"/>
      <c r="E563" s="510"/>
      <c r="F563" s="510"/>
      <c r="G563" s="510"/>
      <c r="H563" s="510"/>
      <c r="I563" s="510"/>
      <c r="J563" s="510"/>
      <c r="K563" s="510"/>
      <c r="L563" s="510"/>
      <c r="M563" s="510"/>
      <c r="N563" s="510"/>
      <c r="O563" s="510"/>
      <c r="P563" s="510"/>
      <c r="Q563" s="510"/>
      <c r="R563" s="510"/>
      <c r="S563" s="510"/>
      <c r="T563" s="510"/>
      <c r="U563" s="510"/>
      <c r="V563" s="510"/>
      <c r="W563" s="510"/>
      <c r="X563" s="510"/>
      <c r="Y563" s="510"/>
      <c r="Z563" s="510"/>
    </row>
    <row r="564">
      <c r="A564" s="510"/>
      <c r="B564" s="510"/>
      <c r="C564" s="510"/>
      <c r="D564" s="510"/>
      <c r="E564" s="510"/>
      <c r="F564" s="510"/>
      <c r="G564" s="510"/>
      <c r="H564" s="510"/>
      <c r="I564" s="510"/>
      <c r="J564" s="510"/>
      <c r="K564" s="510"/>
      <c r="L564" s="510"/>
      <c r="M564" s="510"/>
      <c r="N564" s="510"/>
      <c r="O564" s="510"/>
      <c r="P564" s="510"/>
      <c r="Q564" s="510"/>
      <c r="R564" s="510"/>
      <c r="S564" s="510"/>
      <c r="T564" s="510"/>
      <c r="U564" s="510"/>
      <c r="V564" s="510"/>
      <c r="W564" s="510"/>
      <c r="X564" s="510"/>
      <c r="Y564" s="510"/>
      <c r="Z564" s="510"/>
    </row>
    <row r="565">
      <c r="A565" s="510"/>
      <c r="B565" s="510"/>
      <c r="C565" s="510"/>
      <c r="D565" s="510"/>
      <c r="E565" s="510"/>
      <c r="F565" s="510"/>
      <c r="G565" s="510"/>
      <c r="H565" s="510"/>
      <c r="I565" s="510"/>
      <c r="J565" s="510"/>
      <c r="K565" s="510"/>
      <c r="L565" s="510"/>
      <c r="M565" s="510"/>
      <c r="N565" s="510"/>
      <c r="O565" s="510"/>
      <c r="P565" s="510"/>
      <c r="Q565" s="510"/>
      <c r="R565" s="510"/>
      <c r="S565" s="510"/>
      <c r="T565" s="510"/>
      <c r="U565" s="510"/>
      <c r="V565" s="510"/>
      <c r="W565" s="510"/>
      <c r="X565" s="510"/>
      <c r="Y565" s="510"/>
      <c r="Z565" s="510"/>
    </row>
    <row r="566">
      <c r="A566" s="510"/>
      <c r="B566" s="510"/>
      <c r="C566" s="510"/>
      <c r="D566" s="510"/>
      <c r="E566" s="510"/>
      <c r="F566" s="510"/>
      <c r="G566" s="510"/>
      <c r="H566" s="510"/>
      <c r="I566" s="510"/>
      <c r="J566" s="510"/>
      <c r="K566" s="510"/>
      <c r="L566" s="510"/>
      <c r="M566" s="510"/>
      <c r="N566" s="510"/>
      <c r="O566" s="510"/>
      <c r="P566" s="510"/>
      <c r="Q566" s="510"/>
      <c r="R566" s="510"/>
      <c r="S566" s="510"/>
      <c r="T566" s="510"/>
      <c r="U566" s="510"/>
      <c r="V566" s="510"/>
      <c r="W566" s="510"/>
      <c r="X566" s="510"/>
      <c r="Y566" s="510"/>
      <c r="Z566" s="510"/>
    </row>
    <row r="567">
      <c r="A567" s="510"/>
      <c r="B567" s="510"/>
      <c r="C567" s="510"/>
      <c r="D567" s="510"/>
      <c r="E567" s="510"/>
      <c r="F567" s="510"/>
      <c r="G567" s="510"/>
      <c r="H567" s="510"/>
      <c r="I567" s="510"/>
      <c r="J567" s="510"/>
      <c r="K567" s="510"/>
      <c r="L567" s="510"/>
      <c r="M567" s="510"/>
      <c r="N567" s="510"/>
      <c r="O567" s="510"/>
      <c r="P567" s="510"/>
      <c r="Q567" s="510"/>
      <c r="R567" s="510"/>
      <c r="S567" s="510"/>
      <c r="T567" s="510"/>
      <c r="U567" s="510"/>
      <c r="V567" s="510"/>
      <c r="W567" s="510"/>
      <c r="X567" s="510"/>
      <c r="Y567" s="510"/>
      <c r="Z567" s="510"/>
    </row>
    <row r="568">
      <c r="A568" s="510"/>
      <c r="B568" s="510"/>
      <c r="C568" s="510"/>
      <c r="D568" s="510"/>
      <c r="E568" s="510"/>
      <c r="F568" s="510"/>
      <c r="G568" s="510"/>
      <c r="H568" s="510"/>
      <c r="I568" s="510"/>
      <c r="J568" s="510"/>
      <c r="K568" s="510"/>
      <c r="L568" s="510"/>
      <c r="M568" s="510"/>
      <c r="N568" s="510"/>
      <c r="O568" s="510"/>
      <c r="P568" s="510"/>
      <c r="Q568" s="510"/>
      <c r="R568" s="510"/>
      <c r="S568" s="510"/>
      <c r="T568" s="510"/>
      <c r="U568" s="510"/>
      <c r="V568" s="510"/>
      <c r="W568" s="510"/>
      <c r="X568" s="510"/>
      <c r="Y568" s="510"/>
      <c r="Z568" s="510"/>
    </row>
    <row r="569">
      <c r="A569" s="510"/>
      <c r="B569" s="510"/>
      <c r="C569" s="510"/>
      <c r="D569" s="510"/>
      <c r="E569" s="510"/>
      <c r="F569" s="510"/>
      <c r="G569" s="510"/>
      <c r="H569" s="510"/>
      <c r="I569" s="510"/>
      <c r="J569" s="510"/>
      <c r="K569" s="510"/>
      <c r="L569" s="510"/>
      <c r="M569" s="510"/>
      <c r="N569" s="510"/>
      <c r="O569" s="510"/>
      <c r="P569" s="510"/>
      <c r="Q569" s="510"/>
      <c r="R569" s="510"/>
      <c r="S569" s="510"/>
      <c r="T569" s="510"/>
      <c r="U569" s="510"/>
      <c r="V569" s="510"/>
      <c r="W569" s="510"/>
      <c r="X569" s="510"/>
      <c r="Y569" s="510"/>
      <c r="Z569" s="510"/>
    </row>
    <row r="570">
      <c r="A570" s="510"/>
      <c r="B570" s="510"/>
      <c r="C570" s="510"/>
      <c r="D570" s="510"/>
      <c r="E570" s="510"/>
      <c r="F570" s="510"/>
      <c r="G570" s="510"/>
      <c r="H570" s="510"/>
      <c r="I570" s="510"/>
      <c r="J570" s="510"/>
      <c r="K570" s="510"/>
      <c r="L570" s="510"/>
      <c r="M570" s="510"/>
      <c r="N570" s="510"/>
      <c r="O570" s="510"/>
      <c r="P570" s="510"/>
      <c r="Q570" s="510"/>
      <c r="R570" s="510"/>
      <c r="S570" s="510"/>
      <c r="T570" s="510"/>
      <c r="U570" s="510"/>
      <c r="V570" s="510"/>
      <c r="W570" s="510"/>
      <c r="X570" s="510"/>
      <c r="Y570" s="510"/>
      <c r="Z570" s="510"/>
    </row>
    <row r="571">
      <c r="A571" s="510"/>
      <c r="B571" s="510"/>
      <c r="C571" s="510"/>
      <c r="D571" s="510"/>
      <c r="E571" s="510"/>
      <c r="F571" s="510"/>
      <c r="G571" s="510"/>
      <c r="H571" s="510"/>
      <c r="I571" s="510"/>
      <c r="J571" s="510"/>
      <c r="K571" s="510"/>
      <c r="L571" s="510"/>
      <c r="M571" s="510"/>
      <c r="N571" s="510"/>
      <c r="O571" s="510"/>
      <c r="P571" s="510"/>
      <c r="Q571" s="510"/>
      <c r="R571" s="510"/>
      <c r="S571" s="510"/>
      <c r="T571" s="510"/>
      <c r="U571" s="510"/>
      <c r="V571" s="510"/>
      <c r="W571" s="510"/>
      <c r="X571" s="510"/>
      <c r="Y571" s="510"/>
      <c r="Z571" s="510"/>
    </row>
    <row r="572">
      <c r="A572" s="510"/>
      <c r="B572" s="510"/>
      <c r="C572" s="510"/>
      <c r="D572" s="510"/>
      <c r="E572" s="510"/>
      <c r="F572" s="510"/>
      <c r="G572" s="510"/>
      <c r="H572" s="510"/>
      <c r="I572" s="510"/>
      <c r="J572" s="510"/>
      <c r="K572" s="510"/>
      <c r="L572" s="510"/>
      <c r="M572" s="510"/>
      <c r="N572" s="510"/>
      <c r="O572" s="510"/>
      <c r="P572" s="510"/>
      <c r="Q572" s="510"/>
      <c r="R572" s="510"/>
      <c r="S572" s="510"/>
      <c r="T572" s="510"/>
      <c r="U572" s="510"/>
      <c r="V572" s="510"/>
      <c r="W572" s="510"/>
      <c r="X572" s="510"/>
      <c r="Y572" s="510"/>
      <c r="Z572" s="510"/>
    </row>
    <row r="573">
      <c r="A573" s="510"/>
      <c r="B573" s="510"/>
      <c r="C573" s="510"/>
      <c r="D573" s="510"/>
      <c r="E573" s="510"/>
      <c r="F573" s="510"/>
      <c r="G573" s="510"/>
      <c r="H573" s="510"/>
      <c r="I573" s="510"/>
      <c r="J573" s="510"/>
      <c r="K573" s="510"/>
      <c r="L573" s="510"/>
      <c r="M573" s="510"/>
      <c r="N573" s="510"/>
      <c r="O573" s="510"/>
      <c r="P573" s="510"/>
      <c r="Q573" s="510"/>
      <c r="R573" s="510"/>
      <c r="S573" s="510"/>
      <c r="T573" s="510"/>
      <c r="U573" s="510"/>
      <c r="V573" s="510"/>
      <c r="W573" s="510"/>
      <c r="X573" s="510"/>
      <c r="Y573" s="510"/>
      <c r="Z573" s="510"/>
    </row>
    <row r="574">
      <c r="A574" s="510"/>
      <c r="B574" s="510"/>
      <c r="C574" s="510"/>
      <c r="D574" s="510"/>
      <c r="E574" s="510"/>
      <c r="F574" s="510"/>
      <c r="G574" s="510"/>
      <c r="H574" s="510"/>
      <c r="I574" s="510"/>
      <c r="J574" s="510"/>
      <c r="K574" s="510"/>
      <c r="L574" s="510"/>
      <c r="M574" s="510"/>
      <c r="N574" s="510"/>
      <c r="O574" s="510"/>
      <c r="P574" s="510"/>
      <c r="Q574" s="510"/>
      <c r="R574" s="510"/>
      <c r="S574" s="510"/>
      <c r="T574" s="510"/>
      <c r="U574" s="510"/>
      <c r="V574" s="510"/>
      <c r="W574" s="510"/>
      <c r="X574" s="510"/>
      <c r="Y574" s="510"/>
      <c r="Z574" s="510"/>
    </row>
    <row r="575">
      <c r="A575" s="510"/>
      <c r="B575" s="510"/>
      <c r="C575" s="510"/>
      <c r="D575" s="510"/>
      <c r="E575" s="510"/>
      <c r="F575" s="510"/>
      <c r="G575" s="510"/>
      <c r="H575" s="510"/>
      <c r="I575" s="510"/>
      <c r="J575" s="510"/>
      <c r="K575" s="510"/>
      <c r="L575" s="510"/>
      <c r="M575" s="510"/>
      <c r="N575" s="510"/>
      <c r="O575" s="510"/>
      <c r="P575" s="510"/>
      <c r="Q575" s="510"/>
      <c r="R575" s="510"/>
      <c r="S575" s="510"/>
      <c r="T575" s="510"/>
      <c r="U575" s="510"/>
      <c r="V575" s="510"/>
      <c r="W575" s="510"/>
      <c r="X575" s="510"/>
      <c r="Y575" s="510"/>
      <c r="Z575" s="510"/>
    </row>
    <row r="576">
      <c r="A576" s="510"/>
      <c r="B576" s="510"/>
      <c r="C576" s="510"/>
      <c r="D576" s="510"/>
      <c r="E576" s="510"/>
      <c r="F576" s="510"/>
      <c r="G576" s="510"/>
      <c r="H576" s="510"/>
      <c r="I576" s="510"/>
      <c r="J576" s="510"/>
      <c r="K576" s="510"/>
      <c r="L576" s="510"/>
      <c r="M576" s="510"/>
      <c r="N576" s="510"/>
      <c r="O576" s="510"/>
      <c r="P576" s="510"/>
      <c r="Q576" s="510"/>
      <c r="R576" s="510"/>
      <c r="S576" s="510"/>
      <c r="T576" s="510"/>
      <c r="U576" s="510"/>
      <c r="V576" s="510"/>
      <c r="W576" s="510"/>
      <c r="X576" s="510"/>
      <c r="Y576" s="510"/>
      <c r="Z576" s="510"/>
    </row>
    <row r="577">
      <c r="A577" s="510"/>
      <c r="B577" s="510"/>
      <c r="C577" s="510"/>
      <c r="D577" s="510"/>
      <c r="E577" s="510"/>
      <c r="F577" s="510"/>
      <c r="G577" s="510"/>
      <c r="H577" s="510"/>
      <c r="I577" s="510"/>
      <c r="J577" s="510"/>
      <c r="K577" s="510"/>
      <c r="L577" s="510"/>
      <c r="M577" s="510"/>
      <c r="N577" s="510"/>
      <c r="O577" s="510"/>
      <c r="P577" s="510"/>
      <c r="Q577" s="510"/>
      <c r="R577" s="510"/>
      <c r="S577" s="510"/>
      <c r="T577" s="510"/>
      <c r="U577" s="510"/>
      <c r="V577" s="510"/>
      <c r="W577" s="510"/>
      <c r="X577" s="510"/>
      <c r="Y577" s="510"/>
      <c r="Z577" s="510"/>
    </row>
    <row r="578">
      <c r="A578" s="510"/>
      <c r="B578" s="510"/>
      <c r="C578" s="510"/>
      <c r="D578" s="510"/>
      <c r="E578" s="510"/>
      <c r="F578" s="510"/>
      <c r="G578" s="510"/>
      <c r="H578" s="510"/>
      <c r="I578" s="510"/>
      <c r="J578" s="510"/>
      <c r="K578" s="510"/>
      <c r="L578" s="510"/>
      <c r="M578" s="510"/>
      <c r="N578" s="510"/>
      <c r="O578" s="510"/>
      <c r="P578" s="510"/>
      <c r="Q578" s="510"/>
      <c r="R578" s="510"/>
      <c r="S578" s="510"/>
      <c r="T578" s="510"/>
      <c r="U578" s="510"/>
      <c r="V578" s="510"/>
      <c r="W578" s="510"/>
      <c r="X578" s="510"/>
      <c r="Y578" s="510"/>
      <c r="Z578" s="510"/>
    </row>
    <row r="579">
      <c r="A579" s="510"/>
      <c r="B579" s="510"/>
      <c r="C579" s="510"/>
      <c r="D579" s="510"/>
      <c r="E579" s="510"/>
      <c r="F579" s="510"/>
      <c r="G579" s="510"/>
      <c r="H579" s="510"/>
      <c r="I579" s="510"/>
      <c r="J579" s="510"/>
      <c r="K579" s="510"/>
      <c r="L579" s="510"/>
      <c r="M579" s="510"/>
      <c r="N579" s="510"/>
      <c r="O579" s="510"/>
      <c r="P579" s="510"/>
      <c r="Q579" s="510"/>
      <c r="R579" s="510"/>
      <c r="S579" s="510"/>
      <c r="T579" s="510"/>
      <c r="U579" s="510"/>
      <c r="V579" s="510"/>
      <c r="W579" s="510"/>
      <c r="X579" s="510"/>
      <c r="Y579" s="510"/>
      <c r="Z579" s="510"/>
    </row>
    <row r="580">
      <c r="A580" s="510"/>
      <c r="B580" s="510"/>
      <c r="C580" s="510"/>
      <c r="D580" s="510"/>
      <c r="E580" s="510"/>
      <c r="F580" s="510"/>
      <c r="G580" s="510"/>
      <c r="H580" s="510"/>
      <c r="I580" s="510"/>
      <c r="J580" s="510"/>
      <c r="K580" s="510"/>
      <c r="L580" s="510"/>
      <c r="M580" s="510"/>
      <c r="N580" s="510"/>
      <c r="O580" s="510"/>
      <c r="P580" s="510"/>
      <c r="Q580" s="510"/>
      <c r="R580" s="510"/>
      <c r="S580" s="510"/>
      <c r="T580" s="510"/>
      <c r="U580" s="510"/>
      <c r="V580" s="510"/>
      <c r="W580" s="510"/>
      <c r="X580" s="510"/>
      <c r="Y580" s="510"/>
      <c r="Z580" s="510"/>
    </row>
    <row r="581">
      <c r="A581" s="510"/>
      <c r="B581" s="510"/>
      <c r="C581" s="510"/>
      <c r="D581" s="510"/>
      <c r="E581" s="510"/>
      <c r="F581" s="510"/>
      <c r="G581" s="510"/>
      <c r="H581" s="510"/>
      <c r="I581" s="510"/>
      <c r="J581" s="510"/>
      <c r="K581" s="510"/>
      <c r="L581" s="510"/>
      <c r="M581" s="510"/>
      <c r="N581" s="510"/>
      <c r="O581" s="510"/>
      <c r="P581" s="510"/>
      <c r="Q581" s="510"/>
      <c r="R581" s="510"/>
      <c r="S581" s="510"/>
      <c r="T581" s="510"/>
      <c r="U581" s="510"/>
      <c r="V581" s="510"/>
      <c r="W581" s="510"/>
      <c r="X581" s="510"/>
      <c r="Y581" s="510"/>
      <c r="Z581" s="510"/>
    </row>
    <row r="582">
      <c r="A582" s="510"/>
      <c r="B582" s="510"/>
      <c r="C582" s="510"/>
      <c r="D582" s="510"/>
      <c r="E582" s="510"/>
      <c r="F582" s="510"/>
      <c r="G582" s="510"/>
      <c r="H582" s="510"/>
      <c r="I582" s="510"/>
      <c r="J582" s="510"/>
      <c r="K582" s="510"/>
      <c r="L582" s="510"/>
      <c r="M582" s="510"/>
      <c r="N582" s="510"/>
      <c r="O582" s="510"/>
      <c r="P582" s="510"/>
      <c r="Q582" s="510"/>
      <c r="R582" s="510"/>
      <c r="S582" s="510"/>
      <c r="T582" s="510"/>
      <c r="U582" s="510"/>
      <c r="V582" s="510"/>
      <c r="W582" s="510"/>
      <c r="X582" s="510"/>
      <c r="Y582" s="510"/>
      <c r="Z582" s="510"/>
    </row>
    <row r="583">
      <c r="A583" s="510"/>
      <c r="B583" s="510"/>
      <c r="C583" s="510"/>
      <c r="D583" s="510"/>
      <c r="E583" s="510"/>
      <c r="F583" s="510"/>
      <c r="G583" s="510"/>
      <c r="H583" s="510"/>
      <c r="I583" s="510"/>
      <c r="J583" s="510"/>
      <c r="K583" s="510"/>
      <c r="L583" s="510"/>
      <c r="M583" s="510"/>
      <c r="N583" s="510"/>
      <c r="O583" s="510"/>
      <c r="P583" s="510"/>
      <c r="Q583" s="510"/>
      <c r="R583" s="510"/>
      <c r="S583" s="510"/>
      <c r="T583" s="510"/>
      <c r="U583" s="510"/>
      <c r="V583" s="510"/>
      <c r="W583" s="510"/>
      <c r="X583" s="510"/>
      <c r="Y583" s="510"/>
      <c r="Z583" s="510"/>
    </row>
    <row r="584">
      <c r="A584" s="510"/>
      <c r="B584" s="510"/>
      <c r="C584" s="510"/>
      <c r="D584" s="510"/>
      <c r="E584" s="510"/>
      <c r="F584" s="510"/>
      <c r="G584" s="510"/>
      <c r="H584" s="510"/>
      <c r="I584" s="510"/>
      <c r="J584" s="510"/>
      <c r="K584" s="510"/>
      <c r="L584" s="510"/>
      <c r="M584" s="510"/>
      <c r="N584" s="510"/>
      <c r="O584" s="510"/>
      <c r="P584" s="510"/>
      <c r="Q584" s="510"/>
      <c r="R584" s="510"/>
      <c r="S584" s="510"/>
      <c r="T584" s="510"/>
      <c r="U584" s="510"/>
      <c r="V584" s="510"/>
      <c r="W584" s="510"/>
      <c r="X584" s="510"/>
      <c r="Y584" s="510"/>
      <c r="Z584" s="510"/>
    </row>
    <row r="585">
      <c r="A585" s="510"/>
      <c r="B585" s="510"/>
      <c r="C585" s="510"/>
      <c r="D585" s="510"/>
      <c r="E585" s="510"/>
      <c r="F585" s="510"/>
      <c r="G585" s="510"/>
      <c r="H585" s="510"/>
      <c r="I585" s="510"/>
      <c r="J585" s="510"/>
      <c r="K585" s="510"/>
      <c r="L585" s="510"/>
      <c r="M585" s="510"/>
      <c r="N585" s="510"/>
      <c r="O585" s="510"/>
      <c r="P585" s="510"/>
      <c r="Q585" s="510"/>
      <c r="R585" s="510"/>
      <c r="S585" s="510"/>
      <c r="T585" s="510"/>
      <c r="U585" s="510"/>
      <c r="V585" s="510"/>
      <c r="W585" s="510"/>
      <c r="X585" s="510"/>
      <c r="Y585" s="510"/>
      <c r="Z585" s="510"/>
    </row>
    <row r="586">
      <c r="A586" s="510"/>
      <c r="B586" s="510"/>
      <c r="C586" s="510"/>
      <c r="D586" s="510"/>
      <c r="E586" s="510"/>
      <c r="F586" s="510"/>
      <c r="G586" s="510"/>
      <c r="H586" s="510"/>
      <c r="I586" s="510"/>
      <c r="J586" s="510"/>
      <c r="K586" s="510"/>
      <c r="L586" s="510"/>
      <c r="M586" s="510"/>
      <c r="N586" s="510"/>
      <c r="O586" s="510"/>
      <c r="P586" s="510"/>
      <c r="Q586" s="510"/>
      <c r="R586" s="510"/>
      <c r="S586" s="510"/>
      <c r="T586" s="510"/>
      <c r="U586" s="510"/>
      <c r="V586" s="510"/>
      <c r="W586" s="510"/>
      <c r="X586" s="510"/>
      <c r="Y586" s="510"/>
      <c r="Z586" s="510"/>
    </row>
    <row r="587">
      <c r="A587" s="510"/>
      <c r="B587" s="510"/>
      <c r="C587" s="510"/>
      <c r="D587" s="510"/>
      <c r="E587" s="510"/>
      <c r="F587" s="510"/>
      <c r="G587" s="510"/>
      <c r="H587" s="510"/>
      <c r="I587" s="510"/>
      <c r="J587" s="510"/>
      <c r="K587" s="510"/>
      <c r="L587" s="510"/>
      <c r="M587" s="510"/>
      <c r="N587" s="510"/>
      <c r="O587" s="510"/>
      <c r="P587" s="510"/>
      <c r="Q587" s="510"/>
      <c r="R587" s="510"/>
      <c r="S587" s="510"/>
      <c r="T587" s="510"/>
      <c r="U587" s="510"/>
      <c r="V587" s="510"/>
      <c r="W587" s="510"/>
      <c r="X587" s="510"/>
      <c r="Y587" s="510"/>
      <c r="Z587" s="510"/>
    </row>
    <row r="588">
      <c r="A588" s="510"/>
      <c r="B588" s="510"/>
      <c r="C588" s="510"/>
      <c r="D588" s="510"/>
      <c r="E588" s="510"/>
      <c r="F588" s="510"/>
      <c r="G588" s="510"/>
      <c r="H588" s="510"/>
      <c r="I588" s="510"/>
      <c r="J588" s="510"/>
      <c r="K588" s="510"/>
      <c r="L588" s="510"/>
      <c r="M588" s="510"/>
      <c r="N588" s="510"/>
      <c r="O588" s="510"/>
      <c r="P588" s="510"/>
      <c r="Q588" s="510"/>
      <c r="R588" s="510"/>
      <c r="S588" s="510"/>
      <c r="T588" s="510"/>
      <c r="U588" s="510"/>
      <c r="V588" s="510"/>
      <c r="W588" s="510"/>
      <c r="X588" s="510"/>
      <c r="Y588" s="510"/>
      <c r="Z588" s="510"/>
    </row>
    <row r="589">
      <c r="A589" s="510"/>
      <c r="B589" s="510"/>
      <c r="C589" s="510"/>
      <c r="D589" s="510"/>
      <c r="E589" s="510"/>
      <c r="F589" s="510"/>
      <c r="G589" s="510"/>
      <c r="H589" s="510"/>
      <c r="I589" s="510"/>
      <c r="J589" s="510"/>
      <c r="K589" s="510"/>
      <c r="L589" s="510"/>
      <c r="M589" s="510"/>
      <c r="N589" s="510"/>
      <c r="O589" s="510"/>
      <c r="P589" s="510"/>
      <c r="Q589" s="510"/>
      <c r="R589" s="510"/>
      <c r="S589" s="510"/>
      <c r="T589" s="510"/>
      <c r="U589" s="510"/>
      <c r="V589" s="510"/>
      <c r="W589" s="510"/>
      <c r="X589" s="510"/>
      <c r="Y589" s="510"/>
      <c r="Z589" s="510"/>
    </row>
    <row r="590">
      <c r="A590" s="510"/>
      <c r="B590" s="510"/>
      <c r="C590" s="510"/>
      <c r="D590" s="510"/>
      <c r="E590" s="510"/>
      <c r="F590" s="510"/>
      <c r="G590" s="510"/>
      <c r="H590" s="510"/>
      <c r="I590" s="510"/>
      <c r="J590" s="510"/>
      <c r="K590" s="510"/>
      <c r="L590" s="510"/>
      <c r="M590" s="510"/>
      <c r="N590" s="510"/>
      <c r="O590" s="510"/>
      <c r="P590" s="510"/>
      <c r="Q590" s="510"/>
      <c r="R590" s="510"/>
      <c r="S590" s="510"/>
      <c r="T590" s="510"/>
      <c r="U590" s="510"/>
      <c r="V590" s="510"/>
      <c r="W590" s="510"/>
      <c r="X590" s="510"/>
      <c r="Y590" s="510"/>
      <c r="Z590" s="510"/>
    </row>
    <row r="591">
      <c r="A591" s="510"/>
      <c r="B591" s="510"/>
      <c r="C591" s="510"/>
      <c r="D591" s="510"/>
      <c r="E591" s="510"/>
      <c r="F591" s="510"/>
      <c r="G591" s="510"/>
      <c r="H591" s="510"/>
      <c r="I591" s="510"/>
      <c r="J591" s="510"/>
      <c r="K591" s="510"/>
      <c r="L591" s="510"/>
      <c r="M591" s="510"/>
      <c r="N591" s="510"/>
      <c r="O591" s="510"/>
      <c r="P591" s="510"/>
      <c r="Q591" s="510"/>
      <c r="R591" s="510"/>
      <c r="S591" s="510"/>
      <c r="T591" s="510"/>
      <c r="U591" s="510"/>
      <c r="V591" s="510"/>
      <c r="W591" s="510"/>
      <c r="X591" s="510"/>
      <c r="Y591" s="510"/>
      <c r="Z591" s="510"/>
    </row>
    <row r="592">
      <c r="A592" s="510"/>
      <c r="B592" s="510"/>
      <c r="C592" s="510"/>
      <c r="D592" s="510"/>
      <c r="E592" s="510"/>
      <c r="F592" s="510"/>
      <c r="G592" s="510"/>
      <c r="H592" s="510"/>
      <c r="I592" s="510"/>
      <c r="J592" s="510"/>
      <c r="K592" s="510"/>
      <c r="L592" s="510"/>
      <c r="M592" s="510"/>
      <c r="N592" s="510"/>
      <c r="O592" s="510"/>
      <c r="P592" s="510"/>
      <c r="Q592" s="510"/>
      <c r="R592" s="510"/>
      <c r="S592" s="510"/>
      <c r="T592" s="510"/>
      <c r="U592" s="510"/>
      <c r="V592" s="510"/>
      <c r="W592" s="510"/>
      <c r="X592" s="510"/>
      <c r="Y592" s="510"/>
      <c r="Z592" s="510"/>
    </row>
    <row r="593">
      <c r="A593" s="510"/>
      <c r="B593" s="510"/>
      <c r="C593" s="510"/>
      <c r="D593" s="510"/>
      <c r="E593" s="510"/>
      <c r="F593" s="510"/>
      <c r="G593" s="510"/>
      <c r="H593" s="510"/>
      <c r="I593" s="510"/>
      <c r="J593" s="510"/>
      <c r="K593" s="510"/>
      <c r="L593" s="510"/>
      <c r="M593" s="510"/>
      <c r="N593" s="510"/>
      <c r="O593" s="510"/>
      <c r="P593" s="510"/>
      <c r="Q593" s="510"/>
      <c r="R593" s="510"/>
      <c r="S593" s="510"/>
      <c r="T593" s="510"/>
      <c r="U593" s="510"/>
      <c r="V593" s="510"/>
      <c r="W593" s="510"/>
      <c r="X593" s="510"/>
      <c r="Y593" s="510"/>
      <c r="Z593" s="510"/>
    </row>
    <row r="594">
      <c r="A594" s="510"/>
      <c r="B594" s="510"/>
      <c r="C594" s="510"/>
      <c r="D594" s="510"/>
      <c r="E594" s="510"/>
      <c r="F594" s="510"/>
      <c r="G594" s="510"/>
      <c r="H594" s="510"/>
      <c r="I594" s="510"/>
      <c r="J594" s="510"/>
      <c r="K594" s="510"/>
      <c r="L594" s="510"/>
      <c r="M594" s="510"/>
      <c r="N594" s="510"/>
      <c r="O594" s="510"/>
      <c r="P594" s="510"/>
      <c r="Q594" s="510"/>
      <c r="R594" s="510"/>
      <c r="S594" s="510"/>
      <c r="T594" s="510"/>
      <c r="U594" s="510"/>
      <c r="V594" s="510"/>
      <c r="W594" s="510"/>
      <c r="X594" s="510"/>
      <c r="Y594" s="510"/>
      <c r="Z594" s="510"/>
    </row>
    <row r="595">
      <c r="A595" s="510"/>
      <c r="B595" s="510"/>
      <c r="C595" s="510"/>
      <c r="D595" s="510"/>
      <c r="E595" s="510"/>
      <c r="F595" s="510"/>
      <c r="G595" s="510"/>
      <c r="H595" s="510"/>
      <c r="I595" s="510"/>
      <c r="J595" s="510"/>
      <c r="K595" s="510"/>
      <c r="L595" s="510"/>
      <c r="M595" s="510"/>
      <c r="N595" s="510"/>
      <c r="O595" s="510"/>
      <c r="P595" s="510"/>
      <c r="Q595" s="510"/>
      <c r="R595" s="510"/>
      <c r="S595" s="510"/>
      <c r="T595" s="510"/>
      <c r="U595" s="510"/>
      <c r="V595" s="510"/>
      <c r="W595" s="510"/>
      <c r="X595" s="510"/>
      <c r="Y595" s="510"/>
      <c r="Z595" s="510"/>
    </row>
    <row r="596">
      <c r="A596" s="510"/>
      <c r="B596" s="510"/>
      <c r="C596" s="510"/>
      <c r="D596" s="510"/>
      <c r="E596" s="510"/>
      <c r="F596" s="510"/>
      <c r="G596" s="510"/>
      <c r="H596" s="510"/>
      <c r="I596" s="510"/>
      <c r="J596" s="510"/>
      <c r="K596" s="510"/>
      <c r="L596" s="510"/>
      <c r="M596" s="510"/>
      <c r="N596" s="510"/>
      <c r="O596" s="510"/>
      <c r="P596" s="510"/>
      <c r="Q596" s="510"/>
      <c r="R596" s="510"/>
      <c r="S596" s="510"/>
      <c r="T596" s="510"/>
      <c r="U596" s="510"/>
      <c r="V596" s="510"/>
      <c r="W596" s="510"/>
      <c r="X596" s="510"/>
      <c r="Y596" s="510"/>
      <c r="Z596" s="510"/>
    </row>
    <row r="597">
      <c r="A597" s="510"/>
      <c r="B597" s="510"/>
      <c r="C597" s="510"/>
      <c r="D597" s="510"/>
      <c r="E597" s="510"/>
      <c r="F597" s="510"/>
      <c r="G597" s="510"/>
      <c r="H597" s="510"/>
      <c r="I597" s="510"/>
      <c r="J597" s="510"/>
      <c r="K597" s="510"/>
      <c r="L597" s="510"/>
      <c r="M597" s="510"/>
      <c r="N597" s="510"/>
      <c r="O597" s="510"/>
      <c r="P597" s="510"/>
      <c r="Q597" s="510"/>
      <c r="R597" s="510"/>
      <c r="S597" s="510"/>
      <c r="T597" s="510"/>
      <c r="U597" s="510"/>
      <c r="V597" s="510"/>
      <c r="W597" s="510"/>
      <c r="X597" s="510"/>
      <c r="Y597" s="510"/>
      <c r="Z597" s="510"/>
    </row>
    <row r="598">
      <c r="A598" s="510"/>
      <c r="B598" s="510"/>
      <c r="C598" s="510"/>
      <c r="D598" s="510"/>
      <c r="E598" s="510"/>
      <c r="F598" s="510"/>
      <c r="G598" s="510"/>
      <c r="H598" s="510"/>
      <c r="I598" s="510"/>
      <c r="J598" s="510"/>
      <c r="K598" s="510"/>
      <c r="L598" s="510"/>
      <c r="M598" s="510"/>
      <c r="N598" s="510"/>
      <c r="O598" s="510"/>
      <c r="P598" s="510"/>
      <c r="Q598" s="510"/>
      <c r="R598" s="510"/>
      <c r="S598" s="510"/>
      <c r="T598" s="510"/>
      <c r="U598" s="510"/>
      <c r="V598" s="510"/>
      <c r="W598" s="510"/>
      <c r="X598" s="510"/>
      <c r="Y598" s="510"/>
      <c r="Z598" s="510"/>
    </row>
    <row r="599">
      <c r="A599" s="510"/>
      <c r="B599" s="510"/>
      <c r="C599" s="510"/>
      <c r="D599" s="510"/>
      <c r="E599" s="510"/>
      <c r="F599" s="510"/>
      <c r="G599" s="510"/>
      <c r="H599" s="510"/>
      <c r="I599" s="510"/>
      <c r="J599" s="510"/>
      <c r="K599" s="510"/>
      <c r="L599" s="510"/>
      <c r="M599" s="510"/>
      <c r="N599" s="510"/>
      <c r="O599" s="510"/>
      <c r="P599" s="510"/>
      <c r="Q599" s="510"/>
      <c r="R599" s="510"/>
      <c r="S599" s="510"/>
      <c r="T599" s="510"/>
      <c r="U599" s="510"/>
      <c r="V599" s="510"/>
      <c r="W599" s="510"/>
      <c r="X599" s="510"/>
      <c r="Y599" s="510"/>
      <c r="Z599" s="510"/>
    </row>
    <row r="600">
      <c r="A600" s="510"/>
      <c r="B600" s="510"/>
      <c r="C600" s="510"/>
      <c r="D600" s="510"/>
      <c r="E600" s="510"/>
      <c r="F600" s="510"/>
      <c r="G600" s="510"/>
      <c r="H600" s="510"/>
      <c r="I600" s="510"/>
      <c r="J600" s="510"/>
      <c r="K600" s="510"/>
      <c r="L600" s="510"/>
      <c r="M600" s="510"/>
      <c r="N600" s="510"/>
      <c r="O600" s="510"/>
      <c r="P600" s="510"/>
      <c r="Q600" s="510"/>
      <c r="R600" s="510"/>
      <c r="S600" s="510"/>
      <c r="T600" s="510"/>
      <c r="U600" s="510"/>
      <c r="V600" s="510"/>
      <c r="W600" s="510"/>
      <c r="X600" s="510"/>
      <c r="Y600" s="510"/>
      <c r="Z600" s="510"/>
    </row>
    <row r="601">
      <c r="A601" s="510"/>
      <c r="B601" s="510"/>
      <c r="C601" s="510"/>
      <c r="D601" s="510"/>
      <c r="E601" s="510"/>
      <c r="F601" s="510"/>
      <c r="G601" s="510"/>
      <c r="H601" s="510"/>
      <c r="I601" s="510"/>
      <c r="J601" s="510"/>
      <c r="K601" s="510"/>
      <c r="L601" s="510"/>
      <c r="M601" s="510"/>
      <c r="N601" s="510"/>
      <c r="O601" s="510"/>
      <c r="P601" s="510"/>
      <c r="Q601" s="510"/>
      <c r="R601" s="510"/>
      <c r="S601" s="510"/>
      <c r="T601" s="510"/>
      <c r="U601" s="510"/>
      <c r="V601" s="510"/>
      <c r="W601" s="510"/>
      <c r="X601" s="510"/>
      <c r="Y601" s="510"/>
      <c r="Z601" s="510"/>
    </row>
    <row r="602">
      <c r="A602" s="510"/>
      <c r="B602" s="510"/>
      <c r="C602" s="510"/>
      <c r="D602" s="510"/>
      <c r="E602" s="510"/>
      <c r="F602" s="510"/>
      <c r="G602" s="510"/>
      <c r="H602" s="510"/>
      <c r="I602" s="510"/>
      <c r="J602" s="510"/>
      <c r="K602" s="510"/>
      <c r="L602" s="510"/>
      <c r="M602" s="510"/>
      <c r="N602" s="510"/>
      <c r="O602" s="510"/>
      <c r="P602" s="510"/>
      <c r="Q602" s="510"/>
      <c r="R602" s="510"/>
      <c r="S602" s="510"/>
      <c r="T602" s="510"/>
      <c r="U602" s="510"/>
      <c r="V602" s="510"/>
      <c r="W602" s="510"/>
      <c r="X602" s="510"/>
      <c r="Y602" s="510"/>
      <c r="Z602" s="510"/>
    </row>
    <row r="603">
      <c r="A603" s="510"/>
      <c r="B603" s="510"/>
      <c r="C603" s="510"/>
      <c r="D603" s="510"/>
      <c r="E603" s="510"/>
      <c r="F603" s="510"/>
      <c r="G603" s="510"/>
      <c r="H603" s="510"/>
      <c r="I603" s="510"/>
      <c r="J603" s="510"/>
      <c r="K603" s="510"/>
      <c r="L603" s="510"/>
      <c r="M603" s="510"/>
      <c r="N603" s="510"/>
      <c r="O603" s="510"/>
      <c r="P603" s="510"/>
      <c r="Q603" s="510"/>
      <c r="R603" s="510"/>
      <c r="S603" s="510"/>
      <c r="T603" s="510"/>
      <c r="U603" s="510"/>
      <c r="V603" s="510"/>
      <c r="W603" s="510"/>
      <c r="X603" s="510"/>
      <c r="Y603" s="510"/>
      <c r="Z603" s="510"/>
    </row>
    <row r="604">
      <c r="A604" s="510"/>
      <c r="B604" s="510"/>
      <c r="C604" s="510"/>
      <c r="D604" s="510"/>
      <c r="E604" s="510"/>
      <c r="F604" s="510"/>
      <c r="G604" s="510"/>
      <c r="H604" s="510"/>
      <c r="I604" s="510"/>
      <c r="J604" s="510"/>
      <c r="K604" s="510"/>
      <c r="L604" s="510"/>
      <c r="M604" s="510"/>
      <c r="N604" s="510"/>
      <c r="O604" s="510"/>
      <c r="P604" s="510"/>
      <c r="Q604" s="510"/>
      <c r="R604" s="510"/>
      <c r="S604" s="510"/>
      <c r="T604" s="510"/>
      <c r="U604" s="510"/>
      <c r="V604" s="510"/>
      <c r="W604" s="510"/>
      <c r="X604" s="510"/>
      <c r="Y604" s="510"/>
      <c r="Z604" s="510"/>
    </row>
    <row r="605">
      <c r="A605" s="510"/>
      <c r="B605" s="510"/>
      <c r="C605" s="510"/>
      <c r="D605" s="510"/>
      <c r="E605" s="510"/>
      <c r="F605" s="510"/>
      <c r="G605" s="510"/>
      <c r="H605" s="510"/>
      <c r="I605" s="510"/>
      <c r="J605" s="510"/>
      <c r="K605" s="510"/>
      <c r="L605" s="510"/>
      <c r="M605" s="510"/>
      <c r="N605" s="510"/>
      <c r="O605" s="510"/>
      <c r="P605" s="510"/>
      <c r="Q605" s="510"/>
      <c r="R605" s="510"/>
      <c r="S605" s="510"/>
      <c r="T605" s="510"/>
      <c r="U605" s="510"/>
      <c r="V605" s="510"/>
      <c r="W605" s="510"/>
      <c r="X605" s="510"/>
      <c r="Y605" s="510"/>
      <c r="Z605" s="510"/>
    </row>
    <row r="606">
      <c r="A606" s="510"/>
      <c r="B606" s="510"/>
      <c r="C606" s="510"/>
      <c r="D606" s="510"/>
      <c r="E606" s="510"/>
      <c r="F606" s="510"/>
      <c r="G606" s="510"/>
      <c r="H606" s="510"/>
      <c r="I606" s="510"/>
      <c r="J606" s="510"/>
      <c r="K606" s="510"/>
      <c r="L606" s="510"/>
      <c r="M606" s="510"/>
      <c r="N606" s="510"/>
      <c r="O606" s="510"/>
      <c r="P606" s="510"/>
      <c r="Q606" s="510"/>
      <c r="R606" s="510"/>
      <c r="S606" s="510"/>
      <c r="T606" s="510"/>
      <c r="U606" s="510"/>
      <c r="V606" s="510"/>
      <c r="W606" s="510"/>
      <c r="X606" s="510"/>
      <c r="Y606" s="510"/>
      <c r="Z606" s="510"/>
    </row>
    <row r="607">
      <c r="A607" s="510"/>
      <c r="B607" s="510"/>
      <c r="C607" s="510"/>
      <c r="D607" s="510"/>
      <c r="E607" s="510"/>
      <c r="F607" s="510"/>
      <c r="G607" s="510"/>
      <c r="H607" s="510"/>
      <c r="I607" s="510"/>
      <c r="J607" s="510"/>
      <c r="K607" s="510"/>
      <c r="L607" s="510"/>
      <c r="M607" s="510"/>
      <c r="N607" s="510"/>
      <c r="O607" s="510"/>
      <c r="P607" s="510"/>
      <c r="Q607" s="510"/>
      <c r="R607" s="510"/>
      <c r="S607" s="510"/>
      <c r="T607" s="510"/>
      <c r="U607" s="510"/>
      <c r="V607" s="510"/>
      <c r="W607" s="510"/>
      <c r="X607" s="510"/>
      <c r="Y607" s="510"/>
      <c r="Z607" s="510"/>
    </row>
    <row r="608">
      <c r="A608" s="510"/>
      <c r="B608" s="510"/>
      <c r="C608" s="510"/>
      <c r="D608" s="510"/>
      <c r="E608" s="510"/>
      <c r="F608" s="510"/>
      <c r="G608" s="510"/>
      <c r="H608" s="510"/>
      <c r="I608" s="510"/>
      <c r="J608" s="510"/>
      <c r="K608" s="510"/>
      <c r="L608" s="510"/>
      <c r="M608" s="510"/>
      <c r="N608" s="510"/>
      <c r="O608" s="510"/>
      <c r="P608" s="510"/>
      <c r="Q608" s="510"/>
      <c r="R608" s="510"/>
      <c r="S608" s="510"/>
      <c r="T608" s="510"/>
      <c r="U608" s="510"/>
      <c r="V608" s="510"/>
      <c r="W608" s="510"/>
      <c r="X608" s="510"/>
      <c r="Y608" s="510"/>
      <c r="Z608" s="510"/>
    </row>
    <row r="609">
      <c r="A609" s="510"/>
      <c r="B609" s="510"/>
      <c r="C609" s="510"/>
      <c r="D609" s="510"/>
      <c r="E609" s="510"/>
      <c r="F609" s="510"/>
      <c r="G609" s="510"/>
      <c r="H609" s="510"/>
      <c r="I609" s="510"/>
      <c r="J609" s="510"/>
      <c r="K609" s="510"/>
      <c r="L609" s="510"/>
      <c r="M609" s="510"/>
      <c r="N609" s="510"/>
      <c r="O609" s="510"/>
      <c r="P609" s="510"/>
      <c r="Q609" s="510"/>
      <c r="R609" s="510"/>
      <c r="S609" s="510"/>
      <c r="T609" s="510"/>
      <c r="U609" s="510"/>
      <c r="V609" s="510"/>
      <c r="W609" s="510"/>
      <c r="X609" s="510"/>
      <c r="Y609" s="510"/>
      <c r="Z609" s="510"/>
    </row>
    <row r="610">
      <c r="A610" s="510"/>
      <c r="B610" s="510"/>
      <c r="C610" s="510"/>
      <c r="D610" s="510"/>
      <c r="E610" s="510"/>
      <c r="F610" s="510"/>
      <c r="G610" s="510"/>
      <c r="H610" s="510"/>
      <c r="I610" s="510"/>
      <c r="J610" s="510"/>
      <c r="K610" s="510"/>
      <c r="L610" s="510"/>
      <c r="M610" s="510"/>
      <c r="N610" s="510"/>
      <c r="O610" s="510"/>
      <c r="P610" s="510"/>
      <c r="Q610" s="510"/>
      <c r="R610" s="510"/>
      <c r="S610" s="510"/>
      <c r="T610" s="510"/>
      <c r="U610" s="510"/>
      <c r="V610" s="510"/>
      <c r="W610" s="510"/>
      <c r="X610" s="510"/>
      <c r="Y610" s="510"/>
      <c r="Z610" s="510"/>
    </row>
    <row r="611">
      <c r="A611" s="510"/>
      <c r="B611" s="510"/>
      <c r="C611" s="510"/>
      <c r="D611" s="510"/>
      <c r="E611" s="510"/>
      <c r="F611" s="510"/>
      <c r="G611" s="510"/>
      <c r="H611" s="510"/>
      <c r="I611" s="510"/>
      <c r="J611" s="510"/>
      <c r="K611" s="510"/>
      <c r="L611" s="510"/>
      <c r="M611" s="510"/>
      <c r="N611" s="510"/>
      <c r="O611" s="510"/>
      <c r="P611" s="510"/>
      <c r="Q611" s="510"/>
      <c r="R611" s="510"/>
      <c r="S611" s="510"/>
      <c r="T611" s="510"/>
      <c r="U611" s="510"/>
      <c r="V611" s="510"/>
      <c r="W611" s="510"/>
      <c r="X611" s="510"/>
      <c r="Y611" s="510"/>
      <c r="Z611" s="510"/>
    </row>
    <row r="612">
      <c r="A612" s="510"/>
      <c r="B612" s="510"/>
      <c r="C612" s="510"/>
      <c r="D612" s="510"/>
      <c r="E612" s="510"/>
      <c r="F612" s="510"/>
      <c r="G612" s="510"/>
      <c r="H612" s="510"/>
      <c r="I612" s="510"/>
      <c r="J612" s="510"/>
      <c r="K612" s="510"/>
      <c r="L612" s="510"/>
      <c r="M612" s="510"/>
      <c r="N612" s="510"/>
      <c r="O612" s="510"/>
      <c r="P612" s="510"/>
      <c r="Q612" s="510"/>
      <c r="R612" s="510"/>
      <c r="S612" s="510"/>
      <c r="T612" s="510"/>
      <c r="U612" s="510"/>
      <c r="V612" s="510"/>
      <c r="W612" s="510"/>
      <c r="X612" s="510"/>
      <c r="Y612" s="510"/>
      <c r="Z612" s="510"/>
    </row>
    <row r="613">
      <c r="A613" s="510"/>
      <c r="B613" s="510"/>
      <c r="C613" s="510"/>
      <c r="D613" s="510"/>
      <c r="E613" s="510"/>
      <c r="F613" s="510"/>
      <c r="G613" s="510"/>
      <c r="H613" s="510"/>
      <c r="I613" s="510"/>
      <c r="J613" s="510"/>
      <c r="K613" s="510"/>
      <c r="L613" s="510"/>
      <c r="M613" s="510"/>
      <c r="N613" s="510"/>
      <c r="O613" s="510"/>
      <c r="P613" s="510"/>
      <c r="Q613" s="510"/>
      <c r="R613" s="510"/>
      <c r="S613" s="510"/>
      <c r="T613" s="510"/>
      <c r="U613" s="510"/>
      <c r="V613" s="510"/>
      <c r="W613" s="510"/>
      <c r="X613" s="510"/>
      <c r="Y613" s="510"/>
      <c r="Z613" s="510"/>
    </row>
    <row r="614">
      <c r="A614" s="510"/>
      <c r="B614" s="510"/>
      <c r="C614" s="510"/>
      <c r="D614" s="510"/>
      <c r="E614" s="510"/>
      <c r="F614" s="510"/>
      <c r="G614" s="510"/>
      <c r="H614" s="510"/>
      <c r="I614" s="510"/>
      <c r="J614" s="510"/>
      <c r="K614" s="510"/>
      <c r="L614" s="510"/>
      <c r="M614" s="510"/>
      <c r="N614" s="510"/>
      <c r="O614" s="510"/>
      <c r="P614" s="510"/>
      <c r="Q614" s="510"/>
      <c r="R614" s="510"/>
      <c r="S614" s="510"/>
      <c r="T614" s="510"/>
      <c r="U614" s="510"/>
      <c r="V614" s="510"/>
      <c r="W614" s="510"/>
      <c r="X614" s="510"/>
      <c r="Y614" s="510"/>
      <c r="Z614" s="510"/>
    </row>
    <row r="615">
      <c r="A615" s="510"/>
      <c r="B615" s="510"/>
      <c r="C615" s="510"/>
      <c r="D615" s="510"/>
      <c r="E615" s="510"/>
      <c r="F615" s="510"/>
      <c r="G615" s="510"/>
      <c r="H615" s="510"/>
      <c r="I615" s="510"/>
      <c r="J615" s="510"/>
      <c r="K615" s="510"/>
      <c r="L615" s="510"/>
      <c r="M615" s="510"/>
      <c r="N615" s="510"/>
      <c r="O615" s="510"/>
      <c r="P615" s="510"/>
      <c r="Q615" s="510"/>
      <c r="R615" s="510"/>
      <c r="S615" s="510"/>
      <c r="T615" s="510"/>
      <c r="U615" s="510"/>
      <c r="V615" s="510"/>
      <c r="W615" s="510"/>
      <c r="X615" s="510"/>
      <c r="Y615" s="510"/>
      <c r="Z615" s="510"/>
    </row>
    <row r="616">
      <c r="A616" s="510"/>
      <c r="B616" s="510"/>
      <c r="C616" s="510"/>
      <c r="D616" s="510"/>
      <c r="E616" s="510"/>
      <c r="F616" s="510"/>
      <c r="G616" s="510"/>
      <c r="H616" s="510"/>
      <c r="I616" s="510"/>
      <c r="J616" s="510"/>
      <c r="K616" s="510"/>
      <c r="L616" s="510"/>
      <c r="M616" s="510"/>
      <c r="N616" s="510"/>
      <c r="O616" s="510"/>
      <c r="P616" s="510"/>
      <c r="Q616" s="510"/>
      <c r="R616" s="510"/>
      <c r="S616" s="510"/>
      <c r="T616" s="510"/>
      <c r="U616" s="510"/>
      <c r="V616" s="510"/>
      <c r="W616" s="510"/>
      <c r="X616" s="510"/>
      <c r="Y616" s="510"/>
      <c r="Z616" s="510"/>
    </row>
    <row r="617">
      <c r="A617" s="510"/>
      <c r="B617" s="510"/>
      <c r="C617" s="510"/>
      <c r="D617" s="510"/>
      <c r="E617" s="510"/>
      <c r="F617" s="510"/>
      <c r="G617" s="510"/>
      <c r="H617" s="510"/>
      <c r="I617" s="510"/>
      <c r="J617" s="510"/>
      <c r="K617" s="510"/>
      <c r="L617" s="510"/>
      <c r="M617" s="510"/>
      <c r="N617" s="510"/>
      <c r="O617" s="510"/>
      <c r="P617" s="510"/>
      <c r="Q617" s="510"/>
      <c r="R617" s="510"/>
      <c r="S617" s="510"/>
      <c r="T617" s="510"/>
      <c r="U617" s="510"/>
      <c r="V617" s="510"/>
      <c r="W617" s="510"/>
      <c r="X617" s="510"/>
      <c r="Y617" s="510"/>
      <c r="Z617" s="510"/>
    </row>
    <row r="618">
      <c r="A618" s="510"/>
      <c r="B618" s="510"/>
      <c r="C618" s="510"/>
      <c r="D618" s="510"/>
      <c r="E618" s="510"/>
      <c r="F618" s="510"/>
      <c r="G618" s="510"/>
      <c r="H618" s="510"/>
      <c r="I618" s="510"/>
      <c r="J618" s="510"/>
      <c r="K618" s="510"/>
      <c r="L618" s="510"/>
      <c r="M618" s="510"/>
      <c r="N618" s="510"/>
      <c r="O618" s="510"/>
      <c r="P618" s="510"/>
      <c r="Q618" s="510"/>
      <c r="R618" s="510"/>
      <c r="S618" s="510"/>
      <c r="T618" s="510"/>
      <c r="U618" s="510"/>
      <c r="V618" s="510"/>
      <c r="W618" s="510"/>
      <c r="X618" s="510"/>
      <c r="Y618" s="510"/>
      <c r="Z618" s="510"/>
    </row>
    <row r="619">
      <c r="A619" s="510"/>
      <c r="B619" s="510"/>
      <c r="C619" s="510"/>
      <c r="D619" s="510"/>
      <c r="E619" s="510"/>
      <c r="F619" s="510"/>
      <c r="G619" s="510"/>
      <c r="H619" s="510"/>
      <c r="I619" s="510"/>
      <c r="J619" s="510"/>
      <c r="K619" s="510"/>
      <c r="L619" s="510"/>
      <c r="M619" s="510"/>
      <c r="N619" s="510"/>
      <c r="O619" s="510"/>
      <c r="P619" s="510"/>
      <c r="Q619" s="510"/>
      <c r="R619" s="510"/>
      <c r="S619" s="510"/>
      <c r="T619" s="510"/>
      <c r="U619" s="510"/>
      <c r="V619" s="510"/>
      <c r="W619" s="510"/>
      <c r="X619" s="510"/>
      <c r="Y619" s="510"/>
      <c r="Z619" s="510"/>
    </row>
    <row r="620">
      <c r="A620" s="510"/>
      <c r="B620" s="510"/>
      <c r="C620" s="510"/>
      <c r="D620" s="510"/>
      <c r="E620" s="510"/>
      <c r="F620" s="510"/>
      <c r="G620" s="510"/>
      <c r="H620" s="510"/>
      <c r="I620" s="510"/>
      <c r="J620" s="510"/>
      <c r="K620" s="510"/>
      <c r="L620" s="510"/>
      <c r="M620" s="510"/>
      <c r="N620" s="510"/>
      <c r="O620" s="510"/>
      <c r="P620" s="510"/>
      <c r="Q620" s="510"/>
      <c r="R620" s="510"/>
      <c r="S620" s="510"/>
      <c r="T620" s="510"/>
      <c r="U620" s="510"/>
      <c r="V620" s="510"/>
      <c r="W620" s="510"/>
      <c r="X620" s="510"/>
      <c r="Y620" s="510"/>
      <c r="Z620" s="510"/>
    </row>
    <row r="621">
      <c r="A621" s="510"/>
      <c r="B621" s="510"/>
      <c r="C621" s="510"/>
      <c r="D621" s="510"/>
      <c r="E621" s="510"/>
      <c r="F621" s="510"/>
      <c r="G621" s="510"/>
      <c r="H621" s="510"/>
      <c r="I621" s="510"/>
      <c r="J621" s="510"/>
      <c r="K621" s="510"/>
      <c r="L621" s="510"/>
      <c r="M621" s="510"/>
      <c r="N621" s="510"/>
      <c r="O621" s="510"/>
      <c r="P621" s="510"/>
      <c r="Q621" s="510"/>
      <c r="R621" s="510"/>
      <c r="S621" s="510"/>
      <c r="T621" s="510"/>
      <c r="U621" s="510"/>
      <c r="V621" s="510"/>
      <c r="W621" s="510"/>
      <c r="X621" s="510"/>
      <c r="Y621" s="510"/>
      <c r="Z621" s="510"/>
    </row>
    <row r="622">
      <c r="A622" s="510"/>
      <c r="B622" s="510"/>
      <c r="C622" s="510"/>
      <c r="D622" s="510"/>
      <c r="E622" s="510"/>
      <c r="F622" s="510"/>
      <c r="G622" s="510"/>
      <c r="H622" s="510"/>
      <c r="I622" s="510"/>
      <c r="J622" s="510"/>
      <c r="K622" s="510"/>
      <c r="L622" s="510"/>
      <c r="M622" s="510"/>
      <c r="N622" s="510"/>
      <c r="O622" s="510"/>
      <c r="P622" s="510"/>
      <c r="Q622" s="510"/>
      <c r="R622" s="510"/>
      <c r="S622" s="510"/>
      <c r="T622" s="510"/>
      <c r="U622" s="510"/>
      <c r="V622" s="510"/>
      <c r="W622" s="510"/>
      <c r="X622" s="510"/>
      <c r="Y622" s="510"/>
      <c r="Z622" s="510"/>
    </row>
    <row r="623">
      <c r="A623" s="510"/>
      <c r="B623" s="510"/>
      <c r="C623" s="510"/>
      <c r="D623" s="510"/>
      <c r="E623" s="510"/>
      <c r="F623" s="510"/>
      <c r="G623" s="510"/>
      <c r="H623" s="510"/>
      <c r="I623" s="510"/>
      <c r="J623" s="510"/>
      <c r="K623" s="510"/>
      <c r="L623" s="510"/>
      <c r="M623" s="510"/>
      <c r="N623" s="510"/>
      <c r="O623" s="510"/>
      <c r="P623" s="510"/>
      <c r="Q623" s="510"/>
      <c r="R623" s="510"/>
      <c r="S623" s="510"/>
      <c r="T623" s="510"/>
      <c r="U623" s="510"/>
      <c r="V623" s="510"/>
      <c r="W623" s="510"/>
      <c r="X623" s="510"/>
      <c r="Y623" s="510"/>
      <c r="Z623" s="510"/>
    </row>
    <row r="624">
      <c r="A624" s="510"/>
      <c r="B624" s="510"/>
      <c r="C624" s="510"/>
      <c r="D624" s="510"/>
      <c r="E624" s="510"/>
      <c r="F624" s="510"/>
      <c r="G624" s="510"/>
      <c r="H624" s="510"/>
      <c r="I624" s="510"/>
      <c r="J624" s="510"/>
      <c r="K624" s="510"/>
      <c r="L624" s="510"/>
      <c r="M624" s="510"/>
      <c r="N624" s="510"/>
      <c r="O624" s="510"/>
      <c r="P624" s="510"/>
      <c r="Q624" s="510"/>
      <c r="R624" s="510"/>
      <c r="S624" s="510"/>
      <c r="T624" s="510"/>
      <c r="U624" s="510"/>
      <c r="V624" s="510"/>
      <c r="W624" s="510"/>
      <c r="X624" s="510"/>
      <c r="Y624" s="510"/>
      <c r="Z624" s="510"/>
    </row>
    <row r="625">
      <c r="A625" s="510"/>
      <c r="B625" s="510"/>
      <c r="C625" s="510"/>
      <c r="D625" s="510"/>
      <c r="E625" s="510"/>
      <c r="F625" s="510"/>
      <c r="G625" s="510"/>
      <c r="H625" s="510"/>
      <c r="I625" s="510"/>
      <c r="J625" s="510"/>
      <c r="K625" s="510"/>
      <c r="L625" s="510"/>
      <c r="M625" s="510"/>
      <c r="N625" s="510"/>
      <c r="O625" s="510"/>
      <c r="P625" s="510"/>
      <c r="Q625" s="510"/>
      <c r="R625" s="510"/>
      <c r="S625" s="510"/>
      <c r="T625" s="510"/>
      <c r="U625" s="510"/>
      <c r="V625" s="510"/>
      <c r="W625" s="510"/>
      <c r="X625" s="510"/>
      <c r="Y625" s="510"/>
      <c r="Z625" s="510"/>
    </row>
    <row r="626">
      <c r="A626" s="510"/>
      <c r="B626" s="510"/>
      <c r="C626" s="510"/>
      <c r="D626" s="510"/>
      <c r="E626" s="510"/>
      <c r="F626" s="510"/>
      <c r="G626" s="510"/>
      <c r="H626" s="510"/>
      <c r="I626" s="510"/>
      <c r="J626" s="510"/>
      <c r="K626" s="510"/>
      <c r="L626" s="510"/>
      <c r="M626" s="510"/>
      <c r="N626" s="510"/>
      <c r="O626" s="510"/>
      <c r="P626" s="510"/>
      <c r="Q626" s="510"/>
      <c r="R626" s="510"/>
      <c r="S626" s="510"/>
      <c r="T626" s="510"/>
      <c r="U626" s="510"/>
      <c r="V626" s="510"/>
      <c r="W626" s="510"/>
      <c r="X626" s="510"/>
      <c r="Y626" s="510"/>
      <c r="Z626" s="510"/>
    </row>
    <row r="627">
      <c r="A627" s="510"/>
      <c r="B627" s="510"/>
      <c r="C627" s="510"/>
      <c r="D627" s="510"/>
      <c r="E627" s="510"/>
      <c r="F627" s="510"/>
      <c r="G627" s="510"/>
      <c r="H627" s="510"/>
      <c r="I627" s="510"/>
      <c r="J627" s="510"/>
      <c r="K627" s="510"/>
      <c r="L627" s="510"/>
      <c r="M627" s="510"/>
      <c r="N627" s="510"/>
      <c r="O627" s="510"/>
      <c r="P627" s="510"/>
      <c r="Q627" s="510"/>
      <c r="R627" s="510"/>
      <c r="S627" s="510"/>
      <c r="T627" s="510"/>
      <c r="U627" s="510"/>
      <c r="V627" s="510"/>
      <c r="W627" s="510"/>
      <c r="X627" s="510"/>
      <c r="Y627" s="510"/>
      <c r="Z627" s="510"/>
    </row>
    <row r="628">
      <c r="A628" s="510"/>
      <c r="B628" s="510"/>
      <c r="C628" s="510"/>
      <c r="D628" s="510"/>
      <c r="E628" s="510"/>
      <c r="F628" s="510"/>
      <c r="G628" s="510"/>
      <c r="H628" s="510"/>
      <c r="I628" s="510"/>
      <c r="J628" s="510"/>
      <c r="K628" s="510"/>
      <c r="L628" s="510"/>
      <c r="M628" s="510"/>
      <c r="N628" s="510"/>
      <c r="O628" s="510"/>
      <c r="P628" s="510"/>
      <c r="Q628" s="510"/>
      <c r="R628" s="510"/>
      <c r="S628" s="510"/>
      <c r="T628" s="510"/>
      <c r="U628" s="510"/>
      <c r="V628" s="510"/>
      <c r="W628" s="510"/>
      <c r="X628" s="510"/>
      <c r="Y628" s="510"/>
      <c r="Z628" s="510"/>
    </row>
    <row r="629">
      <c r="A629" s="510"/>
      <c r="B629" s="510"/>
      <c r="C629" s="510"/>
      <c r="D629" s="510"/>
      <c r="E629" s="510"/>
      <c r="F629" s="510"/>
      <c r="G629" s="510"/>
      <c r="H629" s="510"/>
      <c r="I629" s="510"/>
      <c r="J629" s="510"/>
      <c r="K629" s="510"/>
      <c r="L629" s="510"/>
      <c r="M629" s="510"/>
      <c r="N629" s="510"/>
      <c r="O629" s="510"/>
      <c r="P629" s="510"/>
      <c r="Q629" s="510"/>
      <c r="R629" s="510"/>
      <c r="S629" s="510"/>
      <c r="T629" s="510"/>
      <c r="U629" s="510"/>
      <c r="V629" s="510"/>
      <c r="W629" s="510"/>
      <c r="X629" s="510"/>
      <c r="Y629" s="510"/>
      <c r="Z629" s="510"/>
    </row>
    <row r="630">
      <c r="A630" s="510"/>
      <c r="B630" s="510"/>
      <c r="C630" s="510"/>
      <c r="D630" s="510"/>
      <c r="E630" s="510"/>
      <c r="F630" s="510"/>
      <c r="G630" s="510"/>
      <c r="H630" s="510"/>
      <c r="I630" s="510"/>
      <c r="J630" s="510"/>
      <c r="K630" s="510"/>
      <c r="L630" s="510"/>
      <c r="M630" s="510"/>
      <c r="N630" s="510"/>
      <c r="O630" s="510"/>
      <c r="P630" s="510"/>
      <c r="Q630" s="510"/>
      <c r="R630" s="510"/>
      <c r="S630" s="510"/>
      <c r="T630" s="510"/>
      <c r="U630" s="510"/>
      <c r="V630" s="510"/>
      <c r="W630" s="510"/>
      <c r="X630" s="510"/>
      <c r="Y630" s="510"/>
      <c r="Z630" s="510"/>
    </row>
    <row r="631">
      <c r="A631" s="510"/>
      <c r="B631" s="510"/>
      <c r="C631" s="510"/>
      <c r="D631" s="510"/>
      <c r="E631" s="510"/>
      <c r="F631" s="510"/>
      <c r="G631" s="510"/>
      <c r="H631" s="510"/>
      <c r="I631" s="510"/>
      <c r="J631" s="510"/>
      <c r="K631" s="510"/>
      <c r="L631" s="510"/>
      <c r="M631" s="510"/>
      <c r="N631" s="510"/>
      <c r="O631" s="510"/>
      <c r="P631" s="510"/>
      <c r="Q631" s="510"/>
      <c r="R631" s="510"/>
      <c r="S631" s="510"/>
      <c r="T631" s="510"/>
      <c r="U631" s="510"/>
      <c r="V631" s="510"/>
      <c r="W631" s="510"/>
      <c r="X631" s="510"/>
      <c r="Y631" s="510"/>
      <c r="Z631" s="510"/>
    </row>
    <row r="632">
      <c r="A632" s="510"/>
      <c r="B632" s="510"/>
      <c r="C632" s="510"/>
      <c r="D632" s="510"/>
      <c r="E632" s="510"/>
      <c r="F632" s="510"/>
      <c r="G632" s="510"/>
      <c r="H632" s="510"/>
      <c r="I632" s="510"/>
      <c r="J632" s="510"/>
      <c r="K632" s="510"/>
      <c r="L632" s="510"/>
      <c r="M632" s="510"/>
      <c r="N632" s="510"/>
      <c r="O632" s="510"/>
      <c r="P632" s="510"/>
      <c r="Q632" s="510"/>
      <c r="R632" s="510"/>
      <c r="S632" s="510"/>
      <c r="T632" s="510"/>
      <c r="U632" s="510"/>
      <c r="V632" s="510"/>
      <c r="W632" s="510"/>
      <c r="X632" s="510"/>
      <c r="Y632" s="510"/>
      <c r="Z632" s="510"/>
    </row>
    <row r="633">
      <c r="A633" s="510"/>
      <c r="B633" s="510"/>
      <c r="C633" s="510"/>
      <c r="D633" s="510"/>
      <c r="E633" s="510"/>
      <c r="F633" s="510"/>
      <c r="G633" s="510"/>
      <c r="H633" s="510"/>
      <c r="I633" s="510"/>
      <c r="J633" s="510"/>
      <c r="K633" s="510"/>
      <c r="L633" s="510"/>
      <c r="M633" s="510"/>
      <c r="N633" s="510"/>
      <c r="O633" s="510"/>
      <c r="P633" s="510"/>
      <c r="Q633" s="510"/>
      <c r="R633" s="510"/>
      <c r="S633" s="510"/>
      <c r="T633" s="510"/>
      <c r="U633" s="510"/>
      <c r="V633" s="510"/>
      <c r="W633" s="510"/>
      <c r="X633" s="510"/>
      <c r="Y633" s="510"/>
      <c r="Z633" s="510"/>
    </row>
    <row r="634">
      <c r="A634" s="510"/>
      <c r="B634" s="510"/>
      <c r="C634" s="510"/>
      <c r="D634" s="510"/>
      <c r="E634" s="510"/>
      <c r="F634" s="510"/>
      <c r="G634" s="510"/>
      <c r="H634" s="510"/>
      <c r="I634" s="510"/>
      <c r="J634" s="510"/>
      <c r="K634" s="510"/>
      <c r="L634" s="510"/>
      <c r="M634" s="510"/>
      <c r="N634" s="510"/>
      <c r="O634" s="510"/>
      <c r="P634" s="510"/>
      <c r="Q634" s="510"/>
      <c r="R634" s="510"/>
      <c r="S634" s="510"/>
      <c r="T634" s="510"/>
      <c r="U634" s="510"/>
      <c r="V634" s="510"/>
      <c r="W634" s="510"/>
      <c r="X634" s="510"/>
      <c r="Y634" s="510"/>
      <c r="Z634" s="510"/>
    </row>
    <row r="635">
      <c r="A635" s="510"/>
      <c r="B635" s="510"/>
      <c r="C635" s="510"/>
      <c r="D635" s="510"/>
      <c r="E635" s="510"/>
      <c r="F635" s="510"/>
      <c r="G635" s="510"/>
      <c r="H635" s="510"/>
      <c r="I635" s="510"/>
      <c r="J635" s="510"/>
      <c r="K635" s="510"/>
      <c r="L635" s="510"/>
      <c r="M635" s="510"/>
      <c r="N635" s="510"/>
      <c r="O635" s="510"/>
      <c r="P635" s="510"/>
      <c r="Q635" s="510"/>
      <c r="R635" s="510"/>
      <c r="S635" s="510"/>
      <c r="T635" s="510"/>
      <c r="U635" s="510"/>
      <c r="V635" s="510"/>
      <c r="W635" s="510"/>
      <c r="X635" s="510"/>
      <c r="Y635" s="510"/>
      <c r="Z635" s="510"/>
    </row>
    <row r="636">
      <c r="A636" s="510"/>
      <c r="B636" s="510"/>
      <c r="C636" s="510"/>
      <c r="D636" s="510"/>
      <c r="E636" s="510"/>
      <c r="F636" s="510"/>
      <c r="G636" s="510"/>
      <c r="H636" s="510"/>
      <c r="I636" s="510"/>
      <c r="J636" s="510"/>
      <c r="K636" s="510"/>
      <c r="L636" s="510"/>
      <c r="M636" s="510"/>
      <c r="N636" s="510"/>
      <c r="O636" s="510"/>
      <c r="P636" s="510"/>
      <c r="Q636" s="510"/>
      <c r="R636" s="510"/>
      <c r="S636" s="510"/>
      <c r="T636" s="510"/>
      <c r="U636" s="510"/>
      <c r="V636" s="510"/>
      <c r="W636" s="510"/>
      <c r="X636" s="510"/>
      <c r="Y636" s="510"/>
      <c r="Z636" s="510"/>
    </row>
    <row r="637">
      <c r="A637" s="510"/>
      <c r="B637" s="510"/>
      <c r="C637" s="510"/>
      <c r="D637" s="510"/>
      <c r="E637" s="510"/>
      <c r="F637" s="510"/>
      <c r="G637" s="510"/>
      <c r="H637" s="510"/>
      <c r="I637" s="510"/>
      <c r="J637" s="510"/>
      <c r="K637" s="510"/>
      <c r="L637" s="510"/>
      <c r="M637" s="510"/>
      <c r="N637" s="510"/>
      <c r="O637" s="510"/>
      <c r="P637" s="510"/>
      <c r="Q637" s="510"/>
      <c r="R637" s="510"/>
      <c r="S637" s="510"/>
      <c r="T637" s="510"/>
      <c r="U637" s="510"/>
      <c r="V637" s="510"/>
      <c r="W637" s="510"/>
      <c r="X637" s="510"/>
      <c r="Y637" s="510"/>
      <c r="Z637" s="510"/>
    </row>
    <row r="638">
      <c r="A638" s="510"/>
      <c r="B638" s="510"/>
      <c r="C638" s="510"/>
      <c r="D638" s="510"/>
      <c r="E638" s="510"/>
      <c r="F638" s="510"/>
      <c r="G638" s="510"/>
      <c r="H638" s="510"/>
      <c r="I638" s="510"/>
      <c r="J638" s="510"/>
      <c r="K638" s="510"/>
      <c r="L638" s="510"/>
      <c r="M638" s="510"/>
      <c r="N638" s="510"/>
      <c r="O638" s="510"/>
      <c r="P638" s="510"/>
      <c r="Q638" s="510"/>
      <c r="R638" s="510"/>
      <c r="S638" s="510"/>
      <c r="T638" s="510"/>
      <c r="U638" s="510"/>
      <c r="V638" s="510"/>
      <c r="W638" s="510"/>
      <c r="X638" s="510"/>
      <c r="Y638" s="510"/>
      <c r="Z638" s="510"/>
    </row>
    <row r="639">
      <c r="A639" s="510"/>
      <c r="B639" s="510"/>
      <c r="C639" s="510"/>
      <c r="D639" s="510"/>
      <c r="E639" s="510"/>
      <c r="F639" s="510"/>
      <c r="G639" s="510"/>
      <c r="H639" s="510"/>
      <c r="I639" s="510"/>
      <c r="J639" s="510"/>
      <c r="K639" s="510"/>
      <c r="L639" s="510"/>
      <c r="M639" s="510"/>
      <c r="N639" s="510"/>
      <c r="O639" s="510"/>
      <c r="P639" s="510"/>
      <c r="Q639" s="510"/>
      <c r="R639" s="510"/>
      <c r="S639" s="510"/>
      <c r="T639" s="510"/>
      <c r="U639" s="510"/>
      <c r="V639" s="510"/>
      <c r="W639" s="510"/>
      <c r="X639" s="510"/>
      <c r="Y639" s="510"/>
      <c r="Z639" s="510"/>
    </row>
    <row r="640">
      <c r="A640" s="510"/>
      <c r="B640" s="510"/>
      <c r="C640" s="510"/>
      <c r="D640" s="510"/>
      <c r="E640" s="510"/>
      <c r="F640" s="510"/>
      <c r="G640" s="510"/>
      <c r="H640" s="510"/>
      <c r="I640" s="510"/>
      <c r="J640" s="510"/>
      <c r="K640" s="510"/>
      <c r="L640" s="510"/>
      <c r="M640" s="510"/>
      <c r="N640" s="510"/>
      <c r="O640" s="510"/>
      <c r="P640" s="510"/>
      <c r="Q640" s="510"/>
      <c r="R640" s="510"/>
      <c r="S640" s="510"/>
      <c r="T640" s="510"/>
      <c r="U640" s="510"/>
      <c r="V640" s="510"/>
      <c r="W640" s="510"/>
      <c r="X640" s="510"/>
      <c r="Y640" s="510"/>
      <c r="Z640" s="510"/>
    </row>
    <row r="641">
      <c r="A641" s="510"/>
      <c r="B641" s="510"/>
      <c r="C641" s="510"/>
      <c r="D641" s="510"/>
      <c r="E641" s="510"/>
      <c r="F641" s="510"/>
      <c r="G641" s="510"/>
      <c r="H641" s="510"/>
      <c r="I641" s="510"/>
      <c r="J641" s="510"/>
      <c r="K641" s="510"/>
      <c r="L641" s="510"/>
      <c r="M641" s="510"/>
      <c r="N641" s="510"/>
      <c r="O641" s="510"/>
      <c r="P641" s="510"/>
      <c r="Q641" s="510"/>
      <c r="R641" s="510"/>
      <c r="S641" s="510"/>
      <c r="T641" s="510"/>
      <c r="U641" s="510"/>
      <c r="V641" s="510"/>
      <c r="W641" s="510"/>
      <c r="X641" s="510"/>
      <c r="Y641" s="510"/>
      <c r="Z641" s="510"/>
    </row>
    <row r="642">
      <c r="A642" s="510"/>
      <c r="B642" s="510"/>
      <c r="C642" s="510"/>
      <c r="D642" s="510"/>
      <c r="E642" s="510"/>
      <c r="F642" s="510"/>
      <c r="G642" s="510"/>
      <c r="H642" s="510"/>
      <c r="I642" s="510"/>
      <c r="J642" s="510"/>
      <c r="K642" s="510"/>
      <c r="L642" s="510"/>
      <c r="M642" s="510"/>
      <c r="N642" s="510"/>
      <c r="O642" s="510"/>
      <c r="P642" s="510"/>
      <c r="Q642" s="510"/>
      <c r="R642" s="510"/>
      <c r="S642" s="510"/>
      <c r="T642" s="510"/>
      <c r="U642" s="510"/>
      <c r="V642" s="510"/>
      <c r="W642" s="510"/>
      <c r="X642" s="510"/>
      <c r="Y642" s="510"/>
      <c r="Z642" s="510"/>
    </row>
    <row r="643">
      <c r="A643" s="510"/>
      <c r="B643" s="510"/>
      <c r="C643" s="510"/>
      <c r="D643" s="510"/>
      <c r="E643" s="510"/>
      <c r="F643" s="510"/>
      <c r="G643" s="510"/>
      <c r="H643" s="510"/>
      <c r="I643" s="510"/>
      <c r="J643" s="510"/>
      <c r="K643" s="510"/>
      <c r="L643" s="510"/>
      <c r="M643" s="510"/>
      <c r="N643" s="510"/>
      <c r="O643" s="510"/>
      <c r="P643" s="510"/>
      <c r="Q643" s="510"/>
      <c r="R643" s="510"/>
      <c r="S643" s="510"/>
      <c r="T643" s="510"/>
      <c r="U643" s="510"/>
      <c r="V643" s="510"/>
      <c r="W643" s="510"/>
      <c r="X643" s="510"/>
      <c r="Y643" s="510"/>
      <c r="Z643" s="510"/>
    </row>
    <row r="644">
      <c r="A644" s="510"/>
      <c r="B644" s="510"/>
      <c r="C644" s="510"/>
      <c r="D644" s="510"/>
      <c r="E644" s="510"/>
      <c r="F644" s="510"/>
      <c r="G644" s="510"/>
      <c r="H644" s="510"/>
      <c r="I644" s="510"/>
      <c r="J644" s="510"/>
      <c r="K644" s="510"/>
      <c r="L644" s="510"/>
      <c r="M644" s="510"/>
      <c r="N644" s="510"/>
      <c r="O644" s="510"/>
      <c r="P644" s="510"/>
      <c r="Q644" s="510"/>
      <c r="R644" s="510"/>
      <c r="S644" s="510"/>
      <c r="T644" s="510"/>
      <c r="U644" s="510"/>
      <c r="V644" s="510"/>
      <c r="W644" s="510"/>
      <c r="X644" s="510"/>
      <c r="Y644" s="510"/>
      <c r="Z644" s="510"/>
    </row>
    <row r="645">
      <c r="A645" s="510"/>
      <c r="B645" s="510"/>
      <c r="C645" s="510"/>
      <c r="D645" s="510"/>
      <c r="E645" s="510"/>
      <c r="F645" s="510"/>
      <c r="G645" s="510"/>
      <c r="H645" s="510"/>
      <c r="I645" s="510"/>
      <c r="J645" s="510"/>
      <c r="K645" s="510"/>
      <c r="L645" s="510"/>
      <c r="M645" s="510"/>
      <c r="N645" s="510"/>
      <c r="O645" s="510"/>
      <c r="P645" s="510"/>
      <c r="Q645" s="510"/>
      <c r="R645" s="510"/>
      <c r="S645" s="510"/>
      <c r="T645" s="510"/>
      <c r="U645" s="510"/>
      <c r="V645" s="510"/>
      <c r="W645" s="510"/>
      <c r="X645" s="510"/>
      <c r="Y645" s="510"/>
      <c r="Z645" s="510"/>
    </row>
    <row r="646">
      <c r="A646" s="510"/>
      <c r="B646" s="510"/>
      <c r="C646" s="510"/>
      <c r="D646" s="510"/>
      <c r="E646" s="510"/>
      <c r="F646" s="510"/>
      <c r="G646" s="510"/>
      <c r="H646" s="510"/>
      <c r="I646" s="510"/>
      <c r="J646" s="510"/>
      <c r="K646" s="510"/>
      <c r="L646" s="510"/>
      <c r="M646" s="510"/>
      <c r="N646" s="510"/>
      <c r="O646" s="510"/>
      <c r="P646" s="510"/>
      <c r="Q646" s="510"/>
      <c r="R646" s="510"/>
      <c r="S646" s="510"/>
      <c r="T646" s="510"/>
      <c r="U646" s="510"/>
      <c r="V646" s="510"/>
      <c r="W646" s="510"/>
      <c r="X646" s="510"/>
      <c r="Y646" s="510"/>
      <c r="Z646" s="510"/>
    </row>
    <row r="647">
      <c r="A647" s="510"/>
      <c r="B647" s="510"/>
      <c r="C647" s="510"/>
      <c r="D647" s="510"/>
      <c r="E647" s="510"/>
      <c r="F647" s="510"/>
      <c r="G647" s="510"/>
      <c r="H647" s="510"/>
      <c r="I647" s="510"/>
      <c r="J647" s="510"/>
      <c r="K647" s="510"/>
      <c r="L647" s="510"/>
      <c r="M647" s="510"/>
      <c r="N647" s="510"/>
      <c r="O647" s="510"/>
      <c r="P647" s="510"/>
      <c r="Q647" s="510"/>
      <c r="R647" s="510"/>
      <c r="S647" s="510"/>
      <c r="T647" s="510"/>
      <c r="U647" s="510"/>
      <c r="V647" s="510"/>
      <c r="W647" s="510"/>
      <c r="X647" s="510"/>
      <c r="Y647" s="510"/>
      <c r="Z647" s="510"/>
    </row>
    <row r="648">
      <c r="A648" s="510"/>
      <c r="B648" s="510"/>
      <c r="C648" s="510"/>
      <c r="D648" s="510"/>
      <c r="E648" s="510"/>
      <c r="F648" s="510"/>
      <c r="G648" s="510"/>
      <c r="H648" s="510"/>
      <c r="I648" s="510"/>
      <c r="J648" s="510"/>
      <c r="K648" s="510"/>
      <c r="L648" s="510"/>
      <c r="M648" s="510"/>
      <c r="N648" s="510"/>
      <c r="O648" s="510"/>
      <c r="P648" s="510"/>
      <c r="Q648" s="510"/>
      <c r="R648" s="510"/>
      <c r="S648" s="510"/>
      <c r="T648" s="510"/>
      <c r="U648" s="510"/>
      <c r="V648" s="510"/>
      <c r="W648" s="510"/>
      <c r="X648" s="510"/>
      <c r="Y648" s="510"/>
      <c r="Z648" s="510"/>
    </row>
    <row r="649">
      <c r="A649" s="510"/>
      <c r="B649" s="510"/>
      <c r="C649" s="510"/>
      <c r="D649" s="510"/>
      <c r="E649" s="510"/>
      <c r="F649" s="510"/>
      <c r="G649" s="510"/>
      <c r="H649" s="510"/>
      <c r="I649" s="510"/>
      <c r="J649" s="510"/>
      <c r="K649" s="510"/>
      <c r="L649" s="510"/>
      <c r="M649" s="510"/>
      <c r="N649" s="510"/>
      <c r="O649" s="510"/>
      <c r="P649" s="510"/>
      <c r="Q649" s="510"/>
      <c r="R649" s="510"/>
      <c r="S649" s="510"/>
      <c r="T649" s="510"/>
      <c r="U649" s="510"/>
      <c r="V649" s="510"/>
      <c r="W649" s="510"/>
      <c r="X649" s="510"/>
      <c r="Y649" s="510"/>
      <c r="Z649" s="510"/>
    </row>
    <row r="650">
      <c r="A650" s="510"/>
      <c r="B650" s="510"/>
      <c r="C650" s="510"/>
      <c r="D650" s="510"/>
      <c r="E650" s="510"/>
      <c r="F650" s="510"/>
      <c r="G650" s="510"/>
      <c r="H650" s="510"/>
      <c r="I650" s="510"/>
      <c r="J650" s="510"/>
      <c r="K650" s="510"/>
      <c r="L650" s="510"/>
      <c r="M650" s="510"/>
      <c r="N650" s="510"/>
      <c r="O650" s="510"/>
      <c r="P650" s="510"/>
      <c r="Q650" s="510"/>
      <c r="R650" s="510"/>
      <c r="S650" s="510"/>
      <c r="T650" s="510"/>
      <c r="U650" s="510"/>
      <c r="V650" s="510"/>
      <c r="W650" s="510"/>
      <c r="X650" s="510"/>
      <c r="Y650" s="510"/>
      <c r="Z650" s="510"/>
    </row>
    <row r="651">
      <c r="A651" s="510"/>
      <c r="B651" s="510"/>
      <c r="C651" s="510"/>
      <c r="D651" s="510"/>
      <c r="E651" s="510"/>
      <c r="F651" s="510"/>
      <c r="G651" s="510"/>
      <c r="H651" s="510"/>
      <c r="I651" s="510"/>
      <c r="J651" s="510"/>
      <c r="K651" s="510"/>
      <c r="L651" s="510"/>
      <c r="M651" s="510"/>
      <c r="N651" s="510"/>
      <c r="O651" s="510"/>
      <c r="P651" s="510"/>
      <c r="Q651" s="510"/>
      <c r="R651" s="510"/>
      <c r="S651" s="510"/>
      <c r="T651" s="510"/>
      <c r="U651" s="510"/>
      <c r="V651" s="510"/>
      <c r="W651" s="510"/>
      <c r="X651" s="510"/>
      <c r="Y651" s="510"/>
      <c r="Z651" s="510"/>
    </row>
    <row r="652">
      <c r="A652" s="510"/>
      <c r="B652" s="510"/>
      <c r="C652" s="510"/>
      <c r="D652" s="510"/>
      <c r="E652" s="510"/>
      <c r="F652" s="510"/>
      <c r="G652" s="510"/>
      <c r="H652" s="510"/>
      <c r="I652" s="510"/>
      <c r="J652" s="510"/>
      <c r="K652" s="510"/>
      <c r="L652" s="510"/>
      <c r="M652" s="510"/>
      <c r="N652" s="510"/>
      <c r="O652" s="510"/>
      <c r="P652" s="510"/>
      <c r="Q652" s="510"/>
      <c r="R652" s="510"/>
      <c r="S652" s="510"/>
      <c r="T652" s="510"/>
      <c r="U652" s="510"/>
      <c r="V652" s="510"/>
      <c r="W652" s="510"/>
      <c r="X652" s="510"/>
      <c r="Y652" s="510"/>
      <c r="Z652" s="510"/>
    </row>
    <row r="653">
      <c r="A653" s="510"/>
      <c r="B653" s="510"/>
      <c r="C653" s="510"/>
      <c r="D653" s="510"/>
      <c r="E653" s="510"/>
      <c r="F653" s="510"/>
      <c r="G653" s="510"/>
      <c r="H653" s="510"/>
      <c r="I653" s="510"/>
      <c r="J653" s="510"/>
      <c r="K653" s="510"/>
      <c r="L653" s="510"/>
      <c r="M653" s="510"/>
      <c r="N653" s="510"/>
      <c r="O653" s="510"/>
      <c r="P653" s="510"/>
      <c r="Q653" s="510"/>
      <c r="R653" s="510"/>
      <c r="S653" s="510"/>
      <c r="T653" s="510"/>
      <c r="U653" s="510"/>
      <c r="V653" s="510"/>
      <c r="W653" s="510"/>
      <c r="X653" s="510"/>
      <c r="Y653" s="510"/>
      <c r="Z653" s="510"/>
    </row>
    <row r="654">
      <c r="A654" s="510"/>
      <c r="B654" s="510"/>
      <c r="C654" s="510"/>
      <c r="D654" s="510"/>
      <c r="E654" s="510"/>
      <c r="F654" s="510"/>
      <c r="G654" s="510"/>
      <c r="H654" s="510"/>
      <c r="I654" s="510"/>
      <c r="J654" s="510"/>
      <c r="K654" s="510"/>
      <c r="L654" s="510"/>
      <c r="M654" s="510"/>
      <c r="N654" s="510"/>
      <c r="O654" s="510"/>
      <c r="P654" s="510"/>
      <c r="Q654" s="510"/>
      <c r="R654" s="510"/>
      <c r="S654" s="510"/>
      <c r="T654" s="510"/>
      <c r="U654" s="510"/>
      <c r="V654" s="510"/>
      <c r="W654" s="510"/>
      <c r="X654" s="510"/>
      <c r="Y654" s="510"/>
      <c r="Z654" s="510"/>
    </row>
    <row r="655">
      <c r="A655" s="510"/>
      <c r="B655" s="510"/>
      <c r="C655" s="510"/>
      <c r="D655" s="510"/>
      <c r="E655" s="510"/>
      <c r="F655" s="510"/>
      <c r="G655" s="510"/>
      <c r="H655" s="510"/>
      <c r="I655" s="510"/>
      <c r="J655" s="510"/>
      <c r="K655" s="510"/>
      <c r="L655" s="510"/>
      <c r="M655" s="510"/>
      <c r="N655" s="510"/>
      <c r="O655" s="510"/>
      <c r="P655" s="510"/>
      <c r="Q655" s="510"/>
      <c r="R655" s="510"/>
      <c r="S655" s="510"/>
      <c r="T655" s="510"/>
      <c r="U655" s="510"/>
      <c r="V655" s="510"/>
      <c r="W655" s="510"/>
      <c r="X655" s="510"/>
      <c r="Y655" s="510"/>
      <c r="Z655" s="510"/>
    </row>
    <row r="656">
      <c r="A656" s="510"/>
      <c r="B656" s="510"/>
      <c r="C656" s="510"/>
      <c r="D656" s="510"/>
      <c r="E656" s="510"/>
      <c r="F656" s="510"/>
      <c r="G656" s="510"/>
      <c r="H656" s="510"/>
      <c r="I656" s="510"/>
      <c r="J656" s="510"/>
      <c r="K656" s="510"/>
      <c r="L656" s="510"/>
      <c r="M656" s="510"/>
      <c r="N656" s="510"/>
      <c r="O656" s="510"/>
      <c r="P656" s="510"/>
      <c r="Q656" s="510"/>
      <c r="R656" s="510"/>
      <c r="S656" s="510"/>
      <c r="T656" s="510"/>
      <c r="U656" s="510"/>
      <c r="V656" s="510"/>
      <c r="W656" s="510"/>
      <c r="X656" s="510"/>
      <c r="Y656" s="510"/>
      <c r="Z656" s="510"/>
    </row>
    <row r="657">
      <c r="A657" s="510"/>
      <c r="B657" s="510"/>
      <c r="C657" s="510"/>
      <c r="D657" s="510"/>
      <c r="E657" s="510"/>
      <c r="F657" s="510"/>
      <c r="G657" s="510"/>
      <c r="H657" s="510"/>
      <c r="I657" s="510"/>
      <c r="J657" s="510"/>
      <c r="K657" s="510"/>
      <c r="L657" s="510"/>
      <c r="M657" s="510"/>
      <c r="N657" s="510"/>
      <c r="O657" s="510"/>
      <c r="P657" s="510"/>
      <c r="Q657" s="510"/>
      <c r="R657" s="510"/>
      <c r="S657" s="510"/>
      <c r="T657" s="510"/>
      <c r="U657" s="510"/>
      <c r="V657" s="510"/>
      <c r="W657" s="510"/>
      <c r="X657" s="510"/>
      <c r="Y657" s="510"/>
      <c r="Z657" s="510"/>
    </row>
    <row r="658">
      <c r="A658" s="510"/>
      <c r="B658" s="510"/>
      <c r="C658" s="510"/>
      <c r="D658" s="510"/>
      <c r="E658" s="510"/>
      <c r="F658" s="510"/>
      <c r="G658" s="510"/>
      <c r="H658" s="510"/>
      <c r="I658" s="510"/>
      <c r="J658" s="510"/>
      <c r="K658" s="510"/>
      <c r="L658" s="510"/>
      <c r="M658" s="510"/>
      <c r="N658" s="510"/>
      <c r="O658" s="510"/>
      <c r="P658" s="510"/>
      <c r="Q658" s="510"/>
      <c r="R658" s="510"/>
      <c r="S658" s="510"/>
      <c r="T658" s="510"/>
      <c r="U658" s="510"/>
      <c r="V658" s="510"/>
      <c r="W658" s="510"/>
      <c r="X658" s="510"/>
      <c r="Y658" s="510"/>
      <c r="Z658" s="510"/>
    </row>
    <row r="659">
      <c r="A659" s="510"/>
      <c r="B659" s="510"/>
      <c r="C659" s="510"/>
      <c r="D659" s="510"/>
      <c r="E659" s="510"/>
      <c r="F659" s="510"/>
      <c r="G659" s="510"/>
      <c r="H659" s="510"/>
      <c r="I659" s="510"/>
      <c r="J659" s="510"/>
      <c r="K659" s="510"/>
      <c r="L659" s="510"/>
      <c r="M659" s="510"/>
      <c r="N659" s="510"/>
      <c r="O659" s="510"/>
      <c r="P659" s="510"/>
      <c r="Q659" s="510"/>
      <c r="R659" s="510"/>
      <c r="S659" s="510"/>
      <c r="T659" s="510"/>
      <c r="U659" s="510"/>
      <c r="V659" s="510"/>
      <c r="W659" s="510"/>
      <c r="X659" s="510"/>
      <c r="Y659" s="510"/>
      <c r="Z659" s="510"/>
    </row>
    <row r="660">
      <c r="A660" s="510"/>
      <c r="B660" s="510"/>
      <c r="C660" s="510"/>
      <c r="D660" s="510"/>
      <c r="E660" s="510"/>
      <c r="F660" s="510"/>
      <c r="G660" s="510"/>
      <c r="H660" s="510"/>
      <c r="I660" s="510"/>
      <c r="J660" s="510"/>
      <c r="K660" s="510"/>
      <c r="L660" s="510"/>
      <c r="M660" s="510"/>
      <c r="N660" s="510"/>
      <c r="O660" s="510"/>
      <c r="P660" s="510"/>
      <c r="Q660" s="510"/>
      <c r="R660" s="510"/>
      <c r="S660" s="510"/>
      <c r="T660" s="510"/>
      <c r="U660" s="510"/>
      <c r="V660" s="510"/>
      <c r="W660" s="510"/>
      <c r="X660" s="510"/>
      <c r="Y660" s="510"/>
      <c r="Z660" s="510"/>
    </row>
    <row r="661">
      <c r="A661" s="510"/>
      <c r="B661" s="510"/>
      <c r="C661" s="510"/>
      <c r="D661" s="510"/>
      <c r="E661" s="510"/>
      <c r="F661" s="510"/>
      <c r="G661" s="510"/>
      <c r="H661" s="510"/>
      <c r="I661" s="510"/>
      <c r="J661" s="510"/>
      <c r="K661" s="510"/>
      <c r="L661" s="510"/>
      <c r="M661" s="510"/>
      <c r="N661" s="510"/>
      <c r="O661" s="510"/>
      <c r="P661" s="510"/>
      <c r="Q661" s="510"/>
      <c r="R661" s="510"/>
      <c r="S661" s="510"/>
      <c r="T661" s="510"/>
      <c r="U661" s="510"/>
      <c r="V661" s="510"/>
      <c r="W661" s="510"/>
      <c r="X661" s="510"/>
      <c r="Y661" s="510"/>
      <c r="Z661" s="510"/>
    </row>
    <row r="662">
      <c r="A662" s="510"/>
      <c r="B662" s="510"/>
      <c r="C662" s="510"/>
      <c r="D662" s="510"/>
      <c r="E662" s="510"/>
      <c r="F662" s="510"/>
      <c r="G662" s="510"/>
      <c r="H662" s="510"/>
      <c r="I662" s="510"/>
      <c r="J662" s="510"/>
      <c r="K662" s="510"/>
      <c r="L662" s="510"/>
      <c r="M662" s="510"/>
      <c r="N662" s="510"/>
      <c r="O662" s="510"/>
      <c r="P662" s="510"/>
      <c r="Q662" s="510"/>
      <c r="R662" s="510"/>
      <c r="S662" s="510"/>
      <c r="T662" s="510"/>
      <c r="U662" s="510"/>
      <c r="V662" s="510"/>
      <c r="W662" s="510"/>
      <c r="X662" s="510"/>
      <c r="Y662" s="510"/>
      <c r="Z662" s="510"/>
    </row>
    <row r="663">
      <c r="A663" s="510"/>
      <c r="B663" s="510"/>
      <c r="C663" s="510"/>
      <c r="D663" s="510"/>
      <c r="E663" s="510"/>
      <c r="F663" s="510"/>
      <c r="G663" s="510"/>
      <c r="H663" s="510"/>
      <c r="I663" s="510"/>
      <c r="J663" s="510"/>
      <c r="K663" s="510"/>
      <c r="L663" s="510"/>
      <c r="M663" s="510"/>
      <c r="N663" s="510"/>
      <c r="O663" s="510"/>
      <c r="P663" s="510"/>
      <c r="Q663" s="510"/>
      <c r="R663" s="510"/>
      <c r="S663" s="510"/>
      <c r="T663" s="510"/>
      <c r="U663" s="510"/>
      <c r="V663" s="510"/>
      <c r="W663" s="510"/>
      <c r="X663" s="510"/>
      <c r="Y663" s="510"/>
      <c r="Z663" s="510"/>
    </row>
    <row r="664">
      <c r="A664" s="510"/>
      <c r="B664" s="510"/>
      <c r="C664" s="510"/>
      <c r="D664" s="510"/>
      <c r="E664" s="510"/>
      <c r="F664" s="510"/>
      <c r="G664" s="510"/>
      <c r="H664" s="510"/>
      <c r="I664" s="510"/>
      <c r="J664" s="510"/>
      <c r="K664" s="510"/>
      <c r="L664" s="510"/>
      <c r="M664" s="510"/>
      <c r="N664" s="510"/>
      <c r="O664" s="510"/>
      <c r="P664" s="510"/>
      <c r="Q664" s="510"/>
      <c r="R664" s="510"/>
      <c r="S664" s="510"/>
      <c r="T664" s="510"/>
      <c r="U664" s="510"/>
      <c r="V664" s="510"/>
      <c r="W664" s="510"/>
      <c r="X664" s="510"/>
      <c r="Y664" s="510"/>
      <c r="Z664" s="510"/>
    </row>
    <row r="665">
      <c r="A665" s="510"/>
      <c r="B665" s="510"/>
      <c r="C665" s="510"/>
      <c r="D665" s="510"/>
      <c r="E665" s="510"/>
      <c r="F665" s="510"/>
      <c r="G665" s="510"/>
      <c r="H665" s="510"/>
      <c r="I665" s="510"/>
      <c r="J665" s="510"/>
      <c r="K665" s="510"/>
      <c r="L665" s="510"/>
      <c r="M665" s="510"/>
      <c r="N665" s="510"/>
      <c r="O665" s="510"/>
      <c r="P665" s="510"/>
      <c r="Q665" s="510"/>
      <c r="R665" s="510"/>
      <c r="S665" s="510"/>
      <c r="T665" s="510"/>
      <c r="U665" s="510"/>
      <c r="V665" s="510"/>
      <c r="W665" s="510"/>
      <c r="X665" s="510"/>
      <c r="Y665" s="510"/>
      <c r="Z665" s="510"/>
    </row>
    <row r="666">
      <c r="A666" s="510"/>
      <c r="B666" s="510"/>
      <c r="C666" s="510"/>
      <c r="D666" s="510"/>
      <c r="E666" s="510"/>
      <c r="F666" s="510"/>
      <c r="G666" s="510"/>
      <c r="H666" s="510"/>
      <c r="I666" s="510"/>
      <c r="J666" s="510"/>
      <c r="K666" s="510"/>
      <c r="L666" s="510"/>
      <c r="M666" s="510"/>
      <c r="N666" s="510"/>
      <c r="O666" s="510"/>
      <c r="P666" s="510"/>
      <c r="Q666" s="510"/>
      <c r="R666" s="510"/>
      <c r="S666" s="510"/>
      <c r="T666" s="510"/>
      <c r="U666" s="510"/>
      <c r="V666" s="510"/>
      <c r="W666" s="510"/>
      <c r="X666" s="510"/>
      <c r="Y666" s="510"/>
      <c r="Z666" s="510"/>
    </row>
    <row r="667">
      <c r="A667" s="510"/>
      <c r="B667" s="510"/>
      <c r="C667" s="510"/>
      <c r="D667" s="510"/>
      <c r="E667" s="510"/>
      <c r="F667" s="510"/>
      <c r="G667" s="510"/>
      <c r="H667" s="510"/>
      <c r="I667" s="510"/>
      <c r="J667" s="510"/>
      <c r="K667" s="510"/>
      <c r="L667" s="510"/>
      <c r="M667" s="510"/>
      <c r="N667" s="510"/>
      <c r="O667" s="510"/>
      <c r="P667" s="510"/>
      <c r="Q667" s="510"/>
      <c r="R667" s="510"/>
      <c r="S667" s="510"/>
      <c r="T667" s="510"/>
      <c r="U667" s="510"/>
      <c r="V667" s="510"/>
      <c r="W667" s="510"/>
      <c r="X667" s="510"/>
      <c r="Y667" s="510"/>
      <c r="Z667" s="510"/>
    </row>
    <row r="668">
      <c r="A668" s="510"/>
      <c r="B668" s="510"/>
      <c r="C668" s="510"/>
      <c r="D668" s="510"/>
      <c r="E668" s="510"/>
      <c r="F668" s="510"/>
      <c r="G668" s="510"/>
      <c r="H668" s="510"/>
      <c r="I668" s="510"/>
      <c r="J668" s="510"/>
      <c r="K668" s="510"/>
      <c r="L668" s="510"/>
      <c r="M668" s="510"/>
      <c r="N668" s="510"/>
      <c r="O668" s="510"/>
      <c r="P668" s="510"/>
      <c r="Q668" s="510"/>
      <c r="R668" s="510"/>
      <c r="S668" s="510"/>
      <c r="T668" s="510"/>
      <c r="U668" s="510"/>
      <c r="V668" s="510"/>
      <c r="W668" s="510"/>
      <c r="X668" s="510"/>
      <c r="Y668" s="510"/>
      <c r="Z668" s="510"/>
    </row>
    <row r="669">
      <c r="A669" s="510"/>
      <c r="B669" s="510"/>
      <c r="C669" s="510"/>
      <c r="D669" s="510"/>
      <c r="E669" s="510"/>
      <c r="F669" s="510"/>
      <c r="G669" s="510"/>
      <c r="H669" s="510"/>
      <c r="I669" s="510"/>
      <c r="J669" s="510"/>
      <c r="K669" s="510"/>
      <c r="L669" s="510"/>
      <c r="M669" s="510"/>
      <c r="N669" s="510"/>
      <c r="O669" s="510"/>
      <c r="P669" s="510"/>
      <c r="Q669" s="510"/>
      <c r="R669" s="510"/>
      <c r="S669" s="510"/>
      <c r="T669" s="510"/>
      <c r="U669" s="510"/>
      <c r="V669" s="510"/>
      <c r="W669" s="510"/>
      <c r="X669" s="510"/>
      <c r="Y669" s="510"/>
      <c r="Z669" s="510"/>
    </row>
    <row r="670">
      <c r="A670" s="510"/>
      <c r="B670" s="510"/>
      <c r="C670" s="510"/>
      <c r="D670" s="510"/>
      <c r="E670" s="510"/>
      <c r="F670" s="510"/>
      <c r="G670" s="510"/>
      <c r="H670" s="510"/>
      <c r="I670" s="510"/>
      <c r="J670" s="510"/>
      <c r="K670" s="510"/>
      <c r="L670" s="510"/>
      <c r="M670" s="510"/>
      <c r="N670" s="510"/>
      <c r="O670" s="510"/>
      <c r="P670" s="510"/>
      <c r="Q670" s="510"/>
      <c r="R670" s="510"/>
      <c r="S670" s="510"/>
      <c r="T670" s="510"/>
      <c r="U670" s="510"/>
      <c r="V670" s="510"/>
      <c r="W670" s="510"/>
      <c r="X670" s="510"/>
      <c r="Y670" s="510"/>
      <c r="Z670" s="510"/>
    </row>
    <row r="671">
      <c r="A671" s="510"/>
      <c r="B671" s="510"/>
      <c r="C671" s="510"/>
      <c r="D671" s="510"/>
      <c r="E671" s="510"/>
      <c r="F671" s="510"/>
      <c r="G671" s="510"/>
      <c r="H671" s="510"/>
      <c r="I671" s="510"/>
      <c r="J671" s="510"/>
      <c r="K671" s="510"/>
      <c r="L671" s="510"/>
      <c r="M671" s="510"/>
      <c r="N671" s="510"/>
      <c r="O671" s="510"/>
      <c r="P671" s="510"/>
      <c r="Q671" s="510"/>
      <c r="R671" s="510"/>
      <c r="S671" s="510"/>
      <c r="T671" s="510"/>
      <c r="U671" s="510"/>
      <c r="V671" s="510"/>
      <c r="W671" s="510"/>
      <c r="X671" s="510"/>
      <c r="Y671" s="510"/>
      <c r="Z671" s="510"/>
    </row>
    <row r="672">
      <c r="A672" s="510"/>
      <c r="B672" s="510"/>
      <c r="C672" s="510"/>
      <c r="D672" s="510"/>
      <c r="E672" s="510"/>
      <c r="F672" s="510"/>
      <c r="G672" s="510"/>
      <c r="H672" s="510"/>
      <c r="I672" s="510"/>
      <c r="J672" s="510"/>
      <c r="K672" s="510"/>
      <c r="L672" s="510"/>
      <c r="M672" s="510"/>
      <c r="N672" s="510"/>
      <c r="O672" s="510"/>
      <c r="P672" s="510"/>
      <c r="Q672" s="510"/>
      <c r="R672" s="510"/>
      <c r="S672" s="510"/>
      <c r="T672" s="510"/>
      <c r="U672" s="510"/>
      <c r="V672" s="510"/>
      <c r="W672" s="510"/>
      <c r="X672" s="510"/>
      <c r="Y672" s="510"/>
      <c r="Z672" s="510"/>
    </row>
    <row r="673">
      <c r="A673" s="510"/>
      <c r="B673" s="510"/>
      <c r="C673" s="510"/>
      <c r="D673" s="510"/>
      <c r="E673" s="510"/>
      <c r="F673" s="510"/>
      <c r="G673" s="510"/>
      <c r="H673" s="510"/>
      <c r="I673" s="510"/>
      <c r="J673" s="510"/>
      <c r="K673" s="510"/>
      <c r="L673" s="510"/>
      <c r="M673" s="510"/>
      <c r="N673" s="510"/>
      <c r="O673" s="510"/>
      <c r="P673" s="510"/>
      <c r="Q673" s="510"/>
      <c r="R673" s="510"/>
      <c r="S673" s="510"/>
      <c r="T673" s="510"/>
      <c r="U673" s="510"/>
      <c r="V673" s="510"/>
      <c r="W673" s="510"/>
      <c r="X673" s="510"/>
      <c r="Y673" s="510"/>
      <c r="Z673" s="510"/>
    </row>
    <row r="674">
      <c r="A674" s="510"/>
      <c r="B674" s="510"/>
      <c r="C674" s="510"/>
      <c r="D674" s="510"/>
      <c r="E674" s="510"/>
      <c r="F674" s="510"/>
      <c r="G674" s="510"/>
      <c r="H674" s="510"/>
      <c r="I674" s="510"/>
      <c r="J674" s="510"/>
      <c r="K674" s="510"/>
      <c r="L674" s="510"/>
      <c r="M674" s="510"/>
      <c r="N674" s="510"/>
      <c r="O674" s="510"/>
      <c r="P674" s="510"/>
      <c r="Q674" s="510"/>
      <c r="R674" s="510"/>
      <c r="S674" s="510"/>
      <c r="T674" s="510"/>
      <c r="U674" s="510"/>
      <c r="V674" s="510"/>
      <c r="W674" s="510"/>
      <c r="X674" s="510"/>
      <c r="Y674" s="510"/>
      <c r="Z674" s="510"/>
    </row>
    <row r="675">
      <c r="A675" s="510"/>
      <c r="B675" s="510"/>
      <c r="C675" s="510"/>
      <c r="D675" s="510"/>
      <c r="E675" s="510"/>
      <c r="F675" s="510"/>
      <c r="G675" s="510"/>
      <c r="H675" s="510"/>
      <c r="I675" s="510"/>
      <c r="J675" s="510"/>
      <c r="K675" s="510"/>
      <c r="L675" s="510"/>
      <c r="M675" s="510"/>
      <c r="N675" s="510"/>
      <c r="O675" s="510"/>
      <c r="P675" s="510"/>
      <c r="Q675" s="510"/>
      <c r="R675" s="510"/>
      <c r="S675" s="510"/>
      <c r="T675" s="510"/>
      <c r="U675" s="510"/>
      <c r="V675" s="510"/>
      <c r="W675" s="510"/>
      <c r="X675" s="510"/>
      <c r="Y675" s="510"/>
      <c r="Z675" s="510"/>
    </row>
    <row r="676">
      <c r="A676" s="510"/>
      <c r="B676" s="510"/>
      <c r="C676" s="510"/>
      <c r="D676" s="510"/>
      <c r="E676" s="510"/>
      <c r="F676" s="510"/>
      <c r="G676" s="510"/>
      <c r="H676" s="510"/>
      <c r="I676" s="510"/>
      <c r="J676" s="510"/>
      <c r="K676" s="510"/>
      <c r="L676" s="510"/>
      <c r="M676" s="510"/>
      <c r="N676" s="510"/>
      <c r="O676" s="510"/>
      <c r="P676" s="510"/>
      <c r="Q676" s="510"/>
      <c r="R676" s="510"/>
      <c r="S676" s="510"/>
      <c r="T676" s="510"/>
      <c r="U676" s="510"/>
      <c r="V676" s="510"/>
      <c r="W676" s="510"/>
      <c r="X676" s="510"/>
      <c r="Y676" s="510"/>
      <c r="Z676" s="510"/>
    </row>
    <row r="677">
      <c r="A677" s="510"/>
      <c r="B677" s="510"/>
      <c r="C677" s="510"/>
      <c r="D677" s="510"/>
      <c r="E677" s="510"/>
      <c r="F677" s="510"/>
      <c r="G677" s="510"/>
      <c r="H677" s="510"/>
      <c r="I677" s="510"/>
      <c r="J677" s="510"/>
      <c r="K677" s="510"/>
      <c r="L677" s="510"/>
      <c r="M677" s="510"/>
      <c r="N677" s="510"/>
      <c r="O677" s="510"/>
      <c r="P677" s="510"/>
      <c r="Q677" s="510"/>
      <c r="R677" s="510"/>
      <c r="S677" s="510"/>
      <c r="T677" s="510"/>
      <c r="U677" s="510"/>
      <c r="V677" s="510"/>
      <c r="W677" s="510"/>
      <c r="X677" s="510"/>
      <c r="Y677" s="510"/>
      <c r="Z677" s="510"/>
    </row>
    <row r="678">
      <c r="A678" s="510"/>
      <c r="B678" s="510"/>
      <c r="C678" s="510"/>
      <c r="D678" s="510"/>
      <c r="E678" s="510"/>
      <c r="F678" s="510"/>
      <c r="G678" s="510"/>
      <c r="H678" s="510"/>
      <c r="I678" s="510"/>
      <c r="J678" s="510"/>
      <c r="K678" s="510"/>
      <c r="L678" s="510"/>
      <c r="M678" s="510"/>
      <c r="N678" s="510"/>
      <c r="O678" s="510"/>
      <c r="P678" s="510"/>
      <c r="Q678" s="510"/>
      <c r="R678" s="510"/>
      <c r="S678" s="510"/>
      <c r="T678" s="510"/>
      <c r="U678" s="510"/>
      <c r="V678" s="510"/>
      <c r="W678" s="510"/>
      <c r="X678" s="510"/>
      <c r="Y678" s="510"/>
      <c r="Z678" s="510"/>
    </row>
    <row r="679">
      <c r="A679" s="510"/>
      <c r="B679" s="510"/>
      <c r="C679" s="510"/>
      <c r="D679" s="510"/>
      <c r="E679" s="510"/>
      <c r="F679" s="510"/>
      <c r="G679" s="510"/>
      <c r="H679" s="510"/>
      <c r="I679" s="510"/>
      <c r="J679" s="510"/>
      <c r="K679" s="510"/>
      <c r="L679" s="510"/>
      <c r="M679" s="510"/>
      <c r="N679" s="510"/>
      <c r="O679" s="510"/>
      <c r="P679" s="510"/>
      <c r="Q679" s="510"/>
      <c r="R679" s="510"/>
      <c r="S679" s="510"/>
      <c r="T679" s="510"/>
      <c r="U679" s="510"/>
      <c r="V679" s="510"/>
      <c r="W679" s="510"/>
      <c r="X679" s="510"/>
      <c r="Y679" s="510"/>
      <c r="Z679" s="510"/>
    </row>
    <row r="680">
      <c r="A680" s="510"/>
      <c r="B680" s="510"/>
      <c r="C680" s="510"/>
      <c r="D680" s="510"/>
      <c r="E680" s="510"/>
      <c r="F680" s="510"/>
      <c r="G680" s="510"/>
      <c r="H680" s="510"/>
      <c r="I680" s="510"/>
      <c r="J680" s="510"/>
      <c r="K680" s="510"/>
      <c r="L680" s="510"/>
      <c r="M680" s="510"/>
      <c r="N680" s="510"/>
      <c r="O680" s="510"/>
      <c r="P680" s="510"/>
      <c r="Q680" s="510"/>
      <c r="R680" s="510"/>
      <c r="S680" s="510"/>
      <c r="T680" s="510"/>
      <c r="U680" s="510"/>
      <c r="V680" s="510"/>
      <c r="W680" s="510"/>
      <c r="X680" s="510"/>
      <c r="Y680" s="510"/>
      <c r="Z680" s="510"/>
    </row>
    <row r="681">
      <c r="A681" s="510"/>
      <c r="B681" s="510"/>
      <c r="C681" s="510"/>
      <c r="D681" s="510"/>
      <c r="E681" s="510"/>
      <c r="F681" s="510"/>
      <c r="G681" s="510"/>
      <c r="H681" s="510"/>
      <c r="I681" s="510"/>
      <c r="J681" s="510"/>
      <c r="K681" s="510"/>
      <c r="L681" s="510"/>
      <c r="M681" s="510"/>
      <c r="N681" s="510"/>
      <c r="O681" s="510"/>
      <c r="P681" s="510"/>
      <c r="Q681" s="510"/>
      <c r="R681" s="510"/>
      <c r="S681" s="510"/>
      <c r="T681" s="510"/>
      <c r="U681" s="510"/>
      <c r="V681" s="510"/>
      <c r="W681" s="510"/>
      <c r="X681" s="510"/>
      <c r="Y681" s="510"/>
      <c r="Z681" s="510"/>
    </row>
    <row r="682">
      <c r="A682" s="510"/>
      <c r="B682" s="510"/>
      <c r="C682" s="510"/>
      <c r="D682" s="510"/>
      <c r="E682" s="510"/>
      <c r="F682" s="510"/>
      <c r="G682" s="510"/>
      <c r="H682" s="510"/>
      <c r="I682" s="510"/>
      <c r="J682" s="510"/>
      <c r="K682" s="510"/>
      <c r="L682" s="510"/>
      <c r="M682" s="510"/>
      <c r="N682" s="510"/>
      <c r="O682" s="510"/>
      <c r="P682" s="510"/>
      <c r="Q682" s="510"/>
      <c r="R682" s="510"/>
      <c r="S682" s="510"/>
      <c r="T682" s="510"/>
      <c r="U682" s="510"/>
      <c r="V682" s="510"/>
      <c r="W682" s="510"/>
      <c r="X682" s="510"/>
      <c r="Y682" s="510"/>
      <c r="Z682" s="510"/>
    </row>
    <row r="683">
      <c r="A683" s="510"/>
      <c r="B683" s="510"/>
      <c r="C683" s="510"/>
      <c r="D683" s="510"/>
      <c r="E683" s="510"/>
      <c r="F683" s="510"/>
      <c r="G683" s="510"/>
      <c r="H683" s="510"/>
      <c r="I683" s="510"/>
      <c r="J683" s="510"/>
      <c r="K683" s="510"/>
      <c r="L683" s="510"/>
      <c r="M683" s="510"/>
      <c r="N683" s="510"/>
      <c r="O683" s="510"/>
      <c r="P683" s="510"/>
      <c r="Q683" s="510"/>
      <c r="R683" s="510"/>
      <c r="S683" s="510"/>
      <c r="T683" s="510"/>
      <c r="U683" s="510"/>
      <c r="V683" s="510"/>
      <c r="W683" s="510"/>
      <c r="X683" s="510"/>
      <c r="Y683" s="510"/>
      <c r="Z683" s="510"/>
    </row>
    <row r="684">
      <c r="A684" s="510"/>
      <c r="B684" s="510"/>
      <c r="C684" s="510"/>
      <c r="D684" s="510"/>
      <c r="E684" s="510"/>
      <c r="F684" s="510"/>
      <c r="G684" s="510"/>
      <c r="H684" s="510"/>
      <c r="I684" s="510"/>
      <c r="J684" s="510"/>
      <c r="K684" s="510"/>
      <c r="L684" s="510"/>
      <c r="M684" s="510"/>
      <c r="N684" s="510"/>
      <c r="O684" s="510"/>
      <c r="P684" s="510"/>
      <c r="Q684" s="510"/>
      <c r="R684" s="510"/>
      <c r="S684" s="510"/>
      <c r="T684" s="510"/>
      <c r="U684" s="510"/>
      <c r="V684" s="510"/>
      <c r="W684" s="510"/>
      <c r="X684" s="510"/>
      <c r="Y684" s="510"/>
      <c r="Z684" s="510"/>
    </row>
    <row r="685">
      <c r="A685" s="510"/>
      <c r="B685" s="510"/>
      <c r="C685" s="510"/>
      <c r="D685" s="510"/>
      <c r="E685" s="510"/>
      <c r="F685" s="510"/>
      <c r="G685" s="510"/>
      <c r="H685" s="510"/>
      <c r="I685" s="510"/>
      <c r="J685" s="510"/>
      <c r="K685" s="510"/>
      <c r="L685" s="510"/>
      <c r="M685" s="510"/>
      <c r="N685" s="510"/>
      <c r="O685" s="510"/>
      <c r="P685" s="510"/>
      <c r="Q685" s="510"/>
      <c r="R685" s="510"/>
      <c r="S685" s="510"/>
      <c r="T685" s="510"/>
      <c r="U685" s="510"/>
      <c r="V685" s="510"/>
      <c r="W685" s="510"/>
      <c r="X685" s="510"/>
      <c r="Y685" s="510"/>
      <c r="Z685" s="510"/>
    </row>
    <row r="686">
      <c r="A686" s="510"/>
      <c r="B686" s="510"/>
      <c r="C686" s="510"/>
      <c r="D686" s="510"/>
      <c r="E686" s="510"/>
      <c r="F686" s="510"/>
      <c r="G686" s="510"/>
      <c r="H686" s="510"/>
      <c r="I686" s="510"/>
      <c r="J686" s="510"/>
      <c r="K686" s="510"/>
      <c r="L686" s="510"/>
      <c r="M686" s="510"/>
      <c r="N686" s="510"/>
      <c r="O686" s="510"/>
      <c r="P686" s="510"/>
      <c r="Q686" s="510"/>
      <c r="R686" s="510"/>
      <c r="S686" s="510"/>
      <c r="T686" s="510"/>
      <c r="U686" s="510"/>
      <c r="V686" s="510"/>
      <c r="W686" s="510"/>
      <c r="X686" s="510"/>
      <c r="Y686" s="510"/>
      <c r="Z686" s="510"/>
    </row>
    <row r="687">
      <c r="A687" s="510"/>
      <c r="B687" s="510"/>
      <c r="C687" s="510"/>
      <c r="D687" s="510"/>
      <c r="E687" s="510"/>
      <c r="F687" s="510"/>
      <c r="G687" s="510"/>
      <c r="H687" s="510"/>
      <c r="I687" s="510"/>
      <c r="J687" s="510"/>
      <c r="K687" s="510"/>
      <c r="L687" s="510"/>
      <c r="M687" s="510"/>
      <c r="N687" s="510"/>
      <c r="O687" s="510"/>
      <c r="P687" s="510"/>
      <c r="Q687" s="510"/>
      <c r="R687" s="510"/>
      <c r="S687" s="510"/>
      <c r="T687" s="510"/>
      <c r="U687" s="510"/>
      <c r="V687" s="510"/>
      <c r="W687" s="510"/>
      <c r="X687" s="510"/>
      <c r="Y687" s="510"/>
      <c r="Z687" s="510"/>
    </row>
    <row r="688">
      <c r="A688" s="510"/>
      <c r="B688" s="510"/>
      <c r="C688" s="510"/>
      <c r="D688" s="510"/>
      <c r="E688" s="510"/>
      <c r="F688" s="510"/>
      <c r="G688" s="510"/>
      <c r="H688" s="510"/>
      <c r="I688" s="510"/>
      <c r="J688" s="510"/>
      <c r="K688" s="510"/>
      <c r="L688" s="510"/>
      <c r="M688" s="510"/>
      <c r="N688" s="510"/>
      <c r="O688" s="510"/>
      <c r="P688" s="510"/>
      <c r="Q688" s="510"/>
      <c r="R688" s="510"/>
      <c r="S688" s="510"/>
      <c r="T688" s="510"/>
      <c r="U688" s="510"/>
      <c r="V688" s="510"/>
      <c r="W688" s="510"/>
      <c r="X688" s="510"/>
      <c r="Y688" s="510"/>
      <c r="Z688" s="510"/>
    </row>
    <row r="689">
      <c r="A689" s="510"/>
      <c r="B689" s="510"/>
      <c r="C689" s="510"/>
      <c r="D689" s="510"/>
      <c r="E689" s="510"/>
      <c r="F689" s="510"/>
      <c r="G689" s="510"/>
      <c r="H689" s="510"/>
      <c r="I689" s="510"/>
      <c r="J689" s="510"/>
      <c r="K689" s="510"/>
      <c r="L689" s="510"/>
      <c r="M689" s="510"/>
      <c r="N689" s="510"/>
      <c r="O689" s="510"/>
      <c r="P689" s="510"/>
      <c r="Q689" s="510"/>
      <c r="R689" s="510"/>
      <c r="S689" s="510"/>
      <c r="T689" s="510"/>
      <c r="U689" s="510"/>
      <c r="V689" s="510"/>
      <c r="W689" s="510"/>
      <c r="X689" s="510"/>
      <c r="Y689" s="510"/>
      <c r="Z689" s="510"/>
    </row>
    <row r="690">
      <c r="A690" s="510"/>
      <c r="B690" s="510"/>
      <c r="C690" s="510"/>
      <c r="D690" s="510"/>
      <c r="E690" s="510"/>
      <c r="F690" s="510"/>
      <c r="G690" s="510"/>
      <c r="H690" s="510"/>
      <c r="I690" s="510"/>
      <c r="J690" s="510"/>
      <c r="K690" s="510"/>
      <c r="L690" s="510"/>
      <c r="M690" s="510"/>
      <c r="N690" s="510"/>
      <c r="O690" s="510"/>
      <c r="P690" s="510"/>
      <c r="Q690" s="510"/>
      <c r="R690" s="510"/>
      <c r="S690" s="510"/>
      <c r="T690" s="510"/>
      <c r="U690" s="510"/>
      <c r="V690" s="510"/>
      <c r="W690" s="510"/>
      <c r="X690" s="510"/>
      <c r="Y690" s="510"/>
      <c r="Z690" s="510"/>
    </row>
    <row r="691">
      <c r="A691" s="510"/>
      <c r="B691" s="510"/>
      <c r="C691" s="510"/>
      <c r="D691" s="510"/>
      <c r="E691" s="510"/>
      <c r="F691" s="510"/>
      <c r="G691" s="510"/>
      <c r="H691" s="510"/>
      <c r="I691" s="510"/>
      <c r="J691" s="510"/>
      <c r="K691" s="510"/>
      <c r="L691" s="510"/>
      <c r="M691" s="510"/>
      <c r="N691" s="510"/>
      <c r="O691" s="510"/>
      <c r="P691" s="510"/>
      <c r="Q691" s="510"/>
      <c r="R691" s="510"/>
      <c r="S691" s="510"/>
      <c r="T691" s="510"/>
      <c r="U691" s="510"/>
      <c r="V691" s="510"/>
      <c r="W691" s="510"/>
      <c r="X691" s="510"/>
      <c r="Y691" s="510"/>
      <c r="Z691" s="510"/>
    </row>
    <row r="692">
      <c r="A692" s="510"/>
      <c r="B692" s="510"/>
      <c r="C692" s="510"/>
      <c r="D692" s="510"/>
      <c r="E692" s="510"/>
      <c r="F692" s="510"/>
      <c r="G692" s="510"/>
      <c r="H692" s="510"/>
      <c r="I692" s="510"/>
      <c r="J692" s="510"/>
      <c r="K692" s="510"/>
      <c r="L692" s="510"/>
      <c r="M692" s="510"/>
      <c r="N692" s="510"/>
      <c r="O692" s="510"/>
      <c r="P692" s="510"/>
      <c r="Q692" s="510"/>
      <c r="R692" s="510"/>
      <c r="S692" s="510"/>
      <c r="T692" s="510"/>
      <c r="U692" s="510"/>
      <c r="V692" s="510"/>
      <c r="W692" s="510"/>
      <c r="X692" s="510"/>
      <c r="Y692" s="510"/>
      <c r="Z692" s="510"/>
    </row>
    <row r="693">
      <c r="A693" s="510"/>
      <c r="B693" s="510"/>
      <c r="C693" s="510"/>
      <c r="D693" s="510"/>
      <c r="E693" s="510"/>
      <c r="F693" s="510"/>
      <c r="G693" s="510"/>
      <c r="H693" s="510"/>
      <c r="I693" s="510"/>
      <c r="J693" s="510"/>
      <c r="K693" s="510"/>
      <c r="L693" s="510"/>
      <c r="M693" s="510"/>
      <c r="N693" s="510"/>
      <c r="O693" s="510"/>
      <c r="P693" s="510"/>
      <c r="Q693" s="510"/>
      <c r="R693" s="510"/>
      <c r="S693" s="510"/>
      <c r="T693" s="510"/>
      <c r="U693" s="510"/>
      <c r="V693" s="510"/>
      <c r="W693" s="510"/>
      <c r="X693" s="510"/>
      <c r="Y693" s="510"/>
      <c r="Z693" s="510"/>
    </row>
    <row r="694">
      <c r="A694" s="510"/>
      <c r="B694" s="510"/>
      <c r="C694" s="510"/>
      <c r="D694" s="510"/>
      <c r="E694" s="510"/>
      <c r="F694" s="510"/>
      <c r="G694" s="510"/>
      <c r="H694" s="510"/>
      <c r="I694" s="510"/>
      <c r="J694" s="510"/>
      <c r="K694" s="510"/>
      <c r="L694" s="510"/>
      <c r="M694" s="510"/>
      <c r="N694" s="510"/>
      <c r="O694" s="510"/>
      <c r="P694" s="510"/>
      <c r="Q694" s="510"/>
      <c r="R694" s="510"/>
      <c r="S694" s="510"/>
      <c r="T694" s="510"/>
      <c r="U694" s="510"/>
      <c r="V694" s="510"/>
      <c r="W694" s="510"/>
      <c r="X694" s="510"/>
      <c r="Y694" s="510"/>
      <c r="Z694" s="510"/>
    </row>
    <row r="695">
      <c r="A695" s="510"/>
      <c r="B695" s="510"/>
      <c r="C695" s="510"/>
      <c r="D695" s="510"/>
      <c r="E695" s="510"/>
      <c r="F695" s="510"/>
      <c r="G695" s="510"/>
      <c r="H695" s="510"/>
      <c r="I695" s="510"/>
      <c r="J695" s="510"/>
      <c r="K695" s="510"/>
      <c r="L695" s="510"/>
      <c r="M695" s="510"/>
      <c r="N695" s="510"/>
      <c r="O695" s="510"/>
      <c r="P695" s="510"/>
      <c r="Q695" s="510"/>
      <c r="R695" s="510"/>
      <c r="S695" s="510"/>
      <c r="T695" s="510"/>
      <c r="U695" s="510"/>
      <c r="V695" s="510"/>
      <c r="W695" s="510"/>
      <c r="X695" s="510"/>
      <c r="Y695" s="510"/>
      <c r="Z695" s="510"/>
    </row>
    <row r="696">
      <c r="A696" s="510"/>
      <c r="B696" s="510"/>
      <c r="C696" s="510"/>
      <c r="D696" s="510"/>
      <c r="E696" s="510"/>
      <c r="F696" s="510"/>
      <c r="G696" s="510"/>
      <c r="H696" s="510"/>
      <c r="I696" s="510"/>
      <c r="J696" s="510"/>
      <c r="K696" s="510"/>
      <c r="L696" s="510"/>
      <c r="M696" s="510"/>
      <c r="N696" s="510"/>
      <c r="O696" s="510"/>
      <c r="P696" s="510"/>
      <c r="Q696" s="510"/>
      <c r="R696" s="510"/>
      <c r="S696" s="510"/>
      <c r="T696" s="510"/>
      <c r="U696" s="510"/>
      <c r="V696" s="510"/>
      <c r="W696" s="510"/>
      <c r="X696" s="510"/>
      <c r="Y696" s="510"/>
      <c r="Z696" s="510"/>
    </row>
    <row r="697">
      <c r="A697" s="510"/>
      <c r="B697" s="510"/>
      <c r="C697" s="510"/>
      <c r="D697" s="510"/>
      <c r="E697" s="510"/>
      <c r="F697" s="510"/>
      <c r="G697" s="510"/>
      <c r="H697" s="510"/>
      <c r="I697" s="510"/>
      <c r="J697" s="510"/>
      <c r="K697" s="510"/>
      <c r="L697" s="510"/>
      <c r="M697" s="510"/>
      <c r="N697" s="510"/>
      <c r="O697" s="510"/>
      <c r="P697" s="510"/>
      <c r="Q697" s="510"/>
      <c r="R697" s="510"/>
      <c r="S697" s="510"/>
      <c r="T697" s="510"/>
      <c r="U697" s="510"/>
      <c r="V697" s="510"/>
      <c r="W697" s="510"/>
      <c r="X697" s="510"/>
      <c r="Y697" s="510"/>
      <c r="Z697" s="510"/>
    </row>
    <row r="698">
      <c r="A698" s="510"/>
      <c r="B698" s="510"/>
      <c r="C698" s="510"/>
      <c r="D698" s="510"/>
      <c r="E698" s="510"/>
      <c r="F698" s="510"/>
      <c r="G698" s="510"/>
      <c r="H698" s="510"/>
      <c r="I698" s="510"/>
      <c r="J698" s="510"/>
      <c r="K698" s="510"/>
      <c r="L698" s="510"/>
      <c r="M698" s="510"/>
      <c r="N698" s="510"/>
      <c r="O698" s="510"/>
      <c r="P698" s="510"/>
      <c r="Q698" s="510"/>
      <c r="R698" s="510"/>
      <c r="S698" s="510"/>
      <c r="T698" s="510"/>
      <c r="U698" s="510"/>
      <c r="V698" s="510"/>
      <c r="W698" s="510"/>
      <c r="X698" s="510"/>
      <c r="Y698" s="510"/>
      <c r="Z698" s="510"/>
    </row>
    <row r="699">
      <c r="A699" s="510"/>
      <c r="B699" s="510"/>
      <c r="C699" s="510"/>
      <c r="D699" s="510"/>
      <c r="E699" s="510"/>
      <c r="F699" s="510"/>
      <c r="G699" s="510"/>
      <c r="H699" s="510"/>
      <c r="I699" s="510"/>
      <c r="J699" s="510"/>
      <c r="K699" s="510"/>
      <c r="L699" s="510"/>
      <c r="M699" s="510"/>
      <c r="N699" s="510"/>
      <c r="O699" s="510"/>
      <c r="P699" s="510"/>
      <c r="Q699" s="510"/>
      <c r="R699" s="510"/>
      <c r="S699" s="510"/>
      <c r="T699" s="510"/>
      <c r="U699" s="510"/>
      <c r="V699" s="510"/>
      <c r="W699" s="510"/>
      <c r="X699" s="510"/>
      <c r="Y699" s="510"/>
      <c r="Z699" s="510"/>
    </row>
    <row r="700">
      <c r="A700" s="510"/>
      <c r="B700" s="510"/>
      <c r="C700" s="510"/>
      <c r="D700" s="510"/>
      <c r="E700" s="510"/>
      <c r="F700" s="510"/>
      <c r="G700" s="510"/>
      <c r="H700" s="510"/>
      <c r="I700" s="510"/>
      <c r="J700" s="510"/>
      <c r="K700" s="510"/>
      <c r="L700" s="510"/>
      <c r="M700" s="510"/>
      <c r="N700" s="510"/>
      <c r="O700" s="510"/>
      <c r="P700" s="510"/>
      <c r="Q700" s="510"/>
      <c r="R700" s="510"/>
      <c r="S700" s="510"/>
      <c r="T700" s="510"/>
      <c r="U700" s="510"/>
      <c r="V700" s="510"/>
      <c r="W700" s="510"/>
      <c r="X700" s="510"/>
      <c r="Y700" s="510"/>
      <c r="Z700" s="510"/>
    </row>
    <row r="701">
      <c r="A701" s="510"/>
      <c r="B701" s="510"/>
      <c r="C701" s="510"/>
      <c r="D701" s="510"/>
      <c r="E701" s="510"/>
      <c r="F701" s="510"/>
      <c r="G701" s="510"/>
      <c r="H701" s="510"/>
      <c r="I701" s="510"/>
      <c r="J701" s="510"/>
      <c r="K701" s="510"/>
      <c r="L701" s="510"/>
      <c r="M701" s="510"/>
      <c r="N701" s="510"/>
      <c r="O701" s="510"/>
      <c r="P701" s="510"/>
      <c r="Q701" s="510"/>
      <c r="R701" s="510"/>
      <c r="S701" s="510"/>
      <c r="T701" s="510"/>
      <c r="U701" s="510"/>
      <c r="V701" s="510"/>
      <c r="W701" s="510"/>
      <c r="X701" s="510"/>
      <c r="Y701" s="510"/>
      <c r="Z701" s="510"/>
    </row>
    <row r="702">
      <c r="A702" s="510"/>
      <c r="B702" s="510"/>
      <c r="C702" s="510"/>
      <c r="D702" s="510"/>
      <c r="E702" s="510"/>
      <c r="F702" s="510"/>
      <c r="G702" s="510"/>
      <c r="H702" s="510"/>
      <c r="I702" s="510"/>
      <c r="J702" s="510"/>
      <c r="K702" s="510"/>
      <c r="L702" s="510"/>
      <c r="M702" s="510"/>
      <c r="N702" s="510"/>
      <c r="O702" s="510"/>
      <c r="P702" s="510"/>
      <c r="Q702" s="510"/>
      <c r="R702" s="510"/>
      <c r="S702" s="510"/>
      <c r="T702" s="510"/>
      <c r="U702" s="510"/>
      <c r="V702" s="510"/>
      <c r="W702" s="510"/>
      <c r="X702" s="510"/>
      <c r="Y702" s="510"/>
      <c r="Z702" s="510"/>
    </row>
    <row r="703">
      <c r="A703" s="510"/>
      <c r="B703" s="510"/>
      <c r="C703" s="510"/>
      <c r="D703" s="510"/>
      <c r="E703" s="510"/>
      <c r="F703" s="510"/>
      <c r="G703" s="510"/>
      <c r="H703" s="510"/>
      <c r="I703" s="510"/>
      <c r="J703" s="510"/>
      <c r="K703" s="510"/>
      <c r="L703" s="510"/>
      <c r="M703" s="510"/>
      <c r="N703" s="510"/>
      <c r="O703" s="510"/>
      <c r="P703" s="510"/>
      <c r="Q703" s="510"/>
      <c r="R703" s="510"/>
      <c r="S703" s="510"/>
      <c r="T703" s="510"/>
      <c r="U703" s="510"/>
      <c r="V703" s="510"/>
      <c r="W703" s="510"/>
      <c r="X703" s="510"/>
      <c r="Y703" s="510"/>
      <c r="Z703" s="510"/>
    </row>
    <row r="704">
      <c r="A704" s="510"/>
      <c r="B704" s="510"/>
      <c r="C704" s="510"/>
      <c r="D704" s="510"/>
      <c r="E704" s="510"/>
      <c r="F704" s="510"/>
      <c r="G704" s="510"/>
      <c r="H704" s="510"/>
      <c r="I704" s="510"/>
      <c r="J704" s="510"/>
      <c r="K704" s="510"/>
      <c r="L704" s="510"/>
      <c r="M704" s="510"/>
      <c r="N704" s="510"/>
      <c r="O704" s="510"/>
      <c r="P704" s="510"/>
      <c r="Q704" s="510"/>
      <c r="R704" s="510"/>
      <c r="S704" s="510"/>
      <c r="T704" s="510"/>
      <c r="U704" s="510"/>
      <c r="V704" s="510"/>
      <c r="W704" s="510"/>
      <c r="X704" s="510"/>
      <c r="Y704" s="510"/>
      <c r="Z704" s="510"/>
    </row>
    <row r="705">
      <c r="A705" s="510"/>
      <c r="B705" s="510"/>
      <c r="C705" s="510"/>
      <c r="D705" s="510"/>
      <c r="E705" s="510"/>
      <c r="F705" s="510"/>
      <c r="G705" s="510"/>
      <c r="H705" s="510"/>
      <c r="I705" s="510"/>
      <c r="J705" s="510"/>
      <c r="K705" s="510"/>
      <c r="L705" s="510"/>
      <c r="M705" s="510"/>
      <c r="N705" s="510"/>
      <c r="O705" s="510"/>
      <c r="P705" s="510"/>
      <c r="Q705" s="510"/>
      <c r="R705" s="510"/>
      <c r="S705" s="510"/>
      <c r="T705" s="510"/>
      <c r="U705" s="510"/>
      <c r="V705" s="510"/>
      <c r="W705" s="510"/>
      <c r="X705" s="510"/>
      <c r="Y705" s="510"/>
      <c r="Z705" s="510"/>
    </row>
    <row r="706">
      <c r="A706" s="510"/>
      <c r="B706" s="510"/>
      <c r="C706" s="510"/>
      <c r="D706" s="510"/>
      <c r="E706" s="510"/>
      <c r="F706" s="510"/>
      <c r="G706" s="510"/>
      <c r="H706" s="510"/>
      <c r="I706" s="510"/>
      <c r="J706" s="510"/>
      <c r="K706" s="510"/>
      <c r="L706" s="510"/>
      <c r="M706" s="510"/>
      <c r="N706" s="510"/>
      <c r="O706" s="510"/>
      <c r="P706" s="510"/>
      <c r="Q706" s="510"/>
      <c r="R706" s="510"/>
      <c r="S706" s="510"/>
      <c r="T706" s="510"/>
      <c r="U706" s="510"/>
      <c r="V706" s="510"/>
      <c r="W706" s="510"/>
      <c r="X706" s="510"/>
      <c r="Y706" s="510"/>
      <c r="Z706" s="510"/>
    </row>
    <row r="707">
      <c r="A707" s="510"/>
      <c r="B707" s="510"/>
      <c r="C707" s="510"/>
      <c r="D707" s="510"/>
      <c r="E707" s="510"/>
      <c r="F707" s="510"/>
      <c r="G707" s="510"/>
      <c r="H707" s="510"/>
      <c r="I707" s="510"/>
      <c r="J707" s="510"/>
      <c r="K707" s="510"/>
      <c r="L707" s="510"/>
      <c r="M707" s="510"/>
      <c r="N707" s="510"/>
      <c r="O707" s="510"/>
      <c r="P707" s="510"/>
      <c r="Q707" s="510"/>
      <c r="R707" s="510"/>
      <c r="S707" s="510"/>
      <c r="T707" s="510"/>
      <c r="U707" s="510"/>
      <c r="V707" s="510"/>
      <c r="W707" s="510"/>
      <c r="X707" s="510"/>
      <c r="Y707" s="510"/>
      <c r="Z707" s="510"/>
    </row>
    <row r="708">
      <c r="A708" s="510"/>
      <c r="B708" s="510"/>
      <c r="C708" s="510"/>
      <c r="D708" s="510"/>
      <c r="E708" s="510"/>
      <c r="F708" s="510"/>
      <c r="G708" s="510"/>
      <c r="H708" s="510"/>
      <c r="I708" s="510"/>
      <c r="J708" s="510"/>
      <c r="K708" s="510"/>
      <c r="L708" s="510"/>
      <c r="M708" s="510"/>
      <c r="N708" s="510"/>
      <c r="O708" s="510"/>
      <c r="P708" s="510"/>
      <c r="Q708" s="510"/>
      <c r="R708" s="510"/>
      <c r="S708" s="510"/>
      <c r="T708" s="510"/>
      <c r="U708" s="510"/>
      <c r="V708" s="510"/>
      <c r="W708" s="510"/>
      <c r="X708" s="510"/>
      <c r="Y708" s="510"/>
      <c r="Z708" s="510"/>
    </row>
    <row r="709">
      <c r="A709" s="510"/>
      <c r="B709" s="510"/>
      <c r="C709" s="510"/>
      <c r="D709" s="510"/>
      <c r="E709" s="510"/>
      <c r="F709" s="510"/>
      <c r="G709" s="510"/>
      <c r="H709" s="510"/>
      <c r="I709" s="510"/>
      <c r="J709" s="510"/>
      <c r="K709" s="510"/>
      <c r="L709" s="510"/>
      <c r="M709" s="510"/>
      <c r="N709" s="510"/>
      <c r="O709" s="510"/>
      <c r="P709" s="510"/>
      <c r="Q709" s="510"/>
      <c r="R709" s="510"/>
      <c r="S709" s="510"/>
      <c r="T709" s="510"/>
      <c r="U709" s="510"/>
      <c r="V709" s="510"/>
      <c r="W709" s="510"/>
      <c r="X709" s="510"/>
      <c r="Y709" s="510"/>
      <c r="Z709" s="510"/>
    </row>
    <row r="710">
      <c r="A710" s="510"/>
      <c r="B710" s="510"/>
      <c r="C710" s="510"/>
      <c r="D710" s="510"/>
      <c r="E710" s="510"/>
      <c r="F710" s="510"/>
      <c r="G710" s="510"/>
      <c r="H710" s="510"/>
      <c r="I710" s="510"/>
      <c r="J710" s="510"/>
      <c r="K710" s="510"/>
      <c r="L710" s="510"/>
      <c r="M710" s="510"/>
      <c r="N710" s="510"/>
      <c r="O710" s="510"/>
      <c r="P710" s="510"/>
      <c r="Q710" s="510"/>
      <c r="R710" s="510"/>
      <c r="S710" s="510"/>
      <c r="T710" s="510"/>
      <c r="U710" s="510"/>
      <c r="V710" s="510"/>
      <c r="W710" s="510"/>
      <c r="X710" s="510"/>
      <c r="Y710" s="510"/>
      <c r="Z710" s="510"/>
    </row>
    <row r="711">
      <c r="A711" s="510"/>
      <c r="B711" s="510"/>
      <c r="C711" s="510"/>
      <c r="D711" s="510"/>
      <c r="E711" s="510"/>
      <c r="F711" s="510"/>
      <c r="G711" s="510"/>
      <c r="H711" s="510"/>
      <c r="I711" s="510"/>
      <c r="J711" s="510"/>
      <c r="K711" s="510"/>
      <c r="L711" s="510"/>
      <c r="M711" s="510"/>
      <c r="N711" s="510"/>
      <c r="O711" s="510"/>
      <c r="P711" s="510"/>
      <c r="Q711" s="510"/>
      <c r="R711" s="510"/>
      <c r="S711" s="510"/>
      <c r="T711" s="510"/>
      <c r="U711" s="510"/>
      <c r="V711" s="510"/>
      <c r="W711" s="510"/>
      <c r="X711" s="510"/>
      <c r="Y711" s="510"/>
      <c r="Z711" s="510"/>
    </row>
    <row r="712">
      <c r="A712" s="510"/>
      <c r="B712" s="510"/>
      <c r="C712" s="510"/>
      <c r="D712" s="510"/>
      <c r="E712" s="510"/>
      <c r="F712" s="510"/>
      <c r="G712" s="510"/>
      <c r="H712" s="510"/>
      <c r="I712" s="510"/>
      <c r="J712" s="510"/>
      <c r="K712" s="510"/>
      <c r="L712" s="510"/>
      <c r="M712" s="510"/>
      <c r="N712" s="510"/>
      <c r="O712" s="510"/>
      <c r="P712" s="510"/>
      <c r="Q712" s="510"/>
      <c r="R712" s="510"/>
      <c r="S712" s="510"/>
      <c r="T712" s="510"/>
      <c r="U712" s="510"/>
      <c r="V712" s="510"/>
      <c r="W712" s="510"/>
      <c r="X712" s="510"/>
      <c r="Y712" s="510"/>
      <c r="Z712" s="510"/>
    </row>
    <row r="713">
      <c r="A713" s="510"/>
      <c r="B713" s="510"/>
      <c r="C713" s="510"/>
      <c r="D713" s="510"/>
      <c r="E713" s="510"/>
      <c r="F713" s="510"/>
      <c r="G713" s="510"/>
      <c r="H713" s="510"/>
      <c r="I713" s="510"/>
      <c r="J713" s="510"/>
      <c r="K713" s="510"/>
      <c r="L713" s="510"/>
      <c r="M713" s="510"/>
      <c r="N713" s="510"/>
      <c r="O713" s="510"/>
      <c r="P713" s="510"/>
      <c r="Q713" s="510"/>
      <c r="R713" s="510"/>
      <c r="S713" s="510"/>
      <c r="T713" s="510"/>
      <c r="U713" s="510"/>
      <c r="V713" s="510"/>
      <c r="W713" s="510"/>
      <c r="X713" s="510"/>
      <c r="Y713" s="510"/>
      <c r="Z713" s="510"/>
    </row>
    <row r="714">
      <c r="A714" s="510"/>
      <c r="B714" s="510"/>
      <c r="C714" s="510"/>
      <c r="D714" s="510"/>
      <c r="E714" s="510"/>
      <c r="F714" s="510"/>
      <c r="G714" s="510"/>
      <c r="H714" s="510"/>
      <c r="I714" s="510"/>
      <c r="J714" s="510"/>
      <c r="K714" s="510"/>
      <c r="L714" s="510"/>
      <c r="M714" s="510"/>
      <c r="N714" s="510"/>
      <c r="O714" s="510"/>
      <c r="P714" s="510"/>
      <c r="Q714" s="510"/>
      <c r="R714" s="510"/>
      <c r="S714" s="510"/>
      <c r="T714" s="510"/>
      <c r="U714" s="510"/>
      <c r="V714" s="510"/>
      <c r="W714" s="510"/>
      <c r="X714" s="510"/>
      <c r="Y714" s="510"/>
      <c r="Z714" s="510"/>
    </row>
    <row r="715">
      <c r="A715" s="510"/>
      <c r="B715" s="510"/>
      <c r="C715" s="510"/>
      <c r="D715" s="510"/>
      <c r="E715" s="510"/>
      <c r="F715" s="510"/>
      <c r="G715" s="510"/>
      <c r="H715" s="510"/>
      <c r="I715" s="510"/>
      <c r="J715" s="510"/>
      <c r="K715" s="510"/>
      <c r="L715" s="510"/>
      <c r="M715" s="510"/>
      <c r="N715" s="510"/>
      <c r="O715" s="510"/>
      <c r="P715" s="510"/>
      <c r="Q715" s="510"/>
      <c r="R715" s="510"/>
      <c r="S715" s="510"/>
      <c r="T715" s="510"/>
      <c r="U715" s="510"/>
      <c r="V715" s="510"/>
      <c r="W715" s="510"/>
      <c r="X715" s="510"/>
      <c r="Y715" s="510"/>
      <c r="Z715" s="510"/>
    </row>
    <row r="716">
      <c r="A716" s="510"/>
      <c r="B716" s="510"/>
      <c r="C716" s="510"/>
      <c r="D716" s="510"/>
      <c r="E716" s="510"/>
      <c r="F716" s="510"/>
      <c r="G716" s="510"/>
      <c r="H716" s="510"/>
      <c r="I716" s="510"/>
      <c r="J716" s="510"/>
      <c r="K716" s="510"/>
      <c r="L716" s="510"/>
      <c r="M716" s="510"/>
      <c r="N716" s="510"/>
      <c r="O716" s="510"/>
      <c r="P716" s="510"/>
      <c r="Q716" s="510"/>
      <c r="R716" s="510"/>
      <c r="S716" s="510"/>
      <c r="T716" s="510"/>
      <c r="U716" s="510"/>
      <c r="V716" s="510"/>
      <c r="W716" s="510"/>
      <c r="X716" s="510"/>
      <c r="Y716" s="510"/>
      <c r="Z716" s="510"/>
    </row>
    <row r="717">
      <c r="A717" s="510"/>
      <c r="B717" s="510"/>
      <c r="C717" s="510"/>
      <c r="D717" s="510"/>
      <c r="E717" s="510"/>
      <c r="F717" s="510"/>
      <c r="G717" s="510"/>
      <c r="H717" s="510"/>
      <c r="I717" s="510"/>
      <c r="J717" s="510"/>
      <c r="K717" s="510"/>
      <c r="L717" s="510"/>
      <c r="M717" s="510"/>
      <c r="N717" s="510"/>
      <c r="O717" s="510"/>
      <c r="P717" s="510"/>
      <c r="Q717" s="510"/>
      <c r="R717" s="510"/>
      <c r="S717" s="510"/>
      <c r="T717" s="510"/>
      <c r="U717" s="510"/>
      <c r="V717" s="510"/>
      <c r="W717" s="510"/>
      <c r="X717" s="510"/>
      <c r="Y717" s="510"/>
      <c r="Z717" s="510"/>
    </row>
    <row r="718">
      <c r="A718" s="510"/>
      <c r="B718" s="510"/>
      <c r="C718" s="510"/>
      <c r="D718" s="510"/>
      <c r="E718" s="510"/>
      <c r="F718" s="510"/>
      <c r="G718" s="510"/>
      <c r="H718" s="510"/>
      <c r="I718" s="510"/>
      <c r="J718" s="510"/>
      <c r="K718" s="510"/>
      <c r="L718" s="510"/>
      <c r="M718" s="510"/>
      <c r="N718" s="510"/>
      <c r="O718" s="510"/>
      <c r="P718" s="510"/>
      <c r="Q718" s="510"/>
      <c r="R718" s="510"/>
      <c r="S718" s="510"/>
      <c r="T718" s="510"/>
      <c r="U718" s="510"/>
      <c r="V718" s="510"/>
      <c r="W718" s="510"/>
      <c r="X718" s="510"/>
      <c r="Y718" s="510"/>
      <c r="Z718" s="510"/>
    </row>
    <row r="719">
      <c r="A719" s="510"/>
      <c r="B719" s="510"/>
      <c r="C719" s="510"/>
      <c r="D719" s="510"/>
      <c r="E719" s="510"/>
      <c r="F719" s="510"/>
      <c r="G719" s="510"/>
      <c r="H719" s="510"/>
      <c r="I719" s="510"/>
      <c r="J719" s="510"/>
      <c r="K719" s="510"/>
      <c r="L719" s="510"/>
      <c r="M719" s="510"/>
      <c r="N719" s="510"/>
      <c r="O719" s="510"/>
      <c r="P719" s="510"/>
      <c r="Q719" s="510"/>
      <c r="R719" s="510"/>
      <c r="S719" s="510"/>
      <c r="T719" s="510"/>
      <c r="U719" s="510"/>
      <c r="V719" s="510"/>
      <c r="W719" s="510"/>
      <c r="X719" s="510"/>
      <c r="Y719" s="510"/>
      <c r="Z719" s="510"/>
    </row>
    <row r="720">
      <c r="A720" s="510"/>
      <c r="B720" s="510"/>
      <c r="C720" s="510"/>
      <c r="D720" s="510"/>
      <c r="E720" s="510"/>
      <c r="F720" s="510"/>
      <c r="G720" s="510"/>
      <c r="H720" s="510"/>
      <c r="I720" s="510"/>
      <c r="J720" s="510"/>
      <c r="K720" s="510"/>
      <c r="L720" s="510"/>
      <c r="M720" s="510"/>
      <c r="N720" s="510"/>
      <c r="O720" s="510"/>
      <c r="P720" s="510"/>
      <c r="Q720" s="510"/>
      <c r="R720" s="510"/>
      <c r="S720" s="510"/>
      <c r="T720" s="510"/>
      <c r="U720" s="510"/>
      <c r="V720" s="510"/>
      <c r="W720" s="510"/>
      <c r="X720" s="510"/>
      <c r="Y720" s="510"/>
      <c r="Z720" s="510"/>
    </row>
    <row r="721">
      <c r="A721" s="510"/>
      <c r="B721" s="510"/>
      <c r="C721" s="510"/>
      <c r="D721" s="510"/>
      <c r="E721" s="510"/>
      <c r="F721" s="510"/>
      <c r="G721" s="510"/>
      <c r="H721" s="510"/>
      <c r="I721" s="510"/>
      <c r="J721" s="510"/>
      <c r="K721" s="510"/>
      <c r="L721" s="510"/>
      <c r="M721" s="510"/>
      <c r="N721" s="510"/>
      <c r="O721" s="510"/>
      <c r="P721" s="510"/>
      <c r="Q721" s="510"/>
      <c r="R721" s="510"/>
      <c r="S721" s="510"/>
      <c r="T721" s="510"/>
      <c r="U721" s="510"/>
      <c r="V721" s="510"/>
      <c r="W721" s="510"/>
      <c r="X721" s="510"/>
      <c r="Y721" s="510"/>
      <c r="Z721" s="510"/>
    </row>
    <row r="722">
      <c r="A722" s="510"/>
      <c r="B722" s="510"/>
      <c r="C722" s="510"/>
      <c r="D722" s="510"/>
      <c r="E722" s="510"/>
      <c r="F722" s="510"/>
      <c r="G722" s="510"/>
      <c r="H722" s="510"/>
      <c r="I722" s="510"/>
      <c r="J722" s="510"/>
      <c r="K722" s="510"/>
      <c r="L722" s="510"/>
      <c r="M722" s="510"/>
      <c r="N722" s="510"/>
      <c r="O722" s="510"/>
      <c r="P722" s="510"/>
      <c r="Q722" s="510"/>
      <c r="R722" s="510"/>
      <c r="S722" s="510"/>
      <c r="T722" s="510"/>
      <c r="U722" s="510"/>
      <c r="V722" s="510"/>
      <c r="W722" s="510"/>
      <c r="X722" s="510"/>
      <c r="Y722" s="510"/>
      <c r="Z722" s="510"/>
    </row>
    <row r="723">
      <c r="A723" s="510"/>
      <c r="B723" s="510"/>
      <c r="C723" s="510"/>
      <c r="D723" s="510"/>
      <c r="E723" s="510"/>
      <c r="F723" s="510"/>
      <c r="G723" s="510"/>
      <c r="H723" s="510"/>
      <c r="I723" s="510"/>
      <c r="J723" s="510"/>
      <c r="K723" s="510"/>
      <c r="L723" s="510"/>
      <c r="M723" s="510"/>
      <c r="N723" s="510"/>
      <c r="O723" s="510"/>
      <c r="P723" s="510"/>
      <c r="Q723" s="510"/>
      <c r="R723" s="510"/>
      <c r="S723" s="510"/>
      <c r="T723" s="510"/>
      <c r="U723" s="510"/>
      <c r="V723" s="510"/>
      <c r="W723" s="510"/>
      <c r="X723" s="510"/>
      <c r="Y723" s="510"/>
      <c r="Z723" s="510"/>
    </row>
    <row r="724">
      <c r="A724" s="510"/>
      <c r="B724" s="510"/>
      <c r="C724" s="510"/>
      <c r="D724" s="510"/>
      <c r="E724" s="510"/>
      <c r="F724" s="510"/>
      <c r="G724" s="510"/>
      <c r="H724" s="510"/>
      <c r="I724" s="510"/>
      <c r="J724" s="510"/>
      <c r="K724" s="510"/>
      <c r="L724" s="510"/>
      <c r="M724" s="510"/>
      <c r="N724" s="510"/>
      <c r="O724" s="510"/>
      <c r="P724" s="510"/>
      <c r="Q724" s="510"/>
      <c r="R724" s="510"/>
      <c r="S724" s="510"/>
      <c r="T724" s="510"/>
      <c r="U724" s="510"/>
      <c r="V724" s="510"/>
      <c r="W724" s="510"/>
      <c r="X724" s="510"/>
      <c r="Y724" s="510"/>
      <c r="Z724" s="510"/>
    </row>
    <row r="725">
      <c r="A725" s="510"/>
      <c r="B725" s="510"/>
      <c r="C725" s="510"/>
      <c r="D725" s="510"/>
      <c r="E725" s="510"/>
      <c r="F725" s="510"/>
      <c r="G725" s="510"/>
      <c r="H725" s="510"/>
      <c r="I725" s="510"/>
      <c r="J725" s="510"/>
      <c r="K725" s="510"/>
      <c r="L725" s="510"/>
      <c r="M725" s="510"/>
      <c r="N725" s="510"/>
      <c r="O725" s="510"/>
      <c r="P725" s="510"/>
      <c r="Q725" s="510"/>
      <c r="R725" s="510"/>
      <c r="S725" s="510"/>
      <c r="T725" s="510"/>
      <c r="U725" s="510"/>
      <c r="V725" s="510"/>
      <c r="W725" s="510"/>
      <c r="X725" s="510"/>
      <c r="Y725" s="510"/>
      <c r="Z725" s="510"/>
    </row>
    <row r="726">
      <c r="A726" s="510"/>
      <c r="B726" s="510"/>
      <c r="C726" s="510"/>
      <c r="D726" s="510"/>
      <c r="E726" s="510"/>
      <c r="F726" s="510"/>
      <c r="G726" s="510"/>
      <c r="H726" s="510"/>
      <c r="I726" s="510"/>
      <c r="J726" s="510"/>
      <c r="K726" s="510"/>
      <c r="L726" s="510"/>
      <c r="M726" s="510"/>
      <c r="N726" s="510"/>
      <c r="O726" s="510"/>
      <c r="P726" s="510"/>
      <c r="Q726" s="510"/>
      <c r="R726" s="510"/>
      <c r="S726" s="510"/>
      <c r="T726" s="510"/>
      <c r="U726" s="510"/>
      <c r="V726" s="510"/>
      <c r="W726" s="510"/>
      <c r="X726" s="510"/>
      <c r="Y726" s="510"/>
      <c r="Z726" s="510"/>
    </row>
    <row r="727">
      <c r="A727" s="510"/>
      <c r="B727" s="510"/>
      <c r="C727" s="510"/>
      <c r="D727" s="510"/>
      <c r="E727" s="510"/>
      <c r="F727" s="510"/>
      <c r="G727" s="510"/>
      <c r="H727" s="510"/>
      <c r="I727" s="510"/>
      <c r="J727" s="510"/>
      <c r="K727" s="510"/>
      <c r="L727" s="510"/>
      <c r="M727" s="510"/>
      <c r="N727" s="510"/>
      <c r="O727" s="510"/>
      <c r="P727" s="510"/>
      <c r="Q727" s="510"/>
      <c r="R727" s="510"/>
      <c r="S727" s="510"/>
      <c r="T727" s="510"/>
      <c r="U727" s="510"/>
      <c r="V727" s="510"/>
      <c r="W727" s="510"/>
      <c r="X727" s="510"/>
      <c r="Y727" s="510"/>
      <c r="Z727" s="510"/>
    </row>
    <row r="728">
      <c r="A728" s="510"/>
      <c r="B728" s="510"/>
      <c r="C728" s="510"/>
      <c r="D728" s="510"/>
      <c r="E728" s="510"/>
      <c r="F728" s="510"/>
      <c r="G728" s="510"/>
      <c r="H728" s="510"/>
      <c r="I728" s="510"/>
      <c r="J728" s="510"/>
      <c r="K728" s="510"/>
      <c r="L728" s="510"/>
      <c r="M728" s="510"/>
      <c r="N728" s="510"/>
      <c r="O728" s="510"/>
      <c r="P728" s="510"/>
      <c r="Q728" s="510"/>
      <c r="R728" s="510"/>
      <c r="S728" s="510"/>
      <c r="T728" s="510"/>
      <c r="U728" s="510"/>
      <c r="V728" s="510"/>
      <c r="W728" s="510"/>
      <c r="X728" s="510"/>
      <c r="Y728" s="510"/>
      <c r="Z728" s="510"/>
    </row>
    <row r="729">
      <c r="A729" s="510"/>
      <c r="B729" s="510"/>
      <c r="C729" s="510"/>
      <c r="D729" s="510"/>
      <c r="E729" s="510"/>
      <c r="F729" s="510"/>
      <c r="G729" s="510"/>
      <c r="H729" s="510"/>
      <c r="I729" s="510"/>
      <c r="J729" s="510"/>
      <c r="K729" s="510"/>
      <c r="L729" s="510"/>
      <c r="M729" s="510"/>
      <c r="N729" s="510"/>
      <c r="O729" s="510"/>
      <c r="P729" s="510"/>
      <c r="Q729" s="510"/>
      <c r="R729" s="510"/>
      <c r="S729" s="510"/>
      <c r="T729" s="510"/>
      <c r="U729" s="510"/>
      <c r="V729" s="510"/>
      <c r="W729" s="510"/>
      <c r="X729" s="510"/>
      <c r="Y729" s="510"/>
      <c r="Z729" s="510"/>
    </row>
    <row r="730">
      <c r="A730" s="510"/>
      <c r="B730" s="510"/>
      <c r="C730" s="510"/>
      <c r="D730" s="510"/>
      <c r="E730" s="510"/>
      <c r="F730" s="510"/>
      <c r="G730" s="510"/>
      <c r="H730" s="510"/>
      <c r="I730" s="510"/>
      <c r="J730" s="510"/>
      <c r="K730" s="510"/>
      <c r="L730" s="510"/>
      <c r="M730" s="510"/>
      <c r="N730" s="510"/>
      <c r="O730" s="510"/>
      <c r="P730" s="510"/>
      <c r="Q730" s="510"/>
      <c r="R730" s="510"/>
      <c r="S730" s="510"/>
      <c r="T730" s="510"/>
      <c r="U730" s="510"/>
      <c r="V730" s="510"/>
      <c r="W730" s="510"/>
      <c r="X730" s="510"/>
      <c r="Y730" s="510"/>
      <c r="Z730" s="510"/>
    </row>
    <row r="731">
      <c r="A731" s="510"/>
      <c r="B731" s="510"/>
      <c r="C731" s="510"/>
      <c r="D731" s="510"/>
      <c r="E731" s="510"/>
      <c r="F731" s="510"/>
      <c r="G731" s="510"/>
      <c r="H731" s="510"/>
      <c r="I731" s="510"/>
      <c r="J731" s="510"/>
      <c r="K731" s="510"/>
      <c r="L731" s="510"/>
      <c r="M731" s="510"/>
      <c r="N731" s="510"/>
      <c r="O731" s="510"/>
      <c r="P731" s="510"/>
      <c r="Q731" s="510"/>
      <c r="R731" s="510"/>
      <c r="S731" s="510"/>
      <c r="T731" s="510"/>
      <c r="U731" s="510"/>
      <c r="V731" s="510"/>
      <c r="W731" s="510"/>
      <c r="X731" s="510"/>
      <c r="Y731" s="510"/>
      <c r="Z731" s="510"/>
    </row>
    <row r="732">
      <c r="A732" s="510"/>
      <c r="B732" s="510"/>
      <c r="C732" s="510"/>
      <c r="D732" s="510"/>
      <c r="E732" s="510"/>
      <c r="F732" s="510"/>
      <c r="G732" s="510"/>
      <c r="H732" s="510"/>
      <c r="I732" s="510"/>
      <c r="J732" s="510"/>
      <c r="K732" s="510"/>
      <c r="L732" s="510"/>
      <c r="M732" s="510"/>
      <c r="N732" s="510"/>
      <c r="O732" s="510"/>
      <c r="P732" s="510"/>
      <c r="Q732" s="510"/>
      <c r="R732" s="510"/>
      <c r="S732" s="510"/>
      <c r="T732" s="510"/>
      <c r="U732" s="510"/>
      <c r="V732" s="510"/>
      <c r="W732" s="510"/>
      <c r="X732" s="510"/>
      <c r="Y732" s="510"/>
      <c r="Z732" s="510"/>
    </row>
    <row r="733">
      <c r="A733" s="510"/>
      <c r="B733" s="510"/>
      <c r="C733" s="510"/>
      <c r="D733" s="510"/>
      <c r="E733" s="510"/>
      <c r="F733" s="510"/>
      <c r="G733" s="510"/>
      <c r="H733" s="510"/>
      <c r="I733" s="510"/>
      <c r="J733" s="510"/>
      <c r="K733" s="510"/>
      <c r="L733" s="510"/>
      <c r="M733" s="510"/>
      <c r="N733" s="510"/>
      <c r="O733" s="510"/>
      <c r="P733" s="510"/>
      <c r="Q733" s="510"/>
      <c r="R733" s="510"/>
      <c r="S733" s="510"/>
      <c r="T733" s="510"/>
      <c r="U733" s="510"/>
      <c r="V733" s="510"/>
      <c r="W733" s="510"/>
      <c r="X733" s="510"/>
      <c r="Y733" s="510"/>
      <c r="Z733" s="510"/>
    </row>
    <row r="734">
      <c r="A734" s="510"/>
      <c r="B734" s="510"/>
      <c r="C734" s="510"/>
      <c r="D734" s="510"/>
      <c r="E734" s="510"/>
      <c r="F734" s="510"/>
      <c r="G734" s="510"/>
      <c r="H734" s="510"/>
      <c r="I734" s="510"/>
      <c r="J734" s="510"/>
      <c r="K734" s="510"/>
      <c r="L734" s="510"/>
      <c r="M734" s="510"/>
      <c r="N734" s="510"/>
      <c r="O734" s="510"/>
      <c r="P734" s="510"/>
      <c r="Q734" s="510"/>
      <c r="R734" s="510"/>
      <c r="S734" s="510"/>
      <c r="T734" s="510"/>
      <c r="U734" s="510"/>
      <c r="V734" s="510"/>
      <c r="W734" s="510"/>
      <c r="X734" s="510"/>
      <c r="Y734" s="510"/>
      <c r="Z734" s="510"/>
    </row>
    <row r="735">
      <c r="A735" s="510"/>
      <c r="B735" s="510"/>
      <c r="C735" s="510"/>
      <c r="D735" s="510"/>
      <c r="E735" s="510"/>
      <c r="F735" s="510"/>
      <c r="G735" s="510"/>
      <c r="H735" s="510"/>
      <c r="I735" s="510"/>
      <c r="J735" s="510"/>
      <c r="K735" s="510"/>
      <c r="L735" s="510"/>
      <c r="M735" s="510"/>
      <c r="N735" s="510"/>
      <c r="O735" s="510"/>
      <c r="P735" s="510"/>
      <c r="Q735" s="510"/>
      <c r="R735" s="510"/>
      <c r="S735" s="510"/>
      <c r="T735" s="510"/>
      <c r="U735" s="510"/>
      <c r="V735" s="510"/>
      <c r="W735" s="510"/>
      <c r="X735" s="510"/>
      <c r="Y735" s="510"/>
      <c r="Z735" s="510"/>
    </row>
    <row r="736">
      <c r="A736" s="510"/>
      <c r="B736" s="510"/>
      <c r="C736" s="510"/>
      <c r="D736" s="510"/>
      <c r="E736" s="510"/>
      <c r="F736" s="510"/>
      <c r="G736" s="510"/>
      <c r="H736" s="510"/>
      <c r="I736" s="510"/>
      <c r="J736" s="510"/>
      <c r="K736" s="510"/>
      <c r="L736" s="510"/>
      <c r="M736" s="510"/>
      <c r="N736" s="510"/>
      <c r="O736" s="510"/>
      <c r="P736" s="510"/>
      <c r="Q736" s="510"/>
      <c r="R736" s="510"/>
      <c r="S736" s="510"/>
      <c r="T736" s="510"/>
      <c r="U736" s="510"/>
      <c r="V736" s="510"/>
      <c r="W736" s="510"/>
      <c r="X736" s="510"/>
      <c r="Y736" s="510"/>
      <c r="Z736" s="510"/>
    </row>
    <row r="737">
      <c r="A737" s="510"/>
      <c r="B737" s="510"/>
      <c r="C737" s="510"/>
      <c r="D737" s="510"/>
      <c r="E737" s="510"/>
      <c r="F737" s="510"/>
      <c r="G737" s="510"/>
      <c r="H737" s="510"/>
      <c r="I737" s="510"/>
      <c r="J737" s="510"/>
      <c r="K737" s="510"/>
      <c r="L737" s="510"/>
      <c r="M737" s="510"/>
      <c r="N737" s="510"/>
      <c r="O737" s="510"/>
      <c r="P737" s="510"/>
      <c r="Q737" s="510"/>
      <c r="R737" s="510"/>
      <c r="S737" s="510"/>
      <c r="T737" s="510"/>
      <c r="U737" s="510"/>
      <c r="V737" s="510"/>
      <c r="W737" s="510"/>
      <c r="X737" s="510"/>
      <c r="Y737" s="510"/>
      <c r="Z737" s="510"/>
    </row>
    <row r="738">
      <c r="A738" s="510"/>
      <c r="B738" s="510"/>
      <c r="C738" s="510"/>
      <c r="D738" s="510"/>
      <c r="E738" s="510"/>
      <c r="F738" s="510"/>
      <c r="G738" s="510"/>
      <c r="H738" s="510"/>
      <c r="I738" s="510"/>
      <c r="J738" s="510"/>
      <c r="K738" s="510"/>
      <c r="L738" s="510"/>
      <c r="M738" s="510"/>
      <c r="N738" s="510"/>
      <c r="O738" s="510"/>
      <c r="P738" s="510"/>
      <c r="Q738" s="510"/>
      <c r="R738" s="510"/>
      <c r="S738" s="510"/>
      <c r="T738" s="510"/>
      <c r="U738" s="510"/>
      <c r="V738" s="510"/>
      <c r="W738" s="510"/>
      <c r="X738" s="510"/>
      <c r="Y738" s="510"/>
      <c r="Z738" s="510"/>
    </row>
    <row r="739">
      <c r="A739" s="510"/>
      <c r="B739" s="510"/>
      <c r="C739" s="510"/>
      <c r="D739" s="510"/>
      <c r="E739" s="510"/>
      <c r="F739" s="510"/>
      <c r="G739" s="510"/>
      <c r="H739" s="510"/>
      <c r="I739" s="510"/>
      <c r="J739" s="510"/>
      <c r="K739" s="510"/>
      <c r="L739" s="510"/>
      <c r="M739" s="510"/>
      <c r="N739" s="510"/>
      <c r="O739" s="510"/>
      <c r="P739" s="510"/>
      <c r="Q739" s="510"/>
      <c r="R739" s="510"/>
      <c r="S739" s="510"/>
      <c r="T739" s="510"/>
      <c r="U739" s="510"/>
      <c r="V739" s="510"/>
      <c r="W739" s="510"/>
      <c r="X739" s="510"/>
      <c r="Y739" s="510"/>
      <c r="Z739" s="510"/>
    </row>
    <row r="740">
      <c r="A740" s="510"/>
      <c r="B740" s="510"/>
      <c r="C740" s="510"/>
      <c r="D740" s="510"/>
      <c r="E740" s="510"/>
      <c r="F740" s="510"/>
      <c r="G740" s="510"/>
      <c r="H740" s="510"/>
      <c r="I740" s="510"/>
      <c r="J740" s="510"/>
      <c r="K740" s="510"/>
      <c r="L740" s="510"/>
      <c r="M740" s="510"/>
      <c r="N740" s="510"/>
      <c r="O740" s="510"/>
      <c r="P740" s="510"/>
      <c r="Q740" s="510"/>
      <c r="R740" s="510"/>
      <c r="S740" s="510"/>
      <c r="T740" s="510"/>
      <c r="U740" s="510"/>
      <c r="V740" s="510"/>
      <c r="W740" s="510"/>
      <c r="X740" s="510"/>
      <c r="Y740" s="510"/>
      <c r="Z740" s="510"/>
    </row>
    <row r="741">
      <c r="A741" s="510"/>
      <c r="B741" s="510"/>
      <c r="C741" s="510"/>
      <c r="D741" s="510"/>
      <c r="E741" s="510"/>
      <c r="F741" s="510"/>
      <c r="G741" s="510"/>
      <c r="H741" s="510"/>
      <c r="I741" s="510"/>
      <c r="J741" s="510"/>
      <c r="K741" s="510"/>
      <c r="L741" s="510"/>
      <c r="M741" s="510"/>
      <c r="N741" s="510"/>
      <c r="O741" s="510"/>
      <c r="P741" s="510"/>
      <c r="Q741" s="510"/>
      <c r="R741" s="510"/>
      <c r="S741" s="510"/>
      <c r="T741" s="510"/>
      <c r="U741" s="510"/>
      <c r="V741" s="510"/>
      <c r="W741" s="510"/>
      <c r="X741" s="510"/>
      <c r="Y741" s="510"/>
      <c r="Z741" s="510"/>
    </row>
    <row r="742">
      <c r="A742" s="510"/>
      <c r="B742" s="510"/>
      <c r="C742" s="510"/>
      <c r="D742" s="510"/>
      <c r="E742" s="510"/>
      <c r="F742" s="510"/>
      <c r="G742" s="510"/>
      <c r="H742" s="510"/>
      <c r="I742" s="510"/>
      <c r="J742" s="510"/>
      <c r="K742" s="510"/>
      <c r="L742" s="510"/>
      <c r="M742" s="510"/>
      <c r="N742" s="510"/>
      <c r="O742" s="510"/>
      <c r="P742" s="510"/>
      <c r="Q742" s="510"/>
      <c r="R742" s="510"/>
      <c r="S742" s="510"/>
      <c r="T742" s="510"/>
      <c r="U742" s="510"/>
      <c r="V742" s="510"/>
      <c r="W742" s="510"/>
      <c r="X742" s="510"/>
      <c r="Y742" s="510"/>
      <c r="Z742" s="510"/>
    </row>
    <row r="743">
      <c r="A743" s="510"/>
      <c r="B743" s="510"/>
      <c r="C743" s="510"/>
      <c r="D743" s="510"/>
      <c r="E743" s="510"/>
      <c r="F743" s="510"/>
      <c r="G743" s="510"/>
      <c r="H743" s="510"/>
      <c r="I743" s="510"/>
      <c r="J743" s="510"/>
      <c r="K743" s="510"/>
      <c r="L743" s="510"/>
      <c r="M743" s="510"/>
      <c r="N743" s="510"/>
      <c r="O743" s="510"/>
      <c r="P743" s="510"/>
      <c r="Q743" s="510"/>
      <c r="R743" s="510"/>
      <c r="S743" s="510"/>
      <c r="T743" s="510"/>
      <c r="U743" s="510"/>
      <c r="V743" s="510"/>
      <c r="W743" s="510"/>
      <c r="X743" s="510"/>
      <c r="Y743" s="510"/>
      <c r="Z743" s="510"/>
    </row>
    <row r="744">
      <c r="A744" s="510"/>
      <c r="B744" s="510"/>
      <c r="C744" s="510"/>
      <c r="D744" s="510"/>
      <c r="E744" s="510"/>
      <c r="F744" s="510"/>
      <c r="G744" s="510"/>
      <c r="H744" s="510"/>
      <c r="I744" s="510"/>
      <c r="J744" s="510"/>
      <c r="K744" s="510"/>
      <c r="L744" s="510"/>
      <c r="M744" s="510"/>
      <c r="N744" s="510"/>
      <c r="O744" s="510"/>
      <c r="P744" s="510"/>
      <c r="Q744" s="510"/>
      <c r="R744" s="510"/>
      <c r="S744" s="510"/>
      <c r="T744" s="510"/>
      <c r="U744" s="510"/>
      <c r="V744" s="510"/>
      <c r="W744" s="510"/>
      <c r="X744" s="510"/>
      <c r="Y744" s="510"/>
      <c r="Z744" s="510"/>
    </row>
    <row r="745">
      <c r="A745" s="510"/>
      <c r="B745" s="510"/>
      <c r="C745" s="510"/>
      <c r="D745" s="510"/>
      <c r="E745" s="510"/>
      <c r="F745" s="510"/>
      <c r="G745" s="510"/>
      <c r="H745" s="510"/>
      <c r="I745" s="510"/>
      <c r="J745" s="510"/>
      <c r="K745" s="510"/>
      <c r="L745" s="510"/>
      <c r="M745" s="510"/>
      <c r="N745" s="510"/>
      <c r="O745" s="510"/>
      <c r="P745" s="510"/>
      <c r="Q745" s="510"/>
      <c r="R745" s="510"/>
      <c r="S745" s="510"/>
      <c r="T745" s="510"/>
      <c r="U745" s="510"/>
      <c r="V745" s="510"/>
      <c r="W745" s="510"/>
      <c r="X745" s="510"/>
      <c r="Y745" s="510"/>
      <c r="Z745" s="510"/>
    </row>
    <row r="746">
      <c r="A746" s="510"/>
      <c r="B746" s="510"/>
      <c r="C746" s="510"/>
      <c r="D746" s="510"/>
      <c r="E746" s="510"/>
      <c r="F746" s="510"/>
      <c r="G746" s="510"/>
      <c r="H746" s="510"/>
      <c r="I746" s="510"/>
      <c r="J746" s="510"/>
      <c r="K746" s="510"/>
      <c r="L746" s="510"/>
      <c r="M746" s="510"/>
      <c r="N746" s="510"/>
      <c r="O746" s="510"/>
      <c r="P746" s="510"/>
      <c r="Q746" s="510"/>
      <c r="R746" s="510"/>
      <c r="S746" s="510"/>
      <c r="T746" s="510"/>
      <c r="U746" s="510"/>
      <c r="V746" s="510"/>
      <c r="W746" s="510"/>
      <c r="X746" s="510"/>
      <c r="Y746" s="510"/>
      <c r="Z746" s="510"/>
    </row>
    <row r="747">
      <c r="A747" s="510"/>
      <c r="B747" s="510"/>
      <c r="C747" s="510"/>
      <c r="D747" s="510"/>
      <c r="E747" s="510"/>
      <c r="F747" s="510"/>
      <c r="G747" s="510"/>
      <c r="H747" s="510"/>
      <c r="I747" s="510"/>
      <c r="J747" s="510"/>
      <c r="K747" s="510"/>
      <c r="L747" s="510"/>
      <c r="M747" s="510"/>
      <c r="N747" s="510"/>
      <c r="O747" s="510"/>
      <c r="P747" s="510"/>
      <c r="Q747" s="510"/>
      <c r="R747" s="510"/>
      <c r="S747" s="510"/>
      <c r="T747" s="510"/>
      <c r="U747" s="510"/>
      <c r="V747" s="510"/>
      <c r="W747" s="510"/>
      <c r="X747" s="510"/>
      <c r="Y747" s="510"/>
      <c r="Z747" s="510"/>
    </row>
    <row r="748">
      <c r="A748" s="510"/>
      <c r="B748" s="510"/>
      <c r="C748" s="510"/>
      <c r="D748" s="510"/>
      <c r="E748" s="510"/>
      <c r="F748" s="510"/>
      <c r="G748" s="510"/>
      <c r="H748" s="510"/>
      <c r="I748" s="510"/>
      <c r="J748" s="510"/>
      <c r="K748" s="510"/>
      <c r="L748" s="510"/>
      <c r="M748" s="510"/>
      <c r="N748" s="510"/>
      <c r="O748" s="510"/>
      <c r="P748" s="510"/>
      <c r="Q748" s="510"/>
      <c r="R748" s="510"/>
      <c r="S748" s="510"/>
      <c r="T748" s="510"/>
      <c r="U748" s="510"/>
      <c r="V748" s="510"/>
      <c r="W748" s="510"/>
      <c r="X748" s="510"/>
      <c r="Y748" s="510"/>
      <c r="Z748" s="510"/>
    </row>
    <row r="749">
      <c r="A749" s="510"/>
      <c r="B749" s="510"/>
      <c r="C749" s="510"/>
      <c r="D749" s="510"/>
      <c r="E749" s="510"/>
      <c r="F749" s="510"/>
      <c r="G749" s="510"/>
      <c r="H749" s="510"/>
      <c r="I749" s="510"/>
      <c r="J749" s="510"/>
      <c r="K749" s="510"/>
      <c r="L749" s="510"/>
      <c r="M749" s="510"/>
      <c r="N749" s="510"/>
      <c r="O749" s="510"/>
      <c r="P749" s="510"/>
      <c r="Q749" s="510"/>
      <c r="R749" s="510"/>
      <c r="S749" s="510"/>
      <c r="T749" s="510"/>
      <c r="U749" s="510"/>
      <c r="V749" s="510"/>
      <c r="W749" s="510"/>
      <c r="X749" s="510"/>
      <c r="Y749" s="510"/>
      <c r="Z749" s="510"/>
    </row>
    <row r="750">
      <c r="A750" s="510"/>
      <c r="B750" s="510"/>
      <c r="C750" s="510"/>
      <c r="D750" s="510"/>
      <c r="E750" s="510"/>
      <c r="F750" s="510"/>
      <c r="G750" s="510"/>
      <c r="H750" s="510"/>
      <c r="I750" s="510"/>
      <c r="J750" s="510"/>
      <c r="K750" s="510"/>
      <c r="L750" s="510"/>
      <c r="M750" s="510"/>
      <c r="N750" s="510"/>
      <c r="O750" s="510"/>
      <c r="P750" s="510"/>
      <c r="Q750" s="510"/>
      <c r="R750" s="510"/>
      <c r="S750" s="510"/>
      <c r="T750" s="510"/>
      <c r="U750" s="510"/>
      <c r="V750" s="510"/>
      <c r="W750" s="510"/>
      <c r="X750" s="510"/>
      <c r="Y750" s="510"/>
      <c r="Z750" s="510"/>
    </row>
    <row r="751">
      <c r="A751" s="510"/>
      <c r="B751" s="510"/>
      <c r="C751" s="510"/>
      <c r="D751" s="510"/>
      <c r="E751" s="510"/>
      <c r="F751" s="510"/>
      <c r="G751" s="510"/>
      <c r="H751" s="510"/>
      <c r="I751" s="510"/>
      <c r="J751" s="510"/>
      <c r="K751" s="510"/>
      <c r="L751" s="510"/>
      <c r="M751" s="510"/>
      <c r="N751" s="510"/>
      <c r="O751" s="510"/>
      <c r="P751" s="510"/>
      <c r="Q751" s="510"/>
      <c r="R751" s="510"/>
      <c r="S751" s="510"/>
      <c r="T751" s="510"/>
      <c r="U751" s="510"/>
      <c r="V751" s="510"/>
      <c r="W751" s="510"/>
      <c r="X751" s="510"/>
      <c r="Y751" s="510"/>
      <c r="Z751" s="510"/>
    </row>
    <row r="752">
      <c r="A752" s="510"/>
      <c r="B752" s="510"/>
      <c r="C752" s="510"/>
      <c r="D752" s="510"/>
      <c r="E752" s="510"/>
      <c r="F752" s="510"/>
      <c r="G752" s="510"/>
      <c r="H752" s="510"/>
      <c r="I752" s="510"/>
      <c r="J752" s="510"/>
      <c r="K752" s="510"/>
      <c r="L752" s="510"/>
      <c r="M752" s="510"/>
      <c r="N752" s="510"/>
      <c r="O752" s="510"/>
      <c r="P752" s="510"/>
      <c r="Q752" s="510"/>
      <c r="R752" s="510"/>
      <c r="S752" s="510"/>
      <c r="T752" s="510"/>
      <c r="U752" s="510"/>
      <c r="V752" s="510"/>
      <c r="W752" s="510"/>
      <c r="X752" s="510"/>
      <c r="Y752" s="510"/>
      <c r="Z752" s="510"/>
    </row>
    <row r="753">
      <c r="A753" s="510"/>
      <c r="B753" s="510"/>
      <c r="C753" s="510"/>
      <c r="D753" s="510"/>
      <c r="E753" s="510"/>
      <c r="F753" s="510"/>
      <c r="G753" s="510"/>
      <c r="H753" s="510"/>
      <c r="I753" s="510"/>
      <c r="J753" s="510"/>
      <c r="K753" s="510"/>
      <c r="L753" s="510"/>
      <c r="M753" s="510"/>
      <c r="N753" s="510"/>
      <c r="O753" s="510"/>
      <c r="P753" s="510"/>
      <c r="Q753" s="510"/>
      <c r="R753" s="510"/>
      <c r="S753" s="510"/>
      <c r="T753" s="510"/>
      <c r="U753" s="510"/>
      <c r="V753" s="510"/>
      <c r="W753" s="510"/>
      <c r="X753" s="510"/>
      <c r="Y753" s="510"/>
      <c r="Z753" s="510"/>
    </row>
    <row r="754">
      <c r="A754" s="510"/>
      <c r="B754" s="510"/>
      <c r="C754" s="510"/>
      <c r="D754" s="510"/>
      <c r="E754" s="510"/>
      <c r="F754" s="510"/>
      <c r="G754" s="510"/>
      <c r="H754" s="510"/>
      <c r="I754" s="510"/>
      <c r="J754" s="510"/>
      <c r="K754" s="510"/>
      <c r="L754" s="510"/>
      <c r="M754" s="510"/>
      <c r="N754" s="510"/>
      <c r="O754" s="510"/>
      <c r="P754" s="510"/>
      <c r="Q754" s="510"/>
      <c r="R754" s="510"/>
      <c r="S754" s="510"/>
      <c r="T754" s="510"/>
      <c r="U754" s="510"/>
      <c r="V754" s="510"/>
      <c r="W754" s="510"/>
      <c r="X754" s="510"/>
      <c r="Y754" s="510"/>
      <c r="Z754" s="510"/>
    </row>
    <row r="755">
      <c r="A755" s="510"/>
      <c r="B755" s="510"/>
      <c r="C755" s="510"/>
      <c r="D755" s="510"/>
      <c r="E755" s="510"/>
      <c r="F755" s="510"/>
      <c r="G755" s="510"/>
      <c r="H755" s="510"/>
      <c r="I755" s="510"/>
      <c r="J755" s="510"/>
      <c r="K755" s="510"/>
      <c r="L755" s="510"/>
      <c r="M755" s="510"/>
      <c r="N755" s="510"/>
      <c r="O755" s="510"/>
      <c r="P755" s="510"/>
      <c r="Q755" s="510"/>
      <c r="R755" s="510"/>
      <c r="S755" s="510"/>
      <c r="T755" s="510"/>
      <c r="U755" s="510"/>
      <c r="V755" s="510"/>
      <c r="W755" s="510"/>
      <c r="X755" s="510"/>
      <c r="Y755" s="510"/>
      <c r="Z755" s="510"/>
    </row>
    <row r="756">
      <c r="A756" s="510"/>
      <c r="B756" s="510"/>
      <c r="C756" s="510"/>
      <c r="D756" s="510"/>
      <c r="E756" s="510"/>
      <c r="F756" s="510"/>
      <c r="G756" s="510"/>
      <c r="H756" s="510"/>
      <c r="I756" s="510"/>
      <c r="J756" s="510"/>
      <c r="K756" s="510"/>
      <c r="L756" s="510"/>
      <c r="M756" s="510"/>
      <c r="N756" s="510"/>
      <c r="O756" s="510"/>
      <c r="P756" s="510"/>
      <c r="Q756" s="510"/>
      <c r="R756" s="510"/>
      <c r="S756" s="510"/>
      <c r="T756" s="510"/>
      <c r="U756" s="510"/>
      <c r="V756" s="510"/>
      <c r="W756" s="510"/>
      <c r="X756" s="510"/>
      <c r="Y756" s="510"/>
      <c r="Z756" s="510"/>
    </row>
    <row r="757">
      <c r="A757" s="510"/>
      <c r="B757" s="510"/>
      <c r="C757" s="510"/>
      <c r="D757" s="510"/>
      <c r="E757" s="510"/>
      <c r="F757" s="510"/>
      <c r="G757" s="510"/>
      <c r="H757" s="510"/>
      <c r="I757" s="510"/>
      <c r="J757" s="510"/>
      <c r="K757" s="510"/>
      <c r="L757" s="510"/>
      <c r="M757" s="510"/>
      <c r="N757" s="510"/>
      <c r="O757" s="510"/>
      <c r="P757" s="510"/>
      <c r="Q757" s="510"/>
      <c r="R757" s="510"/>
      <c r="S757" s="510"/>
      <c r="T757" s="510"/>
      <c r="U757" s="510"/>
      <c r="V757" s="510"/>
      <c r="W757" s="510"/>
      <c r="X757" s="510"/>
      <c r="Y757" s="510"/>
      <c r="Z757" s="510"/>
    </row>
    <row r="758">
      <c r="A758" s="510"/>
      <c r="B758" s="510"/>
      <c r="C758" s="510"/>
      <c r="D758" s="510"/>
      <c r="E758" s="510"/>
      <c r="F758" s="510"/>
      <c r="G758" s="510"/>
      <c r="H758" s="510"/>
      <c r="I758" s="510"/>
      <c r="J758" s="510"/>
      <c r="K758" s="510"/>
      <c r="L758" s="510"/>
      <c r="M758" s="510"/>
      <c r="N758" s="510"/>
      <c r="O758" s="510"/>
      <c r="P758" s="510"/>
      <c r="Q758" s="510"/>
      <c r="R758" s="510"/>
      <c r="S758" s="510"/>
      <c r="T758" s="510"/>
      <c r="U758" s="510"/>
      <c r="V758" s="510"/>
      <c r="W758" s="510"/>
      <c r="X758" s="510"/>
      <c r="Y758" s="510"/>
      <c r="Z758" s="510"/>
    </row>
    <row r="759">
      <c r="A759" s="510"/>
      <c r="B759" s="510"/>
      <c r="C759" s="510"/>
      <c r="D759" s="510"/>
      <c r="E759" s="510"/>
      <c r="F759" s="510"/>
      <c r="G759" s="510"/>
      <c r="H759" s="510"/>
      <c r="I759" s="510"/>
      <c r="J759" s="510"/>
      <c r="K759" s="510"/>
      <c r="L759" s="510"/>
      <c r="M759" s="510"/>
      <c r="N759" s="510"/>
      <c r="O759" s="510"/>
      <c r="P759" s="510"/>
      <c r="Q759" s="510"/>
      <c r="R759" s="510"/>
      <c r="S759" s="510"/>
      <c r="T759" s="510"/>
      <c r="U759" s="510"/>
      <c r="V759" s="510"/>
      <c r="W759" s="510"/>
      <c r="X759" s="510"/>
      <c r="Y759" s="510"/>
      <c r="Z759" s="510"/>
    </row>
    <row r="760">
      <c r="A760" s="510"/>
      <c r="B760" s="510"/>
      <c r="C760" s="510"/>
      <c r="D760" s="510"/>
      <c r="E760" s="510"/>
      <c r="F760" s="510"/>
      <c r="G760" s="510"/>
      <c r="H760" s="510"/>
      <c r="I760" s="510"/>
      <c r="J760" s="510"/>
      <c r="K760" s="510"/>
      <c r="L760" s="510"/>
      <c r="M760" s="510"/>
      <c r="N760" s="510"/>
      <c r="O760" s="510"/>
      <c r="P760" s="510"/>
      <c r="Q760" s="510"/>
      <c r="R760" s="510"/>
      <c r="S760" s="510"/>
      <c r="T760" s="510"/>
      <c r="U760" s="510"/>
      <c r="V760" s="510"/>
      <c r="W760" s="510"/>
      <c r="X760" s="510"/>
      <c r="Y760" s="510"/>
      <c r="Z760" s="510"/>
    </row>
    <row r="761">
      <c r="A761" s="510"/>
      <c r="B761" s="510"/>
      <c r="C761" s="510"/>
      <c r="D761" s="510"/>
      <c r="E761" s="510"/>
      <c r="F761" s="510"/>
      <c r="G761" s="510"/>
      <c r="H761" s="510"/>
      <c r="I761" s="510"/>
      <c r="J761" s="510"/>
      <c r="K761" s="510"/>
      <c r="L761" s="510"/>
      <c r="M761" s="510"/>
      <c r="N761" s="510"/>
      <c r="O761" s="510"/>
      <c r="P761" s="510"/>
      <c r="Q761" s="510"/>
      <c r="R761" s="510"/>
      <c r="S761" s="510"/>
      <c r="T761" s="510"/>
      <c r="U761" s="510"/>
      <c r="V761" s="510"/>
      <c r="W761" s="510"/>
      <c r="X761" s="510"/>
      <c r="Y761" s="510"/>
      <c r="Z761" s="510"/>
    </row>
    <row r="762">
      <c r="A762" s="510"/>
      <c r="B762" s="510"/>
      <c r="C762" s="510"/>
      <c r="D762" s="510"/>
      <c r="E762" s="510"/>
      <c r="F762" s="510"/>
      <c r="G762" s="510"/>
      <c r="H762" s="510"/>
      <c r="I762" s="510"/>
      <c r="J762" s="510"/>
      <c r="K762" s="510"/>
      <c r="L762" s="510"/>
      <c r="M762" s="510"/>
      <c r="N762" s="510"/>
      <c r="O762" s="510"/>
      <c r="P762" s="510"/>
      <c r="Q762" s="510"/>
      <c r="R762" s="510"/>
      <c r="S762" s="510"/>
      <c r="T762" s="510"/>
      <c r="U762" s="510"/>
      <c r="V762" s="510"/>
      <c r="W762" s="510"/>
      <c r="X762" s="510"/>
      <c r="Y762" s="510"/>
      <c r="Z762" s="510"/>
    </row>
    <row r="763">
      <c r="A763" s="510"/>
      <c r="B763" s="510"/>
      <c r="C763" s="510"/>
      <c r="D763" s="510"/>
      <c r="E763" s="510"/>
      <c r="F763" s="510"/>
      <c r="G763" s="510"/>
      <c r="H763" s="510"/>
      <c r="I763" s="510"/>
      <c r="J763" s="510"/>
      <c r="K763" s="510"/>
      <c r="L763" s="510"/>
      <c r="M763" s="510"/>
      <c r="N763" s="510"/>
      <c r="O763" s="510"/>
      <c r="P763" s="510"/>
      <c r="Q763" s="510"/>
      <c r="R763" s="510"/>
      <c r="S763" s="510"/>
      <c r="T763" s="510"/>
      <c r="U763" s="510"/>
      <c r="V763" s="510"/>
      <c r="W763" s="510"/>
      <c r="X763" s="510"/>
      <c r="Y763" s="510"/>
      <c r="Z763" s="510"/>
    </row>
    <row r="764">
      <c r="A764" s="510"/>
      <c r="B764" s="510"/>
      <c r="C764" s="510"/>
      <c r="D764" s="510"/>
      <c r="E764" s="510"/>
      <c r="F764" s="510"/>
      <c r="G764" s="510"/>
      <c r="H764" s="510"/>
      <c r="I764" s="510"/>
      <c r="J764" s="510"/>
      <c r="K764" s="510"/>
      <c r="L764" s="510"/>
      <c r="M764" s="510"/>
      <c r="N764" s="510"/>
      <c r="O764" s="510"/>
      <c r="P764" s="510"/>
      <c r="Q764" s="510"/>
      <c r="R764" s="510"/>
      <c r="S764" s="510"/>
      <c r="T764" s="510"/>
      <c r="U764" s="510"/>
      <c r="V764" s="510"/>
      <c r="W764" s="510"/>
      <c r="X764" s="510"/>
      <c r="Y764" s="510"/>
      <c r="Z764" s="510"/>
    </row>
    <row r="765">
      <c r="A765" s="510"/>
      <c r="B765" s="510"/>
      <c r="C765" s="510"/>
      <c r="D765" s="510"/>
      <c r="E765" s="510"/>
      <c r="F765" s="510"/>
      <c r="G765" s="510"/>
      <c r="H765" s="510"/>
      <c r="I765" s="510"/>
      <c r="J765" s="510"/>
      <c r="K765" s="510"/>
      <c r="L765" s="510"/>
      <c r="M765" s="510"/>
      <c r="N765" s="510"/>
      <c r="O765" s="510"/>
      <c r="P765" s="510"/>
      <c r="Q765" s="510"/>
      <c r="R765" s="510"/>
      <c r="S765" s="510"/>
      <c r="T765" s="510"/>
      <c r="U765" s="510"/>
      <c r="V765" s="510"/>
      <c r="W765" s="510"/>
      <c r="X765" s="510"/>
      <c r="Y765" s="510"/>
      <c r="Z765" s="510"/>
    </row>
    <row r="766">
      <c r="A766" s="510"/>
      <c r="B766" s="510"/>
      <c r="C766" s="510"/>
      <c r="D766" s="510"/>
      <c r="E766" s="510"/>
      <c r="F766" s="510"/>
      <c r="G766" s="510"/>
      <c r="H766" s="510"/>
      <c r="I766" s="510"/>
      <c r="J766" s="510"/>
      <c r="K766" s="510"/>
      <c r="L766" s="510"/>
      <c r="M766" s="510"/>
      <c r="N766" s="510"/>
      <c r="O766" s="510"/>
      <c r="P766" s="510"/>
      <c r="Q766" s="510"/>
      <c r="R766" s="510"/>
      <c r="S766" s="510"/>
      <c r="T766" s="510"/>
      <c r="U766" s="510"/>
      <c r="V766" s="510"/>
      <c r="W766" s="510"/>
      <c r="X766" s="510"/>
      <c r="Y766" s="510"/>
      <c r="Z766" s="510"/>
    </row>
    <row r="767">
      <c r="A767" s="510"/>
      <c r="B767" s="510"/>
      <c r="C767" s="510"/>
      <c r="D767" s="510"/>
      <c r="E767" s="510"/>
      <c r="F767" s="510"/>
      <c r="G767" s="510"/>
      <c r="H767" s="510"/>
      <c r="I767" s="510"/>
      <c r="J767" s="510"/>
      <c r="K767" s="510"/>
      <c r="L767" s="510"/>
      <c r="M767" s="510"/>
      <c r="N767" s="510"/>
      <c r="O767" s="510"/>
      <c r="P767" s="510"/>
      <c r="Q767" s="510"/>
      <c r="R767" s="510"/>
      <c r="S767" s="510"/>
      <c r="T767" s="510"/>
      <c r="U767" s="510"/>
      <c r="V767" s="510"/>
      <c r="W767" s="510"/>
      <c r="X767" s="510"/>
      <c r="Y767" s="510"/>
      <c r="Z767" s="510"/>
    </row>
    <row r="768">
      <c r="A768" s="510"/>
      <c r="B768" s="510"/>
      <c r="C768" s="510"/>
      <c r="D768" s="510"/>
      <c r="E768" s="510"/>
      <c r="F768" s="510"/>
      <c r="G768" s="510"/>
      <c r="H768" s="510"/>
      <c r="I768" s="510"/>
      <c r="J768" s="510"/>
      <c r="K768" s="510"/>
      <c r="L768" s="510"/>
      <c r="M768" s="510"/>
      <c r="N768" s="510"/>
      <c r="O768" s="510"/>
      <c r="P768" s="510"/>
      <c r="Q768" s="510"/>
      <c r="R768" s="510"/>
      <c r="S768" s="510"/>
      <c r="T768" s="510"/>
      <c r="U768" s="510"/>
      <c r="V768" s="510"/>
      <c r="W768" s="510"/>
      <c r="X768" s="510"/>
      <c r="Y768" s="510"/>
      <c r="Z768" s="510"/>
    </row>
    <row r="769">
      <c r="A769" s="510"/>
      <c r="B769" s="510"/>
      <c r="C769" s="510"/>
      <c r="D769" s="510"/>
      <c r="E769" s="510"/>
      <c r="F769" s="510"/>
      <c r="G769" s="510"/>
      <c r="H769" s="510"/>
      <c r="I769" s="510"/>
      <c r="J769" s="510"/>
      <c r="K769" s="510"/>
      <c r="L769" s="510"/>
      <c r="M769" s="510"/>
      <c r="N769" s="510"/>
      <c r="O769" s="510"/>
      <c r="P769" s="510"/>
      <c r="Q769" s="510"/>
      <c r="R769" s="510"/>
      <c r="S769" s="510"/>
      <c r="T769" s="510"/>
      <c r="U769" s="510"/>
      <c r="V769" s="510"/>
      <c r="W769" s="510"/>
      <c r="X769" s="510"/>
      <c r="Y769" s="510"/>
      <c r="Z769" s="510"/>
    </row>
    <row r="770">
      <c r="A770" s="510"/>
      <c r="B770" s="510"/>
      <c r="C770" s="510"/>
      <c r="D770" s="510"/>
      <c r="E770" s="510"/>
      <c r="F770" s="510"/>
      <c r="G770" s="510"/>
      <c r="H770" s="510"/>
      <c r="I770" s="510"/>
      <c r="J770" s="510"/>
      <c r="K770" s="510"/>
      <c r="L770" s="510"/>
      <c r="M770" s="510"/>
      <c r="N770" s="510"/>
      <c r="O770" s="510"/>
      <c r="P770" s="510"/>
      <c r="Q770" s="510"/>
      <c r="R770" s="510"/>
      <c r="S770" s="510"/>
      <c r="T770" s="510"/>
      <c r="U770" s="510"/>
      <c r="V770" s="510"/>
      <c r="W770" s="510"/>
      <c r="X770" s="510"/>
      <c r="Y770" s="510"/>
      <c r="Z770" s="510"/>
    </row>
    <row r="771">
      <c r="A771" s="510"/>
      <c r="B771" s="510"/>
      <c r="C771" s="510"/>
      <c r="D771" s="510"/>
      <c r="E771" s="510"/>
      <c r="F771" s="510"/>
      <c r="G771" s="510"/>
      <c r="H771" s="510"/>
      <c r="I771" s="510"/>
      <c r="J771" s="510"/>
      <c r="K771" s="510"/>
      <c r="L771" s="510"/>
      <c r="M771" s="510"/>
      <c r="N771" s="510"/>
      <c r="O771" s="510"/>
      <c r="P771" s="510"/>
      <c r="Q771" s="510"/>
      <c r="R771" s="510"/>
      <c r="S771" s="510"/>
      <c r="T771" s="510"/>
      <c r="U771" s="510"/>
      <c r="V771" s="510"/>
      <c r="W771" s="510"/>
      <c r="X771" s="510"/>
      <c r="Y771" s="510"/>
      <c r="Z771" s="510"/>
    </row>
    <row r="772">
      <c r="A772" s="510"/>
      <c r="B772" s="510"/>
      <c r="C772" s="510"/>
      <c r="D772" s="510"/>
      <c r="E772" s="510"/>
      <c r="F772" s="510"/>
      <c r="G772" s="510"/>
      <c r="H772" s="510"/>
      <c r="I772" s="510"/>
      <c r="J772" s="510"/>
      <c r="K772" s="510"/>
      <c r="L772" s="510"/>
      <c r="M772" s="510"/>
      <c r="N772" s="510"/>
      <c r="O772" s="510"/>
      <c r="P772" s="510"/>
      <c r="Q772" s="510"/>
      <c r="R772" s="510"/>
      <c r="S772" s="510"/>
      <c r="T772" s="510"/>
      <c r="U772" s="510"/>
      <c r="V772" s="510"/>
      <c r="W772" s="510"/>
      <c r="X772" s="510"/>
      <c r="Y772" s="510"/>
      <c r="Z772" s="510"/>
    </row>
    <row r="773">
      <c r="A773" s="510"/>
      <c r="B773" s="510"/>
      <c r="C773" s="510"/>
      <c r="D773" s="510"/>
      <c r="E773" s="510"/>
      <c r="F773" s="510"/>
      <c r="G773" s="510"/>
      <c r="H773" s="510"/>
      <c r="I773" s="510"/>
      <c r="J773" s="510"/>
      <c r="K773" s="510"/>
      <c r="L773" s="510"/>
      <c r="M773" s="510"/>
      <c r="N773" s="510"/>
      <c r="O773" s="510"/>
      <c r="P773" s="510"/>
      <c r="Q773" s="510"/>
      <c r="R773" s="510"/>
      <c r="S773" s="510"/>
      <c r="T773" s="510"/>
      <c r="U773" s="510"/>
      <c r="V773" s="510"/>
      <c r="W773" s="510"/>
      <c r="X773" s="510"/>
      <c r="Y773" s="510"/>
      <c r="Z773" s="510"/>
    </row>
    <row r="774">
      <c r="A774" s="510"/>
      <c r="B774" s="510"/>
      <c r="C774" s="510"/>
      <c r="D774" s="510"/>
      <c r="E774" s="510"/>
      <c r="F774" s="510"/>
      <c r="G774" s="510"/>
      <c r="H774" s="510"/>
      <c r="I774" s="510"/>
      <c r="J774" s="510"/>
      <c r="K774" s="510"/>
      <c r="L774" s="510"/>
      <c r="M774" s="510"/>
      <c r="N774" s="510"/>
      <c r="O774" s="510"/>
      <c r="P774" s="510"/>
      <c r="Q774" s="510"/>
      <c r="R774" s="510"/>
      <c r="S774" s="510"/>
      <c r="T774" s="510"/>
      <c r="U774" s="510"/>
      <c r="V774" s="510"/>
      <c r="W774" s="510"/>
      <c r="X774" s="510"/>
      <c r="Y774" s="510"/>
      <c r="Z774" s="510"/>
    </row>
    <row r="775">
      <c r="A775" s="510"/>
      <c r="B775" s="510"/>
      <c r="C775" s="510"/>
      <c r="D775" s="510"/>
      <c r="E775" s="510"/>
      <c r="F775" s="510"/>
      <c r="G775" s="510"/>
      <c r="H775" s="510"/>
      <c r="I775" s="510"/>
      <c r="J775" s="510"/>
      <c r="K775" s="510"/>
      <c r="L775" s="510"/>
      <c r="M775" s="510"/>
      <c r="N775" s="510"/>
      <c r="O775" s="510"/>
      <c r="P775" s="510"/>
      <c r="Q775" s="510"/>
      <c r="R775" s="510"/>
      <c r="S775" s="510"/>
      <c r="T775" s="510"/>
      <c r="U775" s="510"/>
      <c r="V775" s="510"/>
      <c r="W775" s="510"/>
      <c r="X775" s="510"/>
      <c r="Y775" s="510"/>
      <c r="Z775" s="510"/>
    </row>
    <row r="776">
      <c r="A776" s="510"/>
      <c r="B776" s="510"/>
      <c r="C776" s="510"/>
      <c r="D776" s="510"/>
      <c r="E776" s="510"/>
      <c r="F776" s="510"/>
      <c r="G776" s="510"/>
      <c r="H776" s="510"/>
      <c r="I776" s="510"/>
      <c r="J776" s="510"/>
      <c r="K776" s="510"/>
      <c r="L776" s="510"/>
      <c r="M776" s="510"/>
      <c r="N776" s="510"/>
      <c r="O776" s="510"/>
      <c r="P776" s="510"/>
      <c r="Q776" s="510"/>
      <c r="R776" s="510"/>
      <c r="S776" s="510"/>
      <c r="T776" s="510"/>
      <c r="U776" s="510"/>
      <c r="V776" s="510"/>
      <c r="W776" s="510"/>
      <c r="X776" s="510"/>
      <c r="Y776" s="510"/>
      <c r="Z776" s="510"/>
    </row>
    <row r="777">
      <c r="A777" s="510"/>
      <c r="B777" s="510"/>
      <c r="C777" s="510"/>
      <c r="D777" s="510"/>
      <c r="E777" s="510"/>
      <c r="F777" s="510"/>
      <c r="G777" s="510"/>
      <c r="H777" s="510"/>
      <c r="I777" s="510"/>
      <c r="J777" s="510"/>
      <c r="K777" s="510"/>
      <c r="L777" s="510"/>
      <c r="M777" s="510"/>
      <c r="N777" s="510"/>
      <c r="O777" s="510"/>
      <c r="P777" s="510"/>
      <c r="Q777" s="510"/>
      <c r="R777" s="510"/>
      <c r="S777" s="510"/>
      <c r="T777" s="510"/>
      <c r="U777" s="510"/>
      <c r="V777" s="510"/>
      <c r="W777" s="510"/>
      <c r="X777" s="510"/>
      <c r="Y777" s="510"/>
      <c r="Z777" s="510"/>
    </row>
    <row r="778">
      <c r="A778" s="510"/>
      <c r="B778" s="510"/>
      <c r="C778" s="510"/>
      <c r="D778" s="510"/>
      <c r="E778" s="510"/>
      <c r="F778" s="510"/>
      <c r="G778" s="510"/>
      <c r="H778" s="510"/>
      <c r="I778" s="510"/>
      <c r="J778" s="510"/>
      <c r="K778" s="510"/>
      <c r="L778" s="510"/>
      <c r="M778" s="510"/>
      <c r="N778" s="510"/>
      <c r="O778" s="510"/>
      <c r="P778" s="510"/>
      <c r="Q778" s="510"/>
      <c r="R778" s="510"/>
      <c r="S778" s="510"/>
      <c r="T778" s="510"/>
      <c r="U778" s="510"/>
      <c r="V778" s="510"/>
      <c r="W778" s="510"/>
      <c r="X778" s="510"/>
      <c r="Y778" s="510"/>
      <c r="Z778" s="510"/>
    </row>
    <row r="779">
      <c r="A779" s="510"/>
      <c r="B779" s="510"/>
      <c r="C779" s="510"/>
      <c r="D779" s="510"/>
      <c r="E779" s="510"/>
      <c r="F779" s="510"/>
      <c r="G779" s="510"/>
      <c r="H779" s="510"/>
      <c r="I779" s="510"/>
      <c r="J779" s="510"/>
      <c r="K779" s="510"/>
      <c r="L779" s="510"/>
      <c r="M779" s="510"/>
      <c r="N779" s="510"/>
      <c r="O779" s="510"/>
      <c r="P779" s="510"/>
      <c r="Q779" s="510"/>
      <c r="R779" s="510"/>
      <c r="S779" s="510"/>
      <c r="T779" s="510"/>
      <c r="U779" s="510"/>
      <c r="V779" s="510"/>
      <c r="W779" s="510"/>
      <c r="X779" s="510"/>
      <c r="Y779" s="510"/>
      <c r="Z779" s="510"/>
    </row>
    <row r="780">
      <c r="A780" s="510"/>
      <c r="B780" s="510"/>
      <c r="C780" s="510"/>
      <c r="D780" s="510"/>
      <c r="E780" s="510"/>
      <c r="F780" s="510"/>
      <c r="G780" s="510"/>
      <c r="H780" s="510"/>
      <c r="I780" s="510"/>
      <c r="J780" s="510"/>
      <c r="K780" s="510"/>
      <c r="L780" s="510"/>
      <c r="M780" s="510"/>
      <c r="N780" s="510"/>
      <c r="O780" s="510"/>
      <c r="P780" s="510"/>
      <c r="Q780" s="510"/>
      <c r="R780" s="510"/>
      <c r="S780" s="510"/>
      <c r="T780" s="510"/>
      <c r="U780" s="510"/>
      <c r="V780" s="510"/>
      <c r="W780" s="510"/>
      <c r="X780" s="510"/>
      <c r="Y780" s="510"/>
      <c r="Z780" s="510"/>
    </row>
    <row r="781">
      <c r="A781" s="510"/>
      <c r="B781" s="510"/>
      <c r="C781" s="510"/>
      <c r="D781" s="510"/>
      <c r="E781" s="510"/>
      <c r="F781" s="510"/>
      <c r="G781" s="510"/>
      <c r="H781" s="510"/>
      <c r="I781" s="510"/>
      <c r="J781" s="510"/>
      <c r="K781" s="510"/>
      <c r="L781" s="510"/>
      <c r="M781" s="510"/>
      <c r="N781" s="510"/>
      <c r="O781" s="510"/>
      <c r="P781" s="510"/>
      <c r="Q781" s="510"/>
      <c r="R781" s="510"/>
      <c r="S781" s="510"/>
      <c r="T781" s="510"/>
      <c r="U781" s="510"/>
      <c r="V781" s="510"/>
      <c r="W781" s="510"/>
      <c r="X781" s="510"/>
      <c r="Y781" s="510"/>
      <c r="Z781" s="510"/>
    </row>
    <row r="782">
      <c r="A782" s="510"/>
      <c r="B782" s="510"/>
      <c r="C782" s="510"/>
      <c r="D782" s="510"/>
      <c r="E782" s="510"/>
      <c r="F782" s="510"/>
      <c r="G782" s="510"/>
      <c r="H782" s="510"/>
      <c r="I782" s="510"/>
      <c r="J782" s="510"/>
      <c r="K782" s="510"/>
      <c r="L782" s="510"/>
      <c r="M782" s="510"/>
      <c r="N782" s="510"/>
      <c r="O782" s="510"/>
      <c r="P782" s="510"/>
      <c r="Q782" s="510"/>
      <c r="R782" s="510"/>
      <c r="S782" s="510"/>
      <c r="T782" s="510"/>
      <c r="U782" s="510"/>
      <c r="V782" s="510"/>
      <c r="W782" s="510"/>
      <c r="X782" s="510"/>
      <c r="Y782" s="510"/>
      <c r="Z782" s="510"/>
    </row>
    <row r="783">
      <c r="A783" s="510"/>
      <c r="B783" s="510"/>
      <c r="C783" s="510"/>
      <c r="D783" s="510"/>
      <c r="E783" s="510"/>
      <c r="F783" s="510"/>
      <c r="G783" s="510"/>
      <c r="H783" s="510"/>
      <c r="I783" s="510"/>
      <c r="J783" s="510"/>
      <c r="K783" s="510"/>
      <c r="L783" s="510"/>
      <c r="M783" s="510"/>
      <c r="N783" s="510"/>
      <c r="O783" s="510"/>
      <c r="P783" s="510"/>
      <c r="Q783" s="510"/>
      <c r="R783" s="510"/>
      <c r="S783" s="510"/>
      <c r="T783" s="510"/>
      <c r="U783" s="510"/>
      <c r="V783" s="510"/>
      <c r="W783" s="510"/>
      <c r="X783" s="510"/>
      <c r="Y783" s="510"/>
      <c r="Z783" s="510"/>
    </row>
    <row r="784">
      <c r="A784" s="510"/>
      <c r="B784" s="510"/>
      <c r="C784" s="510"/>
      <c r="D784" s="510"/>
      <c r="E784" s="510"/>
      <c r="F784" s="510"/>
      <c r="G784" s="510"/>
      <c r="H784" s="510"/>
      <c r="I784" s="510"/>
      <c r="J784" s="510"/>
      <c r="K784" s="510"/>
      <c r="L784" s="510"/>
      <c r="M784" s="510"/>
      <c r="N784" s="510"/>
      <c r="O784" s="510"/>
      <c r="P784" s="510"/>
      <c r="Q784" s="510"/>
      <c r="R784" s="510"/>
      <c r="S784" s="510"/>
      <c r="T784" s="510"/>
      <c r="U784" s="510"/>
      <c r="V784" s="510"/>
      <c r="W784" s="510"/>
      <c r="X784" s="510"/>
      <c r="Y784" s="510"/>
      <c r="Z784" s="510"/>
    </row>
    <row r="785">
      <c r="A785" s="510"/>
      <c r="B785" s="510"/>
      <c r="C785" s="510"/>
      <c r="D785" s="510"/>
      <c r="E785" s="510"/>
      <c r="F785" s="510"/>
      <c r="G785" s="510"/>
      <c r="H785" s="510"/>
      <c r="I785" s="510"/>
      <c r="J785" s="510"/>
      <c r="K785" s="510"/>
      <c r="L785" s="510"/>
      <c r="M785" s="510"/>
      <c r="N785" s="510"/>
      <c r="O785" s="510"/>
      <c r="P785" s="510"/>
      <c r="Q785" s="510"/>
      <c r="R785" s="510"/>
      <c r="S785" s="510"/>
      <c r="T785" s="510"/>
      <c r="U785" s="510"/>
      <c r="V785" s="510"/>
      <c r="W785" s="510"/>
      <c r="X785" s="510"/>
      <c r="Y785" s="510"/>
      <c r="Z785" s="510"/>
    </row>
    <row r="786">
      <c r="A786" s="510"/>
      <c r="B786" s="510"/>
      <c r="C786" s="510"/>
      <c r="D786" s="510"/>
      <c r="E786" s="510"/>
      <c r="F786" s="510"/>
      <c r="G786" s="510"/>
      <c r="H786" s="510"/>
      <c r="I786" s="510"/>
      <c r="J786" s="510"/>
      <c r="K786" s="510"/>
      <c r="L786" s="510"/>
      <c r="M786" s="510"/>
      <c r="N786" s="510"/>
      <c r="O786" s="510"/>
      <c r="P786" s="510"/>
      <c r="Q786" s="510"/>
      <c r="R786" s="510"/>
      <c r="S786" s="510"/>
      <c r="T786" s="510"/>
      <c r="U786" s="510"/>
      <c r="V786" s="510"/>
      <c r="W786" s="510"/>
      <c r="X786" s="510"/>
      <c r="Y786" s="510"/>
      <c r="Z786" s="510"/>
    </row>
    <row r="787">
      <c r="A787" s="510"/>
      <c r="B787" s="510"/>
      <c r="C787" s="510"/>
      <c r="D787" s="510"/>
      <c r="E787" s="510"/>
      <c r="F787" s="510"/>
      <c r="G787" s="510"/>
      <c r="H787" s="510"/>
      <c r="I787" s="510"/>
      <c r="J787" s="510"/>
      <c r="K787" s="510"/>
      <c r="L787" s="510"/>
      <c r="M787" s="510"/>
      <c r="N787" s="510"/>
      <c r="O787" s="510"/>
      <c r="P787" s="510"/>
      <c r="Q787" s="510"/>
      <c r="R787" s="510"/>
      <c r="S787" s="510"/>
      <c r="T787" s="510"/>
      <c r="U787" s="510"/>
      <c r="V787" s="510"/>
      <c r="W787" s="510"/>
      <c r="X787" s="510"/>
      <c r="Y787" s="510"/>
      <c r="Z787" s="510"/>
    </row>
    <row r="788">
      <c r="A788" s="510"/>
      <c r="B788" s="510"/>
      <c r="C788" s="510"/>
      <c r="D788" s="510"/>
      <c r="E788" s="510"/>
      <c r="F788" s="510"/>
      <c r="G788" s="510"/>
      <c r="H788" s="510"/>
      <c r="I788" s="510"/>
      <c r="J788" s="510"/>
      <c r="K788" s="510"/>
      <c r="L788" s="510"/>
      <c r="M788" s="510"/>
      <c r="N788" s="510"/>
      <c r="O788" s="510"/>
      <c r="P788" s="510"/>
      <c r="Q788" s="510"/>
      <c r="R788" s="510"/>
      <c r="S788" s="510"/>
      <c r="T788" s="510"/>
      <c r="U788" s="510"/>
      <c r="V788" s="510"/>
      <c r="W788" s="510"/>
      <c r="X788" s="510"/>
      <c r="Y788" s="510"/>
      <c r="Z788" s="510"/>
    </row>
    <row r="789">
      <c r="A789" s="510"/>
      <c r="B789" s="510"/>
      <c r="C789" s="510"/>
      <c r="D789" s="510"/>
      <c r="E789" s="510"/>
      <c r="F789" s="510"/>
      <c r="G789" s="510"/>
      <c r="H789" s="510"/>
      <c r="I789" s="510"/>
      <c r="J789" s="510"/>
      <c r="K789" s="510"/>
      <c r="L789" s="510"/>
      <c r="M789" s="510"/>
      <c r="N789" s="510"/>
      <c r="O789" s="510"/>
      <c r="P789" s="510"/>
      <c r="Q789" s="510"/>
      <c r="R789" s="510"/>
      <c r="S789" s="510"/>
      <c r="T789" s="510"/>
      <c r="U789" s="510"/>
      <c r="V789" s="510"/>
      <c r="W789" s="510"/>
      <c r="X789" s="510"/>
      <c r="Y789" s="510"/>
      <c r="Z789" s="510"/>
    </row>
    <row r="790">
      <c r="A790" s="510"/>
      <c r="B790" s="510"/>
      <c r="C790" s="510"/>
      <c r="D790" s="510"/>
      <c r="E790" s="510"/>
      <c r="F790" s="510"/>
      <c r="G790" s="510"/>
      <c r="H790" s="510"/>
      <c r="I790" s="510"/>
      <c r="J790" s="510"/>
      <c r="K790" s="510"/>
      <c r="L790" s="510"/>
      <c r="M790" s="510"/>
      <c r="N790" s="510"/>
      <c r="O790" s="510"/>
      <c r="P790" s="510"/>
      <c r="Q790" s="510"/>
      <c r="R790" s="510"/>
      <c r="S790" s="510"/>
      <c r="T790" s="510"/>
      <c r="U790" s="510"/>
      <c r="V790" s="510"/>
      <c r="W790" s="510"/>
      <c r="X790" s="510"/>
      <c r="Y790" s="510"/>
      <c r="Z790" s="510"/>
    </row>
    <row r="791">
      <c r="A791" s="510"/>
      <c r="B791" s="510"/>
      <c r="C791" s="510"/>
      <c r="D791" s="510"/>
      <c r="E791" s="510"/>
      <c r="F791" s="510"/>
      <c r="G791" s="510"/>
      <c r="H791" s="510"/>
      <c r="I791" s="510"/>
      <c r="J791" s="510"/>
      <c r="K791" s="510"/>
      <c r="L791" s="510"/>
      <c r="M791" s="510"/>
      <c r="N791" s="510"/>
      <c r="O791" s="510"/>
      <c r="P791" s="510"/>
      <c r="Q791" s="510"/>
      <c r="R791" s="510"/>
      <c r="S791" s="510"/>
      <c r="T791" s="510"/>
      <c r="U791" s="510"/>
      <c r="V791" s="510"/>
      <c r="W791" s="510"/>
      <c r="X791" s="510"/>
      <c r="Y791" s="510"/>
      <c r="Z791" s="510"/>
    </row>
    <row r="792">
      <c r="A792" s="510"/>
      <c r="B792" s="510"/>
      <c r="C792" s="510"/>
      <c r="D792" s="510"/>
      <c r="E792" s="510"/>
      <c r="F792" s="510"/>
      <c r="G792" s="510"/>
      <c r="H792" s="510"/>
      <c r="I792" s="510"/>
      <c r="J792" s="510"/>
      <c r="K792" s="510"/>
      <c r="L792" s="510"/>
      <c r="M792" s="510"/>
      <c r="N792" s="510"/>
      <c r="O792" s="510"/>
      <c r="P792" s="510"/>
      <c r="Q792" s="510"/>
      <c r="R792" s="510"/>
      <c r="S792" s="510"/>
      <c r="T792" s="510"/>
      <c r="U792" s="510"/>
      <c r="V792" s="510"/>
      <c r="W792" s="510"/>
      <c r="X792" s="510"/>
      <c r="Y792" s="510"/>
      <c r="Z792" s="510"/>
    </row>
    <row r="793">
      <c r="A793" s="510"/>
      <c r="B793" s="510"/>
      <c r="C793" s="510"/>
      <c r="D793" s="510"/>
      <c r="E793" s="510"/>
      <c r="F793" s="510"/>
      <c r="G793" s="510"/>
      <c r="H793" s="510"/>
      <c r="I793" s="510"/>
      <c r="J793" s="510"/>
      <c r="K793" s="510"/>
      <c r="L793" s="510"/>
      <c r="M793" s="510"/>
      <c r="N793" s="510"/>
      <c r="O793" s="510"/>
      <c r="P793" s="510"/>
      <c r="Q793" s="510"/>
      <c r="R793" s="510"/>
      <c r="S793" s="510"/>
      <c r="T793" s="510"/>
      <c r="U793" s="510"/>
      <c r="V793" s="510"/>
      <c r="W793" s="510"/>
      <c r="X793" s="510"/>
      <c r="Y793" s="510"/>
      <c r="Z793" s="510"/>
    </row>
    <row r="794">
      <c r="A794" s="510"/>
      <c r="B794" s="510"/>
      <c r="C794" s="510"/>
      <c r="D794" s="510"/>
      <c r="E794" s="510"/>
      <c r="F794" s="510"/>
      <c r="G794" s="510"/>
      <c r="H794" s="510"/>
      <c r="I794" s="510"/>
      <c r="J794" s="510"/>
      <c r="K794" s="510"/>
      <c r="L794" s="510"/>
      <c r="M794" s="510"/>
      <c r="N794" s="510"/>
      <c r="O794" s="510"/>
      <c r="P794" s="510"/>
      <c r="Q794" s="510"/>
      <c r="R794" s="510"/>
      <c r="S794" s="510"/>
      <c r="T794" s="510"/>
      <c r="U794" s="510"/>
      <c r="V794" s="510"/>
      <c r="W794" s="510"/>
      <c r="X794" s="510"/>
      <c r="Y794" s="510"/>
      <c r="Z794" s="510"/>
    </row>
    <row r="795">
      <c r="A795" s="510"/>
      <c r="B795" s="510"/>
      <c r="C795" s="510"/>
      <c r="D795" s="510"/>
      <c r="E795" s="510"/>
      <c r="F795" s="510"/>
      <c r="G795" s="510"/>
      <c r="H795" s="510"/>
      <c r="I795" s="510"/>
      <c r="J795" s="510"/>
      <c r="K795" s="510"/>
      <c r="L795" s="510"/>
      <c r="M795" s="510"/>
      <c r="N795" s="510"/>
      <c r="O795" s="510"/>
      <c r="P795" s="510"/>
      <c r="Q795" s="510"/>
      <c r="R795" s="510"/>
      <c r="S795" s="510"/>
      <c r="T795" s="510"/>
      <c r="U795" s="510"/>
      <c r="V795" s="510"/>
      <c r="W795" s="510"/>
      <c r="X795" s="510"/>
      <c r="Y795" s="510"/>
      <c r="Z795" s="510"/>
    </row>
    <row r="796">
      <c r="A796" s="510"/>
      <c r="B796" s="510"/>
      <c r="C796" s="510"/>
      <c r="D796" s="510"/>
      <c r="E796" s="510"/>
      <c r="F796" s="510"/>
      <c r="G796" s="510"/>
      <c r="H796" s="510"/>
      <c r="I796" s="510"/>
      <c r="J796" s="510"/>
      <c r="K796" s="510"/>
      <c r="L796" s="510"/>
      <c r="M796" s="510"/>
      <c r="N796" s="510"/>
      <c r="O796" s="510"/>
      <c r="P796" s="510"/>
      <c r="Q796" s="510"/>
      <c r="R796" s="510"/>
      <c r="S796" s="510"/>
      <c r="T796" s="510"/>
      <c r="U796" s="510"/>
      <c r="V796" s="510"/>
      <c r="W796" s="510"/>
      <c r="X796" s="510"/>
      <c r="Y796" s="510"/>
      <c r="Z796" s="510"/>
    </row>
    <row r="797">
      <c r="A797" s="510"/>
      <c r="B797" s="510"/>
      <c r="C797" s="510"/>
      <c r="D797" s="510"/>
      <c r="E797" s="510"/>
      <c r="F797" s="510"/>
      <c r="G797" s="510"/>
      <c r="H797" s="510"/>
      <c r="I797" s="510"/>
      <c r="J797" s="510"/>
      <c r="K797" s="510"/>
      <c r="L797" s="510"/>
      <c r="M797" s="510"/>
      <c r="N797" s="510"/>
      <c r="O797" s="510"/>
      <c r="P797" s="510"/>
      <c r="Q797" s="510"/>
      <c r="R797" s="510"/>
      <c r="S797" s="510"/>
      <c r="T797" s="510"/>
      <c r="U797" s="510"/>
      <c r="V797" s="510"/>
      <c r="W797" s="510"/>
      <c r="X797" s="510"/>
      <c r="Y797" s="510"/>
      <c r="Z797" s="510"/>
    </row>
    <row r="798">
      <c r="A798" s="510"/>
      <c r="B798" s="510"/>
      <c r="C798" s="510"/>
      <c r="D798" s="510"/>
      <c r="E798" s="510"/>
      <c r="F798" s="510"/>
      <c r="G798" s="510"/>
      <c r="H798" s="510"/>
      <c r="I798" s="510"/>
      <c r="J798" s="510"/>
      <c r="K798" s="510"/>
      <c r="L798" s="510"/>
      <c r="M798" s="510"/>
      <c r="N798" s="510"/>
      <c r="O798" s="510"/>
      <c r="P798" s="510"/>
      <c r="Q798" s="510"/>
      <c r="R798" s="510"/>
      <c r="S798" s="510"/>
      <c r="T798" s="510"/>
      <c r="U798" s="510"/>
      <c r="V798" s="510"/>
      <c r="W798" s="510"/>
      <c r="X798" s="510"/>
      <c r="Y798" s="510"/>
      <c r="Z798" s="510"/>
    </row>
    <row r="799">
      <c r="A799" s="510"/>
      <c r="B799" s="510"/>
      <c r="C799" s="510"/>
      <c r="D799" s="510"/>
      <c r="E799" s="510"/>
      <c r="F799" s="510"/>
      <c r="G799" s="510"/>
      <c r="H799" s="510"/>
      <c r="I799" s="510"/>
      <c r="J799" s="510"/>
      <c r="K799" s="510"/>
      <c r="L799" s="510"/>
      <c r="M799" s="510"/>
      <c r="N799" s="510"/>
      <c r="O799" s="510"/>
      <c r="P799" s="510"/>
      <c r="Q799" s="510"/>
      <c r="R799" s="510"/>
      <c r="S799" s="510"/>
      <c r="T799" s="510"/>
      <c r="U799" s="510"/>
      <c r="V799" s="510"/>
      <c r="W799" s="510"/>
      <c r="X799" s="510"/>
      <c r="Y799" s="510"/>
      <c r="Z799" s="510"/>
    </row>
    <row r="800">
      <c r="A800" s="510"/>
      <c r="B800" s="510"/>
      <c r="C800" s="510"/>
      <c r="D800" s="510"/>
      <c r="E800" s="510"/>
      <c r="F800" s="510"/>
      <c r="G800" s="510"/>
      <c r="H800" s="510"/>
      <c r="I800" s="510"/>
      <c r="J800" s="510"/>
      <c r="K800" s="510"/>
      <c r="L800" s="510"/>
      <c r="M800" s="510"/>
      <c r="N800" s="510"/>
      <c r="O800" s="510"/>
      <c r="P800" s="510"/>
      <c r="Q800" s="510"/>
      <c r="R800" s="510"/>
      <c r="S800" s="510"/>
      <c r="T800" s="510"/>
      <c r="U800" s="510"/>
      <c r="V800" s="510"/>
      <c r="W800" s="510"/>
      <c r="X800" s="510"/>
      <c r="Y800" s="510"/>
      <c r="Z800" s="510"/>
    </row>
    <row r="801">
      <c r="A801" s="510"/>
      <c r="B801" s="510"/>
      <c r="C801" s="510"/>
      <c r="D801" s="510"/>
      <c r="E801" s="510"/>
      <c r="F801" s="510"/>
      <c r="G801" s="510"/>
      <c r="H801" s="510"/>
      <c r="I801" s="510"/>
      <c r="J801" s="510"/>
      <c r="K801" s="510"/>
      <c r="L801" s="510"/>
      <c r="M801" s="510"/>
      <c r="N801" s="510"/>
      <c r="O801" s="510"/>
      <c r="P801" s="510"/>
      <c r="Q801" s="510"/>
      <c r="R801" s="510"/>
      <c r="S801" s="510"/>
      <c r="T801" s="510"/>
      <c r="U801" s="510"/>
      <c r="V801" s="510"/>
      <c r="W801" s="510"/>
      <c r="X801" s="510"/>
      <c r="Y801" s="510"/>
      <c r="Z801" s="510"/>
    </row>
    <row r="802">
      <c r="A802" s="510"/>
      <c r="B802" s="510"/>
      <c r="C802" s="510"/>
      <c r="D802" s="510"/>
      <c r="E802" s="510"/>
      <c r="F802" s="510"/>
      <c r="G802" s="510"/>
      <c r="H802" s="510"/>
      <c r="I802" s="510"/>
      <c r="J802" s="510"/>
      <c r="K802" s="510"/>
      <c r="L802" s="510"/>
      <c r="M802" s="510"/>
      <c r="N802" s="510"/>
      <c r="O802" s="510"/>
      <c r="P802" s="510"/>
      <c r="Q802" s="510"/>
      <c r="R802" s="510"/>
      <c r="S802" s="510"/>
      <c r="T802" s="510"/>
      <c r="U802" s="510"/>
      <c r="V802" s="510"/>
      <c r="W802" s="510"/>
      <c r="X802" s="510"/>
      <c r="Y802" s="510"/>
      <c r="Z802" s="510"/>
    </row>
    <row r="803">
      <c r="A803" s="510"/>
      <c r="B803" s="510"/>
      <c r="C803" s="510"/>
      <c r="D803" s="510"/>
      <c r="E803" s="510"/>
      <c r="F803" s="510"/>
      <c r="G803" s="510"/>
      <c r="H803" s="510"/>
      <c r="I803" s="510"/>
      <c r="J803" s="510"/>
      <c r="K803" s="510"/>
      <c r="L803" s="510"/>
      <c r="M803" s="510"/>
      <c r="N803" s="510"/>
      <c r="O803" s="510"/>
      <c r="P803" s="510"/>
      <c r="Q803" s="510"/>
      <c r="R803" s="510"/>
      <c r="S803" s="510"/>
      <c r="T803" s="510"/>
      <c r="U803" s="510"/>
      <c r="V803" s="510"/>
      <c r="W803" s="510"/>
      <c r="X803" s="510"/>
      <c r="Y803" s="510"/>
      <c r="Z803" s="510"/>
    </row>
    <row r="804">
      <c r="A804" s="510"/>
      <c r="B804" s="510"/>
      <c r="C804" s="510"/>
      <c r="D804" s="510"/>
      <c r="E804" s="510"/>
      <c r="F804" s="510"/>
      <c r="G804" s="510"/>
      <c r="H804" s="510"/>
      <c r="I804" s="510"/>
      <c r="J804" s="510"/>
      <c r="K804" s="510"/>
      <c r="L804" s="510"/>
      <c r="M804" s="510"/>
      <c r="N804" s="510"/>
      <c r="O804" s="510"/>
      <c r="P804" s="510"/>
      <c r="Q804" s="510"/>
      <c r="R804" s="510"/>
      <c r="S804" s="510"/>
      <c r="T804" s="510"/>
      <c r="U804" s="510"/>
      <c r="V804" s="510"/>
      <c r="W804" s="510"/>
      <c r="X804" s="510"/>
      <c r="Y804" s="510"/>
      <c r="Z804" s="510"/>
    </row>
    <row r="805">
      <c r="A805" s="510"/>
      <c r="B805" s="510"/>
      <c r="C805" s="510"/>
      <c r="D805" s="510"/>
      <c r="E805" s="510"/>
      <c r="F805" s="510"/>
      <c r="G805" s="510"/>
      <c r="H805" s="510"/>
      <c r="I805" s="510"/>
      <c r="J805" s="510"/>
      <c r="K805" s="510"/>
      <c r="L805" s="510"/>
      <c r="M805" s="510"/>
      <c r="N805" s="510"/>
      <c r="O805" s="510"/>
      <c r="P805" s="510"/>
      <c r="Q805" s="510"/>
      <c r="R805" s="510"/>
      <c r="S805" s="510"/>
      <c r="T805" s="510"/>
      <c r="U805" s="510"/>
      <c r="V805" s="510"/>
      <c r="W805" s="510"/>
      <c r="X805" s="510"/>
      <c r="Y805" s="510"/>
      <c r="Z805" s="510"/>
    </row>
    <row r="806">
      <c r="A806" s="510"/>
      <c r="B806" s="510"/>
      <c r="C806" s="510"/>
      <c r="D806" s="510"/>
      <c r="E806" s="510"/>
      <c r="F806" s="510"/>
      <c r="G806" s="510"/>
      <c r="H806" s="510"/>
      <c r="I806" s="510"/>
      <c r="J806" s="510"/>
      <c r="K806" s="510"/>
      <c r="L806" s="510"/>
      <c r="M806" s="510"/>
      <c r="N806" s="510"/>
      <c r="O806" s="510"/>
      <c r="P806" s="510"/>
      <c r="Q806" s="510"/>
      <c r="R806" s="510"/>
      <c r="S806" s="510"/>
      <c r="T806" s="510"/>
      <c r="U806" s="510"/>
      <c r="V806" s="510"/>
      <c r="W806" s="510"/>
      <c r="X806" s="510"/>
      <c r="Y806" s="510"/>
      <c r="Z806" s="510"/>
    </row>
    <row r="807">
      <c r="A807" s="510"/>
      <c r="B807" s="510"/>
      <c r="C807" s="510"/>
      <c r="D807" s="510"/>
      <c r="E807" s="510"/>
      <c r="F807" s="510"/>
      <c r="G807" s="510"/>
      <c r="H807" s="510"/>
      <c r="I807" s="510"/>
      <c r="J807" s="510"/>
      <c r="K807" s="510"/>
      <c r="L807" s="510"/>
      <c r="M807" s="510"/>
      <c r="N807" s="510"/>
      <c r="O807" s="510"/>
      <c r="P807" s="510"/>
      <c r="Q807" s="510"/>
      <c r="R807" s="510"/>
      <c r="S807" s="510"/>
      <c r="T807" s="510"/>
      <c r="U807" s="510"/>
      <c r="V807" s="510"/>
      <c r="W807" s="510"/>
      <c r="X807" s="510"/>
      <c r="Y807" s="510"/>
      <c r="Z807" s="510"/>
    </row>
    <row r="808">
      <c r="A808" s="510"/>
      <c r="B808" s="510"/>
      <c r="C808" s="510"/>
      <c r="D808" s="510"/>
      <c r="E808" s="510"/>
      <c r="F808" s="510"/>
      <c r="G808" s="510"/>
      <c r="H808" s="510"/>
      <c r="I808" s="510"/>
      <c r="J808" s="510"/>
      <c r="K808" s="510"/>
      <c r="L808" s="510"/>
      <c r="M808" s="510"/>
      <c r="N808" s="510"/>
      <c r="O808" s="510"/>
      <c r="P808" s="510"/>
      <c r="Q808" s="510"/>
      <c r="R808" s="510"/>
      <c r="S808" s="510"/>
      <c r="T808" s="510"/>
      <c r="U808" s="510"/>
      <c r="V808" s="510"/>
      <c r="W808" s="510"/>
      <c r="X808" s="510"/>
      <c r="Y808" s="510"/>
      <c r="Z808" s="510"/>
    </row>
    <row r="809">
      <c r="A809" s="510"/>
      <c r="B809" s="510"/>
      <c r="C809" s="510"/>
      <c r="D809" s="510"/>
      <c r="E809" s="510"/>
      <c r="F809" s="510"/>
      <c r="G809" s="510"/>
      <c r="H809" s="510"/>
      <c r="I809" s="510"/>
      <c r="J809" s="510"/>
      <c r="K809" s="510"/>
      <c r="L809" s="510"/>
      <c r="M809" s="510"/>
      <c r="N809" s="510"/>
      <c r="O809" s="510"/>
      <c r="P809" s="510"/>
      <c r="Q809" s="510"/>
      <c r="R809" s="510"/>
      <c r="S809" s="510"/>
      <c r="T809" s="510"/>
      <c r="U809" s="510"/>
      <c r="V809" s="510"/>
      <c r="W809" s="510"/>
      <c r="X809" s="510"/>
      <c r="Y809" s="510"/>
      <c r="Z809" s="510"/>
    </row>
    <row r="810">
      <c r="A810" s="510"/>
      <c r="B810" s="510"/>
      <c r="C810" s="510"/>
      <c r="D810" s="510"/>
      <c r="E810" s="510"/>
      <c r="F810" s="510"/>
      <c r="G810" s="510"/>
      <c r="H810" s="510"/>
      <c r="I810" s="510"/>
      <c r="J810" s="510"/>
      <c r="K810" s="510"/>
      <c r="L810" s="510"/>
      <c r="M810" s="510"/>
      <c r="N810" s="510"/>
      <c r="O810" s="510"/>
      <c r="P810" s="510"/>
      <c r="Q810" s="510"/>
      <c r="R810" s="510"/>
      <c r="S810" s="510"/>
      <c r="T810" s="510"/>
      <c r="U810" s="510"/>
      <c r="V810" s="510"/>
      <c r="W810" s="510"/>
      <c r="X810" s="510"/>
      <c r="Y810" s="510"/>
      <c r="Z810" s="510"/>
    </row>
    <row r="811">
      <c r="A811" s="510"/>
      <c r="B811" s="510"/>
      <c r="C811" s="510"/>
      <c r="D811" s="510"/>
      <c r="E811" s="510"/>
      <c r="F811" s="510"/>
      <c r="G811" s="510"/>
      <c r="H811" s="510"/>
      <c r="I811" s="510"/>
      <c r="J811" s="510"/>
      <c r="K811" s="510"/>
      <c r="L811" s="510"/>
      <c r="M811" s="510"/>
      <c r="N811" s="510"/>
      <c r="O811" s="510"/>
      <c r="P811" s="510"/>
      <c r="Q811" s="510"/>
      <c r="R811" s="510"/>
      <c r="S811" s="510"/>
      <c r="T811" s="510"/>
      <c r="U811" s="510"/>
      <c r="V811" s="510"/>
      <c r="W811" s="510"/>
      <c r="X811" s="510"/>
      <c r="Y811" s="510"/>
      <c r="Z811" s="510"/>
    </row>
    <row r="812">
      <c r="A812" s="510"/>
      <c r="B812" s="510"/>
      <c r="C812" s="510"/>
      <c r="D812" s="510"/>
      <c r="E812" s="510"/>
      <c r="F812" s="510"/>
      <c r="G812" s="510"/>
      <c r="H812" s="510"/>
      <c r="I812" s="510"/>
      <c r="J812" s="510"/>
      <c r="K812" s="510"/>
      <c r="L812" s="510"/>
      <c r="M812" s="510"/>
      <c r="N812" s="510"/>
      <c r="O812" s="510"/>
      <c r="P812" s="510"/>
      <c r="Q812" s="510"/>
      <c r="R812" s="510"/>
      <c r="S812" s="510"/>
      <c r="T812" s="510"/>
      <c r="U812" s="510"/>
      <c r="V812" s="510"/>
      <c r="W812" s="510"/>
      <c r="X812" s="510"/>
      <c r="Y812" s="510"/>
      <c r="Z812" s="510"/>
    </row>
    <row r="813">
      <c r="A813" s="510"/>
      <c r="B813" s="510"/>
      <c r="C813" s="510"/>
      <c r="D813" s="510"/>
      <c r="E813" s="510"/>
      <c r="F813" s="510"/>
      <c r="G813" s="510"/>
      <c r="H813" s="510"/>
      <c r="I813" s="510"/>
      <c r="J813" s="510"/>
      <c r="K813" s="510"/>
      <c r="L813" s="510"/>
      <c r="M813" s="510"/>
      <c r="N813" s="510"/>
      <c r="O813" s="510"/>
      <c r="P813" s="510"/>
      <c r="Q813" s="510"/>
      <c r="R813" s="510"/>
      <c r="S813" s="510"/>
      <c r="T813" s="510"/>
      <c r="U813" s="510"/>
      <c r="V813" s="510"/>
      <c r="W813" s="510"/>
      <c r="X813" s="510"/>
      <c r="Y813" s="510"/>
      <c r="Z813" s="510"/>
    </row>
    <row r="814">
      <c r="A814" s="510"/>
      <c r="B814" s="510"/>
      <c r="C814" s="510"/>
      <c r="D814" s="510"/>
      <c r="E814" s="510"/>
      <c r="F814" s="510"/>
      <c r="G814" s="510"/>
      <c r="H814" s="510"/>
      <c r="I814" s="510"/>
      <c r="J814" s="510"/>
      <c r="K814" s="510"/>
      <c r="L814" s="510"/>
      <c r="M814" s="510"/>
      <c r="N814" s="510"/>
      <c r="O814" s="510"/>
      <c r="P814" s="510"/>
      <c r="Q814" s="510"/>
      <c r="R814" s="510"/>
      <c r="S814" s="510"/>
      <c r="T814" s="510"/>
      <c r="U814" s="510"/>
      <c r="V814" s="510"/>
      <c r="W814" s="510"/>
      <c r="X814" s="510"/>
      <c r="Y814" s="510"/>
      <c r="Z814" s="510"/>
    </row>
    <row r="815">
      <c r="A815" s="510"/>
      <c r="B815" s="510"/>
      <c r="C815" s="510"/>
      <c r="D815" s="510"/>
      <c r="E815" s="510"/>
      <c r="F815" s="510"/>
      <c r="G815" s="510"/>
      <c r="H815" s="510"/>
      <c r="I815" s="510"/>
      <c r="J815" s="510"/>
      <c r="K815" s="510"/>
      <c r="L815" s="510"/>
      <c r="M815" s="510"/>
      <c r="N815" s="510"/>
      <c r="O815" s="510"/>
      <c r="P815" s="510"/>
      <c r="Q815" s="510"/>
      <c r="R815" s="510"/>
      <c r="S815" s="510"/>
      <c r="T815" s="510"/>
      <c r="U815" s="510"/>
      <c r="V815" s="510"/>
      <c r="W815" s="510"/>
      <c r="X815" s="510"/>
      <c r="Y815" s="510"/>
      <c r="Z815" s="510"/>
    </row>
    <row r="816">
      <c r="A816" s="510"/>
      <c r="B816" s="510"/>
      <c r="C816" s="510"/>
      <c r="D816" s="510"/>
      <c r="E816" s="510"/>
      <c r="F816" s="510"/>
      <c r="G816" s="510"/>
      <c r="H816" s="510"/>
      <c r="I816" s="510"/>
      <c r="J816" s="510"/>
      <c r="K816" s="510"/>
      <c r="L816" s="510"/>
      <c r="M816" s="510"/>
      <c r="N816" s="510"/>
      <c r="O816" s="510"/>
      <c r="P816" s="510"/>
      <c r="Q816" s="510"/>
      <c r="R816" s="510"/>
      <c r="S816" s="510"/>
      <c r="T816" s="510"/>
      <c r="U816" s="510"/>
      <c r="V816" s="510"/>
      <c r="W816" s="510"/>
      <c r="X816" s="510"/>
      <c r="Y816" s="510"/>
      <c r="Z816" s="510"/>
    </row>
    <row r="817">
      <c r="A817" s="510"/>
      <c r="B817" s="510"/>
      <c r="C817" s="510"/>
      <c r="D817" s="510"/>
      <c r="E817" s="510"/>
      <c r="F817" s="510"/>
      <c r="G817" s="510"/>
      <c r="H817" s="510"/>
      <c r="I817" s="510"/>
      <c r="J817" s="510"/>
      <c r="K817" s="510"/>
      <c r="L817" s="510"/>
      <c r="M817" s="510"/>
      <c r="N817" s="510"/>
      <c r="O817" s="510"/>
      <c r="P817" s="510"/>
      <c r="Q817" s="510"/>
      <c r="R817" s="510"/>
      <c r="S817" s="510"/>
      <c r="T817" s="510"/>
      <c r="U817" s="510"/>
      <c r="V817" s="510"/>
      <c r="W817" s="510"/>
      <c r="X817" s="510"/>
      <c r="Y817" s="510"/>
      <c r="Z817" s="510"/>
    </row>
    <row r="818">
      <c r="A818" s="510"/>
      <c r="B818" s="510"/>
      <c r="C818" s="510"/>
      <c r="D818" s="510"/>
      <c r="E818" s="510"/>
      <c r="F818" s="510"/>
      <c r="G818" s="510"/>
      <c r="H818" s="510"/>
      <c r="I818" s="510"/>
      <c r="J818" s="510"/>
      <c r="K818" s="510"/>
      <c r="L818" s="510"/>
      <c r="M818" s="510"/>
      <c r="N818" s="510"/>
      <c r="O818" s="510"/>
      <c r="P818" s="510"/>
      <c r="Q818" s="510"/>
      <c r="R818" s="510"/>
      <c r="S818" s="510"/>
      <c r="T818" s="510"/>
      <c r="U818" s="510"/>
      <c r="V818" s="510"/>
      <c r="W818" s="510"/>
      <c r="X818" s="510"/>
      <c r="Y818" s="510"/>
      <c r="Z818" s="510"/>
    </row>
    <row r="819">
      <c r="A819" s="510"/>
      <c r="B819" s="510"/>
      <c r="C819" s="510"/>
      <c r="D819" s="510"/>
      <c r="E819" s="510"/>
      <c r="F819" s="510"/>
      <c r="G819" s="510"/>
      <c r="H819" s="510"/>
      <c r="I819" s="510"/>
      <c r="J819" s="510"/>
      <c r="K819" s="510"/>
      <c r="L819" s="510"/>
      <c r="M819" s="510"/>
      <c r="N819" s="510"/>
      <c r="O819" s="510"/>
      <c r="P819" s="510"/>
      <c r="Q819" s="510"/>
      <c r="R819" s="510"/>
      <c r="S819" s="510"/>
      <c r="T819" s="510"/>
      <c r="U819" s="510"/>
      <c r="V819" s="510"/>
      <c r="W819" s="510"/>
      <c r="X819" s="510"/>
      <c r="Y819" s="510"/>
      <c r="Z819" s="510"/>
    </row>
    <row r="820">
      <c r="A820" s="510"/>
      <c r="B820" s="510"/>
      <c r="C820" s="510"/>
      <c r="D820" s="510"/>
      <c r="E820" s="510"/>
      <c r="F820" s="510"/>
      <c r="G820" s="510"/>
      <c r="H820" s="510"/>
      <c r="I820" s="510"/>
      <c r="J820" s="510"/>
      <c r="K820" s="510"/>
      <c r="L820" s="510"/>
      <c r="M820" s="510"/>
      <c r="N820" s="510"/>
      <c r="O820" s="510"/>
      <c r="P820" s="510"/>
      <c r="Q820" s="510"/>
      <c r="R820" s="510"/>
      <c r="S820" s="510"/>
      <c r="T820" s="510"/>
      <c r="U820" s="510"/>
      <c r="V820" s="510"/>
      <c r="W820" s="510"/>
      <c r="X820" s="510"/>
      <c r="Y820" s="510"/>
      <c r="Z820" s="510"/>
    </row>
    <row r="821">
      <c r="A821" s="510"/>
      <c r="B821" s="510"/>
      <c r="C821" s="510"/>
      <c r="D821" s="510"/>
      <c r="E821" s="510"/>
      <c r="F821" s="510"/>
      <c r="G821" s="510"/>
      <c r="H821" s="510"/>
      <c r="I821" s="510"/>
      <c r="J821" s="510"/>
      <c r="K821" s="510"/>
      <c r="L821" s="510"/>
      <c r="M821" s="510"/>
      <c r="N821" s="510"/>
      <c r="O821" s="510"/>
      <c r="P821" s="510"/>
      <c r="Q821" s="510"/>
      <c r="R821" s="510"/>
      <c r="S821" s="510"/>
      <c r="T821" s="510"/>
      <c r="U821" s="510"/>
      <c r="V821" s="510"/>
      <c r="W821" s="510"/>
      <c r="X821" s="510"/>
      <c r="Y821" s="510"/>
      <c r="Z821" s="510"/>
    </row>
    <row r="822">
      <c r="A822" s="510"/>
      <c r="B822" s="510"/>
      <c r="C822" s="510"/>
      <c r="D822" s="510"/>
      <c r="E822" s="510"/>
      <c r="F822" s="510"/>
      <c r="G822" s="510"/>
      <c r="H822" s="510"/>
      <c r="I822" s="510"/>
      <c r="J822" s="510"/>
      <c r="K822" s="510"/>
      <c r="L822" s="510"/>
      <c r="M822" s="510"/>
      <c r="N822" s="510"/>
      <c r="O822" s="510"/>
      <c r="P822" s="510"/>
      <c r="Q822" s="510"/>
      <c r="R822" s="510"/>
      <c r="S822" s="510"/>
      <c r="T822" s="510"/>
      <c r="U822" s="510"/>
      <c r="V822" s="510"/>
      <c r="W822" s="510"/>
      <c r="X822" s="510"/>
      <c r="Y822" s="510"/>
      <c r="Z822" s="510"/>
    </row>
    <row r="823">
      <c r="A823" s="510"/>
      <c r="B823" s="510"/>
      <c r="C823" s="510"/>
      <c r="D823" s="510"/>
      <c r="E823" s="510"/>
      <c r="F823" s="510"/>
      <c r="G823" s="510"/>
      <c r="H823" s="510"/>
      <c r="I823" s="510"/>
      <c r="J823" s="510"/>
      <c r="K823" s="510"/>
      <c r="L823" s="510"/>
      <c r="M823" s="510"/>
      <c r="N823" s="510"/>
      <c r="O823" s="510"/>
      <c r="P823" s="510"/>
      <c r="Q823" s="510"/>
      <c r="R823" s="510"/>
      <c r="S823" s="510"/>
      <c r="T823" s="510"/>
      <c r="U823" s="510"/>
      <c r="V823" s="510"/>
      <c r="W823" s="510"/>
      <c r="X823" s="510"/>
      <c r="Y823" s="510"/>
      <c r="Z823" s="510"/>
    </row>
    <row r="824">
      <c r="A824" s="510"/>
      <c r="B824" s="510"/>
      <c r="C824" s="510"/>
      <c r="D824" s="510"/>
      <c r="E824" s="510"/>
      <c r="F824" s="510"/>
      <c r="G824" s="510"/>
      <c r="H824" s="510"/>
      <c r="I824" s="510"/>
      <c r="J824" s="510"/>
      <c r="K824" s="510"/>
      <c r="L824" s="510"/>
      <c r="M824" s="510"/>
      <c r="N824" s="510"/>
      <c r="O824" s="510"/>
      <c r="P824" s="510"/>
      <c r="Q824" s="510"/>
      <c r="R824" s="510"/>
      <c r="S824" s="510"/>
      <c r="T824" s="510"/>
      <c r="U824" s="510"/>
      <c r="V824" s="510"/>
      <c r="W824" s="510"/>
      <c r="X824" s="510"/>
      <c r="Y824" s="510"/>
      <c r="Z824" s="510"/>
    </row>
    <row r="825">
      <c r="A825" s="510"/>
      <c r="B825" s="510"/>
      <c r="C825" s="510"/>
      <c r="D825" s="510"/>
      <c r="E825" s="510"/>
      <c r="F825" s="510"/>
      <c r="G825" s="510"/>
      <c r="H825" s="510"/>
      <c r="I825" s="510"/>
      <c r="J825" s="510"/>
      <c r="K825" s="510"/>
      <c r="L825" s="510"/>
      <c r="M825" s="510"/>
      <c r="N825" s="510"/>
      <c r="O825" s="510"/>
      <c r="P825" s="510"/>
      <c r="Q825" s="510"/>
      <c r="R825" s="510"/>
      <c r="S825" s="510"/>
      <c r="T825" s="510"/>
      <c r="U825" s="510"/>
      <c r="V825" s="510"/>
      <c r="W825" s="510"/>
      <c r="X825" s="510"/>
      <c r="Y825" s="510"/>
      <c r="Z825" s="510"/>
    </row>
    <row r="826">
      <c r="A826" s="510"/>
      <c r="B826" s="510"/>
      <c r="C826" s="510"/>
      <c r="D826" s="510"/>
      <c r="E826" s="510"/>
      <c r="F826" s="510"/>
      <c r="G826" s="510"/>
      <c r="H826" s="510"/>
      <c r="I826" s="510"/>
      <c r="J826" s="510"/>
      <c r="K826" s="510"/>
      <c r="L826" s="510"/>
      <c r="M826" s="510"/>
      <c r="N826" s="510"/>
      <c r="O826" s="510"/>
      <c r="P826" s="510"/>
      <c r="Q826" s="510"/>
      <c r="R826" s="510"/>
      <c r="S826" s="510"/>
      <c r="T826" s="510"/>
      <c r="U826" s="510"/>
      <c r="V826" s="510"/>
      <c r="W826" s="510"/>
      <c r="X826" s="510"/>
      <c r="Y826" s="510"/>
      <c r="Z826" s="510"/>
    </row>
    <row r="827">
      <c r="A827" s="510"/>
      <c r="B827" s="510"/>
      <c r="C827" s="510"/>
      <c r="D827" s="510"/>
      <c r="E827" s="510"/>
      <c r="F827" s="510"/>
      <c r="G827" s="510"/>
      <c r="H827" s="510"/>
      <c r="I827" s="510"/>
      <c r="J827" s="510"/>
      <c r="K827" s="510"/>
      <c r="L827" s="510"/>
      <c r="M827" s="510"/>
      <c r="N827" s="510"/>
      <c r="O827" s="510"/>
      <c r="P827" s="510"/>
      <c r="Q827" s="510"/>
      <c r="R827" s="510"/>
      <c r="S827" s="510"/>
      <c r="T827" s="510"/>
      <c r="U827" s="510"/>
      <c r="V827" s="510"/>
      <c r="W827" s="510"/>
      <c r="X827" s="510"/>
      <c r="Y827" s="510"/>
      <c r="Z827" s="510"/>
    </row>
    <row r="828">
      <c r="A828" s="510"/>
      <c r="B828" s="510"/>
      <c r="C828" s="510"/>
      <c r="D828" s="510"/>
      <c r="E828" s="510"/>
      <c r="F828" s="510"/>
      <c r="G828" s="510"/>
      <c r="H828" s="510"/>
      <c r="I828" s="510"/>
      <c r="J828" s="510"/>
      <c r="K828" s="510"/>
      <c r="L828" s="510"/>
      <c r="M828" s="510"/>
      <c r="N828" s="510"/>
      <c r="O828" s="510"/>
      <c r="P828" s="510"/>
      <c r="Q828" s="510"/>
      <c r="R828" s="510"/>
      <c r="S828" s="510"/>
      <c r="T828" s="510"/>
      <c r="U828" s="510"/>
      <c r="V828" s="510"/>
      <c r="W828" s="510"/>
      <c r="X828" s="510"/>
      <c r="Y828" s="510"/>
      <c r="Z828" s="510"/>
    </row>
    <row r="829">
      <c r="A829" s="510"/>
      <c r="B829" s="510"/>
      <c r="C829" s="510"/>
      <c r="D829" s="510"/>
      <c r="E829" s="510"/>
      <c r="F829" s="510"/>
      <c r="G829" s="510"/>
      <c r="H829" s="510"/>
      <c r="I829" s="510"/>
      <c r="J829" s="510"/>
      <c r="K829" s="510"/>
      <c r="L829" s="510"/>
      <c r="M829" s="510"/>
      <c r="N829" s="510"/>
      <c r="O829" s="510"/>
      <c r="P829" s="510"/>
      <c r="Q829" s="510"/>
      <c r="R829" s="510"/>
      <c r="S829" s="510"/>
      <c r="T829" s="510"/>
      <c r="U829" s="510"/>
      <c r="V829" s="510"/>
      <c r="W829" s="510"/>
      <c r="X829" s="510"/>
      <c r="Y829" s="510"/>
      <c r="Z829" s="510"/>
    </row>
    <row r="830">
      <c r="A830" s="510"/>
      <c r="B830" s="510"/>
      <c r="C830" s="510"/>
      <c r="D830" s="510"/>
      <c r="E830" s="510"/>
      <c r="F830" s="510"/>
      <c r="G830" s="510"/>
      <c r="H830" s="510"/>
      <c r="I830" s="510"/>
      <c r="J830" s="510"/>
      <c r="K830" s="510"/>
      <c r="L830" s="510"/>
      <c r="M830" s="510"/>
      <c r="N830" s="510"/>
      <c r="O830" s="510"/>
      <c r="P830" s="510"/>
      <c r="Q830" s="510"/>
      <c r="R830" s="510"/>
      <c r="S830" s="510"/>
      <c r="T830" s="510"/>
      <c r="U830" s="510"/>
      <c r="V830" s="510"/>
      <c r="W830" s="510"/>
      <c r="X830" s="510"/>
      <c r="Y830" s="510"/>
      <c r="Z830" s="510"/>
    </row>
    <row r="831">
      <c r="A831" s="510"/>
      <c r="B831" s="510"/>
      <c r="C831" s="510"/>
      <c r="D831" s="510"/>
      <c r="E831" s="510"/>
      <c r="F831" s="510"/>
      <c r="G831" s="510"/>
      <c r="H831" s="510"/>
      <c r="I831" s="510"/>
      <c r="J831" s="510"/>
      <c r="K831" s="510"/>
      <c r="L831" s="510"/>
      <c r="M831" s="510"/>
      <c r="N831" s="510"/>
      <c r="O831" s="510"/>
      <c r="P831" s="510"/>
      <c r="Q831" s="510"/>
      <c r="R831" s="510"/>
      <c r="S831" s="510"/>
      <c r="T831" s="510"/>
      <c r="U831" s="510"/>
      <c r="V831" s="510"/>
      <c r="W831" s="510"/>
      <c r="X831" s="510"/>
      <c r="Y831" s="510"/>
      <c r="Z831" s="510"/>
    </row>
    <row r="832">
      <c r="A832" s="510"/>
      <c r="B832" s="510"/>
      <c r="C832" s="510"/>
      <c r="D832" s="510"/>
      <c r="E832" s="510"/>
      <c r="F832" s="510"/>
      <c r="G832" s="510"/>
      <c r="H832" s="510"/>
      <c r="I832" s="510"/>
      <c r="J832" s="510"/>
      <c r="K832" s="510"/>
      <c r="L832" s="510"/>
      <c r="M832" s="510"/>
      <c r="N832" s="510"/>
      <c r="O832" s="510"/>
      <c r="P832" s="510"/>
      <c r="Q832" s="510"/>
      <c r="R832" s="510"/>
      <c r="S832" s="510"/>
      <c r="T832" s="510"/>
      <c r="U832" s="510"/>
      <c r="V832" s="510"/>
      <c r="W832" s="510"/>
      <c r="X832" s="510"/>
      <c r="Y832" s="510"/>
      <c r="Z832" s="510"/>
    </row>
    <row r="833">
      <c r="A833" s="510"/>
      <c r="B833" s="510"/>
      <c r="C833" s="510"/>
      <c r="D833" s="510"/>
      <c r="E833" s="510"/>
      <c r="F833" s="510"/>
      <c r="G833" s="510"/>
      <c r="H833" s="510"/>
      <c r="I833" s="510"/>
      <c r="J833" s="510"/>
      <c r="K833" s="510"/>
      <c r="L833" s="510"/>
      <c r="M833" s="510"/>
      <c r="N833" s="510"/>
      <c r="O833" s="510"/>
      <c r="P833" s="510"/>
      <c r="Q833" s="510"/>
      <c r="R833" s="510"/>
      <c r="S833" s="510"/>
      <c r="T833" s="510"/>
      <c r="U833" s="510"/>
      <c r="V833" s="510"/>
      <c r="W833" s="510"/>
      <c r="X833" s="510"/>
      <c r="Y833" s="510"/>
      <c r="Z833" s="510"/>
    </row>
    <row r="834">
      <c r="A834" s="510"/>
      <c r="B834" s="510"/>
      <c r="C834" s="510"/>
      <c r="D834" s="510"/>
      <c r="E834" s="510"/>
      <c r="F834" s="510"/>
      <c r="G834" s="510"/>
      <c r="H834" s="510"/>
      <c r="I834" s="510"/>
      <c r="J834" s="510"/>
      <c r="K834" s="510"/>
      <c r="L834" s="510"/>
      <c r="M834" s="510"/>
      <c r="N834" s="510"/>
      <c r="O834" s="510"/>
      <c r="P834" s="510"/>
      <c r="Q834" s="510"/>
      <c r="R834" s="510"/>
      <c r="S834" s="510"/>
      <c r="T834" s="510"/>
      <c r="U834" s="510"/>
      <c r="V834" s="510"/>
      <c r="W834" s="510"/>
      <c r="X834" s="510"/>
      <c r="Y834" s="510"/>
      <c r="Z834" s="510"/>
    </row>
    <row r="835">
      <c r="A835" s="510"/>
      <c r="B835" s="510"/>
      <c r="C835" s="510"/>
      <c r="D835" s="510"/>
      <c r="E835" s="510"/>
      <c r="F835" s="510"/>
      <c r="G835" s="510"/>
      <c r="H835" s="510"/>
      <c r="I835" s="510"/>
      <c r="J835" s="510"/>
      <c r="K835" s="510"/>
      <c r="L835" s="510"/>
      <c r="M835" s="510"/>
      <c r="N835" s="510"/>
      <c r="O835" s="510"/>
      <c r="P835" s="510"/>
      <c r="Q835" s="510"/>
      <c r="R835" s="510"/>
      <c r="S835" s="510"/>
      <c r="T835" s="510"/>
      <c r="U835" s="510"/>
      <c r="V835" s="510"/>
      <c r="W835" s="510"/>
      <c r="X835" s="510"/>
      <c r="Y835" s="510"/>
      <c r="Z835" s="510"/>
    </row>
    <row r="836">
      <c r="A836" s="510"/>
      <c r="B836" s="510"/>
      <c r="C836" s="510"/>
      <c r="D836" s="510"/>
      <c r="E836" s="510"/>
      <c r="F836" s="510"/>
      <c r="G836" s="510"/>
      <c r="H836" s="510"/>
      <c r="I836" s="510"/>
      <c r="J836" s="510"/>
      <c r="K836" s="510"/>
      <c r="L836" s="510"/>
      <c r="M836" s="510"/>
      <c r="N836" s="510"/>
      <c r="O836" s="510"/>
      <c r="P836" s="510"/>
      <c r="Q836" s="510"/>
      <c r="R836" s="510"/>
      <c r="S836" s="510"/>
      <c r="T836" s="510"/>
      <c r="U836" s="510"/>
      <c r="V836" s="510"/>
      <c r="W836" s="510"/>
      <c r="X836" s="510"/>
      <c r="Y836" s="510"/>
      <c r="Z836" s="510"/>
    </row>
    <row r="837">
      <c r="A837" s="510"/>
      <c r="B837" s="510"/>
      <c r="C837" s="510"/>
      <c r="D837" s="510"/>
      <c r="E837" s="510"/>
      <c r="F837" s="510"/>
      <c r="G837" s="510"/>
      <c r="H837" s="510"/>
      <c r="I837" s="510"/>
      <c r="J837" s="510"/>
      <c r="K837" s="510"/>
      <c r="L837" s="510"/>
      <c r="M837" s="510"/>
      <c r="N837" s="510"/>
      <c r="O837" s="510"/>
      <c r="P837" s="510"/>
      <c r="Q837" s="510"/>
      <c r="R837" s="510"/>
      <c r="S837" s="510"/>
      <c r="T837" s="510"/>
      <c r="U837" s="510"/>
      <c r="V837" s="510"/>
      <c r="W837" s="510"/>
      <c r="X837" s="510"/>
      <c r="Y837" s="510"/>
      <c r="Z837" s="510"/>
    </row>
    <row r="838">
      <c r="A838" s="510"/>
      <c r="B838" s="510"/>
      <c r="C838" s="510"/>
      <c r="D838" s="510"/>
      <c r="E838" s="510"/>
      <c r="F838" s="510"/>
      <c r="G838" s="510"/>
      <c r="H838" s="510"/>
      <c r="I838" s="510"/>
      <c r="J838" s="510"/>
      <c r="K838" s="510"/>
      <c r="L838" s="510"/>
      <c r="M838" s="510"/>
      <c r="N838" s="510"/>
      <c r="O838" s="510"/>
      <c r="P838" s="510"/>
      <c r="Q838" s="510"/>
      <c r="R838" s="510"/>
      <c r="S838" s="510"/>
      <c r="T838" s="510"/>
      <c r="U838" s="510"/>
      <c r="V838" s="510"/>
      <c r="W838" s="510"/>
      <c r="X838" s="510"/>
      <c r="Y838" s="510"/>
      <c r="Z838" s="510"/>
    </row>
    <row r="839">
      <c r="A839" s="510"/>
      <c r="B839" s="510"/>
      <c r="C839" s="510"/>
      <c r="D839" s="510"/>
      <c r="E839" s="510"/>
      <c r="F839" s="510"/>
      <c r="G839" s="510"/>
      <c r="H839" s="510"/>
      <c r="I839" s="510"/>
      <c r="J839" s="510"/>
      <c r="K839" s="510"/>
      <c r="L839" s="510"/>
      <c r="M839" s="510"/>
      <c r="N839" s="510"/>
      <c r="O839" s="510"/>
      <c r="P839" s="510"/>
      <c r="Q839" s="510"/>
      <c r="R839" s="510"/>
      <c r="S839" s="510"/>
      <c r="T839" s="510"/>
      <c r="U839" s="510"/>
      <c r="V839" s="510"/>
      <c r="W839" s="510"/>
      <c r="X839" s="510"/>
      <c r="Y839" s="510"/>
      <c r="Z839" s="510"/>
    </row>
    <row r="840">
      <c r="A840" s="510"/>
      <c r="B840" s="510"/>
      <c r="C840" s="510"/>
      <c r="D840" s="510"/>
      <c r="E840" s="510"/>
      <c r="F840" s="510"/>
      <c r="G840" s="510"/>
      <c r="H840" s="510"/>
      <c r="I840" s="510"/>
      <c r="J840" s="510"/>
      <c r="K840" s="510"/>
      <c r="L840" s="510"/>
      <c r="M840" s="510"/>
      <c r="N840" s="510"/>
      <c r="O840" s="510"/>
      <c r="P840" s="510"/>
      <c r="Q840" s="510"/>
      <c r="R840" s="510"/>
      <c r="S840" s="510"/>
      <c r="T840" s="510"/>
      <c r="U840" s="510"/>
      <c r="V840" s="510"/>
      <c r="W840" s="510"/>
      <c r="X840" s="510"/>
      <c r="Y840" s="510"/>
      <c r="Z840" s="510"/>
    </row>
    <row r="841">
      <c r="A841" s="510"/>
      <c r="B841" s="510"/>
      <c r="C841" s="510"/>
      <c r="D841" s="510"/>
      <c r="E841" s="510"/>
      <c r="F841" s="510"/>
      <c r="G841" s="510"/>
      <c r="H841" s="510"/>
      <c r="I841" s="510"/>
      <c r="J841" s="510"/>
      <c r="K841" s="510"/>
      <c r="L841" s="510"/>
      <c r="M841" s="510"/>
      <c r="N841" s="510"/>
      <c r="O841" s="510"/>
      <c r="P841" s="510"/>
      <c r="Q841" s="510"/>
      <c r="R841" s="510"/>
      <c r="S841" s="510"/>
      <c r="T841" s="510"/>
      <c r="U841" s="510"/>
      <c r="V841" s="510"/>
      <c r="W841" s="510"/>
      <c r="X841" s="510"/>
      <c r="Y841" s="510"/>
      <c r="Z841" s="510"/>
    </row>
    <row r="842">
      <c r="A842" s="510"/>
      <c r="B842" s="510"/>
      <c r="C842" s="510"/>
      <c r="D842" s="510"/>
      <c r="E842" s="510"/>
      <c r="F842" s="510"/>
      <c r="G842" s="510"/>
      <c r="H842" s="510"/>
      <c r="I842" s="510"/>
      <c r="J842" s="510"/>
      <c r="K842" s="510"/>
      <c r="L842" s="510"/>
      <c r="M842" s="510"/>
      <c r="N842" s="510"/>
      <c r="O842" s="510"/>
      <c r="P842" s="510"/>
      <c r="Q842" s="510"/>
      <c r="R842" s="510"/>
      <c r="S842" s="510"/>
      <c r="T842" s="510"/>
      <c r="U842" s="510"/>
      <c r="V842" s="510"/>
      <c r="W842" s="510"/>
      <c r="X842" s="510"/>
      <c r="Y842" s="510"/>
      <c r="Z842" s="510"/>
    </row>
    <row r="843">
      <c r="A843" s="510"/>
      <c r="B843" s="510"/>
      <c r="C843" s="510"/>
      <c r="D843" s="510"/>
      <c r="E843" s="510"/>
      <c r="F843" s="510"/>
      <c r="G843" s="510"/>
      <c r="H843" s="510"/>
      <c r="I843" s="510"/>
      <c r="J843" s="510"/>
      <c r="K843" s="510"/>
      <c r="L843" s="510"/>
      <c r="M843" s="510"/>
      <c r="N843" s="510"/>
      <c r="O843" s="510"/>
      <c r="P843" s="510"/>
      <c r="Q843" s="510"/>
      <c r="R843" s="510"/>
      <c r="S843" s="510"/>
      <c r="T843" s="510"/>
      <c r="U843" s="510"/>
      <c r="V843" s="510"/>
      <c r="W843" s="510"/>
      <c r="X843" s="510"/>
      <c r="Y843" s="510"/>
      <c r="Z843" s="510"/>
    </row>
    <row r="844">
      <c r="A844" s="510"/>
      <c r="B844" s="510"/>
      <c r="C844" s="510"/>
      <c r="D844" s="510"/>
      <c r="E844" s="510"/>
      <c r="F844" s="510"/>
      <c r="G844" s="510"/>
      <c r="H844" s="510"/>
      <c r="I844" s="510"/>
      <c r="J844" s="510"/>
      <c r="K844" s="510"/>
      <c r="L844" s="510"/>
      <c r="M844" s="510"/>
      <c r="N844" s="510"/>
      <c r="O844" s="510"/>
      <c r="P844" s="510"/>
      <c r="Q844" s="510"/>
      <c r="R844" s="510"/>
      <c r="S844" s="510"/>
      <c r="T844" s="510"/>
      <c r="U844" s="510"/>
      <c r="V844" s="510"/>
      <c r="W844" s="510"/>
      <c r="X844" s="510"/>
      <c r="Y844" s="510"/>
      <c r="Z844" s="510"/>
    </row>
    <row r="845">
      <c r="A845" s="510"/>
      <c r="B845" s="510"/>
      <c r="C845" s="510"/>
      <c r="D845" s="510"/>
      <c r="E845" s="510"/>
      <c r="F845" s="510"/>
      <c r="G845" s="510"/>
      <c r="H845" s="510"/>
      <c r="I845" s="510"/>
      <c r="J845" s="510"/>
      <c r="K845" s="510"/>
      <c r="L845" s="510"/>
      <c r="M845" s="510"/>
      <c r="N845" s="510"/>
      <c r="O845" s="510"/>
      <c r="P845" s="510"/>
      <c r="Q845" s="510"/>
      <c r="R845" s="510"/>
      <c r="S845" s="510"/>
      <c r="T845" s="510"/>
      <c r="U845" s="510"/>
      <c r="V845" s="510"/>
      <c r="W845" s="510"/>
      <c r="X845" s="510"/>
      <c r="Y845" s="510"/>
      <c r="Z845" s="510"/>
    </row>
    <row r="846">
      <c r="A846" s="510"/>
      <c r="B846" s="510"/>
      <c r="C846" s="510"/>
      <c r="D846" s="510"/>
      <c r="E846" s="510"/>
      <c r="F846" s="510"/>
      <c r="G846" s="510"/>
      <c r="H846" s="510"/>
      <c r="I846" s="510"/>
      <c r="J846" s="510"/>
      <c r="K846" s="510"/>
      <c r="L846" s="510"/>
      <c r="M846" s="510"/>
      <c r="N846" s="510"/>
      <c r="O846" s="510"/>
      <c r="P846" s="510"/>
      <c r="Q846" s="510"/>
      <c r="R846" s="510"/>
      <c r="S846" s="510"/>
      <c r="T846" s="510"/>
      <c r="U846" s="510"/>
      <c r="V846" s="510"/>
      <c r="W846" s="510"/>
      <c r="X846" s="510"/>
      <c r="Y846" s="510"/>
      <c r="Z846" s="510"/>
    </row>
    <row r="847">
      <c r="A847" s="510"/>
      <c r="B847" s="510"/>
      <c r="C847" s="510"/>
      <c r="D847" s="510"/>
      <c r="E847" s="510"/>
      <c r="F847" s="510"/>
      <c r="G847" s="510"/>
      <c r="H847" s="510"/>
      <c r="I847" s="510"/>
      <c r="J847" s="510"/>
      <c r="K847" s="510"/>
      <c r="L847" s="510"/>
      <c r="M847" s="510"/>
      <c r="N847" s="510"/>
      <c r="O847" s="510"/>
      <c r="P847" s="510"/>
      <c r="Q847" s="510"/>
      <c r="R847" s="510"/>
      <c r="S847" s="510"/>
      <c r="T847" s="510"/>
      <c r="U847" s="510"/>
      <c r="V847" s="510"/>
      <c r="W847" s="510"/>
      <c r="X847" s="510"/>
      <c r="Y847" s="510"/>
      <c r="Z847" s="510"/>
    </row>
    <row r="848">
      <c r="A848" s="510"/>
      <c r="B848" s="510"/>
      <c r="C848" s="510"/>
      <c r="D848" s="510"/>
      <c r="E848" s="510"/>
      <c r="F848" s="510"/>
      <c r="G848" s="510"/>
      <c r="H848" s="510"/>
      <c r="I848" s="510"/>
      <c r="J848" s="510"/>
      <c r="K848" s="510"/>
      <c r="L848" s="510"/>
      <c r="M848" s="510"/>
      <c r="N848" s="510"/>
      <c r="O848" s="510"/>
      <c r="P848" s="510"/>
      <c r="Q848" s="510"/>
      <c r="R848" s="510"/>
      <c r="S848" s="510"/>
      <c r="T848" s="510"/>
      <c r="U848" s="510"/>
      <c r="V848" s="510"/>
      <c r="W848" s="510"/>
      <c r="X848" s="510"/>
      <c r="Y848" s="510"/>
      <c r="Z848" s="510"/>
    </row>
    <row r="849">
      <c r="A849" s="510"/>
      <c r="B849" s="510"/>
      <c r="C849" s="510"/>
      <c r="D849" s="510"/>
      <c r="E849" s="510"/>
      <c r="F849" s="510"/>
      <c r="G849" s="510"/>
      <c r="H849" s="510"/>
      <c r="I849" s="510"/>
      <c r="J849" s="510"/>
      <c r="K849" s="510"/>
      <c r="L849" s="510"/>
      <c r="M849" s="510"/>
      <c r="N849" s="510"/>
      <c r="O849" s="510"/>
      <c r="P849" s="510"/>
      <c r="Q849" s="510"/>
      <c r="R849" s="510"/>
      <c r="S849" s="510"/>
      <c r="T849" s="510"/>
      <c r="U849" s="510"/>
      <c r="V849" s="510"/>
      <c r="W849" s="510"/>
      <c r="X849" s="510"/>
      <c r="Y849" s="510"/>
      <c r="Z849" s="510"/>
    </row>
    <row r="850">
      <c r="A850" s="510"/>
      <c r="B850" s="510"/>
      <c r="C850" s="510"/>
      <c r="D850" s="510"/>
      <c r="E850" s="510"/>
      <c r="F850" s="510"/>
      <c r="G850" s="510"/>
      <c r="H850" s="510"/>
      <c r="I850" s="510"/>
      <c r="J850" s="510"/>
      <c r="K850" s="510"/>
      <c r="L850" s="510"/>
      <c r="M850" s="510"/>
      <c r="N850" s="510"/>
      <c r="O850" s="510"/>
      <c r="P850" s="510"/>
      <c r="Q850" s="510"/>
      <c r="R850" s="510"/>
      <c r="S850" s="510"/>
      <c r="T850" s="510"/>
      <c r="U850" s="510"/>
      <c r="V850" s="510"/>
      <c r="W850" s="510"/>
      <c r="X850" s="510"/>
      <c r="Y850" s="510"/>
      <c r="Z850" s="510"/>
    </row>
    <row r="851">
      <c r="A851" s="510"/>
      <c r="B851" s="510"/>
      <c r="C851" s="510"/>
      <c r="D851" s="510"/>
      <c r="E851" s="510"/>
      <c r="F851" s="510"/>
      <c r="G851" s="510"/>
      <c r="H851" s="510"/>
      <c r="I851" s="510"/>
      <c r="J851" s="510"/>
      <c r="K851" s="510"/>
      <c r="L851" s="510"/>
      <c r="M851" s="510"/>
      <c r="N851" s="510"/>
      <c r="O851" s="510"/>
      <c r="P851" s="510"/>
      <c r="Q851" s="510"/>
      <c r="R851" s="510"/>
      <c r="S851" s="510"/>
      <c r="T851" s="510"/>
      <c r="U851" s="510"/>
      <c r="V851" s="510"/>
      <c r="W851" s="510"/>
      <c r="X851" s="510"/>
      <c r="Y851" s="510"/>
      <c r="Z851" s="510"/>
    </row>
    <row r="852">
      <c r="A852" s="510"/>
      <c r="B852" s="510"/>
      <c r="C852" s="510"/>
      <c r="D852" s="510"/>
      <c r="E852" s="510"/>
      <c r="F852" s="510"/>
      <c r="G852" s="510"/>
      <c r="H852" s="510"/>
      <c r="I852" s="510"/>
      <c r="J852" s="510"/>
      <c r="K852" s="510"/>
      <c r="L852" s="510"/>
      <c r="M852" s="510"/>
      <c r="N852" s="510"/>
      <c r="O852" s="510"/>
      <c r="P852" s="510"/>
      <c r="Q852" s="510"/>
      <c r="R852" s="510"/>
      <c r="S852" s="510"/>
      <c r="T852" s="510"/>
      <c r="U852" s="510"/>
      <c r="V852" s="510"/>
      <c r="W852" s="510"/>
      <c r="X852" s="510"/>
      <c r="Y852" s="510"/>
      <c r="Z852" s="510"/>
    </row>
    <row r="853">
      <c r="A853" s="510"/>
      <c r="B853" s="510"/>
      <c r="C853" s="510"/>
      <c r="D853" s="510"/>
      <c r="E853" s="510"/>
      <c r="F853" s="510"/>
      <c r="G853" s="510"/>
      <c r="H853" s="510"/>
      <c r="I853" s="510"/>
      <c r="J853" s="510"/>
      <c r="K853" s="510"/>
      <c r="L853" s="510"/>
      <c r="M853" s="510"/>
      <c r="N853" s="510"/>
      <c r="O853" s="510"/>
      <c r="P853" s="510"/>
      <c r="Q853" s="510"/>
      <c r="R853" s="510"/>
      <c r="S853" s="510"/>
      <c r="T853" s="510"/>
      <c r="U853" s="510"/>
      <c r="V853" s="510"/>
      <c r="W853" s="510"/>
      <c r="X853" s="510"/>
      <c r="Y853" s="510"/>
      <c r="Z853" s="510"/>
    </row>
    <row r="854">
      <c r="A854" s="510"/>
      <c r="B854" s="510"/>
      <c r="C854" s="510"/>
      <c r="D854" s="510"/>
      <c r="E854" s="510"/>
      <c r="F854" s="510"/>
      <c r="G854" s="510"/>
      <c r="H854" s="510"/>
      <c r="I854" s="510"/>
      <c r="J854" s="510"/>
      <c r="K854" s="510"/>
      <c r="L854" s="510"/>
      <c r="M854" s="510"/>
      <c r="N854" s="510"/>
      <c r="O854" s="510"/>
      <c r="P854" s="510"/>
      <c r="Q854" s="510"/>
      <c r="R854" s="510"/>
      <c r="S854" s="510"/>
      <c r="T854" s="510"/>
      <c r="U854" s="510"/>
      <c r="V854" s="510"/>
      <c r="W854" s="510"/>
      <c r="X854" s="510"/>
      <c r="Y854" s="510"/>
      <c r="Z854" s="510"/>
    </row>
    <row r="855">
      <c r="A855" s="510"/>
      <c r="B855" s="510"/>
      <c r="C855" s="510"/>
      <c r="D855" s="510"/>
      <c r="E855" s="510"/>
      <c r="F855" s="510"/>
      <c r="G855" s="510"/>
      <c r="H855" s="510"/>
      <c r="I855" s="510"/>
      <c r="J855" s="510"/>
      <c r="K855" s="510"/>
      <c r="L855" s="510"/>
      <c r="M855" s="510"/>
      <c r="N855" s="510"/>
      <c r="O855" s="510"/>
      <c r="P855" s="510"/>
      <c r="Q855" s="510"/>
      <c r="R855" s="510"/>
      <c r="S855" s="510"/>
      <c r="T855" s="510"/>
      <c r="U855" s="510"/>
      <c r="V855" s="510"/>
      <c r="W855" s="510"/>
      <c r="X855" s="510"/>
      <c r="Y855" s="510"/>
      <c r="Z855" s="510"/>
    </row>
    <row r="856">
      <c r="A856" s="510"/>
      <c r="B856" s="510"/>
      <c r="C856" s="510"/>
      <c r="D856" s="510"/>
      <c r="E856" s="510"/>
      <c r="F856" s="510"/>
      <c r="G856" s="510"/>
      <c r="H856" s="510"/>
      <c r="I856" s="510"/>
      <c r="J856" s="510"/>
      <c r="K856" s="510"/>
      <c r="L856" s="510"/>
      <c r="M856" s="510"/>
      <c r="N856" s="510"/>
      <c r="O856" s="510"/>
      <c r="P856" s="510"/>
      <c r="Q856" s="510"/>
      <c r="R856" s="510"/>
      <c r="S856" s="510"/>
      <c r="T856" s="510"/>
      <c r="U856" s="510"/>
      <c r="V856" s="510"/>
      <c r="W856" s="510"/>
      <c r="X856" s="510"/>
      <c r="Y856" s="510"/>
      <c r="Z856" s="510"/>
    </row>
    <row r="857">
      <c r="A857" s="510"/>
      <c r="B857" s="510"/>
      <c r="C857" s="510"/>
      <c r="D857" s="510"/>
      <c r="E857" s="510"/>
      <c r="F857" s="510"/>
      <c r="G857" s="510"/>
      <c r="H857" s="510"/>
      <c r="I857" s="510"/>
      <c r="J857" s="510"/>
      <c r="K857" s="510"/>
      <c r="L857" s="510"/>
      <c r="M857" s="510"/>
      <c r="N857" s="510"/>
      <c r="O857" s="510"/>
      <c r="P857" s="510"/>
      <c r="Q857" s="510"/>
      <c r="R857" s="510"/>
      <c r="S857" s="510"/>
      <c r="T857" s="510"/>
      <c r="U857" s="510"/>
      <c r="V857" s="510"/>
      <c r="W857" s="510"/>
      <c r="X857" s="510"/>
      <c r="Y857" s="510"/>
      <c r="Z857" s="510"/>
    </row>
    <row r="858">
      <c r="A858" s="510"/>
      <c r="B858" s="510"/>
      <c r="C858" s="510"/>
      <c r="D858" s="510"/>
      <c r="E858" s="510"/>
      <c r="F858" s="510"/>
      <c r="G858" s="510"/>
      <c r="H858" s="510"/>
      <c r="I858" s="510"/>
      <c r="J858" s="510"/>
      <c r="K858" s="510"/>
      <c r="L858" s="510"/>
      <c r="M858" s="510"/>
      <c r="N858" s="510"/>
      <c r="O858" s="510"/>
      <c r="P858" s="510"/>
      <c r="Q858" s="510"/>
      <c r="R858" s="510"/>
      <c r="S858" s="510"/>
      <c r="T858" s="510"/>
      <c r="U858" s="510"/>
      <c r="V858" s="510"/>
      <c r="W858" s="510"/>
      <c r="X858" s="510"/>
      <c r="Y858" s="510"/>
      <c r="Z858" s="510"/>
    </row>
    <row r="859">
      <c r="A859" s="510"/>
      <c r="B859" s="510"/>
      <c r="C859" s="510"/>
      <c r="D859" s="510"/>
      <c r="E859" s="510"/>
      <c r="F859" s="510"/>
      <c r="G859" s="510"/>
      <c r="H859" s="510"/>
      <c r="I859" s="510"/>
      <c r="J859" s="510"/>
      <c r="K859" s="510"/>
      <c r="L859" s="510"/>
      <c r="M859" s="510"/>
      <c r="N859" s="510"/>
      <c r="O859" s="510"/>
      <c r="P859" s="510"/>
      <c r="Q859" s="510"/>
      <c r="R859" s="510"/>
      <c r="S859" s="510"/>
      <c r="T859" s="510"/>
      <c r="U859" s="510"/>
      <c r="V859" s="510"/>
      <c r="W859" s="510"/>
      <c r="X859" s="510"/>
      <c r="Y859" s="510"/>
      <c r="Z859" s="510"/>
    </row>
    <row r="860">
      <c r="A860" s="510"/>
      <c r="B860" s="510"/>
      <c r="C860" s="510"/>
      <c r="D860" s="510"/>
      <c r="E860" s="510"/>
      <c r="F860" s="510"/>
      <c r="G860" s="510"/>
      <c r="H860" s="510"/>
      <c r="I860" s="510"/>
      <c r="J860" s="510"/>
      <c r="K860" s="510"/>
      <c r="L860" s="510"/>
      <c r="M860" s="510"/>
      <c r="N860" s="510"/>
      <c r="O860" s="510"/>
      <c r="P860" s="510"/>
      <c r="Q860" s="510"/>
      <c r="R860" s="510"/>
      <c r="S860" s="510"/>
      <c r="T860" s="510"/>
      <c r="U860" s="510"/>
      <c r="V860" s="510"/>
      <c r="W860" s="510"/>
      <c r="X860" s="510"/>
      <c r="Y860" s="510"/>
      <c r="Z860" s="510"/>
    </row>
    <row r="861">
      <c r="A861" s="510"/>
      <c r="B861" s="510"/>
      <c r="C861" s="510"/>
      <c r="D861" s="510"/>
      <c r="E861" s="510"/>
      <c r="F861" s="510"/>
      <c r="G861" s="510"/>
      <c r="H861" s="510"/>
      <c r="I861" s="510"/>
      <c r="J861" s="510"/>
      <c r="K861" s="510"/>
      <c r="L861" s="510"/>
      <c r="M861" s="510"/>
      <c r="N861" s="510"/>
      <c r="O861" s="510"/>
      <c r="P861" s="510"/>
      <c r="Q861" s="510"/>
      <c r="R861" s="510"/>
      <c r="S861" s="510"/>
      <c r="T861" s="510"/>
      <c r="U861" s="510"/>
      <c r="V861" s="510"/>
      <c r="W861" s="510"/>
      <c r="X861" s="510"/>
      <c r="Y861" s="510"/>
      <c r="Z861" s="510"/>
    </row>
    <row r="862">
      <c r="A862" s="510"/>
      <c r="B862" s="510"/>
      <c r="C862" s="510"/>
      <c r="D862" s="510"/>
      <c r="E862" s="510"/>
      <c r="F862" s="510"/>
      <c r="G862" s="510"/>
      <c r="H862" s="510"/>
      <c r="I862" s="510"/>
      <c r="J862" s="510"/>
      <c r="K862" s="510"/>
      <c r="L862" s="510"/>
      <c r="M862" s="510"/>
      <c r="N862" s="510"/>
      <c r="O862" s="510"/>
      <c r="P862" s="510"/>
      <c r="Q862" s="510"/>
      <c r="R862" s="510"/>
      <c r="S862" s="510"/>
      <c r="T862" s="510"/>
      <c r="U862" s="510"/>
      <c r="V862" s="510"/>
      <c r="W862" s="510"/>
      <c r="X862" s="510"/>
      <c r="Y862" s="510"/>
      <c r="Z862" s="510"/>
    </row>
    <row r="863">
      <c r="A863" s="510"/>
      <c r="B863" s="510"/>
      <c r="C863" s="510"/>
      <c r="D863" s="510"/>
      <c r="E863" s="510"/>
      <c r="F863" s="510"/>
      <c r="G863" s="510"/>
      <c r="H863" s="510"/>
      <c r="I863" s="510"/>
      <c r="J863" s="510"/>
      <c r="K863" s="510"/>
      <c r="L863" s="510"/>
      <c r="M863" s="510"/>
      <c r="N863" s="510"/>
      <c r="O863" s="510"/>
      <c r="P863" s="510"/>
      <c r="Q863" s="510"/>
      <c r="R863" s="510"/>
      <c r="S863" s="510"/>
      <c r="T863" s="510"/>
      <c r="U863" s="510"/>
      <c r="V863" s="510"/>
      <c r="W863" s="510"/>
      <c r="X863" s="510"/>
      <c r="Y863" s="510"/>
      <c r="Z863" s="510"/>
    </row>
    <row r="864">
      <c r="A864" s="510"/>
      <c r="B864" s="510"/>
      <c r="C864" s="510"/>
      <c r="D864" s="510"/>
      <c r="E864" s="510"/>
      <c r="F864" s="510"/>
      <c r="G864" s="510"/>
      <c r="H864" s="510"/>
      <c r="I864" s="510"/>
      <c r="J864" s="510"/>
      <c r="K864" s="510"/>
      <c r="L864" s="510"/>
      <c r="M864" s="510"/>
      <c r="N864" s="510"/>
      <c r="O864" s="510"/>
      <c r="P864" s="510"/>
      <c r="Q864" s="510"/>
      <c r="R864" s="510"/>
      <c r="S864" s="510"/>
      <c r="T864" s="510"/>
      <c r="U864" s="510"/>
      <c r="V864" s="510"/>
      <c r="W864" s="510"/>
      <c r="X864" s="510"/>
      <c r="Y864" s="510"/>
      <c r="Z864" s="510"/>
    </row>
    <row r="865">
      <c r="A865" s="510"/>
      <c r="B865" s="510"/>
      <c r="C865" s="510"/>
      <c r="D865" s="510"/>
      <c r="E865" s="510"/>
      <c r="F865" s="510"/>
      <c r="G865" s="510"/>
      <c r="H865" s="510"/>
      <c r="I865" s="510"/>
      <c r="J865" s="510"/>
      <c r="K865" s="510"/>
      <c r="L865" s="510"/>
      <c r="M865" s="510"/>
      <c r="N865" s="510"/>
      <c r="O865" s="510"/>
      <c r="P865" s="510"/>
      <c r="Q865" s="510"/>
      <c r="R865" s="510"/>
      <c r="S865" s="510"/>
      <c r="T865" s="510"/>
      <c r="U865" s="510"/>
      <c r="V865" s="510"/>
      <c r="W865" s="510"/>
      <c r="X865" s="510"/>
      <c r="Y865" s="510"/>
      <c r="Z865" s="510"/>
    </row>
    <row r="866">
      <c r="A866" s="510"/>
      <c r="B866" s="510"/>
      <c r="C866" s="510"/>
      <c r="D866" s="510"/>
      <c r="E866" s="510"/>
      <c r="F866" s="510"/>
      <c r="G866" s="510"/>
      <c r="H866" s="510"/>
      <c r="I866" s="510"/>
      <c r="J866" s="510"/>
      <c r="K866" s="510"/>
      <c r="L866" s="510"/>
      <c r="M866" s="510"/>
      <c r="N866" s="510"/>
      <c r="O866" s="510"/>
      <c r="P866" s="510"/>
      <c r="Q866" s="510"/>
      <c r="R866" s="510"/>
      <c r="S866" s="510"/>
      <c r="T866" s="510"/>
      <c r="U866" s="510"/>
      <c r="V866" s="510"/>
      <c r="W866" s="510"/>
      <c r="X866" s="510"/>
      <c r="Y866" s="510"/>
      <c r="Z866" s="510"/>
    </row>
    <row r="867">
      <c r="A867" s="510"/>
      <c r="B867" s="510"/>
      <c r="C867" s="510"/>
      <c r="D867" s="510"/>
      <c r="E867" s="510"/>
      <c r="F867" s="510"/>
      <c r="G867" s="510"/>
      <c r="H867" s="510"/>
      <c r="I867" s="510"/>
      <c r="J867" s="510"/>
      <c r="K867" s="510"/>
      <c r="L867" s="510"/>
      <c r="M867" s="510"/>
      <c r="N867" s="510"/>
      <c r="O867" s="510"/>
      <c r="P867" s="510"/>
      <c r="Q867" s="510"/>
      <c r="R867" s="510"/>
      <c r="S867" s="510"/>
      <c r="T867" s="510"/>
      <c r="U867" s="510"/>
      <c r="V867" s="510"/>
      <c r="W867" s="510"/>
      <c r="X867" s="510"/>
      <c r="Y867" s="510"/>
      <c r="Z867" s="510"/>
    </row>
    <row r="868">
      <c r="A868" s="510"/>
      <c r="B868" s="510"/>
      <c r="C868" s="510"/>
      <c r="D868" s="510"/>
      <c r="E868" s="510"/>
      <c r="F868" s="510"/>
      <c r="G868" s="510"/>
      <c r="H868" s="510"/>
      <c r="I868" s="510"/>
      <c r="J868" s="510"/>
      <c r="K868" s="510"/>
      <c r="L868" s="510"/>
      <c r="M868" s="510"/>
      <c r="N868" s="510"/>
      <c r="O868" s="510"/>
      <c r="P868" s="510"/>
      <c r="Q868" s="510"/>
      <c r="R868" s="510"/>
      <c r="S868" s="510"/>
      <c r="T868" s="510"/>
      <c r="U868" s="510"/>
      <c r="V868" s="510"/>
      <c r="W868" s="510"/>
      <c r="X868" s="510"/>
      <c r="Y868" s="510"/>
      <c r="Z868" s="510"/>
    </row>
    <row r="869">
      <c r="A869" s="510"/>
      <c r="B869" s="510"/>
      <c r="C869" s="510"/>
      <c r="D869" s="510"/>
      <c r="E869" s="510"/>
      <c r="F869" s="510"/>
      <c r="G869" s="510"/>
      <c r="H869" s="510"/>
      <c r="I869" s="510"/>
      <c r="J869" s="510"/>
      <c r="K869" s="510"/>
      <c r="L869" s="510"/>
      <c r="M869" s="510"/>
      <c r="N869" s="510"/>
      <c r="O869" s="510"/>
      <c r="P869" s="510"/>
      <c r="Q869" s="510"/>
      <c r="R869" s="510"/>
      <c r="S869" s="510"/>
      <c r="T869" s="510"/>
      <c r="U869" s="510"/>
      <c r="V869" s="510"/>
      <c r="W869" s="510"/>
      <c r="X869" s="510"/>
      <c r="Y869" s="510"/>
      <c r="Z869" s="510"/>
    </row>
    <row r="870">
      <c r="A870" s="510"/>
      <c r="B870" s="510"/>
      <c r="C870" s="510"/>
      <c r="D870" s="510"/>
      <c r="E870" s="510"/>
      <c r="F870" s="510"/>
      <c r="G870" s="510"/>
      <c r="H870" s="510"/>
      <c r="I870" s="510"/>
      <c r="J870" s="510"/>
      <c r="K870" s="510"/>
      <c r="L870" s="510"/>
      <c r="M870" s="510"/>
      <c r="N870" s="510"/>
      <c r="O870" s="510"/>
      <c r="P870" s="510"/>
      <c r="Q870" s="510"/>
      <c r="R870" s="510"/>
      <c r="S870" s="510"/>
      <c r="T870" s="510"/>
      <c r="U870" s="510"/>
      <c r="V870" s="510"/>
      <c r="W870" s="510"/>
      <c r="X870" s="510"/>
      <c r="Y870" s="510"/>
      <c r="Z870" s="510"/>
    </row>
    <row r="871">
      <c r="A871" s="510"/>
      <c r="B871" s="510"/>
      <c r="C871" s="510"/>
      <c r="D871" s="510"/>
      <c r="E871" s="510"/>
      <c r="F871" s="510"/>
      <c r="G871" s="510"/>
      <c r="H871" s="510"/>
      <c r="I871" s="510"/>
      <c r="J871" s="510"/>
      <c r="K871" s="510"/>
      <c r="L871" s="510"/>
      <c r="M871" s="510"/>
      <c r="N871" s="510"/>
      <c r="O871" s="510"/>
      <c r="P871" s="510"/>
      <c r="Q871" s="510"/>
      <c r="R871" s="510"/>
      <c r="S871" s="510"/>
      <c r="T871" s="510"/>
      <c r="U871" s="510"/>
      <c r="V871" s="510"/>
      <c r="W871" s="510"/>
      <c r="X871" s="510"/>
      <c r="Y871" s="510"/>
      <c r="Z871" s="510"/>
    </row>
    <row r="872">
      <c r="A872" s="510"/>
      <c r="B872" s="510"/>
      <c r="C872" s="510"/>
      <c r="D872" s="510"/>
      <c r="E872" s="510"/>
      <c r="F872" s="510"/>
      <c r="G872" s="510"/>
      <c r="H872" s="510"/>
      <c r="I872" s="510"/>
      <c r="J872" s="510"/>
      <c r="K872" s="510"/>
      <c r="L872" s="510"/>
      <c r="M872" s="510"/>
      <c r="N872" s="510"/>
      <c r="O872" s="510"/>
      <c r="P872" s="510"/>
      <c r="Q872" s="510"/>
      <c r="R872" s="510"/>
      <c r="S872" s="510"/>
      <c r="T872" s="510"/>
      <c r="U872" s="510"/>
      <c r="V872" s="510"/>
      <c r="W872" s="510"/>
      <c r="X872" s="510"/>
      <c r="Y872" s="510"/>
      <c r="Z872" s="510"/>
    </row>
    <row r="873">
      <c r="A873" s="510"/>
      <c r="B873" s="510"/>
      <c r="C873" s="510"/>
      <c r="D873" s="510"/>
      <c r="E873" s="510"/>
      <c r="F873" s="510"/>
      <c r="G873" s="510"/>
      <c r="H873" s="510"/>
      <c r="I873" s="510"/>
      <c r="J873" s="510"/>
      <c r="K873" s="510"/>
      <c r="L873" s="510"/>
      <c r="M873" s="510"/>
      <c r="N873" s="510"/>
      <c r="O873" s="510"/>
      <c r="P873" s="510"/>
      <c r="Q873" s="510"/>
      <c r="R873" s="510"/>
      <c r="S873" s="510"/>
      <c r="T873" s="510"/>
      <c r="U873" s="510"/>
      <c r="V873" s="510"/>
      <c r="W873" s="510"/>
      <c r="X873" s="510"/>
      <c r="Y873" s="510"/>
      <c r="Z873" s="510"/>
    </row>
    <row r="874">
      <c r="A874" s="510"/>
      <c r="B874" s="510"/>
      <c r="C874" s="510"/>
      <c r="D874" s="510"/>
      <c r="E874" s="510"/>
      <c r="F874" s="510"/>
      <c r="G874" s="510"/>
      <c r="H874" s="510"/>
      <c r="I874" s="510"/>
      <c r="J874" s="510"/>
      <c r="K874" s="510"/>
      <c r="L874" s="510"/>
      <c r="M874" s="510"/>
      <c r="N874" s="510"/>
      <c r="O874" s="510"/>
      <c r="P874" s="510"/>
      <c r="Q874" s="510"/>
      <c r="R874" s="510"/>
      <c r="S874" s="510"/>
      <c r="T874" s="510"/>
      <c r="U874" s="510"/>
      <c r="V874" s="510"/>
      <c r="W874" s="510"/>
      <c r="X874" s="510"/>
      <c r="Y874" s="510"/>
      <c r="Z874" s="510"/>
    </row>
    <row r="875">
      <c r="A875" s="510"/>
      <c r="B875" s="510"/>
      <c r="C875" s="510"/>
      <c r="D875" s="510"/>
      <c r="E875" s="510"/>
      <c r="F875" s="510"/>
      <c r="G875" s="510"/>
      <c r="H875" s="510"/>
      <c r="I875" s="510"/>
      <c r="J875" s="510"/>
      <c r="K875" s="510"/>
      <c r="L875" s="510"/>
      <c r="M875" s="510"/>
      <c r="N875" s="510"/>
      <c r="O875" s="510"/>
      <c r="P875" s="510"/>
      <c r="Q875" s="510"/>
      <c r="R875" s="510"/>
      <c r="S875" s="510"/>
      <c r="T875" s="510"/>
      <c r="U875" s="510"/>
      <c r="V875" s="510"/>
      <c r="W875" s="510"/>
      <c r="X875" s="510"/>
      <c r="Y875" s="510"/>
      <c r="Z875" s="510"/>
    </row>
    <row r="876">
      <c r="A876" s="510"/>
      <c r="B876" s="510"/>
      <c r="C876" s="510"/>
      <c r="D876" s="510"/>
      <c r="E876" s="510"/>
      <c r="F876" s="510"/>
      <c r="G876" s="510"/>
      <c r="H876" s="510"/>
      <c r="I876" s="510"/>
      <c r="J876" s="510"/>
      <c r="K876" s="510"/>
      <c r="L876" s="510"/>
      <c r="M876" s="510"/>
      <c r="N876" s="510"/>
      <c r="O876" s="510"/>
      <c r="P876" s="510"/>
      <c r="Q876" s="510"/>
      <c r="R876" s="510"/>
      <c r="S876" s="510"/>
      <c r="T876" s="510"/>
      <c r="U876" s="510"/>
      <c r="V876" s="510"/>
      <c r="W876" s="510"/>
      <c r="X876" s="510"/>
      <c r="Y876" s="510"/>
      <c r="Z876" s="510"/>
    </row>
    <row r="877">
      <c r="A877" s="510"/>
      <c r="B877" s="510"/>
      <c r="C877" s="510"/>
      <c r="D877" s="510"/>
      <c r="E877" s="510"/>
      <c r="F877" s="510"/>
      <c r="G877" s="510"/>
      <c r="H877" s="510"/>
      <c r="I877" s="510"/>
      <c r="J877" s="510"/>
      <c r="K877" s="510"/>
      <c r="L877" s="510"/>
      <c r="M877" s="510"/>
      <c r="N877" s="510"/>
      <c r="O877" s="510"/>
      <c r="P877" s="510"/>
      <c r="Q877" s="510"/>
      <c r="R877" s="510"/>
      <c r="S877" s="510"/>
      <c r="T877" s="510"/>
      <c r="U877" s="510"/>
      <c r="V877" s="510"/>
      <c r="W877" s="510"/>
      <c r="X877" s="510"/>
      <c r="Y877" s="510"/>
      <c r="Z877" s="510"/>
    </row>
    <row r="878">
      <c r="A878" s="510"/>
      <c r="B878" s="510"/>
      <c r="C878" s="510"/>
      <c r="D878" s="510"/>
      <c r="E878" s="510"/>
      <c r="F878" s="510"/>
      <c r="G878" s="510"/>
      <c r="H878" s="510"/>
      <c r="I878" s="510"/>
      <c r="J878" s="510"/>
      <c r="K878" s="510"/>
      <c r="L878" s="510"/>
      <c r="M878" s="510"/>
      <c r="N878" s="510"/>
      <c r="O878" s="510"/>
      <c r="P878" s="510"/>
      <c r="Q878" s="510"/>
      <c r="R878" s="510"/>
      <c r="S878" s="510"/>
      <c r="T878" s="510"/>
      <c r="U878" s="510"/>
      <c r="V878" s="510"/>
      <c r="W878" s="510"/>
      <c r="X878" s="510"/>
      <c r="Y878" s="510"/>
      <c r="Z878" s="510"/>
    </row>
    <row r="879">
      <c r="A879" s="510"/>
      <c r="B879" s="510"/>
      <c r="C879" s="510"/>
      <c r="D879" s="510"/>
      <c r="E879" s="510"/>
      <c r="F879" s="510"/>
      <c r="G879" s="510"/>
      <c r="H879" s="510"/>
      <c r="I879" s="510"/>
      <c r="J879" s="510"/>
      <c r="K879" s="510"/>
      <c r="L879" s="510"/>
      <c r="M879" s="510"/>
      <c r="N879" s="510"/>
      <c r="O879" s="510"/>
      <c r="P879" s="510"/>
      <c r="Q879" s="510"/>
      <c r="R879" s="510"/>
      <c r="S879" s="510"/>
      <c r="T879" s="510"/>
      <c r="U879" s="510"/>
      <c r="V879" s="510"/>
      <c r="W879" s="510"/>
      <c r="X879" s="510"/>
      <c r="Y879" s="510"/>
      <c r="Z879" s="510"/>
    </row>
    <row r="880">
      <c r="A880" s="510"/>
      <c r="B880" s="510"/>
      <c r="C880" s="510"/>
      <c r="D880" s="510"/>
      <c r="E880" s="510"/>
      <c r="F880" s="510"/>
      <c r="G880" s="510"/>
      <c r="H880" s="510"/>
      <c r="I880" s="510"/>
      <c r="J880" s="510"/>
      <c r="K880" s="510"/>
      <c r="L880" s="510"/>
      <c r="M880" s="510"/>
      <c r="N880" s="510"/>
      <c r="O880" s="510"/>
      <c r="P880" s="510"/>
      <c r="Q880" s="510"/>
      <c r="R880" s="510"/>
      <c r="S880" s="510"/>
      <c r="T880" s="510"/>
      <c r="U880" s="510"/>
      <c r="V880" s="510"/>
      <c r="W880" s="510"/>
      <c r="X880" s="510"/>
      <c r="Y880" s="510"/>
      <c r="Z880" s="510"/>
    </row>
    <row r="881">
      <c r="A881" s="510"/>
      <c r="B881" s="510"/>
      <c r="C881" s="510"/>
      <c r="D881" s="510"/>
      <c r="E881" s="510"/>
      <c r="F881" s="510"/>
      <c r="G881" s="510"/>
      <c r="H881" s="510"/>
      <c r="I881" s="510"/>
      <c r="J881" s="510"/>
      <c r="K881" s="510"/>
      <c r="L881" s="510"/>
      <c r="M881" s="510"/>
      <c r="N881" s="510"/>
      <c r="O881" s="510"/>
      <c r="P881" s="510"/>
      <c r="Q881" s="510"/>
      <c r="R881" s="510"/>
      <c r="S881" s="510"/>
      <c r="T881" s="510"/>
      <c r="U881" s="510"/>
      <c r="V881" s="510"/>
      <c r="W881" s="510"/>
      <c r="X881" s="510"/>
      <c r="Y881" s="510"/>
      <c r="Z881" s="510"/>
    </row>
    <row r="882">
      <c r="A882" s="510"/>
      <c r="B882" s="510"/>
      <c r="C882" s="510"/>
      <c r="D882" s="510"/>
      <c r="E882" s="510"/>
      <c r="F882" s="510"/>
      <c r="G882" s="510"/>
      <c r="H882" s="510"/>
      <c r="I882" s="510"/>
      <c r="J882" s="510"/>
      <c r="K882" s="510"/>
      <c r="L882" s="510"/>
      <c r="M882" s="510"/>
      <c r="N882" s="510"/>
      <c r="O882" s="510"/>
      <c r="P882" s="510"/>
      <c r="Q882" s="510"/>
      <c r="R882" s="510"/>
      <c r="S882" s="510"/>
      <c r="T882" s="510"/>
      <c r="U882" s="510"/>
      <c r="V882" s="510"/>
      <c r="W882" s="510"/>
      <c r="X882" s="510"/>
      <c r="Y882" s="510"/>
      <c r="Z882" s="510"/>
    </row>
    <row r="883">
      <c r="A883" s="510"/>
      <c r="B883" s="510"/>
      <c r="C883" s="510"/>
      <c r="D883" s="510"/>
      <c r="E883" s="510"/>
      <c r="F883" s="510"/>
      <c r="G883" s="510"/>
      <c r="H883" s="510"/>
      <c r="I883" s="510"/>
      <c r="J883" s="510"/>
      <c r="K883" s="510"/>
      <c r="L883" s="510"/>
      <c r="M883" s="510"/>
      <c r="N883" s="510"/>
      <c r="O883" s="510"/>
      <c r="P883" s="510"/>
      <c r="Q883" s="510"/>
      <c r="R883" s="510"/>
      <c r="S883" s="510"/>
      <c r="T883" s="510"/>
      <c r="U883" s="510"/>
      <c r="V883" s="510"/>
      <c r="W883" s="510"/>
      <c r="X883" s="510"/>
      <c r="Y883" s="510"/>
      <c r="Z883" s="510"/>
    </row>
    <row r="884">
      <c r="A884" s="510"/>
      <c r="B884" s="510"/>
      <c r="C884" s="510"/>
      <c r="D884" s="510"/>
      <c r="E884" s="510"/>
      <c r="F884" s="510"/>
      <c r="G884" s="510"/>
      <c r="H884" s="510"/>
      <c r="I884" s="510"/>
      <c r="J884" s="510"/>
      <c r="K884" s="510"/>
      <c r="L884" s="510"/>
      <c r="M884" s="510"/>
      <c r="N884" s="510"/>
      <c r="O884" s="510"/>
      <c r="P884" s="510"/>
      <c r="Q884" s="510"/>
      <c r="R884" s="510"/>
      <c r="S884" s="510"/>
      <c r="T884" s="510"/>
      <c r="U884" s="510"/>
      <c r="V884" s="510"/>
      <c r="W884" s="510"/>
      <c r="X884" s="510"/>
      <c r="Y884" s="510"/>
      <c r="Z884" s="510"/>
    </row>
    <row r="885">
      <c r="A885" s="510"/>
      <c r="B885" s="510"/>
      <c r="C885" s="510"/>
      <c r="D885" s="510"/>
      <c r="E885" s="510"/>
      <c r="F885" s="510"/>
      <c r="G885" s="510"/>
      <c r="H885" s="510"/>
      <c r="I885" s="510"/>
      <c r="J885" s="510"/>
      <c r="K885" s="510"/>
      <c r="L885" s="510"/>
      <c r="M885" s="510"/>
      <c r="N885" s="510"/>
      <c r="O885" s="510"/>
      <c r="P885" s="510"/>
      <c r="Q885" s="510"/>
      <c r="R885" s="510"/>
      <c r="S885" s="510"/>
      <c r="T885" s="510"/>
      <c r="U885" s="510"/>
      <c r="V885" s="510"/>
      <c r="W885" s="510"/>
      <c r="X885" s="510"/>
      <c r="Y885" s="510"/>
      <c r="Z885" s="510"/>
    </row>
    <row r="886">
      <c r="A886" s="510"/>
      <c r="B886" s="510"/>
      <c r="C886" s="510"/>
      <c r="D886" s="510"/>
      <c r="E886" s="510"/>
      <c r="F886" s="510"/>
      <c r="G886" s="510"/>
      <c r="H886" s="510"/>
      <c r="I886" s="510"/>
      <c r="J886" s="510"/>
      <c r="K886" s="510"/>
      <c r="L886" s="510"/>
      <c r="M886" s="510"/>
      <c r="N886" s="510"/>
      <c r="O886" s="510"/>
      <c r="P886" s="510"/>
      <c r="Q886" s="510"/>
      <c r="R886" s="510"/>
      <c r="S886" s="510"/>
      <c r="T886" s="510"/>
      <c r="U886" s="510"/>
      <c r="V886" s="510"/>
      <c r="W886" s="510"/>
      <c r="X886" s="510"/>
      <c r="Y886" s="510"/>
      <c r="Z886" s="510"/>
    </row>
    <row r="887">
      <c r="A887" s="510"/>
      <c r="B887" s="510"/>
      <c r="C887" s="510"/>
      <c r="D887" s="510"/>
      <c r="E887" s="510"/>
      <c r="F887" s="510"/>
      <c r="G887" s="510"/>
      <c r="H887" s="510"/>
      <c r="I887" s="510"/>
      <c r="J887" s="510"/>
      <c r="K887" s="510"/>
      <c r="L887" s="510"/>
      <c r="M887" s="510"/>
      <c r="N887" s="510"/>
      <c r="O887" s="510"/>
      <c r="P887" s="510"/>
      <c r="Q887" s="510"/>
      <c r="R887" s="510"/>
      <c r="S887" s="510"/>
      <c r="T887" s="510"/>
      <c r="U887" s="510"/>
      <c r="V887" s="510"/>
      <c r="W887" s="510"/>
      <c r="X887" s="510"/>
      <c r="Y887" s="510"/>
      <c r="Z887" s="510"/>
    </row>
    <row r="888">
      <c r="A888" s="510"/>
      <c r="B888" s="510"/>
      <c r="C888" s="510"/>
      <c r="D888" s="510"/>
      <c r="E888" s="510"/>
      <c r="F888" s="510"/>
      <c r="G888" s="510"/>
      <c r="H888" s="510"/>
      <c r="I888" s="510"/>
      <c r="J888" s="510"/>
      <c r="K888" s="510"/>
      <c r="L888" s="510"/>
      <c r="M888" s="510"/>
      <c r="N888" s="510"/>
      <c r="O888" s="510"/>
      <c r="P888" s="510"/>
      <c r="Q888" s="510"/>
      <c r="R888" s="510"/>
      <c r="S888" s="510"/>
      <c r="T888" s="510"/>
      <c r="U888" s="510"/>
      <c r="V888" s="510"/>
      <c r="W888" s="510"/>
      <c r="X888" s="510"/>
      <c r="Y888" s="510"/>
      <c r="Z888" s="510"/>
    </row>
    <row r="889">
      <c r="A889" s="510"/>
      <c r="B889" s="510"/>
      <c r="C889" s="510"/>
      <c r="D889" s="510"/>
      <c r="E889" s="510"/>
      <c r="F889" s="510"/>
      <c r="G889" s="510"/>
      <c r="H889" s="510"/>
      <c r="I889" s="510"/>
      <c r="J889" s="510"/>
      <c r="K889" s="510"/>
      <c r="L889" s="510"/>
      <c r="M889" s="510"/>
      <c r="N889" s="510"/>
      <c r="O889" s="510"/>
      <c r="P889" s="510"/>
      <c r="Q889" s="510"/>
      <c r="R889" s="510"/>
      <c r="S889" s="510"/>
      <c r="T889" s="510"/>
      <c r="U889" s="510"/>
      <c r="V889" s="510"/>
      <c r="W889" s="510"/>
      <c r="X889" s="510"/>
      <c r="Y889" s="510"/>
      <c r="Z889" s="510"/>
    </row>
    <row r="890">
      <c r="A890" s="510"/>
      <c r="B890" s="510"/>
      <c r="C890" s="510"/>
      <c r="D890" s="510"/>
      <c r="E890" s="510"/>
      <c r="F890" s="510"/>
      <c r="G890" s="510"/>
      <c r="H890" s="510"/>
      <c r="I890" s="510"/>
      <c r="J890" s="510"/>
      <c r="K890" s="510"/>
      <c r="L890" s="510"/>
      <c r="M890" s="510"/>
      <c r="N890" s="510"/>
      <c r="O890" s="510"/>
      <c r="P890" s="510"/>
      <c r="Q890" s="510"/>
      <c r="R890" s="510"/>
      <c r="S890" s="510"/>
      <c r="T890" s="510"/>
      <c r="U890" s="510"/>
      <c r="V890" s="510"/>
      <c r="W890" s="510"/>
      <c r="X890" s="510"/>
      <c r="Y890" s="510"/>
      <c r="Z890" s="510"/>
    </row>
    <row r="891">
      <c r="A891" s="510"/>
      <c r="B891" s="510"/>
      <c r="C891" s="510"/>
      <c r="D891" s="510"/>
      <c r="E891" s="510"/>
      <c r="F891" s="510"/>
      <c r="G891" s="510"/>
      <c r="H891" s="510"/>
      <c r="I891" s="510"/>
      <c r="J891" s="510"/>
      <c r="K891" s="510"/>
      <c r="L891" s="510"/>
      <c r="M891" s="510"/>
      <c r="N891" s="510"/>
      <c r="O891" s="510"/>
      <c r="P891" s="510"/>
      <c r="Q891" s="510"/>
      <c r="R891" s="510"/>
      <c r="S891" s="510"/>
      <c r="T891" s="510"/>
      <c r="U891" s="510"/>
      <c r="V891" s="510"/>
      <c r="W891" s="510"/>
      <c r="X891" s="510"/>
      <c r="Y891" s="510"/>
      <c r="Z891" s="510"/>
    </row>
    <row r="892">
      <c r="A892" s="510"/>
      <c r="B892" s="510"/>
      <c r="C892" s="510"/>
      <c r="D892" s="510"/>
      <c r="E892" s="510"/>
      <c r="F892" s="510"/>
      <c r="G892" s="510"/>
      <c r="H892" s="510"/>
      <c r="I892" s="510"/>
      <c r="J892" s="510"/>
      <c r="K892" s="510"/>
      <c r="L892" s="510"/>
      <c r="M892" s="510"/>
      <c r="N892" s="510"/>
      <c r="O892" s="510"/>
      <c r="P892" s="510"/>
      <c r="Q892" s="510"/>
      <c r="R892" s="510"/>
      <c r="S892" s="510"/>
      <c r="T892" s="510"/>
      <c r="U892" s="510"/>
      <c r="V892" s="510"/>
      <c r="W892" s="510"/>
      <c r="X892" s="510"/>
      <c r="Y892" s="510"/>
      <c r="Z892" s="510"/>
    </row>
    <row r="893">
      <c r="A893" s="510"/>
      <c r="B893" s="510"/>
      <c r="C893" s="510"/>
      <c r="D893" s="510"/>
      <c r="E893" s="510"/>
      <c r="F893" s="510"/>
      <c r="G893" s="510"/>
      <c r="H893" s="510"/>
      <c r="I893" s="510"/>
      <c r="J893" s="510"/>
      <c r="K893" s="510"/>
      <c r="L893" s="510"/>
      <c r="M893" s="510"/>
      <c r="N893" s="510"/>
      <c r="O893" s="510"/>
      <c r="P893" s="510"/>
      <c r="Q893" s="510"/>
      <c r="R893" s="510"/>
      <c r="S893" s="510"/>
      <c r="T893" s="510"/>
      <c r="U893" s="510"/>
      <c r="V893" s="510"/>
      <c r="W893" s="510"/>
      <c r="X893" s="510"/>
      <c r="Y893" s="510"/>
      <c r="Z893" s="510"/>
    </row>
    <row r="894">
      <c r="A894" s="510"/>
      <c r="B894" s="510"/>
      <c r="C894" s="510"/>
      <c r="D894" s="510"/>
      <c r="E894" s="510"/>
      <c r="F894" s="510"/>
      <c r="G894" s="510"/>
      <c r="H894" s="510"/>
      <c r="I894" s="510"/>
      <c r="J894" s="510"/>
      <c r="K894" s="510"/>
      <c r="L894" s="510"/>
      <c r="M894" s="510"/>
      <c r="N894" s="510"/>
      <c r="O894" s="510"/>
      <c r="P894" s="510"/>
      <c r="Q894" s="510"/>
      <c r="R894" s="510"/>
      <c r="S894" s="510"/>
      <c r="T894" s="510"/>
      <c r="U894" s="510"/>
      <c r="V894" s="510"/>
      <c r="W894" s="510"/>
      <c r="X894" s="510"/>
      <c r="Y894" s="510"/>
      <c r="Z894" s="510"/>
    </row>
    <row r="895">
      <c r="A895" s="510"/>
      <c r="B895" s="510"/>
      <c r="C895" s="510"/>
      <c r="D895" s="510"/>
      <c r="E895" s="510"/>
      <c r="F895" s="510"/>
      <c r="G895" s="510"/>
      <c r="H895" s="510"/>
      <c r="I895" s="510"/>
      <c r="J895" s="510"/>
      <c r="K895" s="510"/>
      <c r="L895" s="510"/>
      <c r="M895" s="510"/>
      <c r="N895" s="510"/>
      <c r="O895" s="510"/>
      <c r="P895" s="510"/>
      <c r="Q895" s="510"/>
      <c r="R895" s="510"/>
      <c r="S895" s="510"/>
      <c r="T895" s="510"/>
      <c r="U895" s="510"/>
      <c r="V895" s="510"/>
      <c r="W895" s="510"/>
      <c r="X895" s="510"/>
      <c r="Y895" s="510"/>
      <c r="Z895" s="510"/>
    </row>
    <row r="896">
      <c r="A896" s="510"/>
      <c r="B896" s="510"/>
      <c r="C896" s="510"/>
      <c r="D896" s="510"/>
      <c r="E896" s="510"/>
      <c r="F896" s="510"/>
      <c r="G896" s="510"/>
      <c r="H896" s="510"/>
      <c r="I896" s="510"/>
      <c r="J896" s="510"/>
      <c r="K896" s="510"/>
      <c r="L896" s="510"/>
      <c r="M896" s="510"/>
      <c r="N896" s="510"/>
      <c r="O896" s="510"/>
      <c r="P896" s="510"/>
      <c r="Q896" s="510"/>
      <c r="R896" s="510"/>
      <c r="S896" s="510"/>
      <c r="T896" s="510"/>
      <c r="U896" s="510"/>
      <c r="V896" s="510"/>
      <c r="W896" s="510"/>
      <c r="X896" s="510"/>
      <c r="Y896" s="510"/>
      <c r="Z896" s="510"/>
    </row>
    <row r="897">
      <c r="A897" s="510"/>
      <c r="B897" s="510"/>
      <c r="C897" s="510"/>
      <c r="D897" s="510"/>
      <c r="E897" s="510"/>
      <c r="F897" s="510"/>
      <c r="G897" s="510"/>
      <c r="H897" s="510"/>
      <c r="I897" s="510"/>
      <c r="J897" s="510"/>
      <c r="K897" s="510"/>
      <c r="L897" s="510"/>
      <c r="M897" s="510"/>
      <c r="N897" s="510"/>
      <c r="O897" s="510"/>
      <c r="P897" s="510"/>
      <c r="Q897" s="510"/>
      <c r="R897" s="510"/>
      <c r="S897" s="510"/>
      <c r="T897" s="510"/>
      <c r="U897" s="510"/>
      <c r="V897" s="510"/>
      <c r="W897" s="510"/>
      <c r="X897" s="510"/>
      <c r="Y897" s="510"/>
      <c r="Z897" s="510"/>
    </row>
    <row r="898">
      <c r="A898" s="510"/>
      <c r="B898" s="510"/>
      <c r="C898" s="510"/>
      <c r="D898" s="510"/>
      <c r="E898" s="510"/>
      <c r="F898" s="510"/>
      <c r="G898" s="510"/>
      <c r="H898" s="510"/>
      <c r="I898" s="510"/>
      <c r="J898" s="510"/>
      <c r="K898" s="510"/>
      <c r="L898" s="510"/>
      <c r="M898" s="510"/>
      <c r="N898" s="510"/>
      <c r="O898" s="510"/>
      <c r="P898" s="510"/>
      <c r="Q898" s="510"/>
      <c r="R898" s="510"/>
      <c r="S898" s="510"/>
      <c r="T898" s="510"/>
      <c r="U898" s="510"/>
      <c r="V898" s="510"/>
      <c r="W898" s="510"/>
      <c r="X898" s="510"/>
      <c r="Y898" s="510"/>
      <c r="Z898" s="510"/>
    </row>
    <row r="899">
      <c r="A899" s="510"/>
      <c r="B899" s="510"/>
      <c r="C899" s="510"/>
      <c r="D899" s="510"/>
      <c r="E899" s="510"/>
      <c r="F899" s="510"/>
      <c r="G899" s="510"/>
      <c r="H899" s="510"/>
      <c r="I899" s="510"/>
      <c r="J899" s="510"/>
      <c r="K899" s="510"/>
      <c r="L899" s="510"/>
      <c r="M899" s="510"/>
      <c r="N899" s="510"/>
      <c r="O899" s="510"/>
      <c r="P899" s="510"/>
      <c r="Q899" s="510"/>
      <c r="R899" s="510"/>
      <c r="S899" s="510"/>
      <c r="T899" s="510"/>
      <c r="U899" s="510"/>
      <c r="V899" s="510"/>
      <c r="W899" s="510"/>
      <c r="X899" s="510"/>
      <c r="Y899" s="510"/>
      <c r="Z899" s="510"/>
    </row>
    <row r="900">
      <c r="A900" s="510"/>
      <c r="B900" s="510"/>
      <c r="C900" s="510"/>
      <c r="D900" s="510"/>
      <c r="E900" s="510"/>
      <c r="F900" s="510"/>
      <c r="G900" s="510"/>
      <c r="H900" s="510"/>
      <c r="I900" s="510"/>
      <c r="J900" s="510"/>
      <c r="K900" s="510"/>
      <c r="L900" s="510"/>
      <c r="M900" s="510"/>
      <c r="N900" s="510"/>
      <c r="O900" s="510"/>
      <c r="P900" s="510"/>
      <c r="Q900" s="510"/>
      <c r="R900" s="510"/>
      <c r="S900" s="510"/>
      <c r="T900" s="510"/>
      <c r="U900" s="510"/>
      <c r="V900" s="510"/>
      <c r="W900" s="510"/>
      <c r="X900" s="510"/>
      <c r="Y900" s="510"/>
      <c r="Z900" s="510"/>
    </row>
    <row r="901">
      <c r="A901" s="510"/>
      <c r="B901" s="510"/>
      <c r="C901" s="510"/>
      <c r="D901" s="510"/>
      <c r="E901" s="510"/>
      <c r="F901" s="510"/>
      <c r="G901" s="510"/>
      <c r="H901" s="510"/>
      <c r="I901" s="510"/>
      <c r="J901" s="510"/>
      <c r="K901" s="510"/>
      <c r="L901" s="510"/>
      <c r="M901" s="510"/>
      <c r="N901" s="510"/>
      <c r="O901" s="510"/>
      <c r="P901" s="510"/>
      <c r="Q901" s="510"/>
      <c r="R901" s="510"/>
      <c r="S901" s="510"/>
      <c r="T901" s="510"/>
      <c r="U901" s="510"/>
      <c r="V901" s="510"/>
      <c r="W901" s="510"/>
      <c r="X901" s="510"/>
      <c r="Y901" s="510"/>
      <c r="Z901" s="510"/>
    </row>
    <row r="902">
      <c r="A902" s="510"/>
      <c r="B902" s="510"/>
      <c r="C902" s="510"/>
      <c r="D902" s="510"/>
      <c r="E902" s="510"/>
      <c r="F902" s="510"/>
      <c r="G902" s="510"/>
      <c r="H902" s="510"/>
      <c r="I902" s="510"/>
      <c r="J902" s="510"/>
      <c r="K902" s="510"/>
      <c r="L902" s="510"/>
      <c r="M902" s="510"/>
      <c r="N902" s="510"/>
      <c r="O902" s="510"/>
      <c r="P902" s="510"/>
      <c r="Q902" s="510"/>
      <c r="R902" s="510"/>
      <c r="S902" s="510"/>
      <c r="T902" s="510"/>
      <c r="U902" s="510"/>
      <c r="V902" s="510"/>
      <c r="W902" s="510"/>
      <c r="X902" s="510"/>
      <c r="Y902" s="510"/>
      <c r="Z902" s="510"/>
    </row>
    <row r="903">
      <c r="A903" s="510"/>
      <c r="B903" s="510"/>
      <c r="C903" s="510"/>
      <c r="D903" s="510"/>
      <c r="E903" s="510"/>
      <c r="F903" s="510"/>
      <c r="G903" s="510"/>
      <c r="H903" s="510"/>
      <c r="I903" s="510"/>
      <c r="J903" s="510"/>
      <c r="K903" s="510"/>
      <c r="L903" s="510"/>
      <c r="M903" s="510"/>
      <c r="N903" s="510"/>
      <c r="O903" s="510"/>
      <c r="P903" s="510"/>
      <c r="Q903" s="510"/>
      <c r="R903" s="510"/>
      <c r="S903" s="510"/>
      <c r="T903" s="510"/>
      <c r="U903" s="510"/>
      <c r="V903" s="510"/>
      <c r="W903" s="510"/>
      <c r="X903" s="510"/>
      <c r="Y903" s="510"/>
      <c r="Z903" s="510"/>
    </row>
    <row r="904">
      <c r="A904" s="510"/>
      <c r="B904" s="510"/>
      <c r="C904" s="510"/>
      <c r="D904" s="510"/>
      <c r="E904" s="510"/>
      <c r="F904" s="510"/>
      <c r="G904" s="510"/>
      <c r="H904" s="510"/>
      <c r="I904" s="510"/>
      <c r="J904" s="510"/>
      <c r="K904" s="510"/>
      <c r="L904" s="510"/>
      <c r="M904" s="510"/>
      <c r="N904" s="510"/>
      <c r="O904" s="510"/>
      <c r="P904" s="510"/>
      <c r="Q904" s="510"/>
      <c r="R904" s="510"/>
      <c r="S904" s="510"/>
      <c r="T904" s="510"/>
      <c r="U904" s="510"/>
      <c r="V904" s="510"/>
      <c r="W904" s="510"/>
      <c r="X904" s="510"/>
      <c r="Y904" s="510"/>
      <c r="Z904" s="510"/>
    </row>
    <row r="905">
      <c r="A905" s="510"/>
      <c r="B905" s="510"/>
      <c r="C905" s="510"/>
      <c r="D905" s="510"/>
      <c r="E905" s="510"/>
      <c r="F905" s="510"/>
      <c r="G905" s="510"/>
      <c r="H905" s="510"/>
      <c r="I905" s="510"/>
      <c r="J905" s="510"/>
      <c r="K905" s="510"/>
      <c r="L905" s="510"/>
      <c r="M905" s="510"/>
      <c r="N905" s="510"/>
      <c r="O905" s="510"/>
      <c r="P905" s="510"/>
      <c r="Q905" s="510"/>
      <c r="R905" s="510"/>
      <c r="S905" s="510"/>
      <c r="T905" s="510"/>
      <c r="U905" s="510"/>
      <c r="V905" s="510"/>
      <c r="W905" s="510"/>
      <c r="X905" s="510"/>
      <c r="Y905" s="510"/>
      <c r="Z905" s="510"/>
    </row>
    <row r="906">
      <c r="A906" s="510"/>
      <c r="B906" s="510"/>
      <c r="C906" s="510"/>
      <c r="D906" s="510"/>
      <c r="E906" s="510"/>
      <c r="F906" s="510"/>
      <c r="G906" s="510"/>
      <c r="H906" s="510"/>
      <c r="I906" s="510"/>
      <c r="J906" s="510"/>
      <c r="K906" s="510"/>
      <c r="L906" s="510"/>
      <c r="M906" s="510"/>
      <c r="N906" s="510"/>
      <c r="O906" s="510"/>
      <c r="P906" s="510"/>
      <c r="Q906" s="510"/>
      <c r="R906" s="510"/>
      <c r="S906" s="510"/>
      <c r="T906" s="510"/>
      <c r="U906" s="510"/>
      <c r="V906" s="510"/>
      <c r="W906" s="510"/>
      <c r="X906" s="510"/>
      <c r="Y906" s="510"/>
      <c r="Z906" s="510"/>
    </row>
    <row r="907">
      <c r="A907" s="510"/>
      <c r="B907" s="510"/>
      <c r="C907" s="510"/>
      <c r="D907" s="510"/>
      <c r="E907" s="510"/>
      <c r="F907" s="510"/>
      <c r="G907" s="510"/>
      <c r="H907" s="510"/>
      <c r="I907" s="510"/>
      <c r="J907" s="510"/>
      <c r="K907" s="510"/>
      <c r="L907" s="510"/>
      <c r="M907" s="510"/>
      <c r="N907" s="510"/>
      <c r="O907" s="510"/>
      <c r="P907" s="510"/>
      <c r="Q907" s="510"/>
      <c r="R907" s="510"/>
      <c r="S907" s="510"/>
      <c r="T907" s="510"/>
      <c r="U907" s="510"/>
      <c r="V907" s="510"/>
      <c r="W907" s="510"/>
      <c r="X907" s="510"/>
      <c r="Y907" s="510"/>
      <c r="Z907" s="510"/>
    </row>
    <row r="908">
      <c r="A908" s="510"/>
      <c r="B908" s="510"/>
      <c r="C908" s="510"/>
      <c r="D908" s="510"/>
      <c r="E908" s="510"/>
      <c r="F908" s="510"/>
      <c r="G908" s="510"/>
      <c r="H908" s="510"/>
      <c r="I908" s="510"/>
      <c r="J908" s="510"/>
      <c r="K908" s="510"/>
      <c r="L908" s="510"/>
      <c r="M908" s="510"/>
      <c r="N908" s="510"/>
      <c r="O908" s="510"/>
      <c r="P908" s="510"/>
      <c r="Q908" s="510"/>
      <c r="R908" s="510"/>
      <c r="S908" s="510"/>
      <c r="T908" s="510"/>
      <c r="U908" s="510"/>
      <c r="V908" s="510"/>
      <c r="W908" s="510"/>
      <c r="X908" s="510"/>
      <c r="Y908" s="510"/>
      <c r="Z908" s="510"/>
    </row>
    <row r="909">
      <c r="A909" s="510"/>
      <c r="B909" s="510"/>
      <c r="C909" s="510"/>
      <c r="D909" s="510"/>
      <c r="E909" s="510"/>
      <c r="F909" s="510"/>
      <c r="G909" s="510"/>
      <c r="H909" s="510"/>
      <c r="I909" s="510"/>
      <c r="J909" s="510"/>
      <c r="K909" s="510"/>
      <c r="L909" s="510"/>
      <c r="M909" s="510"/>
      <c r="N909" s="510"/>
      <c r="O909" s="510"/>
      <c r="P909" s="510"/>
      <c r="Q909" s="510"/>
      <c r="R909" s="510"/>
      <c r="S909" s="510"/>
      <c r="T909" s="510"/>
      <c r="U909" s="510"/>
      <c r="V909" s="510"/>
      <c r="W909" s="510"/>
      <c r="X909" s="510"/>
      <c r="Y909" s="510"/>
      <c r="Z909" s="510"/>
    </row>
    <row r="910">
      <c r="A910" s="510"/>
      <c r="B910" s="510"/>
      <c r="C910" s="510"/>
      <c r="D910" s="510"/>
      <c r="E910" s="510"/>
      <c r="F910" s="510"/>
      <c r="G910" s="510"/>
      <c r="H910" s="510"/>
      <c r="I910" s="510"/>
      <c r="J910" s="510"/>
      <c r="K910" s="510"/>
      <c r="L910" s="510"/>
      <c r="M910" s="510"/>
      <c r="N910" s="510"/>
      <c r="O910" s="510"/>
      <c r="P910" s="510"/>
      <c r="Q910" s="510"/>
      <c r="R910" s="510"/>
      <c r="S910" s="510"/>
      <c r="T910" s="510"/>
      <c r="U910" s="510"/>
      <c r="V910" s="510"/>
      <c r="W910" s="510"/>
      <c r="X910" s="510"/>
      <c r="Y910" s="510"/>
      <c r="Z910" s="510"/>
    </row>
    <row r="911">
      <c r="A911" s="510"/>
      <c r="B911" s="510"/>
      <c r="C911" s="510"/>
      <c r="D911" s="510"/>
      <c r="E911" s="510"/>
      <c r="F911" s="510"/>
      <c r="G911" s="510"/>
      <c r="H911" s="510"/>
      <c r="I911" s="510"/>
      <c r="J911" s="510"/>
      <c r="K911" s="510"/>
      <c r="L911" s="510"/>
      <c r="M911" s="510"/>
      <c r="N911" s="510"/>
      <c r="O911" s="510"/>
      <c r="P911" s="510"/>
      <c r="Q911" s="510"/>
      <c r="R911" s="510"/>
      <c r="S911" s="510"/>
      <c r="T911" s="510"/>
      <c r="U911" s="510"/>
      <c r="V911" s="510"/>
      <c r="W911" s="510"/>
      <c r="X911" s="510"/>
      <c r="Y911" s="510"/>
      <c r="Z911" s="510"/>
    </row>
    <row r="912">
      <c r="A912" s="510"/>
      <c r="B912" s="510"/>
      <c r="C912" s="510"/>
      <c r="D912" s="510"/>
      <c r="E912" s="510"/>
      <c r="F912" s="510"/>
      <c r="G912" s="510"/>
      <c r="H912" s="510"/>
      <c r="I912" s="510"/>
      <c r="J912" s="510"/>
      <c r="K912" s="510"/>
      <c r="L912" s="510"/>
      <c r="M912" s="510"/>
      <c r="N912" s="510"/>
      <c r="O912" s="510"/>
      <c r="P912" s="510"/>
      <c r="Q912" s="510"/>
      <c r="R912" s="510"/>
      <c r="S912" s="510"/>
      <c r="T912" s="510"/>
      <c r="U912" s="510"/>
      <c r="V912" s="510"/>
      <c r="W912" s="510"/>
      <c r="X912" s="510"/>
      <c r="Y912" s="510"/>
      <c r="Z912" s="510"/>
    </row>
    <row r="913">
      <c r="A913" s="510"/>
      <c r="B913" s="510"/>
      <c r="C913" s="510"/>
      <c r="D913" s="510"/>
      <c r="E913" s="510"/>
      <c r="F913" s="510"/>
      <c r="G913" s="510"/>
      <c r="H913" s="510"/>
      <c r="I913" s="510"/>
      <c r="J913" s="510"/>
      <c r="K913" s="510"/>
      <c r="L913" s="510"/>
      <c r="M913" s="510"/>
      <c r="N913" s="510"/>
      <c r="O913" s="510"/>
      <c r="P913" s="510"/>
      <c r="Q913" s="510"/>
      <c r="R913" s="510"/>
      <c r="S913" s="510"/>
      <c r="T913" s="510"/>
      <c r="U913" s="510"/>
      <c r="V913" s="510"/>
      <c r="W913" s="510"/>
      <c r="X913" s="510"/>
      <c r="Y913" s="510"/>
      <c r="Z913" s="510"/>
    </row>
    <row r="914">
      <c r="A914" s="510"/>
      <c r="B914" s="510"/>
      <c r="C914" s="510"/>
      <c r="D914" s="510"/>
      <c r="E914" s="510"/>
      <c r="F914" s="510"/>
      <c r="G914" s="510"/>
      <c r="H914" s="510"/>
      <c r="I914" s="510"/>
      <c r="J914" s="510"/>
      <c r="K914" s="510"/>
      <c r="L914" s="510"/>
      <c r="M914" s="510"/>
      <c r="N914" s="510"/>
      <c r="O914" s="510"/>
      <c r="P914" s="510"/>
      <c r="Q914" s="510"/>
      <c r="R914" s="510"/>
      <c r="S914" s="510"/>
      <c r="T914" s="510"/>
      <c r="U914" s="510"/>
      <c r="V914" s="510"/>
      <c r="W914" s="510"/>
      <c r="X914" s="510"/>
      <c r="Y914" s="510"/>
      <c r="Z914" s="510"/>
    </row>
    <row r="915">
      <c r="A915" s="510"/>
      <c r="B915" s="510"/>
      <c r="C915" s="510"/>
      <c r="D915" s="510"/>
      <c r="E915" s="510"/>
      <c r="F915" s="510"/>
      <c r="G915" s="510"/>
      <c r="H915" s="510"/>
      <c r="I915" s="510"/>
      <c r="J915" s="510"/>
      <c r="K915" s="510"/>
      <c r="L915" s="510"/>
      <c r="M915" s="510"/>
      <c r="N915" s="510"/>
      <c r="O915" s="510"/>
      <c r="P915" s="510"/>
      <c r="Q915" s="510"/>
      <c r="R915" s="510"/>
      <c r="S915" s="510"/>
      <c r="T915" s="510"/>
      <c r="U915" s="510"/>
      <c r="V915" s="510"/>
      <c r="W915" s="510"/>
      <c r="X915" s="510"/>
      <c r="Y915" s="510"/>
      <c r="Z915" s="510"/>
    </row>
    <row r="916">
      <c r="A916" s="510"/>
      <c r="B916" s="510"/>
      <c r="C916" s="510"/>
      <c r="D916" s="510"/>
      <c r="E916" s="510"/>
      <c r="F916" s="510"/>
      <c r="G916" s="510"/>
      <c r="H916" s="510"/>
      <c r="I916" s="510"/>
      <c r="J916" s="510"/>
      <c r="K916" s="510"/>
      <c r="L916" s="510"/>
      <c r="M916" s="510"/>
      <c r="N916" s="510"/>
      <c r="O916" s="510"/>
      <c r="P916" s="510"/>
      <c r="Q916" s="510"/>
      <c r="R916" s="510"/>
      <c r="S916" s="510"/>
      <c r="T916" s="510"/>
      <c r="U916" s="510"/>
      <c r="V916" s="510"/>
      <c r="W916" s="510"/>
      <c r="X916" s="510"/>
      <c r="Y916" s="510"/>
      <c r="Z916" s="510"/>
    </row>
    <row r="917">
      <c r="A917" s="510"/>
      <c r="B917" s="510"/>
      <c r="C917" s="510"/>
      <c r="D917" s="510"/>
      <c r="E917" s="510"/>
      <c r="F917" s="510"/>
      <c r="G917" s="510"/>
      <c r="H917" s="510"/>
      <c r="I917" s="510"/>
      <c r="J917" s="510"/>
      <c r="K917" s="510"/>
      <c r="L917" s="510"/>
      <c r="M917" s="510"/>
      <c r="N917" s="510"/>
      <c r="O917" s="510"/>
      <c r="P917" s="510"/>
      <c r="Q917" s="510"/>
      <c r="R917" s="510"/>
      <c r="S917" s="510"/>
      <c r="T917" s="510"/>
      <c r="U917" s="510"/>
      <c r="V917" s="510"/>
      <c r="W917" s="510"/>
      <c r="X917" s="510"/>
      <c r="Y917" s="510"/>
      <c r="Z917" s="510"/>
    </row>
    <row r="918">
      <c r="A918" s="510"/>
      <c r="B918" s="510"/>
      <c r="C918" s="510"/>
      <c r="D918" s="510"/>
      <c r="E918" s="510"/>
      <c r="F918" s="510"/>
      <c r="G918" s="510"/>
      <c r="H918" s="510"/>
      <c r="I918" s="510"/>
      <c r="J918" s="510"/>
      <c r="K918" s="510"/>
      <c r="L918" s="510"/>
      <c r="M918" s="510"/>
      <c r="N918" s="510"/>
      <c r="O918" s="510"/>
      <c r="P918" s="510"/>
      <c r="Q918" s="510"/>
      <c r="R918" s="510"/>
      <c r="S918" s="510"/>
      <c r="T918" s="510"/>
      <c r="U918" s="510"/>
      <c r="V918" s="510"/>
      <c r="W918" s="510"/>
      <c r="X918" s="510"/>
      <c r="Y918" s="510"/>
      <c r="Z918" s="510"/>
    </row>
    <row r="919">
      <c r="A919" s="510"/>
      <c r="B919" s="510"/>
      <c r="C919" s="510"/>
      <c r="D919" s="510"/>
      <c r="E919" s="510"/>
      <c r="F919" s="510"/>
      <c r="G919" s="510"/>
      <c r="H919" s="510"/>
      <c r="I919" s="510"/>
      <c r="J919" s="510"/>
      <c r="K919" s="510"/>
      <c r="L919" s="510"/>
      <c r="M919" s="510"/>
      <c r="N919" s="510"/>
      <c r="O919" s="510"/>
      <c r="P919" s="510"/>
      <c r="Q919" s="510"/>
      <c r="R919" s="510"/>
      <c r="S919" s="510"/>
      <c r="T919" s="510"/>
      <c r="U919" s="510"/>
      <c r="V919" s="510"/>
      <c r="W919" s="510"/>
      <c r="X919" s="510"/>
      <c r="Y919" s="510"/>
      <c r="Z919" s="510"/>
    </row>
    <row r="920">
      <c r="A920" s="510"/>
      <c r="B920" s="510"/>
      <c r="C920" s="510"/>
      <c r="D920" s="510"/>
      <c r="E920" s="510"/>
      <c r="F920" s="510"/>
      <c r="G920" s="510"/>
      <c r="H920" s="510"/>
      <c r="I920" s="510"/>
      <c r="J920" s="510"/>
      <c r="K920" s="510"/>
      <c r="L920" s="510"/>
      <c r="M920" s="510"/>
      <c r="N920" s="510"/>
      <c r="O920" s="510"/>
      <c r="P920" s="510"/>
      <c r="Q920" s="510"/>
      <c r="R920" s="510"/>
      <c r="S920" s="510"/>
      <c r="T920" s="510"/>
      <c r="U920" s="510"/>
      <c r="V920" s="510"/>
      <c r="W920" s="510"/>
      <c r="X920" s="510"/>
      <c r="Y920" s="510"/>
      <c r="Z920" s="510"/>
    </row>
    <row r="921">
      <c r="A921" s="510"/>
      <c r="B921" s="510"/>
      <c r="C921" s="510"/>
      <c r="D921" s="510"/>
      <c r="E921" s="510"/>
      <c r="F921" s="510"/>
      <c r="G921" s="510"/>
      <c r="H921" s="510"/>
      <c r="I921" s="510"/>
      <c r="J921" s="510"/>
      <c r="K921" s="510"/>
      <c r="L921" s="510"/>
      <c r="M921" s="510"/>
      <c r="N921" s="510"/>
      <c r="O921" s="510"/>
      <c r="P921" s="510"/>
      <c r="Q921" s="510"/>
      <c r="R921" s="510"/>
      <c r="S921" s="510"/>
      <c r="T921" s="510"/>
      <c r="U921" s="510"/>
      <c r="V921" s="510"/>
      <c r="W921" s="510"/>
      <c r="X921" s="510"/>
      <c r="Y921" s="510"/>
      <c r="Z921" s="510"/>
    </row>
    <row r="922">
      <c r="A922" s="510"/>
      <c r="B922" s="510"/>
      <c r="C922" s="510"/>
      <c r="D922" s="510"/>
      <c r="E922" s="510"/>
      <c r="F922" s="510"/>
      <c r="G922" s="510"/>
      <c r="H922" s="510"/>
      <c r="I922" s="510"/>
      <c r="J922" s="510"/>
      <c r="K922" s="510"/>
      <c r="L922" s="510"/>
      <c r="M922" s="510"/>
      <c r="N922" s="510"/>
      <c r="O922" s="510"/>
      <c r="P922" s="510"/>
      <c r="Q922" s="510"/>
      <c r="R922" s="510"/>
      <c r="S922" s="510"/>
      <c r="T922" s="510"/>
      <c r="U922" s="510"/>
      <c r="V922" s="510"/>
      <c r="W922" s="510"/>
      <c r="X922" s="510"/>
      <c r="Y922" s="510"/>
      <c r="Z922" s="510"/>
    </row>
    <row r="923">
      <c r="A923" s="510"/>
      <c r="B923" s="510"/>
      <c r="C923" s="510"/>
      <c r="D923" s="510"/>
      <c r="E923" s="510"/>
      <c r="F923" s="510"/>
      <c r="G923" s="510"/>
      <c r="H923" s="510"/>
      <c r="I923" s="510"/>
      <c r="J923" s="510"/>
      <c r="K923" s="510"/>
      <c r="L923" s="510"/>
      <c r="M923" s="510"/>
      <c r="N923" s="510"/>
      <c r="O923" s="510"/>
      <c r="P923" s="510"/>
      <c r="Q923" s="510"/>
      <c r="R923" s="510"/>
      <c r="S923" s="510"/>
      <c r="T923" s="510"/>
      <c r="U923" s="510"/>
      <c r="V923" s="510"/>
      <c r="W923" s="510"/>
      <c r="X923" s="510"/>
      <c r="Y923" s="510"/>
      <c r="Z923" s="510"/>
    </row>
    <row r="924">
      <c r="A924" s="510"/>
      <c r="B924" s="510"/>
      <c r="C924" s="510"/>
      <c r="D924" s="510"/>
      <c r="E924" s="510"/>
      <c r="F924" s="510"/>
      <c r="G924" s="510"/>
      <c r="H924" s="510"/>
      <c r="I924" s="510"/>
      <c r="J924" s="510"/>
      <c r="K924" s="510"/>
      <c r="L924" s="510"/>
      <c r="M924" s="510"/>
      <c r="N924" s="510"/>
      <c r="O924" s="510"/>
      <c r="P924" s="510"/>
      <c r="Q924" s="510"/>
      <c r="R924" s="510"/>
      <c r="S924" s="510"/>
      <c r="T924" s="510"/>
      <c r="U924" s="510"/>
      <c r="V924" s="510"/>
      <c r="W924" s="510"/>
      <c r="X924" s="510"/>
      <c r="Y924" s="510"/>
      <c r="Z924" s="510"/>
    </row>
    <row r="925">
      <c r="A925" s="510"/>
      <c r="B925" s="510"/>
      <c r="C925" s="510"/>
      <c r="D925" s="510"/>
      <c r="E925" s="510"/>
      <c r="F925" s="510"/>
      <c r="G925" s="510"/>
      <c r="H925" s="510"/>
      <c r="I925" s="510"/>
      <c r="J925" s="510"/>
      <c r="K925" s="510"/>
      <c r="L925" s="510"/>
      <c r="M925" s="510"/>
      <c r="N925" s="510"/>
      <c r="O925" s="510"/>
      <c r="P925" s="510"/>
      <c r="Q925" s="510"/>
      <c r="R925" s="510"/>
      <c r="S925" s="510"/>
      <c r="T925" s="510"/>
      <c r="U925" s="510"/>
      <c r="V925" s="510"/>
      <c r="W925" s="510"/>
      <c r="X925" s="510"/>
      <c r="Y925" s="510"/>
      <c r="Z925" s="510"/>
    </row>
    <row r="926">
      <c r="A926" s="510"/>
      <c r="B926" s="510"/>
      <c r="C926" s="510"/>
      <c r="D926" s="510"/>
      <c r="E926" s="510"/>
      <c r="F926" s="510"/>
      <c r="G926" s="510"/>
      <c r="H926" s="510"/>
      <c r="I926" s="510"/>
      <c r="J926" s="510"/>
      <c r="K926" s="510"/>
      <c r="L926" s="510"/>
      <c r="M926" s="510"/>
      <c r="N926" s="510"/>
      <c r="O926" s="510"/>
      <c r="P926" s="510"/>
      <c r="Q926" s="510"/>
      <c r="R926" s="510"/>
      <c r="S926" s="510"/>
      <c r="T926" s="510"/>
      <c r="U926" s="510"/>
      <c r="V926" s="510"/>
      <c r="W926" s="510"/>
      <c r="X926" s="510"/>
      <c r="Y926" s="510"/>
      <c r="Z926" s="510"/>
    </row>
    <row r="927">
      <c r="A927" s="510"/>
      <c r="B927" s="510"/>
      <c r="C927" s="510"/>
      <c r="D927" s="510"/>
      <c r="E927" s="510"/>
      <c r="F927" s="510"/>
      <c r="G927" s="510"/>
      <c r="H927" s="510"/>
      <c r="I927" s="510"/>
      <c r="J927" s="510"/>
      <c r="K927" s="510"/>
      <c r="L927" s="510"/>
      <c r="M927" s="510"/>
      <c r="N927" s="510"/>
      <c r="O927" s="510"/>
      <c r="P927" s="510"/>
      <c r="Q927" s="510"/>
      <c r="R927" s="510"/>
      <c r="S927" s="510"/>
      <c r="T927" s="510"/>
      <c r="U927" s="510"/>
      <c r="V927" s="510"/>
      <c r="W927" s="510"/>
      <c r="X927" s="510"/>
      <c r="Y927" s="510"/>
      <c r="Z927" s="510"/>
    </row>
    <row r="928">
      <c r="A928" s="510"/>
      <c r="B928" s="510"/>
      <c r="C928" s="510"/>
      <c r="D928" s="510"/>
      <c r="E928" s="510"/>
      <c r="F928" s="510"/>
      <c r="G928" s="510"/>
      <c r="H928" s="510"/>
      <c r="I928" s="510"/>
      <c r="J928" s="510"/>
      <c r="K928" s="510"/>
      <c r="L928" s="510"/>
      <c r="M928" s="510"/>
      <c r="N928" s="510"/>
      <c r="O928" s="510"/>
      <c r="P928" s="510"/>
      <c r="Q928" s="510"/>
      <c r="R928" s="510"/>
      <c r="S928" s="510"/>
      <c r="T928" s="510"/>
      <c r="U928" s="510"/>
      <c r="V928" s="510"/>
      <c r="W928" s="510"/>
      <c r="X928" s="510"/>
      <c r="Y928" s="510"/>
      <c r="Z928" s="510"/>
    </row>
    <row r="929">
      <c r="A929" s="510"/>
      <c r="B929" s="510"/>
      <c r="C929" s="510"/>
      <c r="D929" s="510"/>
      <c r="E929" s="510"/>
      <c r="F929" s="510"/>
      <c r="G929" s="510"/>
      <c r="H929" s="510"/>
      <c r="I929" s="510"/>
      <c r="J929" s="510"/>
      <c r="K929" s="510"/>
      <c r="L929" s="510"/>
      <c r="M929" s="510"/>
      <c r="N929" s="510"/>
      <c r="O929" s="510"/>
      <c r="P929" s="510"/>
      <c r="Q929" s="510"/>
      <c r="R929" s="510"/>
      <c r="S929" s="510"/>
      <c r="T929" s="510"/>
      <c r="U929" s="510"/>
      <c r="V929" s="510"/>
      <c r="W929" s="510"/>
      <c r="X929" s="510"/>
      <c r="Y929" s="510"/>
      <c r="Z929" s="510"/>
    </row>
    <row r="930">
      <c r="A930" s="510"/>
      <c r="B930" s="510"/>
      <c r="C930" s="510"/>
      <c r="D930" s="510"/>
      <c r="E930" s="510"/>
      <c r="F930" s="510"/>
      <c r="G930" s="510"/>
      <c r="H930" s="510"/>
      <c r="I930" s="510"/>
      <c r="J930" s="510"/>
      <c r="K930" s="510"/>
      <c r="L930" s="510"/>
      <c r="M930" s="510"/>
      <c r="N930" s="510"/>
      <c r="O930" s="510"/>
      <c r="P930" s="510"/>
      <c r="Q930" s="510"/>
      <c r="R930" s="510"/>
      <c r="S930" s="510"/>
      <c r="T930" s="510"/>
      <c r="U930" s="510"/>
      <c r="V930" s="510"/>
      <c r="W930" s="510"/>
      <c r="X930" s="510"/>
      <c r="Y930" s="510"/>
      <c r="Z930" s="510"/>
    </row>
    <row r="931">
      <c r="A931" s="510"/>
      <c r="B931" s="510"/>
      <c r="C931" s="510"/>
      <c r="D931" s="510"/>
      <c r="E931" s="510"/>
      <c r="F931" s="510"/>
      <c r="G931" s="510"/>
      <c r="H931" s="510"/>
      <c r="I931" s="510"/>
      <c r="J931" s="510"/>
      <c r="K931" s="510"/>
      <c r="L931" s="510"/>
      <c r="M931" s="510"/>
      <c r="N931" s="510"/>
      <c r="O931" s="510"/>
      <c r="P931" s="510"/>
      <c r="Q931" s="510"/>
      <c r="R931" s="510"/>
      <c r="S931" s="510"/>
      <c r="T931" s="510"/>
      <c r="U931" s="510"/>
      <c r="V931" s="510"/>
      <c r="W931" s="510"/>
      <c r="X931" s="510"/>
      <c r="Y931" s="510"/>
      <c r="Z931" s="510"/>
    </row>
    <row r="932">
      <c r="A932" s="510"/>
      <c r="B932" s="510"/>
      <c r="C932" s="510"/>
      <c r="D932" s="510"/>
      <c r="E932" s="510"/>
      <c r="F932" s="510"/>
      <c r="G932" s="510"/>
      <c r="H932" s="510"/>
      <c r="I932" s="510"/>
      <c r="J932" s="510"/>
      <c r="K932" s="510"/>
      <c r="L932" s="510"/>
      <c r="M932" s="510"/>
      <c r="N932" s="510"/>
      <c r="O932" s="510"/>
      <c r="P932" s="510"/>
      <c r="Q932" s="510"/>
      <c r="R932" s="510"/>
      <c r="S932" s="510"/>
      <c r="T932" s="510"/>
      <c r="U932" s="510"/>
      <c r="V932" s="510"/>
      <c r="W932" s="510"/>
      <c r="X932" s="510"/>
      <c r="Y932" s="510"/>
      <c r="Z932" s="510"/>
    </row>
    <row r="933">
      <c r="A933" s="510"/>
      <c r="B933" s="510"/>
      <c r="C933" s="510"/>
      <c r="D933" s="510"/>
      <c r="E933" s="510"/>
      <c r="F933" s="510"/>
      <c r="G933" s="510"/>
      <c r="H933" s="510"/>
      <c r="I933" s="510"/>
      <c r="J933" s="510"/>
      <c r="K933" s="510"/>
      <c r="L933" s="510"/>
      <c r="M933" s="510"/>
      <c r="N933" s="510"/>
      <c r="O933" s="510"/>
      <c r="P933" s="510"/>
      <c r="Q933" s="510"/>
      <c r="R933" s="510"/>
      <c r="S933" s="510"/>
      <c r="T933" s="510"/>
      <c r="U933" s="510"/>
      <c r="V933" s="510"/>
      <c r="W933" s="510"/>
      <c r="X933" s="510"/>
      <c r="Y933" s="510"/>
      <c r="Z933" s="510"/>
    </row>
    <row r="934">
      <c r="A934" s="510"/>
      <c r="B934" s="510"/>
      <c r="C934" s="510"/>
      <c r="D934" s="510"/>
      <c r="E934" s="510"/>
      <c r="F934" s="510"/>
      <c r="G934" s="510"/>
      <c r="H934" s="510"/>
      <c r="I934" s="510"/>
      <c r="J934" s="510"/>
      <c r="K934" s="510"/>
      <c r="L934" s="510"/>
      <c r="M934" s="510"/>
      <c r="N934" s="510"/>
      <c r="O934" s="510"/>
      <c r="P934" s="510"/>
      <c r="Q934" s="510"/>
      <c r="R934" s="510"/>
      <c r="S934" s="510"/>
      <c r="T934" s="510"/>
      <c r="U934" s="510"/>
      <c r="V934" s="510"/>
      <c r="W934" s="510"/>
      <c r="X934" s="510"/>
      <c r="Y934" s="510"/>
      <c r="Z934" s="510"/>
    </row>
    <row r="935">
      <c r="A935" s="510"/>
      <c r="B935" s="510"/>
      <c r="C935" s="510"/>
      <c r="D935" s="510"/>
      <c r="E935" s="510"/>
      <c r="F935" s="510"/>
      <c r="G935" s="510"/>
      <c r="H935" s="510"/>
      <c r="I935" s="510"/>
      <c r="J935" s="510"/>
      <c r="K935" s="510"/>
      <c r="L935" s="510"/>
      <c r="M935" s="510"/>
      <c r="N935" s="510"/>
      <c r="O935" s="510"/>
      <c r="P935" s="510"/>
      <c r="Q935" s="510"/>
      <c r="R935" s="510"/>
      <c r="S935" s="510"/>
      <c r="T935" s="510"/>
      <c r="U935" s="510"/>
      <c r="V935" s="510"/>
      <c r="W935" s="510"/>
      <c r="X935" s="510"/>
      <c r="Y935" s="510"/>
      <c r="Z935" s="510"/>
    </row>
    <row r="936">
      <c r="A936" s="510"/>
      <c r="B936" s="510"/>
      <c r="C936" s="510"/>
      <c r="D936" s="510"/>
      <c r="E936" s="510"/>
      <c r="F936" s="510"/>
      <c r="G936" s="510"/>
      <c r="H936" s="510"/>
      <c r="I936" s="510"/>
      <c r="J936" s="510"/>
      <c r="K936" s="510"/>
      <c r="L936" s="510"/>
      <c r="M936" s="510"/>
      <c r="N936" s="510"/>
      <c r="O936" s="510"/>
      <c r="P936" s="510"/>
      <c r="Q936" s="510"/>
      <c r="R936" s="510"/>
      <c r="S936" s="510"/>
      <c r="T936" s="510"/>
      <c r="U936" s="510"/>
      <c r="V936" s="510"/>
      <c r="W936" s="510"/>
      <c r="X936" s="510"/>
      <c r="Y936" s="510"/>
      <c r="Z936" s="510"/>
    </row>
    <row r="937">
      <c r="A937" s="510"/>
      <c r="B937" s="510"/>
      <c r="C937" s="510"/>
      <c r="D937" s="510"/>
      <c r="E937" s="510"/>
      <c r="F937" s="510"/>
      <c r="G937" s="510"/>
      <c r="H937" s="510"/>
      <c r="I937" s="510"/>
      <c r="J937" s="510"/>
      <c r="K937" s="510"/>
      <c r="L937" s="510"/>
      <c r="M937" s="510"/>
      <c r="N937" s="510"/>
      <c r="O937" s="510"/>
      <c r="P937" s="510"/>
      <c r="Q937" s="510"/>
      <c r="R937" s="510"/>
      <c r="S937" s="510"/>
      <c r="T937" s="510"/>
      <c r="U937" s="510"/>
      <c r="V937" s="510"/>
      <c r="W937" s="510"/>
      <c r="X937" s="510"/>
      <c r="Y937" s="510"/>
      <c r="Z937" s="510"/>
    </row>
    <row r="938">
      <c r="A938" s="510"/>
      <c r="B938" s="510"/>
      <c r="C938" s="510"/>
      <c r="D938" s="510"/>
      <c r="E938" s="510"/>
      <c r="F938" s="510"/>
      <c r="G938" s="510"/>
      <c r="H938" s="510"/>
      <c r="I938" s="510"/>
      <c r="J938" s="510"/>
      <c r="K938" s="510"/>
      <c r="L938" s="510"/>
      <c r="M938" s="510"/>
      <c r="N938" s="510"/>
      <c r="O938" s="510"/>
      <c r="P938" s="510"/>
      <c r="Q938" s="510"/>
      <c r="R938" s="510"/>
      <c r="S938" s="510"/>
      <c r="T938" s="510"/>
      <c r="U938" s="510"/>
      <c r="V938" s="510"/>
      <c r="W938" s="510"/>
      <c r="X938" s="510"/>
      <c r="Y938" s="510"/>
      <c r="Z938" s="510"/>
    </row>
    <row r="939">
      <c r="A939" s="510"/>
      <c r="B939" s="510"/>
      <c r="C939" s="510"/>
      <c r="D939" s="510"/>
      <c r="E939" s="510"/>
      <c r="F939" s="510"/>
      <c r="G939" s="510"/>
      <c r="H939" s="510"/>
      <c r="I939" s="510"/>
      <c r="J939" s="510"/>
      <c r="K939" s="510"/>
      <c r="L939" s="510"/>
      <c r="M939" s="510"/>
      <c r="N939" s="510"/>
      <c r="O939" s="510"/>
      <c r="P939" s="510"/>
      <c r="Q939" s="510"/>
      <c r="R939" s="510"/>
      <c r="S939" s="510"/>
      <c r="T939" s="510"/>
      <c r="U939" s="510"/>
      <c r="V939" s="510"/>
      <c r="W939" s="510"/>
      <c r="X939" s="510"/>
      <c r="Y939" s="510"/>
      <c r="Z939" s="510"/>
    </row>
    <row r="940">
      <c r="A940" s="510"/>
      <c r="B940" s="510"/>
      <c r="C940" s="510"/>
      <c r="D940" s="510"/>
      <c r="E940" s="510"/>
      <c r="F940" s="510"/>
      <c r="G940" s="510"/>
      <c r="H940" s="510"/>
      <c r="I940" s="510"/>
      <c r="J940" s="510"/>
      <c r="K940" s="510"/>
      <c r="L940" s="510"/>
      <c r="M940" s="510"/>
      <c r="N940" s="510"/>
      <c r="O940" s="510"/>
      <c r="P940" s="510"/>
      <c r="Q940" s="510"/>
      <c r="R940" s="510"/>
      <c r="S940" s="510"/>
      <c r="T940" s="510"/>
      <c r="U940" s="510"/>
      <c r="V940" s="510"/>
      <c r="W940" s="510"/>
      <c r="X940" s="510"/>
      <c r="Y940" s="510"/>
      <c r="Z940" s="510"/>
    </row>
    <row r="941">
      <c r="A941" s="510"/>
      <c r="B941" s="510"/>
      <c r="C941" s="510"/>
      <c r="D941" s="510"/>
      <c r="E941" s="510"/>
      <c r="F941" s="510"/>
      <c r="G941" s="510"/>
      <c r="H941" s="510"/>
      <c r="I941" s="510"/>
      <c r="J941" s="510"/>
      <c r="K941" s="510"/>
      <c r="L941" s="510"/>
      <c r="M941" s="510"/>
      <c r="N941" s="510"/>
      <c r="O941" s="510"/>
      <c r="P941" s="510"/>
      <c r="Q941" s="510"/>
      <c r="R941" s="510"/>
      <c r="S941" s="510"/>
      <c r="T941" s="510"/>
      <c r="U941" s="510"/>
      <c r="V941" s="510"/>
      <c r="W941" s="510"/>
      <c r="X941" s="510"/>
      <c r="Y941" s="510"/>
      <c r="Z941" s="510"/>
    </row>
    <row r="942">
      <c r="A942" s="510"/>
      <c r="B942" s="510"/>
      <c r="C942" s="510"/>
      <c r="D942" s="510"/>
      <c r="E942" s="510"/>
      <c r="F942" s="510"/>
      <c r="G942" s="510"/>
      <c r="H942" s="510"/>
      <c r="I942" s="510"/>
      <c r="J942" s="510"/>
      <c r="K942" s="510"/>
      <c r="L942" s="510"/>
      <c r="M942" s="510"/>
      <c r="N942" s="510"/>
      <c r="O942" s="510"/>
      <c r="P942" s="510"/>
      <c r="Q942" s="510"/>
      <c r="R942" s="510"/>
      <c r="S942" s="510"/>
      <c r="T942" s="510"/>
      <c r="U942" s="510"/>
      <c r="V942" s="510"/>
      <c r="W942" s="510"/>
      <c r="X942" s="510"/>
      <c r="Y942" s="510"/>
      <c r="Z942" s="510"/>
    </row>
    <row r="943">
      <c r="A943" s="510"/>
      <c r="B943" s="510"/>
      <c r="C943" s="510"/>
      <c r="D943" s="510"/>
      <c r="E943" s="510"/>
      <c r="F943" s="510"/>
      <c r="G943" s="510"/>
      <c r="H943" s="510"/>
      <c r="I943" s="510"/>
      <c r="J943" s="510"/>
      <c r="K943" s="510"/>
      <c r="L943" s="510"/>
      <c r="M943" s="510"/>
      <c r="N943" s="510"/>
      <c r="O943" s="510"/>
      <c r="P943" s="510"/>
      <c r="Q943" s="510"/>
      <c r="R943" s="510"/>
      <c r="S943" s="510"/>
      <c r="T943" s="510"/>
      <c r="U943" s="510"/>
      <c r="V943" s="510"/>
      <c r="W943" s="510"/>
      <c r="X943" s="510"/>
      <c r="Y943" s="510"/>
      <c r="Z943" s="510"/>
    </row>
    <row r="944">
      <c r="A944" s="510"/>
      <c r="B944" s="510"/>
      <c r="C944" s="510"/>
      <c r="D944" s="510"/>
      <c r="E944" s="510"/>
      <c r="F944" s="510"/>
      <c r="G944" s="510"/>
      <c r="H944" s="510"/>
      <c r="I944" s="510"/>
      <c r="J944" s="510"/>
      <c r="K944" s="510"/>
      <c r="L944" s="510"/>
      <c r="M944" s="510"/>
      <c r="N944" s="510"/>
      <c r="O944" s="510"/>
      <c r="P944" s="510"/>
      <c r="Q944" s="510"/>
      <c r="R944" s="510"/>
      <c r="S944" s="510"/>
      <c r="T944" s="510"/>
      <c r="U944" s="510"/>
      <c r="V944" s="510"/>
      <c r="W944" s="510"/>
      <c r="X944" s="510"/>
      <c r="Y944" s="510"/>
      <c r="Z944" s="510"/>
    </row>
    <row r="945">
      <c r="A945" s="510"/>
      <c r="B945" s="510"/>
      <c r="C945" s="510"/>
      <c r="D945" s="510"/>
      <c r="E945" s="510"/>
      <c r="F945" s="510"/>
      <c r="G945" s="510"/>
      <c r="H945" s="510"/>
      <c r="I945" s="510"/>
      <c r="J945" s="510"/>
      <c r="K945" s="510"/>
      <c r="L945" s="510"/>
      <c r="M945" s="510"/>
      <c r="N945" s="510"/>
      <c r="O945" s="510"/>
      <c r="P945" s="510"/>
      <c r="Q945" s="510"/>
      <c r="R945" s="510"/>
      <c r="S945" s="510"/>
      <c r="T945" s="510"/>
      <c r="U945" s="510"/>
      <c r="V945" s="510"/>
      <c r="W945" s="510"/>
      <c r="X945" s="510"/>
      <c r="Y945" s="510"/>
      <c r="Z945" s="510"/>
    </row>
    <row r="946">
      <c r="A946" s="510"/>
      <c r="B946" s="510"/>
      <c r="C946" s="510"/>
      <c r="D946" s="510"/>
      <c r="E946" s="510"/>
      <c r="F946" s="510"/>
      <c r="G946" s="510"/>
      <c r="H946" s="510"/>
      <c r="I946" s="510"/>
      <c r="J946" s="510"/>
      <c r="K946" s="510"/>
      <c r="L946" s="510"/>
      <c r="M946" s="510"/>
      <c r="N946" s="510"/>
      <c r="O946" s="510"/>
      <c r="P946" s="510"/>
      <c r="Q946" s="510"/>
      <c r="R946" s="510"/>
      <c r="S946" s="510"/>
      <c r="T946" s="510"/>
      <c r="U946" s="510"/>
      <c r="V946" s="510"/>
      <c r="W946" s="510"/>
      <c r="X946" s="510"/>
      <c r="Y946" s="510"/>
      <c r="Z946" s="510"/>
    </row>
    <row r="947">
      <c r="A947" s="510"/>
      <c r="B947" s="510"/>
      <c r="C947" s="510"/>
      <c r="D947" s="510"/>
      <c r="E947" s="510"/>
      <c r="F947" s="510"/>
      <c r="G947" s="510"/>
      <c r="H947" s="510"/>
      <c r="I947" s="510"/>
      <c r="J947" s="510"/>
      <c r="K947" s="510"/>
      <c r="L947" s="510"/>
      <c r="M947" s="510"/>
      <c r="N947" s="510"/>
      <c r="O947" s="510"/>
      <c r="P947" s="510"/>
      <c r="Q947" s="510"/>
      <c r="R947" s="510"/>
      <c r="S947" s="510"/>
      <c r="T947" s="510"/>
      <c r="U947" s="510"/>
      <c r="V947" s="510"/>
      <c r="W947" s="510"/>
      <c r="X947" s="510"/>
      <c r="Y947" s="510"/>
      <c r="Z947" s="510"/>
    </row>
    <row r="948">
      <c r="A948" s="510"/>
      <c r="B948" s="510"/>
      <c r="C948" s="510"/>
      <c r="D948" s="510"/>
      <c r="E948" s="510"/>
      <c r="F948" s="510"/>
      <c r="G948" s="510"/>
      <c r="H948" s="510"/>
      <c r="I948" s="510"/>
      <c r="J948" s="510"/>
      <c r="K948" s="510"/>
      <c r="L948" s="510"/>
      <c r="M948" s="510"/>
      <c r="N948" s="510"/>
      <c r="O948" s="510"/>
      <c r="P948" s="510"/>
      <c r="Q948" s="510"/>
      <c r="R948" s="510"/>
      <c r="S948" s="510"/>
      <c r="T948" s="510"/>
      <c r="U948" s="510"/>
      <c r="V948" s="510"/>
      <c r="W948" s="510"/>
      <c r="X948" s="510"/>
      <c r="Y948" s="510"/>
      <c r="Z948" s="510"/>
    </row>
    <row r="949">
      <c r="A949" s="510"/>
      <c r="B949" s="510"/>
      <c r="C949" s="510"/>
      <c r="D949" s="510"/>
      <c r="E949" s="510"/>
      <c r="F949" s="510"/>
      <c r="G949" s="510"/>
      <c r="H949" s="510"/>
      <c r="I949" s="510"/>
      <c r="J949" s="510"/>
      <c r="K949" s="510"/>
      <c r="L949" s="510"/>
      <c r="M949" s="510"/>
      <c r="N949" s="510"/>
      <c r="O949" s="510"/>
      <c r="P949" s="510"/>
      <c r="Q949" s="510"/>
      <c r="R949" s="510"/>
      <c r="S949" s="510"/>
      <c r="T949" s="510"/>
      <c r="U949" s="510"/>
      <c r="V949" s="510"/>
      <c r="W949" s="510"/>
      <c r="X949" s="510"/>
      <c r="Y949" s="510"/>
      <c r="Z949" s="510"/>
    </row>
    <row r="950">
      <c r="A950" s="510"/>
      <c r="B950" s="510"/>
      <c r="C950" s="510"/>
      <c r="D950" s="510"/>
      <c r="E950" s="510"/>
      <c r="F950" s="510"/>
      <c r="G950" s="510"/>
      <c r="H950" s="510"/>
      <c r="I950" s="510"/>
      <c r="J950" s="510"/>
      <c r="K950" s="510"/>
      <c r="L950" s="510"/>
      <c r="M950" s="510"/>
      <c r="N950" s="510"/>
      <c r="O950" s="510"/>
      <c r="P950" s="510"/>
      <c r="Q950" s="510"/>
      <c r="R950" s="510"/>
      <c r="S950" s="510"/>
      <c r="T950" s="510"/>
      <c r="U950" s="510"/>
      <c r="V950" s="510"/>
      <c r="W950" s="510"/>
      <c r="X950" s="510"/>
      <c r="Y950" s="510"/>
      <c r="Z950" s="510"/>
    </row>
    <row r="951">
      <c r="A951" s="510"/>
      <c r="B951" s="510"/>
      <c r="C951" s="510"/>
      <c r="D951" s="510"/>
      <c r="E951" s="510"/>
      <c r="F951" s="510"/>
      <c r="G951" s="510"/>
      <c r="H951" s="510"/>
      <c r="I951" s="510"/>
      <c r="J951" s="510"/>
      <c r="K951" s="510"/>
      <c r="L951" s="510"/>
      <c r="M951" s="510"/>
      <c r="N951" s="510"/>
      <c r="O951" s="510"/>
      <c r="P951" s="510"/>
      <c r="Q951" s="510"/>
      <c r="R951" s="510"/>
      <c r="S951" s="510"/>
      <c r="T951" s="510"/>
      <c r="U951" s="510"/>
      <c r="V951" s="510"/>
      <c r="W951" s="510"/>
      <c r="X951" s="510"/>
      <c r="Y951" s="510"/>
      <c r="Z951" s="510"/>
    </row>
    <row r="952">
      <c r="A952" s="510"/>
      <c r="B952" s="510"/>
      <c r="C952" s="510"/>
      <c r="D952" s="510"/>
      <c r="E952" s="510"/>
      <c r="F952" s="510"/>
      <c r="G952" s="510"/>
      <c r="H952" s="510"/>
      <c r="I952" s="510"/>
      <c r="J952" s="510"/>
      <c r="K952" s="510"/>
      <c r="L952" s="510"/>
      <c r="M952" s="510"/>
      <c r="N952" s="510"/>
      <c r="O952" s="510"/>
      <c r="P952" s="510"/>
      <c r="Q952" s="510"/>
      <c r="R952" s="510"/>
      <c r="S952" s="510"/>
      <c r="T952" s="510"/>
      <c r="U952" s="510"/>
      <c r="V952" s="510"/>
      <c r="W952" s="510"/>
      <c r="X952" s="510"/>
      <c r="Y952" s="510"/>
      <c r="Z952" s="510"/>
    </row>
    <row r="953">
      <c r="A953" s="510"/>
      <c r="B953" s="510"/>
      <c r="C953" s="510"/>
      <c r="D953" s="510"/>
      <c r="E953" s="510"/>
      <c r="F953" s="510"/>
      <c r="G953" s="510"/>
      <c r="H953" s="510"/>
      <c r="I953" s="510"/>
      <c r="J953" s="510"/>
      <c r="K953" s="510"/>
      <c r="L953" s="510"/>
      <c r="M953" s="510"/>
      <c r="N953" s="510"/>
      <c r="O953" s="510"/>
      <c r="P953" s="510"/>
      <c r="Q953" s="510"/>
      <c r="R953" s="510"/>
      <c r="S953" s="510"/>
      <c r="T953" s="510"/>
      <c r="U953" s="510"/>
      <c r="V953" s="510"/>
      <c r="W953" s="510"/>
      <c r="X953" s="510"/>
      <c r="Y953" s="510"/>
      <c r="Z953" s="510"/>
    </row>
    <row r="954">
      <c r="A954" s="510"/>
      <c r="B954" s="510"/>
      <c r="C954" s="510"/>
      <c r="D954" s="510"/>
      <c r="E954" s="510"/>
      <c r="F954" s="510"/>
      <c r="G954" s="510"/>
      <c r="H954" s="510"/>
      <c r="I954" s="510"/>
      <c r="J954" s="510"/>
      <c r="K954" s="510"/>
      <c r="L954" s="510"/>
      <c r="M954" s="510"/>
      <c r="N954" s="510"/>
      <c r="O954" s="510"/>
      <c r="P954" s="510"/>
      <c r="Q954" s="510"/>
      <c r="R954" s="510"/>
      <c r="S954" s="510"/>
      <c r="T954" s="510"/>
      <c r="U954" s="510"/>
      <c r="V954" s="510"/>
      <c r="W954" s="510"/>
      <c r="X954" s="510"/>
      <c r="Y954" s="510"/>
      <c r="Z954" s="510"/>
    </row>
    <row r="955">
      <c r="A955" s="510"/>
      <c r="B955" s="510"/>
      <c r="C955" s="510"/>
      <c r="D955" s="510"/>
      <c r="E955" s="510"/>
      <c r="F955" s="510"/>
      <c r="G955" s="510"/>
      <c r="H955" s="510"/>
      <c r="I955" s="510"/>
      <c r="J955" s="510"/>
      <c r="K955" s="510"/>
      <c r="L955" s="510"/>
      <c r="M955" s="510"/>
      <c r="N955" s="510"/>
      <c r="O955" s="510"/>
      <c r="P955" s="510"/>
      <c r="Q955" s="510"/>
      <c r="R955" s="510"/>
      <c r="S955" s="510"/>
      <c r="T955" s="510"/>
      <c r="U955" s="510"/>
      <c r="V955" s="510"/>
      <c r="W955" s="510"/>
      <c r="X955" s="510"/>
      <c r="Y955" s="510"/>
      <c r="Z955" s="510"/>
    </row>
    <row r="956">
      <c r="A956" s="510"/>
      <c r="B956" s="510"/>
      <c r="C956" s="510"/>
      <c r="D956" s="510"/>
      <c r="E956" s="510"/>
      <c r="F956" s="510"/>
      <c r="G956" s="510"/>
      <c r="H956" s="510"/>
      <c r="I956" s="510"/>
      <c r="J956" s="510"/>
      <c r="K956" s="510"/>
      <c r="L956" s="510"/>
      <c r="M956" s="510"/>
      <c r="N956" s="510"/>
      <c r="O956" s="510"/>
      <c r="P956" s="510"/>
      <c r="Q956" s="510"/>
      <c r="R956" s="510"/>
      <c r="S956" s="510"/>
      <c r="T956" s="510"/>
      <c r="U956" s="510"/>
      <c r="V956" s="510"/>
      <c r="W956" s="510"/>
      <c r="X956" s="510"/>
      <c r="Y956" s="510"/>
      <c r="Z956" s="510"/>
    </row>
    <row r="957">
      <c r="A957" s="510"/>
      <c r="B957" s="510"/>
      <c r="C957" s="510"/>
      <c r="D957" s="510"/>
      <c r="E957" s="510"/>
      <c r="F957" s="510"/>
      <c r="G957" s="510"/>
      <c r="H957" s="510"/>
      <c r="I957" s="510"/>
      <c r="J957" s="510"/>
      <c r="K957" s="510"/>
      <c r="L957" s="510"/>
      <c r="M957" s="510"/>
      <c r="N957" s="510"/>
      <c r="O957" s="510"/>
      <c r="P957" s="510"/>
      <c r="Q957" s="510"/>
      <c r="R957" s="510"/>
      <c r="S957" s="510"/>
      <c r="T957" s="510"/>
      <c r="U957" s="510"/>
      <c r="V957" s="510"/>
      <c r="W957" s="510"/>
      <c r="X957" s="510"/>
      <c r="Y957" s="510"/>
      <c r="Z957" s="510"/>
    </row>
    <row r="958">
      <c r="A958" s="510"/>
      <c r="B958" s="510"/>
      <c r="C958" s="510"/>
      <c r="D958" s="510"/>
      <c r="E958" s="510"/>
      <c r="F958" s="510"/>
      <c r="G958" s="510"/>
      <c r="H958" s="510"/>
      <c r="I958" s="510"/>
      <c r="J958" s="510"/>
      <c r="K958" s="510"/>
      <c r="L958" s="510"/>
      <c r="M958" s="510"/>
      <c r="N958" s="510"/>
      <c r="O958" s="510"/>
      <c r="P958" s="510"/>
      <c r="Q958" s="510"/>
      <c r="R958" s="510"/>
      <c r="S958" s="510"/>
      <c r="T958" s="510"/>
      <c r="U958" s="510"/>
      <c r="V958" s="510"/>
      <c r="W958" s="510"/>
      <c r="X958" s="510"/>
      <c r="Y958" s="510"/>
      <c r="Z958" s="510"/>
    </row>
    <row r="959">
      <c r="A959" s="510"/>
      <c r="B959" s="510"/>
      <c r="C959" s="510"/>
      <c r="D959" s="510"/>
      <c r="E959" s="510"/>
      <c r="F959" s="510"/>
      <c r="G959" s="510"/>
      <c r="H959" s="510"/>
      <c r="I959" s="510"/>
      <c r="J959" s="510"/>
      <c r="K959" s="510"/>
      <c r="L959" s="510"/>
      <c r="M959" s="510"/>
      <c r="N959" s="510"/>
      <c r="O959" s="510"/>
      <c r="P959" s="510"/>
      <c r="Q959" s="510"/>
      <c r="R959" s="510"/>
      <c r="S959" s="510"/>
      <c r="T959" s="510"/>
      <c r="U959" s="510"/>
      <c r="V959" s="510"/>
      <c r="W959" s="510"/>
      <c r="X959" s="510"/>
      <c r="Y959" s="510"/>
      <c r="Z959" s="510"/>
    </row>
    <row r="960">
      <c r="A960" s="510"/>
      <c r="B960" s="510"/>
      <c r="C960" s="510"/>
      <c r="D960" s="510"/>
      <c r="E960" s="510"/>
      <c r="F960" s="510"/>
      <c r="G960" s="510"/>
      <c r="H960" s="510"/>
      <c r="I960" s="510"/>
      <c r="J960" s="510"/>
      <c r="K960" s="510"/>
      <c r="L960" s="510"/>
      <c r="M960" s="510"/>
      <c r="N960" s="510"/>
      <c r="O960" s="510"/>
      <c r="P960" s="510"/>
      <c r="Q960" s="510"/>
      <c r="R960" s="510"/>
      <c r="S960" s="510"/>
      <c r="T960" s="510"/>
      <c r="U960" s="510"/>
      <c r="V960" s="510"/>
      <c r="W960" s="510"/>
      <c r="X960" s="510"/>
      <c r="Y960" s="510"/>
      <c r="Z960" s="510"/>
    </row>
    <row r="961">
      <c r="A961" s="510"/>
      <c r="B961" s="510"/>
      <c r="C961" s="510"/>
      <c r="D961" s="510"/>
      <c r="E961" s="510"/>
      <c r="F961" s="510"/>
      <c r="G961" s="510"/>
      <c r="H961" s="510"/>
      <c r="I961" s="510"/>
      <c r="J961" s="510"/>
      <c r="K961" s="510"/>
      <c r="L961" s="510"/>
      <c r="M961" s="510"/>
      <c r="N961" s="510"/>
      <c r="O961" s="510"/>
      <c r="P961" s="510"/>
      <c r="Q961" s="510"/>
      <c r="R961" s="510"/>
      <c r="S961" s="510"/>
      <c r="T961" s="510"/>
      <c r="U961" s="510"/>
      <c r="V961" s="510"/>
      <c r="W961" s="510"/>
      <c r="X961" s="510"/>
      <c r="Y961" s="510"/>
      <c r="Z961" s="510"/>
    </row>
    <row r="962">
      <c r="A962" s="510"/>
      <c r="B962" s="510"/>
      <c r="C962" s="510"/>
      <c r="D962" s="510"/>
      <c r="E962" s="510"/>
      <c r="F962" s="510"/>
      <c r="G962" s="510"/>
      <c r="H962" s="510"/>
      <c r="I962" s="510"/>
      <c r="J962" s="510"/>
      <c r="K962" s="510"/>
      <c r="L962" s="510"/>
      <c r="M962" s="510"/>
      <c r="N962" s="510"/>
      <c r="O962" s="510"/>
      <c r="P962" s="510"/>
      <c r="Q962" s="510"/>
      <c r="R962" s="510"/>
      <c r="S962" s="510"/>
      <c r="T962" s="510"/>
      <c r="U962" s="510"/>
      <c r="V962" s="510"/>
      <c r="W962" s="510"/>
      <c r="X962" s="510"/>
      <c r="Y962" s="510"/>
      <c r="Z962" s="510"/>
    </row>
    <row r="963">
      <c r="A963" s="510"/>
      <c r="B963" s="510"/>
      <c r="C963" s="510"/>
      <c r="D963" s="510"/>
      <c r="E963" s="510"/>
      <c r="F963" s="510"/>
      <c r="G963" s="510"/>
      <c r="H963" s="510"/>
      <c r="I963" s="510"/>
      <c r="J963" s="510"/>
      <c r="K963" s="510"/>
      <c r="L963" s="510"/>
      <c r="M963" s="510"/>
      <c r="N963" s="510"/>
      <c r="O963" s="510"/>
      <c r="P963" s="510"/>
      <c r="Q963" s="510"/>
      <c r="R963" s="510"/>
      <c r="S963" s="510"/>
      <c r="T963" s="510"/>
      <c r="U963" s="510"/>
      <c r="V963" s="510"/>
      <c r="W963" s="510"/>
      <c r="X963" s="510"/>
      <c r="Y963" s="510"/>
      <c r="Z963" s="510"/>
    </row>
    <row r="964">
      <c r="A964" s="510"/>
      <c r="B964" s="510"/>
      <c r="C964" s="510"/>
      <c r="D964" s="510"/>
      <c r="E964" s="510"/>
      <c r="F964" s="510"/>
      <c r="G964" s="510"/>
      <c r="H964" s="510"/>
      <c r="I964" s="510"/>
      <c r="J964" s="510"/>
      <c r="K964" s="510"/>
      <c r="L964" s="510"/>
      <c r="M964" s="510"/>
      <c r="N964" s="510"/>
      <c r="O964" s="510"/>
      <c r="P964" s="510"/>
      <c r="Q964" s="510"/>
      <c r="R964" s="510"/>
      <c r="S964" s="510"/>
      <c r="T964" s="510"/>
      <c r="U964" s="510"/>
      <c r="V964" s="510"/>
      <c r="W964" s="510"/>
      <c r="X964" s="510"/>
      <c r="Y964" s="510"/>
      <c r="Z964" s="510"/>
    </row>
    <row r="965">
      <c r="A965" s="510"/>
      <c r="B965" s="510"/>
      <c r="C965" s="510"/>
      <c r="D965" s="510"/>
      <c r="E965" s="510"/>
      <c r="F965" s="510"/>
      <c r="G965" s="510"/>
      <c r="H965" s="510"/>
      <c r="I965" s="510"/>
      <c r="J965" s="510"/>
      <c r="K965" s="510"/>
      <c r="L965" s="510"/>
      <c r="M965" s="510"/>
      <c r="N965" s="510"/>
      <c r="O965" s="510"/>
      <c r="P965" s="510"/>
      <c r="Q965" s="510"/>
      <c r="R965" s="510"/>
      <c r="S965" s="510"/>
      <c r="T965" s="510"/>
      <c r="U965" s="510"/>
      <c r="V965" s="510"/>
      <c r="W965" s="510"/>
      <c r="X965" s="510"/>
      <c r="Y965" s="510"/>
      <c r="Z965" s="510"/>
    </row>
    <row r="966">
      <c r="A966" s="510"/>
      <c r="B966" s="510"/>
      <c r="C966" s="510"/>
      <c r="D966" s="510"/>
      <c r="E966" s="510"/>
      <c r="F966" s="510"/>
      <c r="G966" s="510"/>
      <c r="H966" s="510"/>
      <c r="I966" s="510"/>
      <c r="J966" s="510"/>
      <c r="K966" s="510"/>
      <c r="L966" s="510"/>
      <c r="M966" s="510"/>
      <c r="N966" s="510"/>
      <c r="O966" s="510"/>
      <c r="P966" s="510"/>
      <c r="Q966" s="510"/>
      <c r="R966" s="510"/>
      <c r="S966" s="510"/>
      <c r="T966" s="510"/>
      <c r="U966" s="510"/>
      <c r="V966" s="510"/>
      <c r="W966" s="510"/>
      <c r="X966" s="510"/>
      <c r="Y966" s="510"/>
      <c r="Z966" s="510"/>
    </row>
    <row r="967">
      <c r="A967" s="510"/>
      <c r="B967" s="510"/>
      <c r="C967" s="510"/>
      <c r="D967" s="510"/>
      <c r="E967" s="510"/>
      <c r="F967" s="510"/>
      <c r="G967" s="510"/>
      <c r="H967" s="510"/>
      <c r="I967" s="510"/>
      <c r="J967" s="510"/>
      <c r="K967" s="510"/>
      <c r="L967" s="510"/>
      <c r="M967" s="510"/>
      <c r="N967" s="510"/>
      <c r="O967" s="510"/>
      <c r="P967" s="510"/>
      <c r="Q967" s="510"/>
      <c r="R967" s="510"/>
      <c r="S967" s="510"/>
      <c r="T967" s="510"/>
      <c r="U967" s="510"/>
      <c r="V967" s="510"/>
      <c r="W967" s="510"/>
      <c r="X967" s="510"/>
      <c r="Y967" s="510"/>
      <c r="Z967" s="510"/>
    </row>
    <row r="968">
      <c r="A968" s="510"/>
      <c r="B968" s="510"/>
      <c r="C968" s="510"/>
      <c r="D968" s="510"/>
      <c r="E968" s="510"/>
      <c r="F968" s="510"/>
      <c r="G968" s="510"/>
      <c r="H968" s="510"/>
      <c r="I968" s="510"/>
      <c r="J968" s="510"/>
      <c r="K968" s="510"/>
      <c r="L968" s="510"/>
      <c r="M968" s="510"/>
      <c r="N968" s="510"/>
      <c r="O968" s="510"/>
      <c r="P968" s="510"/>
      <c r="Q968" s="510"/>
      <c r="R968" s="510"/>
      <c r="S968" s="510"/>
      <c r="T968" s="510"/>
      <c r="U968" s="510"/>
      <c r="V968" s="510"/>
      <c r="W968" s="510"/>
      <c r="X968" s="510"/>
      <c r="Y968" s="510"/>
      <c r="Z968" s="510"/>
    </row>
    <row r="969">
      <c r="A969" s="510"/>
      <c r="B969" s="510"/>
      <c r="C969" s="510"/>
      <c r="D969" s="510"/>
      <c r="E969" s="510"/>
      <c r="F969" s="510"/>
      <c r="G969" s="510"/>
      <c r="H969" s="510"/>
      <c r="I969" s="510"/>
      <c r="J969" s="510"/>
      <c r="K969" s="510"/>
      <c r="L969" s="510"/>
      <c r="M969" s="510"/>
      <c r="N969" s="510"/>
      <c r="O969" s="510"/>
      <c r="P969" s="510"/>
      <c r="Q969" s="510"/>
      <c r="R969" s="510"/>
      <c r="S969" s="510"/>
      <c r="T969" s="510"/>
      <c r="U969" s="510"/>
      <c r="V969" s="510"/>
      <c r="W969" s="510"/>
      <c r="X969" s="510"/>
      <c r="Y969" s="510"/>
      <c r="Z969" s="510"/>
    </row>
    <row r="970">
      <c r="A970" s="510"/>
      <c r="B970" s="510"/>
      <c r="C970" s="510"/>
      <c r="D970" s="510"/>
      <c r="E970" s="510"/>
      <c r="F970" s="510"/>
      <c r="G970" s="510"/>
      <c r="H970" s="510"/>
      <c r="I970" s="510"/>
      <c r="J970" s="510"/>
      <c r="K970" s="510"/>
      <c r="L970" s="510"/>
      <c r="M970" s="510"/>
      <c r="N970" s="510"/>
      <c r="O970" s="510"/>
      <c r="P970" s="510"/>
      <c r="Q970" s="510"/>
      <c r="R970" s="510"/>
      <c r="S970" s="510"/>
      <c r="T970" s="510"/>
      <c r="U970" s="510"/>
      <c r="V970" s="510"/>
      <c r="W970" s="510"/>
      <c r="X970" s="510"/>
      <c r="Y970" s="510"/>
      <c r="Z970" s="510"/>
    </row>
    <row r="971">
      <c r="A971" s="510"/>
      <c r="B971" s="510"/>
      <c r="C971" s="510"/>
      <c r="D971" s="510"/>
      <c r="E971" s="510"/>
      <c r="F971" s="510"/>
      <c r="G971" s="510"/>
      <c r="H971" s="510"/>
      <c r="I971" s="510"/>
      <c r="J971" s="510"/>
      <c r="K971" s="510"/>
      <c r="L971" s="510"/>
      <c r="M971" s="510"/>
      <c r="N971" s="510"/>
      <c r="O971" s="510"/>
      <c r="P971" s="510"/>
      <c r="Q971" s="510"/>
      <c r="R971" s="510"/>
      <c r="S971" s="510"/>
      <c r="T971" s="510"/>
      <c r="U971" s="510"/>
      <c r="V971" s="510"/>
      <c r="W971" s="510"/>
      <c r="X971" s="510"/>
      <c r="Y971" s="510"/>
      <c r="Z971" s="510"/>
    </row>
    <row r="972">
      <c r="A972" s="510"/>
      <c r="B972" s="510"/>
      <c r="C972" s="510"/>
      <c r="D972" s="510"/>
      <c r="E972" s="510"/>
      <c r="F972" s="510"/>
      <c r="G972" s="510"/>
      <c r="H972" s="510"/>
      <c r="I972" s="510"/>
      <c r="J972" s="510"/>
      <c r="K972" s="510"/>
      <c r="L972" s="510"/>
      <c r="M972" s="510"/>
      <c r="N972" s="510"/>
      <c r="O972" s="510"/>
      <c r="P972" s="510"/>
      <c r="Q972" s="510"/>
      <c r="R972" s="510"/>
      <c r="S972" s="510"/>
      <c r="T972" s="510"/>
      <c r="U972" s="510"/>
      <c r="V972" s="510"/>
      <c r="W972" s="510"/>
      <c r="X972" s="510"/>
      <c r="Y972" s="510"/>
      <c r="Z972" s="510"/>
    </row>
    <row r="973">
      <c r="A973" s="510"/>
      <c r="B973" s="510"/>
      <c r="C973" s="510"/>
      <c r="D973" s="510"/>
      <c r="E973" s="510"/>
      <c r="F973" s="510"/>
      <c r="G973" s="510"/>
      <c r="H973" s="510"/>
      <c r="I973" s="510"/>
      <c r="J973" s="510"/>
      <c r="K973" s="510"/>
      <c r="L973" s="510"/>
      <c r="M973" s="510"/>
      <c r="N973" s="510"/>
      <c r="O973" s="510"/>
      <c r="P973" s="510"/>
      <c r="Q973" s="510"/>
      <c r="R973" s="510"/>
      <c r="S973" s="510"/>
      <c r="T973" s="510"/>
      <c r="U973" s="510"/>
      <c r="V973" s="510"/>
      <c r="W973" s="510"/>
      <c r="X973" s="510"/>
      <c r="Y973" s="510"/>
      <c r="Z973" s="510"/>
    </row>
    <row r="974">
      <c r="A974" s="510"/>
      <c r="B974" s="510"/>
      <c r="C974" s="510"/>
      <c r="D974" s="510"/>
      <c r="E974" s="510"/>
      <c r="F974" s="510"/>
      <c r="G974" s="510"/>
      <c r="H974" s="510"/>
      <c r="I974" s="510"/>
      <c r="J974" s="510"/>
      <c r="K974" s="510"/>
      <c r="L974" s="510"/>
      <c r="M974" s="510"/>
      <c r="N974" s="510"/>
      <c r="O974" s="510"/>
      <c r="P974" s="510"/>
      <c r="Q974" s="510"/>
      <c r="R974" s="510"/>
      <c r="S974" s="510"/>
      <c r="T974" s="510"/>
      <c r="U974" s="510"/>
      <c r="V974" s="510"/>
      <c r="W974" s="510"/>
      <c r="X974" s="510"/>
      <c r="Y974" s="510"/>
      <c r="Z974" s="510"/>
    </row>
    <row r="975">
      <c r="A975" s="510"/>
      <c r="B975" s="510"/>
      <c r="C975" s="510"/>
      <c r="D975" s="510"/>
      <c r="E975" s="510"/>
      <c r="F975" s="510"/>
      <c r="G975" s="510"/>
      <c r="H975" s="510"/>
      <c r="I975" s="510"/>
      <c r="J975" s="510"/>
      <c r="K975" s="510"/>
      <c r="L975" s="510"/>
      <c r="M975" s="510"/>
      <c r="N975" s="510"/>
      <c r="O975" s="510"/>
      <c r="P975" s="510"/>
      <c r="Q975" s="510"/>
      <c r="R975" s="510"/>
      <c r="S975" s="510"/>
      <c r="T975" s="510"/>
      <c r="U975" s="510"/>
      <c r="V975" s="510"/>
      <c r="W975" s="510"/>
      <c r="X975" s="510"/>
      <c r="Y975" s="510"/>
      <c r="Z975" s="510"/>
    </row>
    <row r="976">
      <c r="A976" s="510"/>
      <c r="B976" s="510"/>
      <c r="C976" s="510"/>
      <c r="D976" s="510"/>
      <c r="E976" s="510"/>
      <c r="F976" s="510"/>
      <c r="G976" s="510"/>
      <c r="H976" s="510"/>
      <c r="I976" s="510"/>
      <c r="J976" s="510"/>
      <c r="K976" s="510"/>
      <c r="L976" s="510"/>
      <c r="M976" s="510"/>
      <c r="N976" s="510"/>
      <c r="O976" s="510"/>
      <c r="P976" s="510"/>
      <c r="Q976" s="510"/>
      <c r="R976" s="510"/>
      <c r="S976" s="510"/>
      <c r="T976" s="510"/>
      <c r="U976" s="510"/>
      <c r="V976" s="510"/>
      <c r="W976" s="510"/>
      <c r="X976" s="510"/>
      <c r="Y976" s="510"/>
      <c r="Z976" s="510"/>
    </row>
    <row r="977">
      <c r="A977" s="510"/>
      <c r="B977" s="510"/>
      <c r="C977" s="510"/>
      <c r="D977" s="510"/>
      <c r="E977" s="510"/>
      <c r="F977" s="510"/>
      <c r="G977" s="510"/>
      <c r="H977" s="510"/>
      <c r="I977" s="510"/>
      <c r="J977" s="510"/>
      <c r="K977" s="510"/>
      <c r="L977" s="510"/>
      <c r="M977" s="510"/>
      <c r="N977" s="510"/>
      <c r="O977" s="510"/>
      <c r="P977" s="510"/>
      <c r="Q977" s="510"/>
      <c r="R977" s="510"/>
      <c r="S977" s="510"/>
      <c r="T977" s="510"/>
      <c r="U977" s="510"/>
      <c r="V977" s="510"/>
      <c r="W977" s="510"/>
      <c r="X977" s="510"/>
      <c r="Y977" s="510"/>
      <c r="Z977" s="510"/>
    </row>
    <row r="978">
      <c r="A978" s="510"/>
      <c r="B978" s="510"/>
      <c r="C978" s="510"/>
      <c r="D978" s="510"/>
      <c r="E978" s="510"/>
      <c r="F978" s="510"/>
      <c r="G978" s="510"/>
      <c r="H978" s="510"/>
      <c r="I978" s="510"/>
      <c r="J978" s="510"/>
      <c r="K978" s="510"/>
      <c r="L978" s="510"/>
      <c r="M978" s="510"/>
      <c r="N978" s="510"/>
      <c r="O978" s="510"/>
      <c r="P978" s="510"/>
      <c r="Q978" s="510"/>
      <c r="R978" s="510"/>
      <c r="S978" s="510"/>
      <c r="T978" s="510"/>
      <c r="U978" s="510"/>
      <c r="V978" s="510"/>
      <c r="W978" s="510"/>
      <c r="X978" s="510"/>
      <c r="Y978" s="510"/>
      <c r="Z978" s="510"/>
    </row>
    <row r="979">
      <c r="A979" s="510"/>
      <c r="B979" s="510"/>
      <c r="C979" s="510"/>
      <c r="D979" s="510"/>
      <c r="E979" s="510"/>
      <c r="F979" s="510"/>
      <c r="G979" s="510"/>
      <c r="H979" s="510"/>
      <c r="I979" s="510"/>
      <c r="J979" s="510"/>
      <c r="K979" s="510"/>
      <c r="L979" s="510"/>
      <c r="M979" s="510"/>
      <c r="N979" s="510"/>
      <c r="O979" s="510"/>
      <c r="P979" s="510"/>
      <c r="Q979" s="510"/>
      <c r="R979" s="510"/>
      <c r="S979" s="510"/>
      <c r="T979" s="510"/>
      <c r="U979" s="510"/>
      <c r="V979" s="510"/>
      <c r="W979" s="510"/>
      <c r="X979" s="510"/>
      <c r="Y979" s="510"/>
      <c r="Z979" s="510"/>
    </row>
    <row r="980">
      <c r="A980" s="510"/>
      <c r="B980" s="510"/>
      <c r="C980" s="510"/>
      <c r="D980" s="510"/>
      <c r="E980" s="510"/>
      <c r="F980" s="510"/>
      <c r="G980" s="510"/>
      <c r="H980" s="510"/>
      <c r="I980" s="510"/>
      <c r="J980" s="510"/>
      <c r="K980" s="510"/>
      <c r="L980" s="510"/>
      <c r="M980" s="510"/>
      <c r="N980" s="510"/>
      <c r="O980" s="510"/>
      <c r="P980" s="510"/>
      <c r="Q980" s="510"/>
      <c r="R980" s="510"/>
      <c r="S980" s="510"/>
      <c r="T980" s="510"/>
      <c r="U980" s="510"/>
      <c r="V980" s="510"/>
      <c r="W980" s="510"/>
      <c r="X980" s="510"/>
      <c r="Y980" s="510"/>
      <c r="Z980" s="510"/>
    </row>
    <row r="981">
      <c r="A981" s="510"/>
      <c r="B981" s="510"/>
      <c r="C981" s="510"/>
      <c r="D981" s="510"/>
      <c r="E981" s="510"/>
      <c r="F981" s="510"/>
      <c r="G981" s="510"/>
      <c r="H981" s="510"/>
      <c r="I981" s="510"/>
      <c r="J981" s="510"/>
      <c r="K981" s="510"/>
      <c r="L981" s="510"/>
      <c r="M981" s="510"/>
      <c r="N981" s="510"/>
      <c r="O981" s="510"/>
      <c r="P981" s="510"/>
      <c r="Q981" s="510"/>
      <c r="R981" s="510"/>
      <c r="S981" s="510"/>
      <c r="T981" s="510"/>
      <c r="U981" s="510"/>
      <c r="V981" s="510"/>
      <c r="W981" s="510"/>
      <c r="X981" s="510"/>
      <c r="Y981" s="510"/>
      <c r="Z981" s="510"/>
    </row>
    <row r="982">
      <c r="A982" s="510"/>
      <c r="B982" s="510"/>
      <c r="C982" s="510"/>
      <c r="D982" s="510"/>
      <c r="E982" s="510"/>
      <c r="F982" s="510"/>
      <c r="G982" s="510"/>
      <c r="H982" s="510"/>
      <c r="I982" s="510"/>
      <c r="J982" s="510"/>
      <c r="K982" s="510"/>
      <c r="L982" s="510"/>
      <c r="M982" s="510"/>
      <c r="N982" s="510"/>
      <c r="O982" s="510"/>
      <c r="P982" s="510"/>
      <c r="Q982" s="510"/>
      <c r="R982" s="510"/>
      <c r="S982" s="510"/>
      <c r="T982" s="510"/>
      <c r="U982" s="510"/>
      <c r="V982" s="510"/>
      <c r="W982" s="510"/>
      <c r="X982" s="510"/>
      <c r="Y982" s="510"/>
      <c r="Z982" s="510"/>
    </row>
    <row r="983">
      <c r="A983" s="510"/>
      <c r="B983" s="510"/>
      <c r="C983" s="510"/>
      <c r="D983" s="510"/>
      <c r="E983" s="510"/>
      <c r="F983" s="510"/>
      <c r="G983" s="510"/>
      <c r="H983" s="510"/>
      <c r="I983" s="510"/>
      <c r="J983" s="510"/>
      <c r="K983" s="510"/>
      <c r="L983" s="510"/>
      <c r="M983" s="510"/>
      <c r="N983" s="510"/>
      <c r="O983" s="510"/>
      <c r="P983" s="510"/>
      <c r="Q983" s="510"/>
      <c r="R983" s="510"/>
      <c r="S983" s="510"/>
      <c r="T983" s="510"/>
      <c r="U983" s="510"/>
      <c r="V983" s="510"/>
      <c r="W983" s="510"/>
      <c r="X983" s="510"/>
      <c r="Y983" s="510"/>
      <c r="Z983" s="510"/>
    </row>
    <row r="984">
      <c r="A984" s="510"/>
      <c r="B984" s="510"/>
      <c r="C984" s="510"/>
      <c r="D984" s="510"/>
      <c r="E984" s="510"/>
      <c r="F984" s="510"/>
      <c r="G984" s="510"/>
      <c r="H984" s="510"/>
      <c r="I984" s="510"/>
      <c r="J984" s="510"/>
      <c r="K984" s="510"/>
      <c r="L984" s="510"/>
      <c r="M984" s="510"/>
      <c r="N984" s="510"/>
      <c r="O984" s="510"/>
      <c r="P984" s="510"/>
      <c r="Q984" s="510"/>
      <c r="R984" s="510"/>
      <c r="S984" s="510"/>
      <c r="T984" s="510"/>
      <c r="U984" s="510"/>
      <c r="V984" s="510"/>
      <c r="W984" s="510"/>
      <c r="X984" s="510"/>
      <c r="Y984" s="510"/>
      <c r="Z984" s="510"/>
    </row>
    <row r="985">
      <c r="A985" s="510"/>
      <c r="B985" s="510"/>
      <c r="C985" s="510"/>
      <c r="D985" s="510"/>
      <c r="E985" s="510"/>
      <c r="F985" s="510"/>
      <c r="G985" s="510"/>
      <c r="H985" s="510"/>
      <c r="I985" s="510"/>
      <c r="J985" s="510"/>
      <c r="K985" s="510"/>
      <c r="L985" s="510"/>
      <c r="M985" s="510"/>
      <c r="N985" s="510"/>
      <c r="O985" s="510"/>
      <c r="P985" s="510"/>
      <c r="Q985" s="510"/>
      <c r="R985" s="510"/>
      <c r="S985" s="510"/>
      <c r="T985" s="510"/>
      <c r="U985" s="510"/>
      <c r="V985" s="510"/>
      <c r="W985" s="510"/>
      <c r="X985" s="510"/>
      <c r="Y985" s="510"/>
      <c r="Z985" s="510"/>
    </row>
    <row r="986">
      <c r="A986" s="510"/>
      <c r="B986" s="510"/>
      <c r="C986" s="510"/>
      <c r="D986" s="510"/>
      <c r="E986" s="510"/>
      <c r="F986" s="510"/>
      <c r="G986" s="510"/>
      <c r="H986" s="510"/>
      <c r="I986" s="510"/>
      <c r="J986" s="510"/>
      <c r="K986" s="510"/>
      <c r="L986" s="510"/>
      <c r="M986" s="510"/>
      <c r="N986" s="510"/>
      <c r="O986" s="510"/>
      <c r="P986" s="510"/>
      <c r="Q986" s="510"/>
      <c r="R986" s="510"/>
      <c r="S986" s="510"/>
      <c r="T986" s="510"/>
      <c r="U986" s="510"/>
      <c r="V986" s="510"/>
      <c r="W986" s="510"/>
      <c r="X986" s="510"/>
      <c r="Y986" s="510"/>
      <c r="Z986" s="510"/>
    </row>
    <row r="987">
      <c r="A987" s="510"/>
      <c r="B987" s="510"/>
      <c r="C987" s="510"/>
      <c r="D987" s="510"/>
      <c r="E987" s="510"/>
      <c r="F987" s="510"/>
      <c r="G987" s="510"/>
      <c r="H987" s="510"/>
      <c r="I987" s="510"/>
      <c r="J987" s="510"/>
      <c r="K987" s="510"/>
      <c r="L987" s="510"/>
      <c r="M987" s="510"/>
      <c r="N987" s="510"/>
      <c r="O987" s="510"/>
      <c r="P987" s="510"/>
      <c r="Q987" s="510"/>
      <c r="R987" s="510"/>
      <c r="S987" s="510"/>
      <c r="T987" s="510"/>
      <c r="U987" s="510"/>
      <c r="V987" s="510"/>
      <c r="W987" s="510"/>
      <c r="X987" s="510"/>
      <c r="Y987" s="510"/>
      <c r="Z987" s="510"/>
    </row>
    <row r="988">
      <c r="A988" s="510"/>
      <c r="B988" s="510"/>
      <c r="C988" s="510"/>
      <c r="D988" s="510"/>
      <c r="E988" s="510"/>
      <c r="F988" s="510"/>
      <c r="G988" s="510"/>
      <c r="H988" s="510"/>
      <c r="I988" s="510"/>
      <c r="J988" s="510"/>
      <c r="K988" s="510"/>
      <c r="L988" s="510"/>
      <c r="M988" s="510"/>
      <c r="N988" s="510"/>
      <c r="O988" s="510"/>
      <c r="P988" s="510"/>
      <c r="Q988" s="510"/>
      <c r="R988" s="510"/>
      <c r="S988" s="510"/>
      <c r="T988" s="510"/>
      <c r="U988" s="510"/>
      <c r="V988" s="510"/>
      <c r="W988" s="510"/>
      <c r="X988" s="510"/>
      <c r="Y988" s="510"/>
      <c r="Z988" s="510"/>
    </row>
    <row r="989">
      <c r="A989" s="510"/>
      <c r="B989" s="510"/>
      <c r="C989" s="510"/>
      <c r="D989" s="510"/>
      <c r="E989" s="510"/>
      <c r="F989" s="510"/>
      <c r="G989" s="510"/>
      <c r="H989" s="510"/>
      <c r="I989" s="510"/>
      <c r="J989" s="510"/>
      <c r="K989" s="510"/>
      <c r="L989" s="510"/>
      <c r="M989" s="510"/>
      <c r="N989" s="510"/>
      <c r="O989" s="510"/>
      <c r="P989" s="510"/>
      <c r="Q989" s="510"/>
      <c r="R989" s="510"/>
      <c r="S989" s="510"/>
      <c r="T989" s="510"/>
      <c r="U989" s="510"/>
      <c r="V989" s="510"/>
      <c r="W989" s="510"/>
      <c r="X989" s="510"/>
      <c r="Y989" s="510"/>
      <c r="Z989" s="510"/>
    </row>
    <row r="990">
      <c r="A990" s="510"/>
      <c r="B990" s="510"/>
      <c r="C990" s="510"/>
      <c r="D990" s="510"/>
      <c r="E990" s="510"/>
      <c r="F990" s="510"/>
      <c r="G990" s="510"/>
      <c r="H990" s="510"/>
      <c r="I990" s="510"/>
      <c r="J990" s="510"/>
      <c r="K990" s="510"/>
      <c r="L990" s="510"/>
      <c r="M990" s="510"/>
      <c r="N990" s="510"/>
      <c r="O990" s="510"/>
      <c r="P990" s="510"/>
      <c r="Q990" s="510"/>
      <c r="R990" s="510"/>
      <c r="S990" s="510"/>
      <c r="T990" s="510"/>
      <c r="U990" s="510"/>
      <c r="V990" s="510"/>
      <c r="W990" s="510"/>
      <c r="X990" s="510"/>
      <c r="Y990" s="510"/>
      <c r="Z990" s="510"/>
    </row>
    <row r="991">
      <c r="A991" s="510"/>
      <c r="B991" s="510"/>
      <c r="C991" s="510"/>
      <c r="D991" s="510"/>
      <c r="E991" s="510"/>
      <c r="F991" s="510"/>
      <c r="G991" s="510"/>
      <c r="H991" s="510"/>
      <c r="I991" s="510"/>
      <c r="J991" s="510"/>
      <c r="K991" s="510"/>
      <c r="L991" s="510"/>
      <c r="M991" s="510"/>
      <c r="N991" s="510"/>
      <c r="O991" s="510"/>
      <c r="P991" s="510"/>
      <c r="Q991" s="510"/>
      <c r="R991" s="510"/>
      <c r="S991" s="510"/>
      <c r="T991" s="510"/>
      <c r="U991" s="510"/>
      <c r="V991" s="510"/>
      <c r="W991" s="510"/>
      <c r="X991" s="510"/>
      <c r="Y991" s="510"/>
      <c r="Z991" s="510"/>
    </row>
    <row r="992">
      <c r="A992" s="510"/>
      <c r="B992" s="510"/>
      <c r="C992" s="510"/>
      <c r="D992" s="510"/>
      <c r="E992" s="510"/>
      <c r="F992" s="510"/>
      <c r="G992" s="510"/>
      <c r="H992" s="510"/>
      <c r="I992" s="510"/>
      <c r="J992" s="510"/>
      <c r="K992" s="510"/>
      <c r="L992" s="510"/>
      <c r="M992" s="510"/>
      <c r="N992" s="510"/>
      <c r="O992" s="510"/>
      <c r="P992" s="510"/>
      <c r="Q992" s="510"/>
      <c r="R992" s="510"/>
      <c r="S992" s="510"/>
      <c r="T992" s="510"/>
      <c r="U992" s="510"/>
      <c r="V992" s="510"/>
      <c r="W992" s="510"/>
      <c r="X992" s="510"/>
      <c r="Y992" s="510"/>
      <c r="Z992" s="510"/>
    </row>
    <row r="993">
      <c r="A993" s="510"/>
      <c r="B993" s="510"/>
      <c r="C993" s="510"/>
      <c r="D993" s="510"/>
      <c r="E993" s="510"/>
      <c r="F993" s="510"/>
      <c r="G993" s="510"/>
      <c r="H993" s="510"/>
      <c r="I993" s="510"/>
      <c r="J993" s="510"/>
      <c r="K993" s="510"/>
      <c r="L993" s="510"/>
      <c r="M993" s="510"/>
      <c r="N993" s="510"/>
      <c r="O993" s="510"/>
      <c r="P993" s="510"/>
      <c r="Q993" s="510"/>
      <c r="R993" s="510"/>
      <c r="S993" s="510"/>
      <c r="T993" s="510"/>
      <c r="U993" s="510"/>
      <c r="V993" s="510"/>
      <c r="W993" s="510"/>
      <c r="X993" s="510"/>
      <c r="Y993" s="510"/>
      <c r="Z993" s="510"/>
    </row>
    <row r="994">
      <c r="A994" s="510"/>
      <c r="B994" s="510"/>
      <c r="C994" s="510"/>
      <c r="D994" s="510"/>
      <c r="E994" s="510"/>
      <c r="F994" s="510"/>
      <c r="G994" s="510"/>
      <c r="H994" s="510"/>
      <c r="I994" s="510"/>
      <c r="J994" s="510"/>
      <c r="K994" s="510"/>
      <c r="L994" s="510"/>
      <c r="M994" s="510"/>
      <c r="N994" s="510"/>
      <c r="O994" s="510"/>
      <c r="P994" s="510"/>
      <c r="Q994" s="510"/>
      <c r="R994" s="510"/>
      <c r="S994" s="510"/>
      <c r="T994" s="510"/>
      <c r="U994" s="510"/>
      <c r="V994" s="510"/>
      <c r="W994" s="510"/>
      <c r="X994" s="510"/>
      <c r="Y994" s="510"/>
      <c r="Z994" s="510"/>
    </row>
    <row r="995">
      <c r="A995" s="510"/>
      <c r="B995" s="510"/>
      <c r="C995" s="510"/>
      <c r="D995" s="510"/>
      <c r="E995" s="510"/>
      <c r="F995" s="510"/>
      <c r="G995" s="510"/>
      <c r="H995" s="510"/>
      <c r="I995" s="510"/>
      <c r="J995" s="510"/>
      <c r="K995" s="510"/>
      <c r="L995" s="510"/>
      <c r="M995" s="510"/>
      <c r="N995" s="510"/>
      <c r="O995" s="510"/>
      <c r="P995" s="510"/>
      <c r="Q995" s="510"/>
      <c r="R995" s="510"/>
      <c r="S995" s="510"/>
      <c r="T995" s="510"/>
      <c r="U995" s="510"/>
      <c r="V995" s="510"/>
      <c r="W995" s="510"/>
      <c r="X995" s="510"/>
      <c r="Y995" s="510"/>
      <c r="Z995" s="510"/>
    </row>
    <row r="996">
      <c r="A996" s="510"/>
      <c r="B996" s="510"/>
      <c r="C996" s="510"/>
      <c r="D996" s="510"/>
      <c r="E996" s="510"/>
      <c r="F996" s="510"/>
      <c r="G996" s="510"/>
      <c r="H996" s="510"/>
      <c r="I996" s="510"/>
      <c r="J996" s="510"/>
      <c r="K996" s="510"/>
      <c r="L996" s="510"/>
      <c r="M996" s="510"/>
      <c r="N996" s="510"/>
      <c r="O996" s="510"/>
      <c r="P996" s="510"/>
      <c r="Q996" s="510"/>
      <c r="R996" s="510"/>
      <c r="S996" s="510"/>
      <c r="T996" s="510"/>
      <c r="U996" s="510"/>
      <c r="V996" s="510"/>
      <c r="W996" s="510"/>
      <c r="X996" s="510"/>
      <c r="Y996" s="510"/>
      <c r="Z996" s="510"/>
    </row>
    <row r="997">
      <c r="A997" s="510"/>
      <c r="B997" s="510"/>
      <c r="C997" s="510"/>
      <c r="D997" s="510"/>
      <c r="E997" s="510"/>
      <c r="F997" s="510"/>
      <c r="G997" s="510"/>
      <c r="H997" s="510"/>
      <c r="I997" s="510"/>
      <c r="J997" s="510"/>
      <c r="K997" s="510"/>
      <c r="L997" s="510"/>
      <c r="M997" s="510"/>
      <c r="N997" s="510"/>
      <c r="O997" s="510"/>
      <c r="P997" s="510"/>
      <c r="Q997" s="510"/>
      <c r="R997" s="510"/>
      <c r="S997" s="510"/>
      <c r="T997" s="510"/>
      <c r="U997" s="510"/>
      <c r="V997" s="510"/>
      <c r="W997" s="510"/>
      <c r="X997" s="510"/>
      <c r="Y997" s="510"/>
      <c r="Z997" s="510"/>
    </row>
    <row r="998">
      <c r="A998" s="510"/>
      <c r="B998" s="510"/>
      <c r="C998" s="510"/>
      <c r="D998" s="510"/>
      <c r="E998" s="510"/>
      <c r="F998" s="510"/>
      <c r="G998" s="510"/>
      <c r="H998" s="510"/>
      <c r="I998" s="510"/>
      <c r="J998" s="510"/>
      <c r="K998" s="510"/>
      <c r="L998" s="510"/>
      <c r="M998" s="510"/>
      <c r="N998" s="510"/>
      <c r="O998" s="510"/>
      <c r="P998" s="510"/>
      <c r="Q998" s="510"/>
      <c r="R998" s="510"/>
      <c r="S998" s="510"/>
      <c r="T998" s="510"/>
      <c r="U998" s="510"/>
      <c r="V998" s="510"/>
      <c r="W998" s="510"/>
      <c r="X998" s="510"/>
      <c r="Y998" s="510"/>
      <c r="Z998" s="510"/>
    </row>
    <row r="999">
      <c r="A999" s="510"/>
      <c r="B999" s="510"/>
      <c r="C999" s="510"/>
      <c r="D999" s="510"/>
      <c r="E999" s="510"/>
      <c r="F999" s="510"/>
      <c r="G999" s="510"/>
      <c r="H999" s="510"/>
      <c r="I999" s="510"/>
      <c r="J999" s="510"/>
      <c r="K999" s="510"/>
      <c r="L999" s="510"/>
      <c r="M999" s="510"/>
      <c r="N999" s="510"/>
      <c r="O999" s="510"/>
      <c r="P999" s="510"/>
      <c r="Q999" s="510"/>
      <c r="R999" s="510"/>
      <c r="S999" s="510"/>
      <c r="T999" s="510"/>
      <c r="U999" s="510"/>
      <c r="V999" s="510"/>
      <c r="W999" s="510"/>
      <c r="X999" s="510"/>
      <c r="Y999" s="510"/>
      <c r="Z999" s="510"/>
    </row>
    <row r="1000">
      <c r="A1000" s="510"/>
      <c r="B1000" s="510"/>
      <c r="C1000" s="510"/>
      <c r="D1000" s="510"/>
      <c r="E1000" s="510"/>
      <c r="F1000" s="510"/>
      <c r="G1000" s="510"/>
      <c r="H1000" s="510"/>
      <c r="I1000" s="510"/>
      <c r="J1000" s="510"/>
      <c r="K1000" s="510"/>
      <c r="L1000" s="510"/>
      <c r="M1000" s="510"/>
      <c r="N1000" s="510"/>
      <c r="O1000" s="510"/>
      <c r="P1000" s="510"/>
      <c r="Q1000" s="510"/>
      <c r="R1000" s="510"/>
      <c r="S1000" s="510"/>
      <c r="T1000" s="510"/>
      <c r="U1000" s="510"/>
      <c r="V1000" s="510"/>
      <c r="W1000" s="510"/>
      <c r="X1000" s="510"/>
      <c r="Y1000" s="510"/>
      <c r="Z1000" s="510"/>
    </row>
  </sheetData>
  <mergeCells count="1">
    <mergeCell ref="C2:E2"/>
  </mergeCells>
  <drawing r:id="rId4"/>
  <legacy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3" max="3" width="59.63"/>
    <col customWidth="1" min="10" max="10" width="81.0"/>
    <col customWidth="1" min="11" max="22" width="38.63"/>
  </cols>
  <sheetData>
    <row r="1">
      <c r="A1" s="574" t="s">
        <v>1</v>
      </c>
      <c r="B1" s="574" t="s">
        <v>2</v>
      </c>
      <c r="C1" s="574" t="s">
        <v>3</v>
      </c>
      <c r="D1" s="574" t="s">
        <v>4</v>
      </c>
      <c r="E1" s="574" t="s">
        <v>5</v>
      </c>
      <c r="F1" s="574" t="s">
        <v>957</v>
      </c>
      <c r="G1" s="575" t="s">
        <v>958</v>
      </c>
      <c r="H1" s="575" t="s">
        <v>959</v>
      </c>
      <c r="I1" s="576" t="s">
        <v>960</v>
      </c>
      <c r="J1" s="576" t="s">
        <v>1107</v>
      </c>
      <c r="K1" s="577"/>
      <c r="L1" s="577"/>
      <c r="M1" s="577"/>
      <c r="N1" s="577"/>
      <c r="O1" s="577"/>
      <c r="P1" s="577"/>
      <c r="Q1" s="577"/>
      <c r="R1" s="577"/>
      <c r="S1" s="577"/>
      <c r="T1" s="577"/>
      <c r="U1" s="577"/>
      <c r="V1" s="577"/>
    </row>
    <row r="2">
      <c r="A2" s="578">
        <v>336.0</v>
      </c>
      <c r="B2" s="579"/>
      <c r="C2" s="580" t="s">
        <v>571</v>
      </c>
      <c r="D2" s="579"/>
      <c r="E2" s="581"/>
      <c r="F2" s="582"/>
      <c r="G2" s="582"/>
      <c r="H2" s="582"/>
      <c r="I2" s="582"/>
      <c r="J2" s="583"/>
      <c r="K2" s="584"/>
      <c r="L2" s="584"/>
      <c r="M2" s="584"/>
      <c r="N2" s="584"/>
      <c r="O2" s="584"/>
      <c r="P2" s="584"/>
      <c r="Q2" s="584"/>
      <c r="R2" s="584"/>
      <c r="S2" s="584"/>
      <c r="T2" s="584"/>
      <c r="U2" s="584"/>
      <c r="V2" s="584"/>
    </row>
    <row r="3">
      <c r="A3" s="578">
        <v>335.0</v>
      </c>
      <c r="B3" s="585"/>
      <c r="C3" s="586" t="s">
        <v>573</v>
      </c>
      <c r="D3" s="587"/>
      <c r="E3" s="587"/>
      <c r="F3" s="582"/>
      <c r="G3" s="582"/>
      <c r="H3" s="582"/>
      <c r="I3" s="588"/>
      <c r="J3" s="589"/>
      <c r="K3" s="584"/>
      <c r="L3" s="584"/>
      <c r="M3" s="584"/>
      <c r="N3" s="584"/>
      <c r="O3" s="584"/>
      <c r="P3" s="584"/>
      <c r="Q3" s="584"/>
      <c r="R3" s="584"/>
      <c r="S3" s="584"/>
      <c r="T3" s="584"/>
      <c r="U3" s="584"/>
      <c r="V3" s="584"/>
    </row>
    <row r="4">
      <c r="A4" s="590">
        <v>336.0</v>
      </c>
      <c r="B4" s="591">
        <v>1.0</v>
      </c>
      <c r="C4" s="592" t="s">
        <v>574</v>
      </c>
      <c r="D4" s="593" t="s">
        <v>575</v>
      </c>
      <c r="E4" s="593">
        <v>12.603</v>
      </c>
      <c r="F4" s="582"/>
      <c r="G4" s="582"/>
      <c r="H4" s="582"/>
      <c r="I4" s="588"/>
      <c r="J4" s="594" t="s">
        <v>577</v>
      </c>
      <c r="K4" s="584"/>
      <c r="L4" s="584"/>
      <c r="M4" s="584"/>
      <c r="N4" s="584"/>
      <c r="O4" s="584"/>
      <c r="P4" s="584"/>
      <c r="Q4" s="584"/>
      <c r="R4" s="584"/>
      <c r="S4" s="584"/>
      <c r="T4" s="584"/>
      <c r="U4" s="584"/>
      <c r="V4" s="584"/>
    </row>
    <row r="5">
      <c r="A5" s="590">
        <v>337.0</v>
      </c>
      <c r="B5" s="591">
        <v>2.0</v>
      </c>
      <c r="C5" s="592" t="s">
        <v>578</v>
      </c>
      <c r="D5" s="593" t="s">
        <v>23</v>
      </c>
      <c r="E5" s="593">
        <v>1485.73</v>
      </c>
      <c r="F5" s="582"/>
      <c r="G5" s="582"/>
      <c r="H5" s="582"/>
      <c r="I5" s="588"/>
      <c r="J5" s="594" t="s">
        <v>579</v>
      </c>
      <c r="K5" s="584"/>
      <c r="L5" s="584"/>
      <c r="M5" s="584"/>
      <c r="N5" s="584"/>
      <c r="O5" s="584"/>
      <c r="P5" s="584"/>
      <c r="Q5" s="584"/>
      <c r="R5" s="584"/>
      <c r="S5" s="584"/>
      <c r="T5" s="584"/>
      <c r="U5" s="584"/>
      <c r="V5" s="584"/>
    </row>
    <row r="6">
      <c r="A6" s="578">
        <v>337.0</v>
      </c>
      <c r="B6" s="585"/>
      <c r="C6" s="586" t="s">
        <v>580</v>
      </c>
      <c r="D6" s="587"/>
      <c r="E6" s="587"/>
      <c r="F6" s="582"/>
      <c r="G6" s="582"/>
      <c r="H6" s="582"/>
      <c r="I6" s="588"/>
      <c r="J6" s="589"/>
      <c r="K6" s="584"/>
      <c r="L6" s="584"/>
      <c r="M6" s="584"/>
      <c r="N6" s="584"/>
      <c r="O6" s="584"/>
      <c r="P6" s="584"/>
      <c r="Q6" s="584"/>
      <c r="R6" s="584"/>
      <c r="S6" s="584"/>
      <c r="T6" s="584"/>
      <c r="U6" s="584"/>
      <c r="V6" s="584"/>
    </row>
    <row r="7" ht="49.5" customHeight="1">
      <c r="A7" s="595">
        <v>338.0</v>
      </c>
      <c r="B7" s="596">
        <v>3.0</v>
      </c>
      <c r="C7" s="592" t="s">
        <v>582</v>
      </c>
      <c r="D7" s="596" t="s">
        <v>23</v>
      </c>
      <c r="E7" s="596">
        <v>171.98</v>
      </c>
      <c r="F7" s="582"/>
      <c r="G7" s="582"/>
      <c r="H7" s="582">
        <f>I7/E7</f>
        <v>202779.5852</v>
      </c>
      <c r="I7" s="588">
        <f>I8</f>
        <v>34874033.06</v>
      </c>
      <c r="J7" s="597" t="s">
        <v>583</v>
      </c>
      <c r="K7" s="598"/>
      <c r="L7" s="598"/>
      <c r="M7" s="598"/>
      <c r="N7" s="598"/>
      <c r="O7" s="598"/>
      <c r="P7" s="598"/>
      <c r="Q7" s="598"/>
      <c r="R7" s="598"/>
      <c r="S7" s="598"/>
      <c r="T7" s="598"/>
      <c r="U7" s="598"/>
      <c r="V7" s="598"/>
    </row>
    <row r="8">
      <c r="A8" s="599"/>
      <c r="B8" s="600"/>
      <c r="C8" s="601" t="s">
        <v>1175</v>
      </c>
      <c r="D8" s="602" t="s">
        <v>487</v>
      </c>
      <c r="E8" s="602">
        <v>1.0</v>
      </c>
      <c r="F8" s="603">
        <v>1.0</v>
      </c>
      <c r="G8" s="604">
        <f>E8*F8</f>
        <v>1</v>
      </c>
      <c r="H8" s="605">
        <v>3.487403306E7</v>
      </c>
      <c r="I8" s="606">
        <f>G8*H8</f>
        <v>34874033.06</v>
      </c>
      <c r="J8" s="607"/>
      <c r="K8" s="608"/>
      <c r="L8" s="608"/>
      <c r="M8" s="608"/>
      <c r="N8" s="608"/>
      <c r="O8" s="608"/>
      <c r="P8" s="608"/>
      <c r="Q8" s="608"/>
      <c r="R8" s="608"/>
      <c r="S8" s="608"/>
      <c r="T8" s="608"/>
      <c r="U8" s="608"/>
      <c r="V8" s="608"/>
    </row>
    <row r="9" ht="49.5" customHeight="1">
      <c r="A9" s="590">
        <v>339.0</v>
      </c>
      <c r="B9" s="591">
        <v>4.0</v>
      </c>
      <c r="C9" s="592" t="s">
        <v>584</v>
      </c>
      <c r="D9" s="593" t="s">
        <v>19</v>
      </c>
      <c r="E9" s="593">
        <v>1.0</v>
      </c>
      <c r="F9" s="582"/>
      <c r="G9" s="582"/>
      <c r="H9" s="582">
        <f>I9/E9</f>
        <v>0</v>
      </c>
      <c r="I9" s="588">
        <f>I10+I11</f>
        <v>0</v>
      </c>
      <c r="J9" s="594" t="s">
        <v>585</v>
      </c>
      <c r="K9" s="584"/>
      <c r="L9" s="584"/>
      <c r="M9" s="584"/>
      <c r="N9" s="584"/>
      <c r="O9" s="584"/>
      <c r="P9" s="584"/>
      <c r="Q9" s="584"/>
      <c r="R9" s="584"/>
      <c r="S9" s="584"/>
      <c r="T9" s="584"/>
      <c r="U9" s="584"/>
      <c r="V9" s="584"/>
    </row>
    <row r="10" ht="49.5" customHeight="1">
      <c r="A10" s="599"/>
      <c r="B10" s="600"/>
      <c r="C10" s="601" t="s">
        <v>1176</v>
      </c>
      <c r="D10" s="602" t="s">
        <v>19</v>
      </c>
      <c r="E10" s="602">
        <v>1.0</v>
      </c>
      <c r="F10" s="603">
        <v>1.0</v>
      </c>
      <c r="G10" s="604">
        <f t="shared" ref="G10:G11" si="1">E10*F10</f>
        <v>1</v>
      </c>
      <c r="H10" s="609">
        <v>0.0</v>
      </c>
      <c r="I10" s="606">
        <f t="shared" ref="I10:I11" si="2">G10*H10</f>
        <v>0</v>
      </c>
      <c r="J10" s="601"/>
      <c r="K10" s="608"/>
      <c r="L10" s="608"/>
      <c r="M10" s="608"/>
      <c r="N10" s="608"/>
      <c r="O10" s="608"/>
      <c r="P10" s="608"/>
      <c r="Q10" s="608"/>
      <c r="R10" s="608"/>
      <c r="S10" s="608"/>
      <c r="T10" s="608"/>
      <c r="U10" s="608"/>
      <c r="V10" s="608"/>
    </row>
    <row r="11" ht="49.5" customHeight="1">
      <c r="A11" s="599"/>
      <c r="B11" s="600"/>
      <c r="C11" s="601" t="s">
        <v>1177</v>
      </c>
      <c r="D11" s="602" t="s">
        <v>19</v>
      </c>
      <c r="E11" s="602">
        <v>1.0</v>
      </c>
      <c r="F11" s="603">
        <v>1.0</v>
      </c>
      <c r="G11" s="604">
        <f t="shared" si="1"/>
        <v>1</v>
      </c>
      <c r="H11" s="609">
        <v>0.0</v>
      </c>
      <c r="I11" s="606">
        <f t="shared" si="2"/>
        <v>0</v>
      </c>
      <c r="J11" s="601"/>
      <c r="K11" s="608"/>
      <c r="L11" s="608"/>
      <c r="M11" s="608"/>
      <c r="N11" s="608"/>
      <c r="O11" s="608"/>
      <c r="P11" s="608"/>
      <c r="Q11" s="608"/>
      <c r="R11" s="608"/>
      <c r="S11" s="608"/>
      <c r="T11" s="608"/>
      <c r="U11" s="608"/>
      <c r="V11" s="608"/>
    </row>
    <row r="12" ht="49.5" customHeight="1">
      <c r="A12" s="590">
        <v>340.0</v>
      </c>
      <c r="B12" s="591">
        <v>5.0</v>
      </c>
      <c r="C12" s="592" t="s">
        <v>591</v>
      </c>
      <c r="D12" s="593" t="s">
        <v>19</v>
      </c>
      <c r="E12" s="593">
        <v>10.0</v>
      </c>
      <c r="F12" s="582"/>
      <c r="G12" s="582"/>
      <c r="H12" s="582">
        <f>I12/E12</f>
        <v>0</v>
      </c>
      <c r="I12" s="588">
        <f>I13+I14</f>
        <v>0</v>
      </c>
      <c r="J12" s="594" t="s">
        <v>587</v>
      </c>
      <c r="K12" s="584"/>
      <c r="L12" s="584"/>
      <c r="M12" s="584"/>
      <c r="N12" s="584"/>
      <c r="O12" s="584"/>
      <c r="P12" s="584"/>
      <c r="Q12" s="584"/>
      <c r="R12" s="584"/>
      <c r="S12" s="584"/>
      <c r="T12" s="584"/>
      <c r="U12" s="584"/>
      <c r="V12" s="584"/>
    </row>
    <row r="13" ht="49.5" customHeight="1">
      <c r="A13" s="599"/>
      <c r="B13" s="600"/>
      <c r="C13" s="601" t="s">
        <v>1178</v>
      </c>
      <c r="D13" s="602" t="s">
        <v>19</v>
      </c>
      <c r="E13" s="602">
        <v>10.0</v>
      </c>
      <c r="F13" s="603">
        <v>1.0</v>
      </c>
      <c r="G13" s="604">
        <f t="shared" ref="G13:G14" si="3">E13*F13</f>
        <v>10</v>
      </c>
      <c r="H13" s="609">
        <v>0.0</v>
      </c>
      <c r="I13" s="606">
        <f t="shared" ref="I13:I14" si="4">G13*H13</f>
        <v>0</v>
      </c>
      <c r="J13" s="601"/>
      <c r="K13" s="608"/>
      <c r="L13" s="608"/>
      <c r="M13" s="608"/>
      <c r="N13" s="608"/>
      <c r="O13" s="608"/>
      <c r="P13" s="608"/>
      <c r="Q13" s="608"/>
      <c r="R13" s="608"/>
      <c r="S13" s="608"/>
      <c r="T13" s="608"/>
      <c r="U13" s="608"/>
      <c r="V13" s="608"/>
    </row>
    <row r="14" ht="49.5" customHeight="1">
      <c r="A14" s="599"/>
      <c r="B14" s="600"/>
      <c r="C14" s="601" t="s">
        <v>1179</v>
      </c>
      <c r="D14" s="602" t="s">
        <v>19</v>
      </c>
      <c r="E14" s="602">
        <v>10.0</v>
      </c>
      <c r="F14" s="603">
        <v>1.0</v>
      </c>
      <c r="G14" s="604">
        <f t="shared" si="3"/>
        <v>10</v>
      </c>
      <c r="H14" s="609">
        <v>0.0</v>
      </c>
      <c r="I14" s="606">
        <f t="shared" si="4"/>
        <v>0</v>
      </c>
      <c r="J14" s="601"/>
      <c r="K14" s="608"/>
      <c r="L14" s="608"/>
      <c r="M14" s="608"/>
      <c r="N14" s="608"/>
      <c r="O14" s="608"/>
      <c r="P14" s="608"/>
      <c r="Q14" s="608"/>
      <c r="R14" s="608"/>
      <c r="S14" s="608"/>
      <c r="T14" s="608"/>
      <c r="U14" s="608"/>
      <c r="V14" s="608"/>
    </row>
    <row r="15" ht="49.5" customHeight="1">
      <c r="A15" s="595">
        <v>341.0</v>
      </c>
      <c r="B15" s="596">
        <v>6.0</v>
      </c>
      <c r="C15" s="592" t="s">
        <v>588</v>
      </c>
      <c r="D15" s="596" t="s">
        <v>23</v>
      </c>
      <c r="E15" s="596">
        <v>167.98</v>
      </c>
      <c r="F15" s="582"/>
      <c r="G15" s="582"/>
      <c r="H15" s="582">
        <f>I15/E15</f>
        <v>22625.55709</v>
      </c>
      <c r="I15" s="588">
        <f>I16</f>
        <v>3800641.08</v>
      </c>
      <c r="J15" s="597" t="s">
        <v>589</v>
      </c>
      <c r="K15" s="598"/>
      <c r="L15" s="598"/>
      <c r="M15" s="598"/>
      <c r="N15" s="598"/>
      <c r="O15" s="598"/>
      <c r="P15" s="598"/>
      <c r="Q15" s="598"/>
      <c r="R15" s="598"/>
      <c r="S15" s="598"/>
      <c r="T15" s="598"/>
      <c r="U15" s="598"/>
      <c r="V15" s="598"/>
    </row>
    <row r="16">
      <c r="A16" s="599"/>
      <c r="B16" s="600"/>
      <c r="C16" s="601" t="s">
        <v>1180</v>
      </c>
      <c r="D16" s="602" t="s">
        <v>487</v>
      </c>
      <c r="E16" s="602">
        <v>1.0</v>
      </c>
      <c r="F16" s="603">
        <v>1.0</v>
      </c>
      <c r="G16" s="604">
        <f>E16*F16</f>
        <v>1</v>
      </c>
      <c r="H16" s="605">
        <v>3800641.08</v>
      </c>
      <c r="I16" s="606">
        <f>G16*H16</f>
        <v>3800641.08</v>
      </c>
      <c r="J16" s="607"/>
      <c r="K16" s="608"/>
      <c r="L16" s="608"/>
      <c r="M16" s="608"/>
      <c r="N16" s="608"/>
      <c r="O16" s="608"/>
      <c r="P16" s="608"/>
      <c r="Q16" s="608"/>
      <c r="R16" s="608"/>
      <c r="S16" s="608"/>
      <c r="T16" s="608"/>
      <c r="U16" s="608"/>
      <c r="V16" s="608"/>
    </row>
    <row r="17" ht="49.5" customHeight="1">
      <c r="A17" s="590">
        <v>342.0</v>
      </c>
      <c r="B17" s="591">
        <v>7.0</v>
      </c>
      <c r="C17" s="592" t="s">
        <v>584</v>
      </c>
      <c r="D17" s="593" t="s">
        <v>19</v>
      </c>
      <c r="E17" s="593">
        <v>2.0</v>
      </c>
      <c r="F17" s="582"/>
      <c r="G17" s="582"/>
      <c r="H17" s="582">
        <f>I17/E17</f>
        <v>0</v>
      </c>
      <c r="I17" s="588">
        <f>I18+I19</f>
        <v>0</v>
      </c>
      <c r="J17" s="594" t="s">
        <v>590</v>
      </c>
      <c r="K17" s="584"/>
      <c r="L17" s="584"/>
      <c r="M17" s="584"/>
      <c r="N17" s="584"/>
      <c r="O17" s="584"/>
      <c r="P17" s="584"/>
      <c r="Q17" s="584"/>
      <c r="R17" s="584"/>
      <c r="S17" s="584"/>
      <c r="T17" s="584"/>
      <c r="U17" s="584"/>
      <c r="V17" s="584"/>
    </row>
    <row r="18" ht="49.5" customHeight="1">
      <c r="A18" s="599"/>
      <c r="B18" s="600"/>
      <c r="C18" s="601" t="s">
        <v>1176</v>
      </c>
      <c r="D18" s="602" t="s">
        <v>19</v>
      </c>
      <c r="E18" s="602">
        <v>2.0</v>
      </c>
      <c r="F18" s="603">
        <v>1.0</v>
      </c>
      <c r="G18" s="604">
        <f t="shared" ref="G18:G19" si="5">E18*F18</f>
        <v>2</v>
      </c>
      <c r="H18" s="609">
        <v>0.0</v>
      </c>
      <c r="I18" s="606">
        <f t="shared" ref="I18:I19" si="6">G18*H18</f>
        <v>0</v>
      </c>
      <c r="J18" s="601"/>
      <c r="K18" s="608"/>
      <c r="L18" s="608"/>
      <c r="M18" s="608"/>
      <c r="N18" s="608"/>
      <c r="O18" s="608"/>
      <c r="P18" s="608"/>
      <c r="Q18" s="608"/>
      <c r="R18" s="608"/>
      <c r="S18" s="608"/>
      <c r="T18" s="608"/>
      <c r="U18" s="608"/>
      <c r="V18" s="608"/>
    </row>
    <row r="19" ht="49.5" customHeight="1">
      <c r="A19" s="599"/>
      <c r="B19" s="600"/>
      <c r="C19" s="601" t="s">
        <v>1177</v>
      </c>
      <c r="D19" s="602" t="s">
        <v>19</v>
      </c>
      <c r="E19" s="602">
        <v>2.0</v>
      </c>
      <c r="F19" s="603">
        <v>1.0</v>
      </c>
      <c r="G19" s="604">
        <f t="shared" si="5"/>
        <v>2</v>
      </c>
      <c r="H19" s="609">
        <v>0.0</v>
      </c>
      <c r="I19" s="606">
        <f t="shared" si="6"/>
        <v>0</v>
      </c>
      <c r="J19" s="601"/>
      <c r="K19" s="608"/>
      <c r="L19" s="608"/>
      <c r="M19" s="608"/>
      <c r="N19" s="608"/>
      <c r="O19" s="608"/>
      <c r="P19" s="608"/>
      <c r="Q19" s="608"/>
      <c r="R19" s="608"/>
      <c r="S19" s="608"/>
      <c r="T19" s="608"/>
      <c r="U19" s="608"/>
      <c r="V19" s="608"/>
    </row>
    <row r="20" ht="49.5" customHeight="1">
      <c r="A20" s="590">
        <v>343.0</v>
      </c>
      <c r="B20" s="591">
        <v>8.0</v>
      </c>
      <c r="C20" s="592" t="s">
        <v>591</v>
      </c>
      <c r="D20" s="593" t="s">
        <v>19</v>
      </c>
      <c r="E20" s="593">
        <v>14.0</v>
      </c>
      <c r="F20" s="582"/>
      <c r="G20" s="582"/>
      <c r="H20" s="582">
        <f>I20/E20</f>
        <v>0</v>
      </c>
      <c r="I20" s="588">
        <f>I21+I22</f>
        <v>0</v>
      </c>
      <c r="J20" s="594" t="s">
        <v>587</v>
      </c>
      <c r="K20" s="584"/>
      <c r="L20" s="584"/>
      <c r="M20" s="584"/>
      <c r="N20" s="584"/>
      <c r="O20" s="584"/>
      <c r="P20" s="584"/>
      <c r="Q20" s="584"/>
      <c r="R20" s="584"/>
      <c r="S20" s="584"/>
      <c r="T20" s="584"/>
      <c r="U20" s="584"/>
      <c r="V20" s="584"/>
    </row>
    <row r="21" ht="49.5" customHeight="1">
      <c r="A21" s="599"/>
      <c r="B21" s="600"/>
      <c r="C21" s="601" t="s">
        <v>1178</v>
      </c>
      <c r="D21" s="602" t="s">
        <v>19</v>
      </c>
      <c r="E21" s="602">
        <v>14.0</v>
      </c>
      <c r="F21" s="603">
        <v>1.0</v>
      </c>
      <c r="G21" s="604">
        <f t="shared" ref="G21:G22" si="7">E21*F21</f>
        <v>14</v>
      </c>
      <c r="H21" s="609">
        <v>0.0</v>
      </c>
      <c r="I21" s="606">
        <f t="shared" ref="I21:I22" si="8">G21*H21</f>
        <v>0</v>
      </c>
      <c r="J21" s="601"/>
      <c r="K21" s="608"/>
      <c r="L21" s="608"/>
      <c r="M21" s="608"/>
      <c r="N21" s="608"/>
      <c r="O21" s="608"/>
      <c r="P21" s="608"/>
      <c r="Q21" s="608"/>
      <c r="R21" s="608"/>
      <c r="S21" s="608"/>
      <c r="T21" s="608"/>
      <c r="U21" s="608"/>
      <c r="V21" s="608"/>
    </row>
    <row r="22" ht="49.5" customHeight="1">
      <c r="A22" s="599"/>
      <c r="B22" s="600"/>
      <c r="C22" s="601" t="s">
        <v>1179</v>
      </c>
      <c r="D22" s="602" t="s">
        <v>19</v>
      </c>
      <c r="E22" s="602">
        <v>14.0</v>
      </c>
      <c r="F22" s="603">
        <v>1.0</v>
      </c>
      <c r="G22" s="604">
        <f t="shared" si="7"/>
        <v>14</v>
      </c>
      <c r="H22" s="609">
        <v>0.0</v>
      </c>
      <c r="I22" s="606">
        <f t="shared" si="8"/>
        <v>0</v>
      </c>
      <c r="J22" s="601"/>
      <c r="K22" s="608"/>
      <c r="L22" s="608"/>
      <c r="M22" s="608"/>
      <c r="N22" s="608"/>
      <c r="O22" s="608"/>
      <c r="P22" s="608"/>
      <c r="Q22" s="608"/>
      <c r="R22" s="608"/>
      <c r="S22" s="608"/>
      <c r="T22" s="608"/>
      <c r="U22" s="608"/>
      <c r="V22" s="608"/>
    </row>
    <row r="23" ht="49.5" customHeight="1">
      <c r="A23" s="590">
        <v>344.0</v>
      </c>
      <c r="B23" s="591">
        <v>9.0</v>
      </c>
      <c r="C23" s="592" t="s">
        <v>592</v>
      </c>
      <c r="D23" s="593" t="s">
        <v>23</v>
      </c>
      <c r="E23" s="593">
        <v>188.725</v>
      </c>
      <c r="F23" s="582"/>
      <c r="G23" s="582"/>
      <c r="H23" s="582">
        <f>I23/E23</f>
        <v>112324.5917</v>
      </c>
      <c r="I23" s="588">
        <f>I24</f>
        <v>21198458.57</v>
      </c>
      <c r="J23" s="594" t="s">
        <v>593</v>
      </c>
      <c r="K23" s="584"/>
      <c r="L23" s="584"/>
      <c r="M23" s="584"/>
      <c r="N23" s="584"/>
      <c r="O23" s="584"/>
      <c r="P23" s="584"/>
      <c r="Q23" s="584"/>
      <c r="R23" s="584"/>
      <c r="S23" s="584"/>
      <c r="T23" s="584"/>
      <c r="U23" s="584"/>
      <c r="V23" s="584"/>
    </row>
    <row r="24">
      <c r="A24" s="599"/>
      <c r="B24" s="600"/>
      <c r="C24" s="601" t="s">
        <v>1181</v>
      </c>
      <c r="D24" s="602" t="s">
        <v>487</v>
      </c>
      <c r="E24" s="602">
        <v>1.0</v>
      </c>
      <c r="F24" s="603">
        <v>1.0</v>
      </c>
      <c r="G24" s="604">
        <f>E24*F24</f>
        <v>1</v>
      </c>
      <c r="H24" s="605">
        <v>2.119845857E7</v>
      </c>
      <c r="I24" s="606">
        <f>G24*H24</f>
        <v>21198458.57</v>
      </c>
      <c r="J24" s="607"/>
      <c r="K24" s="608"/>
      <c r="L24" s="608"/>
      <c r="M24" s="608"/>
      <c r="N24" s="608"/>
      <c r="O24" s="608"/>
      <c r="P24" s="608"/>
      <c r="Q24" s="608"/>
      <c r="R24" s="608"/>
      <c r="S24" s="608"/>
      <c r="T24" s="608"/>
      <c r="U24" s="608"/>
      <c r="V24" s="608"/>
    </row>
    <row r="25" ht="49.5" customHeight="1">
      <c r="A25" s="590">
        <v>345.0</v>
      </c>
      <c r="B25" s="591">
        <v>10.0</v>
      </c>
      <c r="C25" s="592" t="s">
        <v>584</v>
      </c>
      <c r="D25" s="593" t="s">
        <v>19</v>
      </c>
      <c r="E25" s="593">
        <v>1.0</v>
      </c>
      <c r="F25" s="582"/>
      <c r="G25" s="582"/>
      <c r="H25" s="582">
        <f>I25/E25</f>
        <v>0</v>
      </c>
      <c r="I25" s="588">
        <f>I26+I27</f>
        <v>0</v>
      </c>
      <c r="J25" s="589"/>
      <c r="K25" s="584"/>
      <c r="L25" s="584"/>
      <c r="M25" s="584"/>
      <c r="N25" s="584"/>
      <c r="O25" s="584"/>
      <c r="P25" s="584"/>
      <c r="Q25" s="584"/>
      <c r="R25" s="584"/>
      <c r="S25" s="584"/>
      <c r="T25" s="584"/>
      <c r="U25" s="584"/>
      <c r="V25" s="584"/>
    </row>
    <row r="26" ht="49.5" customHeight="1">
      <c r="A26" s="599"/>
      <c r="B26" s="600"/>
      <c r="C26" s="601" t="s">
        <v>1176</v>
      </c>
      <c r="D26" s="602" t="s">
        <v>19</v>
      </c>
      <c r="E26" s="602">
        <v>1.0</v>
      </c>
      <c r="F26" s="603">
        <v>1.0</v>
      </c>
      <c r="G26" s="604">
        <f t="shared" ref="G26:G27" si="9">E26*F26</f>
        <v>1</v>
      </c>
      <c r="H26" s="609">
        <v>0.0</v>
      </c>
      <c r="I26" s="606">
        <f t="shared" ref="I26:I27" si="10">G26*H26</f>
        <v>0</v>
      </c>
      <c r="J26" s="607"/>
      <c r="K26" s="608"/>
      <c r="L26" s="608"/>
      <c r="M26" s="608"/>
      <c r="N26" s="608"/>
      <c r="O26" s="608"/>
      <c r="P26" s="608"/>
      <c r="Q26" s="608"/>
      <c r="R26" s="608"/>
      <c r="S26" s="608"/>
      <c r="T26" s="608"/>
      <c r="U26" s="608"/>
      <c r="V26" s="608"/>
    </row>
    <row r="27" ht="49.5" customHeight="1">
      <c r="A27" s="599"/>
      <c r="B27" s="600"/>
      <c r="C27" s="601" t="s">
        <v>1177</v>
      </c>
      <c r="D27" s="602" t="s">
        <v>19</v>
      </c>
      <c r="E27" s="602">
        <v>1.0</v>
      </c>
      <c r="F27" s="603">
        <v>1.0</v>
      </c>
      <c r="G27" s="604">
        <f t="shared" si="9"/>
        <v>1</v>
      </c>
      <c r="H27" s="609">
        <v>0.0</v>
      </c>
      <c r="I27" s="606">
        <f t="shared" si="10"/>
        <v>0</v>
      </c>
      <c r="J27" s="607"/>
      <c r="K27" s="610" t="s">
        <v>1182</v>
      </c>
      <c r="L27" s="608"/>
      <c r="M27" s="608"/>
      <c r="N27" s="608"/>
      <c r="O27" s="608"/>
      <c r="P27" s="608"/>
      <c r="Q27" s="608"/>
      <c r="R27" s="608"/>
      <c r="S27" s="608"/>
      <c r="T27" s="608"/>
      <c r="U27" s="608"/>
      <c r="V27" s="608"/>
    </row>
    <row r="28" ht="49.5" customHeight="1">
      <c r="A28" s="590">
        <v>346.0</v>
      </c>
      <c r="B28" s="591">
        <v>11.0</v>
      </c>
      <c r="C28" s="592" t="s">
        <v>591</v>
      </c>
      <c r="D28" s="593" t="s">
        <v>19</v>
      </c>
      <c r="E28" s="593">
        <v>15.0</v>
      </c>
      <c r="F28" s="582"/>
      <c r="G28" s="582"/>
      <c r="H28" s="582">
        <f>I28/E28</f>
        <v>0</v>
      </c>
      <c r="I28" s="588">
        <f>I29+I30</f>
        <v>0</v>
      </c>
      <c r="J28" s="589"/>
      <c r="K28" s="584"/>
      <c r="L28" s="584"/>
      <c r="M28" s="584"/>
      <c r="N28" s="584"/>
      <c r="O28" s="584"/>
      <c r="P28" s="584"/>
      <c r="Q28" s="584"/>
      <c r="R28" s="584"/>
      <c r="S28" s="584"/>
      <c r="T28" s="584"/>
      <c r="U28" s="584"/>
      <c r="V28" s="584"/>
    </row>
    <row r="29" ht="49.5" customHeight="1">
      <c r="A29" s="599"/>
      <c r="B29" s="600"/>
      <c r="C29" s="601" t="s">
        <v>1178</v>
      </c>
      <c r="D29" s="602" t="s">
        <v>19</v>
      </c>
      <c r="E29" s="602">
        <v>15.0</v>
      </c>
      <c r="F29" s="603">
        <v>1.0</v>
      </c>
      <c r="G29" s="604">
        <f t="shared" ref="G29:G30" si="11">E29*F29</f>
        <v>15</v>
      </c>
      <c r="H29" s="609">
        <v>0.0</v>
      </c>
      <c r="I29" s="606">
        <f t="shared" ref="I29:I30" si="12">G29*H29</f>
        <v>0</v>
      </c>
      <c r="J29" s="607"/>
      <c r="K29" s="608"/>
      <c r="L29" s="608"/>
      <c r="M29" s="608"/>
      <c r="N29" s="608"/>
      <c r="O29" s="608"/>
      <c r="P29" s="608"/>
      <c r="Q29" s="608"/>
      <c r="R29" s="608"/>
      <c r="S29" s="608"/>
      <c r="T29" s="608"/>
      <c r="U29" s="608"/>
      <c r="V29" s="608"/>
    </row>
    <row r="30" ht="49.5" customHeight="1">
      <c r="A30" s="599"/>
      <c r="B30" s="600"/>
      <c r="C30" s="601" t="s">
        <v>1179</v>
      </c>
      <c r="D30" s="602" t="s">
        <v>19</v>
      </c>
      <c r="E30" s="602">
        <v>15.0</v>
      </c>
      <c r="F30" s="603">
        <v>1.0</v>
      </c>
      <c r="G30" s="604">
        <f t="shared" si="11"/>
        <v>15</v>
      </c>
      <c r="H30" s="609">
        <v>0.0</v>
      </c>
      <c r="I30" s="606">
        <f t="shared" si="12"/>
        <v>0</v>
      </c>
      <c r="J30" s="607"/>
      <c r="K30" s="608"/>
      <c r="L30" s="608"/>
      <c r="M30" s="608"/>
      <c r="N30" s="608"/>
      <c r="O30" s="608"/>
      <c r="P30" s="608"/>
      <c r="Q30" s="608"/>
      <c r="R30" s="608"/>
      <c r="S30" s="608"/>
      <c r="T30" s="608"/>
      <c r="U30" s="608"/>
      <c r="V30" s="608"/>
    </row>
    <row r="31" ht="49.5" customHeight="1">
      <c r="A31" s="590">
        <v>347.0</v>
      </c>
      <c r="B31" s="591">
        <v>12.0</v>
      </c>
      <c r="C31" s="592" t="s">
        <v>594</v>
      </c>
      <c r="D31" s="593" t="s">
        <v>23</v>
      </c>
      <c r="E31" s="593">
        <v>166.765</v>
      </c>
      <c r="F31" s="582"/>
      <c r="G31" s="582"/>
      <c r="H31" s="582">
        <f>I31/E31</f>
        <v>114591.4998</v>
      </c>
      <c r="I31" s="588">
        <f>I32</f>
        <v>19109851.47</v>
      </c>
      <c r="J31" s="594" t="s">
        <v>595</v>
      </c>
      <c r="K31" s="584"/>
      <c r="L31" s="584"/>
      <c r="M31" s="584"/>
      <c r="N31" s="584"/>
      <c r="O31" s="584"/>
      <c r="P31" s="584"/>
      <c r="Q31" s="584"/>
      <c r="R31" s="584"/>
      <c r="S31" s="584"/>
      <c r="T31" s="584"/>
      <c r="U31" s="584"/>
      <c r="V31" s="584"/>
    </row>
    <row r="32">
      <c r="A32" s="599"/>
      <c r="B32" s="600"/>
      <c r="C32" s="601" t="s">
        <v>1183</v>
      </c>
      <c r="D32" s="602" t="s">
        <v>487</v>
      </c>
      <c r="E32" s="602">
        <v>1.0</v>
      </c>
      <c r="F32" s="603">
        <v>1.0</v>
      </c>
      <c r="G32" s="604">
        <f>E32*F32</f>
        <v>1</v>
      </c>
      <c r="H32" s="605">
        <v>1.910985147E7</v>
      </c>
      <c r="I32" s="606">
        <f>G32*H32</f>
        <v>19109851.47</v>
      </c>
      <c r="J32" s="607"/>
      <c r="K32" s="608"/>
      <c r="L32" s="608"/>
      <c r="M32" s="608"/>
      <c r="N32" s="608"/>
      <c r="O32" s="608"/>
      <c r="P32" s="608"/>
      <c r="Q32" s="608"/>
      <c r="R32" s="608"/>
      <c r="S32" s="608"/>
      <c r="T32" s="608"/>
      <c r="U32" s="608"/>
      <c r="V32" s="608"/>
    </row>
    <row r="33" ht="49.5" customHeight="1">
      <c r="A33" s="590">
        <v>348.0</v>
      </c>
      <c r="B33" s="591">
        <v>13.0</v>
      </c>
      <c r="C33" s="592" t="s">
        <v>584</v>
      </c>
      <c r="D33" s="593" t="s">
        <v>19</v>
      </c>
      <c r="E33" s="593">
        <v>1.0</v>
      </c>
      <c r="F33" s="582"/>
      <c r="G33" s="582"/>
      <c r="H33" s="582">
        <f>I33/E33</f>
        <v>0</v>
      </c>
      <c r="I33" s="588">
        <f>I34+I35</f>
        <v>0</v>
      </c>
      <c r="J33" s="594" t="s">
        <v>590</v>
      </c>
      <c r="K33" s="584"/>
      <c r="L33" s="584"/>
      <c r="M33" s="584"/>
      <c r="N33" s="584"/>
      <c r="O33" s="584"/>
      <c r="P33" s="584"/>
      <c r="Q33" s="584"/>
      <c r="R33" s="584"/>
      <c r="S33" s="584"/>
      <c r="T33" s="584"/>
      <c r="U33" s="584"/>
      <c r="V33" s="584"/>
    </row>
    <row r="34" ht="49.5" customHeight="1">
      <c r="A34" s="599"/>
      <c r="B34" s="600"/>
      <c r="C34" s="601" t="s">
        <v>1176</v>
      </c>
      <c r="D34" s="602" t="s">
        <v>19</v>
      </c>
      <c r="E34" s="602">
        <v>1.0</v>
      </c>
      <c r="F34" s="603">
        <v>1.0</v>
      </c>
      <c r="G34" s="604">
        <f t="shared" ref="G34:G35" si="13">E34*F34</f>
        <v>1</v>
      </c>
      <c r="H34" s="609">
        <v>0.0</v>
      </c>
      <c r="I34" s="606">
        <f t="shared" ref="I34:I35" si="14">G34*H34</f>
        <v>0</v>
      </c>
      <c r="J34" s="601"/>
      <c r="K34" s="608"/>
      <c r="L34" s="608"/>
      <c r="M34" s="608"/>
      <c r="N34" s="608"/>
      <c r="O34" s="608"/>
      <c r="P34" s="608"/>
      <c r="Q34" s="608"/>
      <c r="R34" s="608"/>
      <c r="S34" s="608"/>
      <c r="T34" s="608"/>
      <c r="U34" s="608"/>
      <c r="V34" s="608"/>
    </row>
    <row r="35" ht="49.5" customHeight="1">
      <c r="A35" s="599"/>
      <c r="B35" s="600"/>
      <c r="C35" s="601" t="s">
        <v>1177</v>
      </c>
      <c r="D35" s="602" t="s">
        <v>19</v>
      </c>
      <c r="E35" s="602">
        <v>1.0</v>
      </c>
      <c r="F35" s="603">
        <v>1.0</v>
      </c>
      <c r="G35" s="604">
        <f t="shared" si="13"/>
        <v>1</v>
      </c>
      <c r="H35" s="609">
        <v>0.0</v>
      </c>
      <c r="I35" s="606">
        <f t="shared" si="14"/>
        <v>0</v>
      </c>
      <c r="J35" s="601"/>
      <c r="K35" s="608"/>
      <c r="L35" s="608"/>
      <c r="M35" s="608"/>
      <c r="N35" s="608"/>
      <c r="O35" s="608"/>
      <c r="P35" s="608"/>
      <c r="Q35" s="608"/>
      <c r="R35" s="608"/>
      <c r="S35" s="608"/>
      <c r="T35" s="608"/>
      <c r="U35" s="608"/>
      <c r="V35" s="608"/>
    </row>
    <row r="36" ht="49.5" customHeight="1">
      <c r="A36" s="590">
        <v>349.0</v>
      </c>
      <c r="B36" s="591">
        <v>14.0</v>
      </c>
      <c r="C36" s="592" t="s">
        <v>591</v>
      </c>
      <c r="D36" s="593" t="s">
        <v>19</v>
      </c>
      <c r="E36" s="593">
        <v>11.0</v>
      </c>
      <c r="F36" s="582"/>
      <c r="G36" s="582"/>
      <c r="H36" s="582">
        <f>I36/E36</f>
        <v>0</v>
      </c>
      <c r="I36" s="588">
        <f>I37+I38</f>
        <v>0</v>
      </c>
      <c r="J36" s="594" t="s">
        <v>587</v>
      </c>
      <c r="K36" s="584"/>
      <c r="L36" s="584"/>
      <c r="M36" s="584"/>
      <c r="N36" s="584"/>
      <c r="O36" s="584"/>
      <c r="P36" s="584"/>
      <c r="Q36" s="584"/>
      <c r="R36" s="584"/>
      <c r="S36" s="584"/>
      <c r="T36" s="584"/>
      <c r="U36" s="584"/>
      <c r="V36" s="584"/>
    </row>
    <row r="37" ht="49.5" customHeight="1">
      <c r="A37" s="599"/>
      <c r="B37" s="600"/>
      <c r="C37" s="601" t="s">
        <v>1178</v>
      </c>
      <c r="D37" s="602" t="s">
        <v>19</v>
      </c>
      <c r="E37" s="602">
        <v>11.0</v>
      </c>
      <c r="F37" s="603">
        <v>1.0</v>
      </c>
      <c r="G37" s="604">
        <f t="shared" ref="G37:G38" si="15">E37*F37</f>
        <v>11</v>
      </c>
      <c r="H37" s="609">
        <v>0.0</v>
      </c>
      <c r="I37" s="606">
        <f t="shared" ref="I37:I38" si="16">G37*H37</f>
        <v>0</v>
      </c>
      <c r="J37" s="601"/>
      <c r="K37" s="608"/>
      <c r="L37" s="608"/>
      <c r="M37" s="608"/>
      <c r="N37" s="608"/>
      <c r="O37" s="608"/>
      <c r="P37" s="608"/>
      <c r="Q37" s="608"/>
      <c r="R37" s="608"/>
      <c r="S37" s="608"/>
      <c r="T37" s="608"/>
      <c r="U37" s="608"/>
      <c r="V37" s="608"/>
    </row>
    <row r="38" ht="49.5" customHeight="1">
      <c r="A38" s="599"/>
      <c r="B38" s="600"/>
      <c r="C38" s="601" t="s">
        <v>1179</v>
      </c>
      <c r="D38" s="602" t="s">
        <v>19</v>
      </c>
      <c r="E38" s="602">
        <v>11.0</v>
      </c>
      <c r="F38" s="603">
        <v>1.0</v>
      </c>
      <c r="G38" s="604">
        <f t="shared" si="15"/>
        <v>11</v>
      </c>
      <c r="H38" s="609">
        <v>0.0</v>
      </c>
      <c r="I38" s="606">
        <f t="shared" si="16"/>
        <v>0</v>
      </c>
      <c r="J38" s="601"/>
      <c r="K38" s="608"/>
      <c r="L38" s="608"/>
      <c r="M38" s="608"/>
      <c r="N38" s="608"/>
      <c r="O38" s="608"/>
      <c r="P38" s="608"/>
      <c r="Q38" s="608"/>
      <c r="R38" s="608"/>
      <c r="S38" s="608"/>
      <c r="T38" s="608"/>
      <c r="U38" s="608"/>
      <c r="V38" s="608"/>
    </row>
    <row r="39" ht="49.5" customHeight="1">
      <c r="A39" s="590">
        <v>350.0</v>
      </c>
      <c r="B39" s="591">
        <v>15.0</v>
      </c>
      <c r="C39" s="592" t="s">
        <v>596</v>
      </c>
      <c r="D39" s="593" t="s">
        <v>23</v>
      </c>
      <c r="E39" s="593">
        <v>213.459</v>
      </c>
      <c r="F39" s="582"/>
      <c r="G39" s="582"/>
      <c r="H39" s="582">
        <f>I39/E39</f>
        <v>119156.0255</v>
      </c>
      <c r="I39" s="588">
        <f>I40</f>
        <v>25434926.04</v>
      </c>
      <c r="J39" s="611" t="s">
        <v>597</v>
      </c>
      <c r="K39" s="584"/>
      <c r="L39" s="584"/>
      <c r="M39" s="584"/>
      <c r="N39" s="584"/>
      <c r="O39" s="584"/>
      <c r="P39" s="584"/>
      <c r="Q39" s="584"/>
      <c r="R39" s="584"/>
      <c r="S39" s="584"/>
      <c r="T39" s="584"/>
      <c r="U39" s="584"/>
      <c r="V39" s="584"/>
    </row>
    <row r="40">
      <c r="A40" s="599"/>
      <c r="B40" s="600"/>
      <c r="C40" s="601" t="s">
        <v>1184</v>
      </c>
      <c r="D40" s="602" t="s">
        <v>487</v>
      </c>
      <c r="E40" s="602">
        <v>1.0</v>
      </c>
      <c r="F40" s="603">
        <v>1.0</v>
      </c>
      <c r="G40" s="604">
        <f>E40*F40</f>
        <v>1</v>
      </c>
      <c r="H40" s="605">
        <v>2.543492604E7</v>
      </c>
      <c r="I40" s="606">
        <f>G40*H40</f>
        <v>25434926.04</v>
      </c>
      <c r="J40" s="607"/>
      <c r="K40" s="608"/>
      <c r="L40" s="608"/>
      <c r="M40" s="608"/>
      <c r="N40" s="608"/>
      <c r="O40" s="608"/>
      <c r="P40" s="608"/>
      <c r="Q40" s="608"/>
      <c r="R40" s="608"/>
      <c r="S40" s="608"/>
      <c r="T40" s="608"/>
      <c r="U40" s="608"/>
      <c r="V40" s="608"/>
    </row>
    <row r="41" ht="49.5" customHeight="1">
      <c r="A41" s="590">
        <v>351.0</v>
      </c>
      <c r="B41" s="591">
        <v>16.0</v>
      </c>
      <c r="C41" s="592" t="s">
        <v>584</v>
      </c>
      <c r="D41" s="593" t="s">
        <v>19</v>
      </c>
      <c r="E41" s="593">
        <v>2.0</v>
      </c>
      <c r="F41" s="582"/>
      <c r="G41" s="582"/>
      <c r="H41" s="582">
        <f>I41/E41</f>
        <v>0</v>
      </c>
      <c r="I41" s="588">
        <f>I42+I43</f>
        <v>0</v>
      </c>
      <c r="J41" s="594" t="s">
        <v>590</v>
      </c>
      <c r="K41" s="584"/>
      <c r="L41" s="584"/>
      <c r="M41" s="584"/>
      <c r="N41" s="584"/>
      <c r="O41" s="584"/>
      <c r="P41" s="584"/>
      <c r="Q41" s="584"/>
      <c r="R41" s="584"/>
      <c r="S41" s="584"/>
      <c r="T41" s="584"/>
      <c r="U41" s="584"/>
      <c r="V41" s="584"/>
    </row>
    <row r="42" ht="49.5" customHeight="1">
      <c r="A42" s="599"/>
      <c r="B42" s="600"/>
      <c r="C42" s="601" t="s">
        <v>1176</v>
      </c>
      <c r="D42" s="602" t="s">
        <v>19</v>
      </c>
      <c r="E42" s="602">
        <v>2.0</v>
      </c>
      <c r="F42" s="603">
        <v>1.0</v>
      </c>
      <c r="G42" s="604">
        <f t="shared" ref="G42:G43" si="17">E42*F42</f>
        <v>2</v>
      </c>
      <c r="H42" s="609">
        <v>0.0</v>
      </c>
      <c r="I42" s="606">
        <f t="shared" ref="I42:I43" si="18">G42*H42</f>
        <v>0</v>
      </c>
      <c r="J42" s="601"/>
      <c r="K42" s="608"/>
      <c r="L42" s="608"/>
      <c r="M42" s="608"/>
      <c r="N42" s="608"/>
      <c r="O42" s="608"/>
      <c r="P42" s="608"/>
      <c r="Q42" s="608"/>
      <c r="R42" s="608"/>
      <c r="S42" s="608"/>
      <c r="T42" s="608"/>
      <c r="U42" s="608"/>
      <c r="V42" s="608"/>
    </row>
    <row r="43" ht="49.5" customHeight="1">
      <c r="A43" s="599"/>
      <c r="B43" s="600"/>
      <c r="C43" s="601" t="s">
        <v>1177</v>
      </c>
      <c r="D43" s="602" t="s">
        <v>19</v>
      </c>
      <c r="E43" s="602">
        <v>2.0</v>
      </c>
      <c r="F43" s="603">
        <v>1.0</v>
      </c>
      <c r="G43" s="604">
        <f t="shared" si="17"/>
        <v>2</v>
      </c>
      <c r="H43" s="609">
        <v>0.0</v>
      </c>
      <c r="I43" s="606">
        <f t="shared" si="18"/>
        <v>0</v>
      </c>
      <c r="J43" s="601"/>
      <c r="K43" s="608"/>
      <c r="L43" s="608"/>
      <c r="M43" s="608"/>
      <c r="N43" s="608"/>
      <c r="O43" s="608"/>
      <c r="P43" s="608"/>
      <c r="Q43" s="608"/>
      <c r="R43" s="608"/>
      <c r="S43" s="608"/>
      <c r="T43" s="608"/>
      <c r="U43" s="608"/>
      <c r="V43" s="608"/>
    </row>
    <row r="44" ht="49.5" customHeight="1">
      <c r="A44" s="590">
        <v>352.0</v>
      </c>
      <c r="B44" s="591">
        <v>17.0</v>
      </c>
      <c r="C44" s="592" t="s">
        <v>591</v>
      </c>
      <c r="D44" s="593" t="s">
        <v>19</v>
      </c>
      <c r="E44" s="593">
        <v>14.0</v>
      </c>
      <c r="F44" s="582"/>
      <c r="G44" s="582"/>
      <c r="H44" s="582">
        <f>I44/E44</f>
        <v>0</v>
      </c>
      <c r="I44" s="588">
        <f>I45+I46</f>
        <v>0</v>
      </c>
      <c r="J44" s="594" t="s">
        <v>587</v>
      </c>
      <c r="K44" s="584"/>
      <c r="L44" s="584"/>
      <c r="M44" s="584"/>
      <c r="N44" s="584"/>
      <c r="O44" s="584"/>
      <c r="P44" s="584"/>
      <c r="Q44" s="584"/>
      <c r="R44" s="584"/>
      <c r="S44" s="584"/>
      <c r="T44" s="584"/>
      <c r="U44" s="584"/>
      <c r="V44" s="584"/>
    </row>
    <row r="45" ht="49.5" customHeight="1">
      <c r="A45" s="599"/>
      <c r="B45" s="600"/>
      <c r="C45" s="601" t="s">
        <v>1178</v>
      </c>
      <c r="D45" s="602" t="s">
        <v>19</v>
      </c>
      <c r="E45" s="602">
        <v>14.0</v>
      </c>
      <c r="F45" s="603">
        <v>1.0</v>
      </c>
      <c r="G45" s="604">
        <f t="shared" ref="G45:G46" si="19">E45*F45</f>
        <v>14</v>
      </c>
      <c r="H45" s="609">
        <v>0.0</v>
      </c>
      <c r="I45" s="606">
        <f t="shared" ref="I45:I46" si="20">G45*H45</f>
        <v>0</v>
      </c>
      <c r="J45" s="601"/>
      <c r="K45" s="608"/>
      <c r="L45" s="608"/>
      <c r="M45" s="608"/>
      <c r="N45" s="608"/>
      <c r="O45" s="608"/>
      <c r="P45" s="608"/>
      <c r="Q45" s="608"/>
      <c r="R45" s="608"/>
      <c r="S45" s="608"/>
      <c r="T45" s="608"/>
      <c r="U45" s="608"/>
      <c r="V45" s="608"/>
    </row>
    <row r="46" ht="49.5" customHeight="1">
      <c r="A46" s="599"/>
      <c r="B46" s="600"/>
      <c r="C46" s="601" t="s">
        <v>1179</v>
      </c>
      <c r="D46" s="602" t="s">
        <v>19</v>
      </c>
      <c r="E46" s="602">
        <v>14.0</v>
      </c>
      <c r="F46" s="603">
        <v>1.0</v>
      </c>
      <c r="G46" s="604">
        <f t="shared" si="19"/>
        <v>14</v>
      </c>
      <c r="H46" s="609">
        <v>0.0</v>
      </c>
      <c r="I46" s="606">
        <f t="shared" si="20"/>
        <v>0</v>
      </c>
      <c r="J46" s="601"/>
      <c r="K46" s="608"/>
      <c r="L46" s="608"/>
      <c r="M46" s="608"/>
      <c r="N46" s="608"/>
      <c r="O46" s="608"/>
      <c r="P46" s="608"/>
      <c r="Q46" s="608"/>
      <c r="R46" s="608"/>
      <c r="S46" s="608"/>
      <c r="T46" s="608"/>
      <c r="U46" s="608"/>
      <c r="V46" s="608"/>
    </row>
    <row r="47" ht="49.5" customHeight="1">
      <c r="A47" s="590">
        <v>353.0</v>
      </c>
      <c r="B47" s="591">
        <v>18.0</v>
      </c>
      <c r="C47" s="592" t="s">
        <v>598</v>
      </c>
      <c r="D47" s="593" t="s">
        <v>23</v>
      </c>
      <c r="E47" s="593">
        <v>163.492</v>
      </c>
      <c r="F47" s="582"/>
      <c r="G47" s="582"/>
      <c r="H47" s="582">
        <f>I47/E47</f>
        <v>109437.8259</v>
      </c>
      <c r="I47" s="588">
        <f>I48</f>
        <v>17892209.03</v>
      </c>
      <c r="J47" s="594" t="s">
        <v>599</v>
      </c>
      <c r="K47" s="584"/>
      <c r="L47" s="584"/>
      <c r="M47" s="584"/>
      <c r="N47" s="584"/>
      <c r="O47" s="584"/>
      <c r="P47" s="584"/>
      <c r="Q47" s="584"/>
      <c r="R47" s="584"/>
      <c r="S47" s="584"/>
      <c r="T47" s="584"/>
      <c r="U47" s="584"/>
      <c r="V47" s="584"/>
    </row>
    <row r="48">
      <c r="A48" s="599"/>
      <c r="B48" s="600"/>
      <c r="C48" s="601" t="s">
        <v>1185</v>
      </c>
      <c r="D48" s="602" t="s">
        <v>487</v>
      </c>
      <c r="E48" s="602">
        <v>1.0</v>
      </c>
      <c r="F48" s="603">
        <v>1.0</v>
      </c>
      <c r="G48" s="604">
        <f>E48*F48</f>
        <v>1</v>
      </c>
      <c r="H48" s="605">
        <v>1.789220903E7</v>
      </c>
      <c r="I48" s="606">
        <f>G48*H48</f>
        <v>17892209.03</v>
      </c>
      <c r="J48" s="607"/>
      <c r="K48" s="608"/>
      <c r="L48" s="608"/>
      <c r="M48" s="608"/>
      <c r="N48" s="608"/>
      <c r="O48" s="608"/>
      <c r="P48" s="608"/>
      <c r="Q48" s="608"/>
      <c r="R48" s="608"/>
      <c r="S48" s="608"/>
      <c r="T48" s="608"/>
      <c r="U48" s="608"/>
      <c r="V48" s="608"/>
    </row>
    <row r="49" ht="49.5" customHeight="1">
      <c r="A49" s="590">
        <v>354.0</v>
      </c>
      <c r="B49" s="591">
        <v>19.0</v>
      </c>
      <c r="C49" s="592" t="s">
        <v>584</v>
      </c>
      <c r="D49" s="593" t="s">
        <v>19</v>
      </c>
      <c r="E49" s="593">
        <v>1.0</v>
      </c>
      <c r="F49" s="582"/>
      <c r="G49" s="582"/>
      <c r="H49" s="582">
        <f>I49/E49</f>
        <v>0</v>
      </c>
      <c r="I49" s="588">
        <f>I50+I51</f>
        <v>0</v>
      </c>
      <c r="J49" s="594" t="s">
        <v>590</v>
      </c>
      <c r="K49" s="584"/>
      <c r="L49" s="584"/>
      <c r="M49" s="584"/>
      <c r="N49" s="584"/>
      <c r="O49" s="584"/>
      <c r="P49" s="584"/>
      <c r="Q49" s="584"/>
      <c r="R49" s="584"/>
      <c r="S49" s="584"/>
      <c r="T49" s="584"/>
      <c r="U49" s="584"/>
      <c r="V49" s="584"/>
    </row>
    <row r="50" ht="49.5" customHeight="1">
      <c r="A50" s="599"/>
      <c r="B50" s="600"/>
      <c r="C50" s="601" t="s">
        <v>1176</v>
      </c>
      <c r="D50" s="602" t="s">
        <v>19</v>
      </c>
      <c r="E50" s="602">
        <v>1.0</v>
      </c>
      <c r="F50" s="603">
        <v>1.0</v>
      </c>
      <c r="G50" s="604">
        <f t="shared" ref="G50:G51" si="21">E50*F50</f>
        <v>1</v>
      </c>
      <c r="H50" s="609">
        <v>0.0</v>
      </c>
      <c r="I50" s="606">
        <f t="shared" ref="I50:I51" si="22">G50*H50</f>
        <v>0</v>
      </c>
      <c r="J50" s="601"/>
      <c r="K50" s="608"/>
      <c r="L50" s="608"/>
      <c r="M50" s="608"/>
      <c r="N50" s="608"/>
      <c r="O50" s="608"/>
      <c r="P50" s="608"/>
      <c r="Q50" s="608"/>
      <c r="R50" s="608"/>
      <c r="S50" s="608"/>
      <c r="T50" s="608"/>
      <c r="U50" s="608"/>
      <c r="V50" s="608"/>
    </row>
    <row r="51" ht="49.5" customHeight="1">
      <c r="A51" s="599"/>
      <c r="B51" s="600"/>
      <c r="C51" s="601" t="s">
        <v>1177</v>
      </c>
      <c r="D51" s="602" t="s">
        <v>19</v>
      </c>
      <c r="E51" s="602">
        <v>1.0</v>
      </c>
      <c r="F51" s="603">
        <v>1.0</v>
      </c>
      <c r="G51" s="604">
        <f t="shared" si="21"/>
        <v>1</v>
      </c>
      <c r="H51" s="609">
        <v>0.0</v>
      </c>
      <c r="I51" s="606">
        <f t="shared" si="22"/>
        <v>0</v>
      </c>
      <c r="J51" s="601"/>
      <c r="K51" s="608"/>
      <c r="L51" s="608"/>
      <c r="M51" s="608"/>
      <c r="N51" s="608"/>
      <c r="O51" s="608"/>
      <c r="P51" s="608"/>
      <c r="Q51" s="608"/>
      <c r="R51" s="608"/>
      <c r="S51" s="608"/>
      <c r="T51" s="608"/>
      <c r="U51" s="608"/>
      <c r="V51" s="608"/>
    </row>
    <row r="52" ht="49.5" customHeight="1">
      <c r="A52" s="590">
        <v>355.0</v>
      </c>
      <c r="B52" s="591">
        <v>20.0</v>
      </c>
      <c r="C52" s="592" t="s">
        <v>591</v>
      </c>
      <c r="D52" s="593" t="s">
        <v>19</v>
      </c>
      <c r="E52" s="593">
        <v>8.0</v>
      </c>
      <c r="F52" s="582"/>
      <c r="G52" s="582"/>
      <c r="H52" s="582">
        <f>I52/E52</f>
        <v>0</v>
      </c>
      <c r="I52" s="588">
        <f>I53+I54</f>
        <v>0</v>
      </c>
      <c r="J52" s="594" t="s">
        <v>587</v>
      </c>
      <c r="K52" s="584"/>
      <c r="L52" s="584"/>
      <c r="M52" s="584"/>
      <c r="N52" s="584"/>
      <c r="O52" s="584"/>
      <c r="P52" s="584"/>
      <c r="Q52" s="584"/>
      <c r="R52" s="584"/>
      <c r="S52" s="584"/>
      <c r="T52" s="584"/>
      <c r="U52" s="584"/>
      <c r="V52" s="584"/>
    </row>
    <row r="53" ht="49.5" customHeight="1">
      <c r="A53" s="599"/>
      <c r="B53" s="600"/>
      <c r="C53" s="601" t="s">
        <v>1178</v>
      </c>
      <c r="D53" s="602" t="s">
        <v>19</v>
      </c>
      <c r="E53" s="602">
        <v>8.0</v>
      </c>
      <c r="F53" s="603">
        <v>1.0</v>
      </c>
      <c r="G53" s="604">
        <f t="shared" ref="G53:G54" si="23">E53*F53</f>
        <v>8</v>
      </c>
      <c r="H53" s="609">
        <v>0.0</v>
      </c>
      <c r="I53" s="606">
        <f t="shared" ref="I53:I54" si="24">G53*H53</f>
        <v>0</v>
      </c>
      <c r="J53" s="601"/>
      <c r="K53" s="608"/>
      <c r="L53" s="608"/>
      <c r="M53" s="608"/>
      <c r="N53" s="608"/>
      <c r="O53" s="608"/>
      <c r="P53" s="608"/>
      <c r="Q53" s="608"/>
      <c r="R53" s="608"/>
      <c r="S53" s="608"/>
      <c r="T53" s="608"/>
      <c r="U53" s="608"/>
      <c r="V53" s="608"/>
    </row>
    <row r="54" ht="49.5" customHeight="1">
      <c r="A54" s="599"/>
      <c r="B54" s="600"/>
      <c r="C54" s="601" t="s">
        <v>1179</v>
      </c>
      <c r="D54" s="602" t="s">
        <v>19</v>
      </c>
      <c r="E54" s="602">
        <v>8.0</v>
      </c>
      <c r="F54" s="603">
        <v>1.0</v>
      </c>
      <c r="G54" s="604">
        <f t="shared" si="23"/>
        <v>8</v>
      </c>
      <c r="H54" s="609">
        <v>0.0</v>
      </c>
      <c r="I54" s="606">
        <f t="shared" si="24"/>
        <v>0</v>
      </c>
      <c r="J54" s="601"/>
      <c r="K54" s="608"/>
      <c r="L54" s="608"/>
      <c r="M54" s="608"/>
      <c r="N54" s="608"/>
      <c r="O54" s="608"/>
      <c r="P54" s="608"/>
      <c r="Q54" s="608"/>
      <c r="R54" s="608"/>
      <c r="S54" s="608"/>
      <c r="T54" s="608"/>
      <c r="U54" s="608"/>
      <c r="V54" s="608"/>
    </row>
    <row r="55" ht="49.5" customHeight="1">
      <c r="A55" s="590">
        <v>356.0</v>
      </c>
      <c r="B55" s="591">
        <v>21.0</v>
      </c>
      <c r="C55" s="592" t="s">
        <v>600</v>
      </c>
      <c r="D55" s="593" t="s">
        <v>23</v>
      </c>
      <c r="E55" s="593">
        <v>138.638</v>
      </c>
      <c r="F55" s="582"/>
      <c r="G55" s="582"/>
      <c r="H55" s="582">
        <f>I55/E55</f>
        <v>112560.9787</v>
      </c>
      <c r="I55" s="588">
        <f>I56</f>
        <v>15605228.97</v>
      </c>
      <c r="J55" s="594" t="s">
        <v>601</v>
      </c>
      <c r="K55" s="584"/>
      <c r="L55" s="584"/>
      <c r="M55" s="584"/>
      <c r="N55" s="584"/>
      <c r="O55" s="584"/>
      <c r="P55" s="584"/>
      <c r="Q55" s="584"/>
      <c r="R55" s="584"/>
      <c r="S55" s="584"/>
      <c r="T55" s="584"/>
      <c r="U55" s="584"/>
      <c r="V55" s="584"/>
    </row>
    <row r="56">
      <c r="A56" s="599"/>
      <c r="B56" s="600"/>
      <c r="C56" s="601" t="s">
        <v>1186</v>
      </c>
      <c r="D56" s="602" t="s">
        <v>487</v>
      </c>
      <c r="E56" s="602">
        <v>1.0</v>
      </c>
      <c r="F56" s="603">
        <v>1.0</v>
      </c>
      <c r="G56" s="604">
        <f>E56*F56</f>
        <v>1</v>
      </c>
      <c r="H56" s="605">
        <v>1.560522897E7</v>
      </c>
      <c r="I56" s="606">
        <f>G56*H56</f>
        <v>15605228.97</v>
      </c>
      <c r="J56" s="607"/>
      <c r="K56" s="608"/>
      <c r="L56" s="608"/>
      <c r="M56" s="608"/>
      <c r="N56" s="608"/>
      <c r="O56" s="608"/>
      <c r="P56" s="608"/>
      <c r="Q56" s="608"/>
      <c r="R56" s="608"/>
      <c r="S56" s="608"/>
      <c r="T56" s="608"/>
      <c r="U56" s="608"/>
      <c r="V56" s="608"/>
    </row>
    <row r="57" ht="49.5" customHeight="1">
      <c r="A57" s="590">
        <v>357.0</v>
      </c>
      <c r="B57" s="591">
        <v>22.0</v>
      </c>
      <c r="C57" s="592" t="s">
        <v>591</v>
      </c>
      <c r="D57" s="593" t="s">
        <v>19</v>
      </c>
      <c r="E57" s="593">
        <v>4.0</v>
      </c>
      <c r="F57" s="582"/>
      <c r="G57" s="582"/>
      <c r="H57" s="582">
        <f>I57/E57</f>
        <v>0</v>
      </c>
      <c r="I57" s="588">
        <f>I58+I59</f>
        <v>0</v>
      </c>
      <c r="J57" s="594" t="s">
        <v>587</v>
      </c>
      <c r="K57" s="584"/>
      <c r="L57" s="584"/>
      <c r="M57" s="584"/>
      <c r="N57" s="584"/>
      <c r="O57" s="584"/>
      <c r="P57" s="584"/>
      <c r="Q57" s="584"/>
      <c r="R57" s="584"/>
      <c r="S57" s="584"/>
      <c r="T57" s="584"/>
      <c r="U57" s="584"/>
      <c r="V57" s="584"/>
    </row>
    <row r="58" ht="49.5" customHeight="1">
      <c r="A58" s="599"/>
      <c r="B58" s="600"/>
      <c r="C58" s="601" t="s">
        <v>1178</v>
      </c>
      <c r="D58" s="602" t="s">
        <v>19</v>
      </c>
      <c r="E58" s="602">
        <v>4.0</v>
      </c>
      <c r="F58" s="603">
        <v>1.0</v>
      </c>
      <c r="G58" s="604">
        <f t="shared" ref="G58:G59" si="25">E58*F58</f>
        <v>4</v>
      </c>
      <c r="H58" s="609">
        <v>0.0</v>
      </c>
      <c r="I58" s="606">
        <f t="shared" ref="I58:I59" si="26">G58*H58</f>
        <v>0</v>
      </c>
      <c r="J58" s="601"/>
      <c r="K58" s="608"/>
      <c r="L58" s="608"/>
      <c r="M58" s="608"/>
      <c r="N58" s="608"/>
      <c r="O58" s="608"/>
      <c r="P58" s="608"/>
      <c r="Q58" s="608"/>
      <c r="R58" s="608"/>
      <c r="S58" s="608"/>
      <c r="T58" s="608"/>
      <c r="U58" s="608"/>
      <c r="V58" s="608"/>
    </row>
    <row r="59" ht="49.5" customHeight="1">
      <c r="A59" s="599"/>
      <c r="B59" s="600"/>
      <c r="C59" s="601" t="s">
        <v>1179</v>
      </c>
      <c r="D59" s="602" t="s">
        <v>19</v>
      </c>
      <c r="E59" s="602">
        <v>4.0</v>
      </c>
      <c r="F59" s="603">
        <v>1.0</v>
      </c>
      <c r="G59" s="604">
        <f t="shared" si="25"/>
        <v>4</v>
      </c>
      <c r="H59" s="609">
        <v>0.0</v>
      </c>
      <c r="I59" s="606">
        <f t="shared" si="26"/>
        <v>0</v>
      </c>
      <c r="J59" s="601"/>
      <c r="K59" s="608"/>
      <c r="L59" s="608"/>
      <c r="M59" s="608"/>
      <c r="N59" s="608"/>
      <c r="O59" s="608"/>
      <c r="P59" s="608"/>
      <c r="Q59" s="608"/>
      <c r="R59" s="608"/>
      <c r="S59" s="608"/>
      <c r="T59" s="608"/>
      <c r="U59" s="608"/>
      <c r="V59" s="608"/>
    </row>
    <row r="60" ht="49.5" customHeight="1">
      <c r="A60" s="590">
        <v>358.0</v>
      </c>
      <c r="B60" s="591">
        <v>23.0</v>
      </c>
      <c r="C60" s="592" t="s">
        <v>602</v>
      </c>
      <c r="D60" s="593" t="s">
        <v>23</v>
      </c>
      <c r="E60" s="593">
        <v>98.507</v>
      </c>
      <c r="F60" s="582"/>
      <c r="G60" s="582"/>
      <c r="H60" s="582">
        <f>I60/E60</f>
        <v>113852.5941</v>
      </c>
      <c r="I60" s="588">
        <f>I61</f>
        <v>11215277.49</v>
      </c>
      <c r="J60" s="594" t="s">
        <v>603</v>
      </c>
      <c r="K60" s="584"/>
      <c r="L60" s="584"/>
      <c r="M60" s="584"/>
      <c r="N60" s="584"/>
      <c r="O60" s="584"/>
      <c r="P60" s="584"/>
      <c r="Q60" s="584"/>
      <c r="R60" s="584"/>
      <c r="S60" s="584"/>
      <c r="T60" s="584"/>
      <c r="U60" s="584"/>
      <c r="V60" s="584"/>
    </row>
    <row r="61">
      <c r="A61" s="599"/>
      <c r="B61" s="600"/>
      <c r="C61" s="601" t="s">
        <v>1187</v>
      </c>
      <c r="D61" s="602" t="s">
        <v>487</v>
      </c>
      <c r="E61" s="602">
        <v>1.0</v>
      </c>
      <c r="F61" s="603">
        <v>1.0</v>
      </c>
      <c r="G61" s="604">
        <f>E61*F61</f>
        <v>1</v>
      </c>
      <c r="H61" s="605">
        <v>1.121527749E7</v>
      </c>
      <c r="I61" s="606">
        <f>G61*H61</f>
        <v>11215277.49</v>
      </c>
      <c r="J61" s="607"/>
      <c r="K61" s="608"/>
      <c r="L61" s="608"/>
      <c r="M61" s="608"/>
      <c r="N61" s="608"/>
      <c r="O61" s="608"/>
      <c r="P61" s="608"/>
      <c r="Q61" s="608"/>
      <c r="R61" s="608"/>
      <c r="S61" s="608"/>
      <c r="T61" s="608"/>
      <c r="U61" s="608"/>
      <c r="V61" s="608"/>
    </row>
    <row r="62" ht="49.5" customHeight="1">
      <c r="A62" s="590">
        <v>359.0</v>
      </c>
      <c r="B62" s="591">
        <v>24.0</v>
      </c>
      <c r="C62" s="592" t="s">
        <v>591</v>
      </c>
      <c r="D62" s="593" t="s">
        <v>19</v>
      </c>
      <c r="E62" s="593">
        <v>5.0</v>
      </c>
      <c r="F62" s="582"/>
      <c r="G62" s="582"/>
      <c r="H62" s="582">
        <f>I62/E62</f>
        <v>0</v>
      </c>
      <c r="I62" s="588">
        <f>I63+I64</f>
        <v>0</v>
      </c>
      <c r="J62" s="594" t="s">
        <v>587</v>
      </c>
      <c r="K62" s="584"/>
      <c r="L62" s="584"/>
      <c r="M62" s="584"/>
      <c r="N62" s="584"/>
      <c r="O62" s="584"/>
      <c r="P62" s="584"/>
      <c r="Q62" s="584"/>
      <c r="R62" s="584"/>
      <c r="S62" s="584"/>
      <c r="T62" s="584"/>
      <c r="U62" s="584"/>
      <c r="V62" s="584"/>
    </row>
    <row r="63" ht="49.5" customHeight="1">
      <c r="A63" s="599"/>
      <c r="B63" s="600"/>
      <c r="C63" s="601" t="s">
        <v>1178</v>
      </c>
      <c r="D63" s="602" t="s">
        <v>19</v>
      </c>
      <c r="E63" s="602">
        <v>5.0</v>
      </c>
      <c r="F63" s="603">
        <v>1.0</v>
      </c>
      <c r="G63" s="604">
        <f t="shared" ref="G63:G64" si="27">E63*F63</f>
        <v>5</v>
      </c>
      <c r="H63" s="609">
        <v>0.0</v>
      </c>
      <c r="I63" s="606">
        <f t="shared" ref="I63:I64" si="28">G63*H63</f>
        <v>0</v>
      </c>
      <c r="J63" s="601"/>
      <c r="K63" s="608"/>
      <c r="L63" s="608"/>
      <c r="M63" s="608"/>
      <c r="N63" s="608"/>
      <c r="O63" s="608"/>
      <c r="P63" s="608"/>
      <c r="Q63" s="608"/>
      <c r="R63" s="608"/>
      <c r="S63" s="608"/>
      <c r="T63" s="608"/>
      <c r="U63" s="608"/>
      <c r="V63" s="608"/>
    </row>
    <row r="64" ht="49.5" customHeight="1">
      <c r="A64" s="599"/>
      <c r="B64" s="600"/>
      <c r="C64" s="601" t="s">
        <v>1179</v>
      </c>
      <c r="D64" s="602" t="s">
        <v>19</v>
      </c>
      <c r="E64" s="602">
        <v>5.0</v>
      </c>
      <c r="F64" s="603">
        <v>1.0</v>
      </c>
      <c r="G64" s="604">
        <f t="shared" si="27"/>
        <v>5</v>
      </c>
      <c r="H64" s="609">
        <v>0.0</v>
      </c>
      <c r="I64" s="606">
        <f t="shared" si="28"/>
        <v>0</v>
      </c>
      <c r="J64" s="601"/>
      <c r="K64" s="608"/>
      <c r="L64" s="608"/>
      <c r="M64" s="608"/>
      <c r="N64" s="608"/>
      <c r="O64" s="608"/>
      <c r="P64" s="608"/>
      <c r="Q64" s="608"/>
      <c r="R64" s="608"/>
      <c r="S64" s="608"/>
      <c r="T64" s="608"/>
      <c r="U64" s="608"/>
      <c r="V64" s="608"/>
    </row>
    <row r="65" ht="49.5" customHeight="1">
      <c r="A65" s="590">
        <v>360.0</v>
      </c>
      <c r="B65" s="591">
        <v>25.0</v>
      </c>
      <c r="C65" s="592" t="s">
        <v>604</v>
      </c>
      <c r="D65" s="593" t="s">
        <v>23</v>
      </c>
      <c r="E65" s="593">
        <v>157.214</v>
      </c>
      <c r="F65" s="582"/>
      <c r="G65" s="582"/>
      <c r="H65" s="582">
        <f>I65/E65</f>
        <v>118919.0762</v>
      </c>
      <c r="I65" s="588">
        <f>I66</f>
        <v>18695743.64</v>
      </c>
      <c r="J65" s="594" t="s">
        <v>605</v>
      </c>
      <c r="K65" s="584"/>
      <c r="L65" s="584"/>
      <c r="M65" s="584"/>
      <c r="N65" s="584"/>
      <c r="O65" s="584"/>
      <c r="P65" s="584"/>
      <c r="Q65" s="584"/>
      <c r="R65" s="584"/>
      <c r="S65" s="584"/>
      <c r="T65" s="584"/>
      <c r="U65" s="584"/>
      <c r="V65" s="584"/>
    </row>
    <row r="66">
      <c r="A66" s="599"/>
      <c r="B66" s="600"/>
      <c r="C66" s="601" t="s">
        <v>1188</v>
      </c>
      <c r="D66" s="602" t="s">
        <v>487</v>
      </c>
      <c r="E66" s="602">
        <v>1.0</v>
      </c>
      <c r="F66" s="603">
        <v>1.0</v>
      </c>
      <c r="G66" s="604">
        <f>E66*F66</f>
        <v>1</v>
      </c>
      <c r="H66" s="605">
        <v>1.869574364E7</v>
      </c>
      <c r="I66" s="606">
        <f>G66*H66</f>
        <v>18695743.64</v>
      </c>
      <c r="J66" s="607"/>
      <c r="K66" s="608"/>
      <c r="L66" s="608"/>
      <c r="M66" s="608"/>
      <c r="N66" s="608"/>
      <c r="O66" s="608"/>
      <c r="P66" s="608"/>
      <c r="Q66" s="608"/>
      <c r="R66" s="608"/>
      <c r="S66" s="608"/>
      <c r="T66" s="608"/>
      <c r="U66" s="608"/>
      <c r="V66" s="608"/>
    </row>
    <row r="67" ht="49.5" customHeight="1">
      <c r="A67" s="590">
        <v>361.0</v>
      </c>
      <c r="B67" s="591">
        <v>26.0</v>
      </c>
      <c r="C67" s="592" t="s">
        <v>584</v>
      </c>
      <c r="D67" s="593" t="s">
        <v>19</v>
      </c>
      <c r="E67" s="593">
        <v>1.0</v>
      </c>
      <c r="F67" s="582"/>
      <c r="G67" s="582"/>
      <c r="H67" s="582">
        <f>I67/E67</f>
        <v>0</v>
      </c>
      <c r="I67" s="588">
        <f>I68+I69</f>
        <v>0</v>
      </c>
      <c r="J67" s="594" t="s">
        <v>590</v>
      </c>
      <c r="K67" s="584"/>
      <c r="L67" s="584"/>
      <c r="M67" s="584"/>
      <c r="N67" s="584"/>
      <c r="O67" s="584"/>
      <c r="P67" s="584"/>
      <c r="Q67" s="584"/>
      <c r="R67" s="584"/>
      <c r="S67" s="584"/>
      <c r="T67" s="584"/>
      <c r="U67" s="584"/>
      <c r="V67" s="584"/>
    </row>
    <row r="68" ht="49.5" customHeight="1">
      <c r="A68" s="599"/>
      <c r="B68" s="600"/>
      <c r="C68" s="601" t="s">
        <v>1176</v>
      </c>
      <c r="D68" s="602" t="s">
        <v>19</v>
      </c>
      <c r="E68" s="602">
        <v>1.0</v>
      </c>
      <c r="F68" s="603">
        <v>1.0</v>
      </c>
      <c r="G68" s="604">
        <f t="shared" ref="G68:G69" si="29">E68*F68</f>
        <v>1</v>
      </c>
      <c r="H68" s="609">
        <v>0.0</v>
      </c>
      <c r="I68" s="606">
        <f t="shared" ref="I68:I69" si="30">G68*H68</f>
        <v>0</v>
      </c>
      <c r="J68" s="601"/>
      <c r="K68" s="608"/>
      <c r="L68" s="608"/>
      <c r="M68" s="608"/>
      <c r="N68" s="608"/>
      <c r="O68" s="608"/>
      <c r="P68" s="608"/>
      <c r="Q68" s="608"/>
      <c r="R68" s="608"/>
      <c r="S68" s="608"/>
      <c r="T68" s="608"/>
      <c r="U68" s="608"/>
      <c r="V68" s="608"/>
    </row>
    <row r="69" ht="49.5" customHeight="1">
      <c r="A69" s="599"/>
      <c r="B69" s="600"/>
      <c r="C69" s="601" t="s">
        <v>1177</v>
      </c>
      <c r="D69" s="602" t="s">
        <v>19</v>
      </c>
      <c r="E69" s="602">
        <v>1.0</v>
      </c>
      <c r="F69" s="603">
        <v>1.0</v>
      </c>
      <c r="G69" s="604">
        <f t="shared" si="29"/>
        <v>1</v>
      </c>
      <c r="H69" s="609">
        <v>0.0</v>
      </c>
      <c r="I69" s="606">
        <f t="shared" si="30"/>
        <v>0</v>
      </c>
      <c r="J69" s="601"/>
      <c r="K69" s="608"/>
      <c r="L69" s="608"/>
      <c r="M69" s="608"/>
      <c r="N69" s="608"/>
      <c r="O69" s="608"/>
      <c r="P69" s="608"/>
      <c r="Q69" s="608"/>
      <c r="R69" s="608"/>
      <c r="S69" s="608"/>
      <c r="T69" s="608"/>
      <c r="U69" s="608"/>
      <c r="V69" s="608"/>
    </row>
    <row r="70" ht="49.5" customHeight="1">
      <c r="A70" s="590">
        <v>362.0</v>
      </c>
      <c r="B70" s="591">
        <v>27.0</v>
      </c>
      <c r="C70" s="592" t="s">
        <v>591</v>
      </c>
      <c r="D70" s="593" t="s">
        <v>19</v>
      </c>
      <c r="E70" s="593">
        <v>11.0</v>
      </c>
      <c r="F70" s="582"/>
      <c r="G70" s="582"/>
      <c r="H70" s="582">
        <f>I70/E70</f>
        <v>0</v>
      </c>
      <c r="I70" s="588">
        <f>I71+I72</f>
        <v>0</v>
      </c>
      <c r="J70" s="594" t="s">
        <v>587</v>
      </c>
      <c r="K70" s="584"/>
      <c r="L70" s="584"/>
      <c r="M70" s="584"/>
      <c r="N70" s="584"/>
      <c r="O70" s="584"/>
      <c r="P70" s="584"/>
      <c r="Q70" s="584"/>
      <c r="R70" s="584"/>
      <c r="S70" s="584"/>
      <c r="T70" s="584"/>
      <c r="U70" s="584"/>
      <c r="V70" s="584"/>
    </row>
    <row r="71" ht="49.5" customHeight="1">
      <c r="A71" s="599"/>
      <c r="B71" s="600"/>
      <c r="C71" s="601" t="s">
        <v>1178</v>
      </c>
      <c r="D71" s="602" t="s">
        <v>19</v>
      </c>
      <c r="E71" s="602">
        <v>11.0</v>
      </c>
      <c r="F71" s="603">
        <v>1.0</v>
      </c>
      <c r="G71" s="604">
        <f t="shared" ref="G71:G72" si="31">E71*F71</f>
        <v>11</v>
      </c>
      <c r="H71" s="609">
        <v>0.0</v>
      </c>
      <c r="I71" s="606">
        <f t="shared" ref="I71:I72" si="32">G71*H71</f>
        <v>0</v>
      </c>
      <c r="J71" s="601"/>
      <c r="K71" s="608"/>
      <c r="L71" s="608"/>
      <c r="M71" s="608"/>
      <c r="N71" s="608"/>
      <c r="O71" s="608"/>
      <c r="P71" s="608"/>
      <c r="Q71" s="608"/>
      <c r="R71" s="608"/>
      <c r="S71" s="608"/>
      <c r="T71" s="608"/>
      <c r="U71" s="608"/>
      <c r="V71" s="608"/>
    </row>
    <row r="72" ht="49.5" customHeight="1">
      <c r="A72" s="599"/>
      <c r="B72" s="600"/>
      <c r="C72" s="601" t="s">
        <v>1179</v>
      </c>
      <c r="D72" s="602" t="s">
        <v>19</v>
      </c>
      <c r="E72" s="602">
        <v>11.0</v>
      </c>
      <c r="F72" s="603">
        <v>1.0</v>
      </c>
      <c r="G72" s="604">
        <f t="shared" si="31"/>
        <v>11</v>
      </c>
      <c r="H72" s="609">
        <v>0.0</v>
      </c>
      <c r="I72" s="606">
        <f t="shared" si="32"/>
        <v>0</v>
      </c>
      <c r="J72" s="601"/>
      <c r="K72" s="608"/>
      <c r="L72" s="608"/>
      <c r="M72" s="608"/>
      <c r="N72" s="608"/>
      <c r="O72" s="608"/>
      <c r="P72" s="608"/>
      <c r="Q72" s="608"/>
      <c r="R72" s="608"/>
      <c r="S72" s="608"/>
      <c r="T72" s="608"/>
      <c r="U72" s="608"/>
      <c r="V72" s="608"/>
    </row>
    <row r="73" ht="49.5" customHeight="1">
      <c r="A73" s="590">
        <v>363.0</v>
      </c>
      <c r="B73" s="591">
        <v>28.0</v>
      </c>
      <c r="C73" s="592" t="s">
        <v>606</v>
      </c>
      <c r="D73" s="593" t="s">
        <v>23</v>
      </c>
      <c r="E73" s="593">
        <v>203.395</v>
      </c>
      <c r="F73" s="582"/>
      <c r="G73" s="582"/>
      <c r="H73" s="582">
        <f>I73/E73</f>
        <v>122986.6545</v>
      </c>
      <c r="I73" s="588">
        <f>I74</f>
        <v>25014870.59</v>
      </c>
      <c r="J73" s="594" t="s">
        <v>607</v>
      </c>
      <c r="K73" s="584"/>
      <c r="L73" s="584"/>
      <c r="M73" s="584"/>
      <c r="N73" s="584"/>
      <c r="O73" s="584"/>
      <c r="P73" s="584"/>
      <c r="Q73" s="584"/>
      <c r="R73" s="584"/>
      <c r="S73" s="584"/>
      <c r="T73" s="584"/>
      <c r="U73" s="584"/>
      <c r="V73" s="584"/>
    </row>
    <row r="74">
      <c r="A74" s="599"/>
      <c r="B74" s="600"/>
      <c r="C74" s="601" t="s">
        <v>1189</v>
      </c>
      <c r="D74" s="602" t="s">
        <v>487</v>
      </c>
      <c r="E74" s="602">
        <v>1.0</v>
      </c>
      <c r="F74" s="603">
        <v>1.0</v>
      </c>
      <c r="G74" s="604">
        <f>E74*F74</f>
        <v>1</v>
      </c>
      <c r="H74" s="605">
        <v>2.501487059E7</v>
      </c>
      <c r="I74" s="606">
        <f>G74*H74</f>
        <v>25014870.59</v>
      </c>
      <c r="J74" s="607"/>
      <c r="K74" s="608"/>
      <c r="L74" s="608"/>
      <c r="M74" s="608"/>
      <c r="N74" s="608"/>
      <c r="O74" s="608"/>
      <c r="P74" s="608"/>
      <c r="Q74" s="608"/>
      <c r="R74" s="608"/>
      <c r="S74" s="608"/>
      <c r="T74" s="608"/>
      <c r="U74" s="608"/>
      <c r="V74" s="608"/>
    </row>
    <row r="75" ht="49.5" customHeight="1">
      <c r="A75" s="590">
        <v>364.0</v>
      </c>
      <c r="B75" s="591">
        <v>29.0</v>
      </c>
      <c r="C75" s="592" t="s">
        <v>584</v>
      </c>
      <c r="D75" s="593" t="s">
        <v>19</v>
      </c>
      <c r="E75" s="593">
        <v>2.0</v>
      </c>
      <c r="F75" s="582"/>
      <c r="G75" s="582"/>
      <c r="H75" s="582">
        <f>I75/E75</f>
        <v>0</v>
      </c>
      <c r="I75" s="588">
        <f>I76+I77</f>
        <v>0</v>
      </c>
      <c r="J75" s="594" t="s">
        <v>590</v>
      </c>
      <c r="K75" s="584"/>
      <c r="L75" s="584"/>
      <c r="M75" s="584"/>
      <c r="N75" s="584"/>
      <c r="O75" s="584"/>
      <c r="P75" s="584"/>
      <c r="Q75" s="584"/>
      <c r="R75" s="584"/>
      <c r="S75" s="584"/>
      <c r="T75" s="584"/>
      <c r="U75" s="584"/>
      <c r="V75" s="584"/>
    </row>
    <row r="76" ht="49.5" customHeight="1">
      <c r="A76" s="599"/>
      <c r="B76" s="600"/>
      <c r="C76" s="601" t="s">
        <v>1176</v>
      </c>
      <c r="D76" s="602" t="s">
        <v>19</v>
      </c>
      <c r="E76" s="602">
        <v>2.0</v>
      </c>
      <c r="F76" s="603">
        <v>1.0</v>
      </c>
      <c r="G76" s="604">
        <f t="shared" ref="G76:G77" si="33">E76*F76</f>
        <v>2</v>
      </c>
      <c r="H76" s="609">
        <v>0.0</v>
      </c>
      <c r="I76" s="606">
        <f t="shared" ref="I76:I77" si="34">G76*H76</f>
        <v>0</v>
      </c>
      <c r="J76" s="601"/>
      <c r="K76" s="608"/>
      <c r="L76" s="608"/>
      <c r="M76" s="608"/>
      <c r="N76" s="608"/>
      <c r="O76" s="608"/>
      <c r="P76" s="608"/>
      <c r="Q76" s="608"/>
      <c r="R76" s="608"/>
      <c r="S76" s="608"/>
      <c r="T76" s="608"/>
      <c r="U76" s="608"/>
      <c r="V76" s="608"/>
    </row>
    <row r="77" ht="49.5" customHeight="1">
      <c r="A77" s="599"/>
      <c r="B77" s="600"/>
      <c r="C77" s="601" t="s">
        <v>1177</v>
      </c>
      <c r="D77" s="602" t="s">
        <v>19</v>
      </c>
      <c r="E77" s="602">
        <v>2.0</v>
      </c>
      <c r="F77" s="603">
        <v>1.0</v>
      </c>
      <c r="G77" s="604">
        <f t="shared" si="33"/>
        <v>2</v>
      </c>
      <c r="H77" s="609">
        <v>0.0</v>
      </c>
      <c r="I77" s="606">
        <f t="shared" si="34"/>
        <v>0</v>
      </c>
      <c r="J77" s="601"/>
      <c r="K77" s="608"/>
      <c r="L77" s="608"/>
      <c r="M77" s="608"/>
      <c r="N77" s="608"/>
      <c r="O77" s="608"/>
      <c r="P77" s="608"/>
      <c r="Q77" s="608"/>
      <c r="R77" s="608"/>
      <c r="S77" s="608"/>
      <c r="T77" s="608"/>
      <c r="U77" s="608"/>
      <c r="V77" s="608"/>
    </row>
    <row r="78" ht="49.5" customHeight="1">
      <c r="A78" s="590">
        <v>365.0</v>
      </c>
      <c r="B78" s="591">
        <v>30.0</v>
      </c>
      <c r="C78" s="592" t="s">
        <v>591</v>
      </c>
      <c r="D78" s="593" t="s">
        <v>19</v>
      </c>
      <c r="E78" s="593">
        <v>8.0</v>
      </c>
      <c r="F78" s="582"/>
      <c r="G78" s="582"/>
      <c r="H78" s="582">
        <f>I78/E78</f>
        <v>0</v>
      </c>
      <c r="I78" s="588">
        <f>I79+I80</f>
        <v>0</v>
      </c>
      <c r="J78" s="594" t="s">
        <v>587</v>
      </c>
      <c r="K78" s="584"/>
      <c r="L78" s="584"/>
      <c r="M78" s="584"/>
      <c r="N78" s="584"/>
      <c r="O78" s="584"/>
      <c r="P78" s="584"/>
      <c r="Q78" s="584"/>
      <c r="R78" s="584"/>
      <c r="S78" s="584"/>
      <c r="T78" s="584"/>
      <c r="U78" s="584"/>
      <c r="V78" s="584"/>
    </row>
    <row r="79" ht="49.5" customHeight="1">
      <c r="A79" s="599"/>
      <c r="B79" s="600"/>
      <c r="C79" s="601" t="s">
        <v>1178</v>
      </c>
      <c r="D79" s="602" t="s">
        <v>19</v>
      </c>
      <c r="E79" s="602">
        <v>8.0</v>
      </c>
      <c r="F79" s="603">
        <v>1.0</v>
      </c>
      <c r="G79" s="604">
        <f t="shared" ref="G79:G80" si="35">E79*F79</f>
        <v>8</v>
      </c>
      <c r="H79" s="609">
        <v>0.0</v>
      </c>
      <c r="I79" s="606">
        <f t="shared" ref="I79:I80" si="36">G79*H79</f>
        <v>0</v>
      </c>
      <c r="J79" s="601"/>
      <c r="K79" s="608"/>
      <c r="L79" s="608"/>
      <c r="M79" s="608"/>
      <c r="N79" s="608"/>
      <c r="O79" s="608"/>
      <c r="P79" s="608"/>
      <c r="Q79" s="608"/>
      <c r="R79" s="608"/>
      <c r="S79" s="608"/>
      <c r="T79" s="608"/>
      <c r="U79" s="608"/>
      <c r="V79" s="608"/>
    </row>
    <row r="80" ht="49.5" customHeight="1">
      <c r="A80" s="599"/>
      <c r="B80" s="600"/>
      <c r="C80" s="601" t="s">
        <v>1179</v>
      </c>
      <c r="D80" s="602" t="s">
        <v>19</v>
      </c>
      <c r="E80" s="602">
        <v>8.0</v>
      </c>
      <c r="F80" s="603">
        <v>1.0</v>
      </c>
      <c r="G80" s="604">
        <f t="shared" si="35"/>
        <v>8</v>
      </c>
      <c r="H80" s="609">
        <v>0.0</v>
      </c>
      <c r="I80" s="606">
        <f t="shared" si="36"/>
        <v>0</v>
      </c>
      <c r="J80" s="601"/>
      <c r="K80" s="608"/>
      <c r="L80" s="608"/>
      <c r="M80" s="608"/>
      <c r="N80" s="608"/>
      <c r="O80" s="608"/>
      <c r="P80" s="608"/>
      <c r="Q80" s="608"/>
      <c r="R80" s="608"/>
      <c r="S80" s="608"/>
      <c r="T80" s="608"/>
      <c r="U80" s="608"/>
      <c r="V80" s="608"/>
    </row>
    <row r="81" ht="49.5" customHeight="1">
      <c r="A81" s="590">
        <v>366.0</v>
      </c>
      <c r="B81" s="591">
        <v>31.0</v>
      </c>
      <c r="C81" s="592" t="s">
        <v>608</v>
      </c>
      <c r="D81" s="593" t="s">
        <v>23</v>
      </c>
      <c r="E81" s="593">
        <v>1.425</v>
      </c>
      <c r="F81" s="582"/>
      <c r="G81" s="582"/>
      <c r="H81" s="582">
        <f>I81/E81</f>
        <v>771068.7368</v>
      </c>
      <c r="I81" s="588">
        <f>I82</f>
        <v>1098772.95</v>
      </c>
      <c r="J81" s="594" t="s">
        <v>609</v>
      </c>
      <c r="K81" s="584"/>
      <c r="L81" s="584"/>
      <c r="M81" s="584"/>
      <c r="N81" s="584"/>
      <c r="O81" s="584"/>
      <c r="P81" s="584"/>
      <c r="Q81" s="584"/>
      <c r="R81" s="584"/>
      <c r="S81" s="584"/>
      <c r="T81" s="584"/>
      <c r="U81" s="584"/>
      <c r="V81" s="584"/>
    </row>
    <row r="82">
      <c r="A82" s="599"/>
      <c r="B82" s="600"/>
      <c r="C82" s="601" t="s">
        <v>1190</v>
      </c>
      <c r="D82" s="602" t="s">
        <v>487</v>
      </c>
      <c r="E82" s="602">
        <v>1.0</v>
      </c>
      <c r="F82" s="603">
        <v>1.0</v>
      </c>
      <c r="G82" s="604">
        <f>E82*F82</f>
        <v>1</v>
      </c>
      <c r="H82" s="605">
        <v>1098772.95</v>
      </c>
      <c r="I82" s="606">
        <f>G82*H82</f>
        <v>1098772.95</v>
      </c>
      <c r="J82" s="607"/>
      <c r="K82" s="608"/>
      <c r="L82" s="608"/>
      <c r="M82" s="608"/>
      <c r="N82" s="608"/>
      <c r="O82" s="608"/>
      <c r="P82" s="608"/>
      <c r="Q82" s="608"/>
      <c r="R82" s="608"/>
      <c r="S82" s="608"/>
      <c r="T82" s="608"/>
      <c r="U82" s="608"/>
      <c r="V82" s="608"/>
    </row>
    <row r="83" ht="49.5" customHeight="1">
      <c r="A83" s="590">
        <v>367.0</v>
      </c>
      <c r="B83" s="591">
        <v>32.0</v>
      </c>
      <c r="C83" s="592" t="s">
        <v>610</v>
      </c>
      <c r="D83" s="593" t="s">
        <v>23</v>
      </c>
      <c r="E83" s="593">
        <v>1.425</v>
      </c>
      <c r="F83" s="582"/>
      <c r="G83" s="582"/>
      <c r="H83" s="582">
        <f>I83/E83</f>
        <v>771069.2632</v>
      </c>
      <c r="I83" s="588">
        <f>I84</f>
        <v>1098773.7</v>
      </c>
      <c r="J83" s="594" t="s">
        <v>611</v>
      </c>
      <c r="K83" s="584"/>
      <c r="L83" s="584"/>
      <c r="M83" s="584"/>
      <c r="N83" s="584"/>
      <c r="O83" s="584"/>
      <c r="P83" s="584"/>
      <c r="Q83" s="584"/>
      <c r="R83" s="584"/>
      <c r="S83" s="584"/>
      <c r="T83" s="584"/>
      <c r="U83" s="584"/>
      <c r="V83" s="584"/>
    </row>
    <row r="84">
      <c r="A84" s="599"/>
      <c r="B84" s="600"/>
      <c r="C84" s="601" t="s">
        <v>1191</v>
      </c>
      <c r="D84" s="602" t="s">
        <v>487</v>
      </c>
      <c r="E84" s="602">
        <v>1.0</v>
      </c>
      <c r="F84" s="603">
        <v>1.0</v>
      </c>
      <c r="G84" s="604">
        <f>E84*F84</f>
        <v>1</v>
      </c>
      <c r="H84" s="605">
        <v>1098773.7</v>
      </c>
      <c r="I84" s="606">
        <f>G84*H84</f>
        <v>1098773.7</v>
      </c>
      <c r="J84" s="607"/>
      <c r="K84" s="608"/>
      <c r="L84" s="608"/>
      <c r="M84" s="608"/>
      <c r="N84" s="608"/>
      <c r="O84" s="608"/>
      <c r="P84" s="608"/>
      <c r="Q84" s="608"/>
      <c r="R84" s="608"/>
      <c r="S84" s="608"/>
      <c r="T84" s="608"/>
      <c r="U84" s="608"/>
      <c r="V84" s="608"/>
    </row>
    <row r="85" ht="49.5" customHeight="1">
      <c r="A85" s="590">
        <v>368.0</v>
      </c>
      <c r="B85" s="591">
        <v>33.0</v>
      </c>
      <c r="C85" s="592" t="s">
        <v>612</v>
      </c>
      <c r="D85" s="593" t="s">
        <v>23</v>
      </c>
      <c r="E85" s="593">
        <v>1.425</v>
      </c>
      <c r="F85" s="582"/>
      <c r="G85" s="582"/>
      <c r="H85" s="582">
        <f>I85/E85</f>
        <v>771068.7368</v>
      </c>
      <c r="I85" s="588">
        <f>I86</f>
        <v>1098772.95</v>
      </c>
      <c r="J85" s="594" t="s">
        <v>609</v>
      </c>
      <c r="K85" s="584"/>
      <c r="L85" s="584"/>
      <c r="M85" s="584"/>
      <c r="N85" s="584"/>
      <c r="O85" s="584"/>
      <c r="P85" s="584"/>
      <c r="Q85" s="584"/>
      <c r="R85" s="584"/>
      <c r="S85" s="584"/>
      <c r="T85" s="584"/>
      <c r="U85" s="584"/>
      <c r="V85" s="584"/>
    </row>
    <row r="86">
      <c r="A86" s="599"/>
      <c r="B86" s="600"/>
      <c r="C86" s="601" t="s">
        <v>1192</v>
      </c>
      <c r="D86" s="602" t="s">
        <v>487</v>
      </c>
      <c r="E86" s="602">
        <v>1.0</v>
      </c>
      <c r="F86" s="603">
        <v>1.0</v>
      </c>
      <c r="G86" s="604">
        <f>E86*F86</f>
        <v>1</v>
      </c>
      <c r="H86" s="605">
        <v>1098772.95</v>
      </c>
      <c r="I86" s="606">
        <f>G86*H86</f>
        <v>1098772.95</v>
      </c>
      <c r="J86" s="607"/>
      <c r="K86" s="608"/>
      <c r="L86" s="608"/>
      <c r="M86" s="608"/>
      <c r="N86" s="608"/>
      <c r="O86" s="608"/>
      <c r="P86" s="608"/>
      <c r="Q86" s="608"/>
      <c r="R86" s="608"/>
      <c r="S86" s="608"/>
      <c r="T86" s="608"/>
      <c r="U86" s="608"/>
      <c r="V86" s="608"/>
    </row>
    <row r="87" ht="49.5" customHeight="1">
      <c r="A87" s="590">
        <v>369.0</v>
      </c>
      <c r="B87" s="591">
        <v>34.0</v>
      </c>
      <c r="C87" s="592" t="s">
        <v>613</v>
      </c>
      <c r="D87" s="593" t="s">
        <v>23</v>
      </c>
      <c r="E87" s="593">
        <v>1.425</v>
      </c>
      <c r="F87" s="582"/>
      <c r="G87" s="582"/>
      <c r="H87" s="582">
        <f>I87/E87</f>
        <v>771069.2561</v>
      </c>
      <c r="I87" s="588">
        <f>I88</f>
        <v>1098773.69</v>
      </c>
      <c r="J87" s="594" t="s">
        <v>609</v>
      </c>
      <c r="K87" s="584"/>
      <c r="L87" s="584"/>
      <c r="M87" s="584"/>
      <c r="N87" s="584"/>
      <c r="O87" s="584"/>
      <c r="P87" s="584"/>
      <c r="Q87" s="584"/>
      <c r="R87" s="584"/>
      <c r="S87" s="584"/>
      <c r="T87" s="584"/>
      <c r="U87" s="584"/>
      <c r="V87" s="584"/>
    </row>
    <row r="88">
      <c r="A88" s="599"/>
      <c r="B88" s="600"/>
      <c r="C88" s="601" t="s">
        <v>1193</v>
      </c>
      <c r="D88" s="602" t="s">
        <v>487</v>
      </c>
      <c r="E88" s="602">
        <v>1.0</v>
      </c>
      <c r="F88" s="603">
        <v>1.0</v>
      </c>
      <c r="G88" s="604">
        <f>E88*F88</f>
        <v>1</v>
      </c>
      <c r="H88" s="605">
        <v>1098773.69</v>
      </c>
      <c r="I88" s="606">
        <f>G88*H88</f>
        <v>1098773.69</v>
      </c>
      <c r="J88" s="607"/>
      <c r="K88" s="608"/>
      <c r="L88" s="608"/>
      <c r="M88" s="608"/>
      <c r="N88" s="608"/>
      <c r="O88" s="608"/>
      <c r="P88" s="608"/>
      <c r="Q88" s="608"/>
      <c r="R88" s="608"/>
      <c r="S88" s="608"/>
      <c r="T88" s="608"/>
      <c r="U88" s="608"/>
      <c r="V88" s="608"/>
    </row>
    <row r="89" ht="49.5" customHeight="1">
      <c r="A89" s="590">
        <v>370.0</v>
      </c>
      <c r="B89" s="591">
        <v>35.0</v>
      </c>
      <c r="C89" s="592" t="s">
        <v>614</v>
      </c>
      <c r="D89" s="593" t="s">
        <v>23</v>
      </c>
      <c r="E89" s="593">
        <v>3.317</v>
      </c>
      <c r="F89" s="582"/>
      <c r="G89" s="582"/>
      <c r="H89" s="582">
        <f>I89/E89</f>
        <v>331255.2608</v>
      </c>
      <c r="I89" s="588">
        <f>I90</f>
        <v>1098773.7</v>
      </c>
      <c r="J89" s="594" t="s">
        <v>615</v>
      </c>
      <c r="K89" s="584"/>
      <c r="L89" s="584"/>
      <c r="M89" s="584"/>
      <c r="N89" s="584"/>
      <c r="O89" s="584"/>
      <c r="P89" s="584"/>
      <c r="Q89" s="584"/>
      <c r="R89" s="584"/>
      <c r="S89" s="584"/>
      <c r="T89" s="584"/>
      <c r="U89" s="584"/>
      <c r="V89" s="584"/>
    </row>
    <row r="90">
      <c r="A90" s="599"/>
      <c r="B90" s="600"/>
      <c r="C90" s="601" t="s">
        <v>1194</v>
      </c>
      <c r="D90" s="602" t="s">
        <v>487</v>
      </c>
      <c r="E90" s="602">
        <v>1.0</v>
      </c>
      <c r="F90" s="603">
        <v>1.0</v>
      </c>
      <c r="G90" s="604">
        <f>E90*F90</f>
        <v>1</v>
      </c>
      <c r="H90" s="605">
        <v>1098773.7</v>
      </c>
      <c r="I90" s="606">
        <f>G90*H90</f>
        <v>1098773.7</v>
      </c>
      <c r="J90" s="607"/>
      <c r="K90" s="608"/>
      <c r="L90" s="608"/>
      <c r="M90" s="608"/>
      <c r="N90" s="608"/>
      <c r="O90" s="608"/>
      <c r="P90" s="608"/>
      <c r="Q90" s="608"/>
      <c r="R90" s="608"/>
      <c r="S90" s="608"/>
      <c r="T90" s="608"/>
      <c r="U90" s="608"/>
      <c r="V90" s="608"/>
    </row>
    <row r="91" ht="49.5" customHeight="1">
      <c r="A91" s="590">
        <v>371.0</v>
      </c>
      <c r="B91" s="591">
        <v>36.0</v>
      </c>
      <c r="C91" s="592" t="s">
        <v>616</v>
      </c>
      <c r="D91" s="593" t="s">
        <v>23</v>
      </c>
      <c r="E91" s="593">
        <v>3.317</v>
      </c>
      <c r="F91" s="582"/>
      <c r="G91" s="582"/>
      <c r="H91" s="582">
        <f>I91/E91</f>
        <v>331255.4959</v>
      </c>
      <c r="I91" s="588">
        <f>I92</f>
        <v>1098774.48</v>
      </c>
      <c r="J91" s="594" t="s">
        <v>615</v>
      </c>
      <c r="K91" s="584"/>
      <c r="L91" s="584"/>
      <c r="M91" s="584"/>
      <c r="N91" s="584"/>
      <c r="O91" s="584"/>
      <c r="P91" s="584"/>
      <c r="Q91" s="584"/>
      <c r="R91" s="584"/>
      <c r="S91" s="584"/>
      <c r="T91" s="584"/>
      <c r="U91" s="584"/>
      <c r="V91" s="584"/>
    </row>
    <row r="92">
      <c r="A92" s="599"/>
      <c r="B92" s="600"/>
      <c r="C92" s="601" t="s">
        <v>1195</v>
      </c>
      <c r="D92" s="602" t="s">
        <v>487</v>
      </c>
      <c r="E92" s="602">
        <v>1.0</v>
      </c>
      <c r="F92" s="603">
        <v>1.0</v>
      </c>
      <c r="G92" s="604">
        <f>E92*F92</f>
        <v>1</v>
      </c>
      <c r="H92" s="605">
        <v>1098774.48</v>
      </c>
      <c r="I92" s="606">
        <f>G92*H92</f>
        <v>1098774.48</v>
      </c>
      <c r="J92" s="607"/>
      <c r="K92" s="608"/>
      <c r="L92" s="608"/>
      <c r="M92" s="608"/>
      <c r="N92" s="608"/>
      <c r="O92" s="608"/>
      <c r="P92" s="608"/>
      <c r="Q92" s="608"/>
      <c r="R92" s="608"/>
      <c r="S92" s="608"/>
      <c r="T92" s="608"/>
      <c r="U92" s="608"/>
      <c r="V92" s="608"/>
    </row>
    <row r="93">
      <c r="A93" s="578">
        <v>372.0</v>
      </c>
      <c r="B93" s="585"/>
      <c r="C93" s="586" t="s">
        <v>617</v>
      </c>
      <c r="D93" s="587"/>
      <c r="E93" s="587"/>
      <c r="F93" s="582"/>
      <c r="G93" s="582"/>
      <c r="H93" s="582"/>
      <c r="I93" s="588"/>
      <c r="J93" s="589"/>
      <c r="K93" s="584"/>
      <c r="L93" s="584"/>
      <c r="M93" s="584"/>
      <c r="N93" s="584"/>
      <c r="O93" s="584"/>
      <c r="P93" s="584"/>
      <c r="Q93" s="584"/>
      <c r="R93" s="584"/>
      <c r="S93" s="584"/>
      <c r="T93" s="584"/>
      <c r="U93" s="584"/>
      <c r="V93" s="584"/>
    </row>
    <row r="94">
      <c r="A94" s="578">
        <v>371.0</v>
      </c>
      <c r="B94" s="585"/>
      <c r="C94" s="612" t="s">
        <v>618</v>
      </c>
      <c r="D94" s="587"/>
      <c r="E94" s="587"/>
      <c r="F94" s="582"/>
      <c r="G94" s="582"/>
      <c r="H94" s="582"/>
      <c r="I94" s="582"/>
      <c r="J94" s="589"/>
      <c r="K94" s="584"/>
      <c r="L94" s="584"/>
      <c r="M94" s="584"/>
      <c r="N94" s="584"/>
      <c r="O94" s="584"/>
      <c r="P94" s="584"/>
      <c r="Q94" s="584"/>
      <c r="R94" s="584"/>
      <c r="S94" s="584"/>
      <c r="T94" s="584"/>
      <c r="U94" s="584"/>
      <c r="V94" s="584"/>
    </row>
    <row r="95">
      <c r="A95" s="590">
        <v>372.0</v>
      </c>
      <c r="B95" s="591">
        <v>37.0</v>
      </c>
      <c r="C95" s="592" t="s">
        <v>619</v>
      </c>
      <c r="D95" s="593" t="s">
        <v>23</v>
      </c>
      <c r="E95" s="593">
        <v>1664.0</v>
      </c>
      <c r="F95" s="582"/>
      <c r="G95" s="582"/>
      <c r="H95" s="582">
        <f>I95/E95</f>
        <v>0</v>
      </c>
      <c r="I95" s="582">
        <f>I96</f>
        <v>0</v>
      </c>
      <c r="J95" s="594" t="s">
        <v>620</v>
      </c>
      <c r="K95" s="584"/>
      <c r="L95" s="584"/>
      <c r="M95" s="584"/>
      <c r="N95" s="584"/>
      <c r="O95" s="584"/>
      <c r="P95" s="584"/>
      <c r="Q95" s="584"/>
      <c r="R95" s="584"/>
      <c r="S95" s="584"/>
      <c r="T95" s="584"/>
      <c r="U95" s="584"/>
      <c r="V95" s="584"/>
    </row>
    <row r="96">
      <c r="A96" s="599"/>
      <c r="B96" s="600"/>
      <c r="C96" s="601" t="s">
        <v>1196</v>
      </c>
      <c r="D96" s="602" t="s">
        <v>23</v>
      </c>
      <c r="E96" s="602">
        <v>1664.0</v>
      </c>
      <c r="F96" s="603">
        <v>1.0</v>
      </c>
      <c r="G96" s="604">
        <f>E96*F96</f>
        <v>1664</v>
      </c>
      <c r="H96" s="609">
        <v>0.0</v>
      </c>
      <c r="I96" s="606">
        <f>G96*H96</f>
        <v>0</v>
      </c>
      <c r="J96" s="601"/>
      <c r="K96" s="608"/>
      <c r="L96" s="608"/>
      <c r="M96" s="608"/>
      <c r="N96" s="608"/>
      <c r="O96" s="608"/>
      <c r="P96" s="608"/>
      <c r="Q96" s="608"/>
      <c r="R96" s="608"/>
      <c r="S96" s="608"/>
      <c r="T96" s="608"/>
      <c r="U96" s="608"/>
      <c r="V96" s="608"/>
    </row>
    <row r="97">
      <c r="A97" s="590">
        <v>373.0</v>
      </c>
      <c r="B97" s="591">
        <v>38.0</v>
      </c>
      <c r="C97" s="592" t="s">
        <v>621</v>
      </c>
      <c r="D97" s="593" t="s">
        <v>23</v>
      </c>
      <c r="E97" s="593">
        <v>1664.0</v>
      </c>
      <c r="F97" s="582"/>
      <c r="G97" s="582"/>
      <c r="H97" s="582">
        <f>I97/E97</f>
        <v>0</v>
      </c>
      <c r="I97" s="582">
        <f>SUM(I98:I102)</f>
        <v>0</v>
      </c>
      <c r="J97" s="594" t="s">
        <v>622</v>
      </c>
      <c r="K97" s="584"/>
      <c r="L97" s="584"/>
      <c r="M97" s="584"/>
      <c r="N97" s="584"/>
      <c r="O97" s="584"/>
      <c r="P97" s="584"/>
      <c r="Q97" s="584"/>
      <c r="R97" s="584"/>
      <c r="S97" s="584"/>
      <c r="T97" s="584"/>
      <c r="U97" s="584"/>
      <c r="V97" s="584"/>
    </row>
    <row r="98">
      <c r="A98" s="599"/>
      <c r="B98" s="600"/>
      <c r="C98" s="601" t="s">
        <v>1197</v>
      </c>
      <c r="D98" s="602" t="s">
        <v>19</v>
      </c>
      <c r="E98" s="602">
        <v>3328.0</v>
      </c>
      <c r="F98" s="603">
        <v>1.0</v>
      </c>
      <c r="G98" s="604">
        <f t="shared" ref="G98:G102" si="37">E98*F98</f>
        <v>3328</v>
      </c>
      <c r="H98" s="609">
        <v>0.0</v>
      </c>
      <c r="I98" s="606">
        <f t="shared" ref="I98:I102" si="38">G98*H98</f>
        <v>0</v>
      </c>
      <c r="J98" s="601"/>
      <c r="K98" s="608"/>
      <c r="L98" s="608"/>
      <c r="M98" s="608"/>
      <c r="N98" s="608"/>
      <c r="O98" s="608"/>
      <c r="P98" s="608"/>
      <c r="Q98" s="608"/>
      <c r="R98" s="608"/>
      <c r="S98" s="608"/>
      <c r="T98" s="608"/>
      <c r="U98" s="608"/>
      <c r="V98" s="608"/>
    </row>
    <row r="99">
      <c r="A99" s="599"/>
      <c r="B99" s="600"/>
      <c r="C99" s="601" t="s">
        <v>1198</v>
      </c>
      <c r="D99" s="602" t="s">
        <v>23</v>
      </c>
      <c r="E99" s="602">
        <v>1664.0</v>
      </c>
      <c r="F99" s="603">
        <v>1.0</v>
      </c>
      <c r="G99" s="604">
        <f t="shared" si="37"/>
        <v>1664</v>
      </c>
      <c r="H99" s="609">
        <v>0.0</v>
      </c>
      <c r="I99" s="606">
        <f t="shared" si="38"/>
        <v>0</v>
      </c>
      <c r="J99" s="601"/>
      <c r="K99" s="608"/>
      <c r="L99" s="608"/>
      <c r="M99" s="608"/>
      <c r="N99" s="608"/>
      <c r="O99" s="608"/>
      <c r="P99" s="608"/>
      <c r="Q99" s="608"/>
      <c r="R99" s="608"/>
      <c r="S99" s="608"/>
      <c r="T99" s="608"/>
      <c r="U99" s="608"/>
      <c r="V99" s="608"/>
    </row>
    <row r="100">
      <c r="A100" s="599"/>
      <c r="B100" s="600"/>
      <c r="C100" s="601" t="s">
        <v>1199</v>
      </c>
      <c r="D100" s="602" t="s">
        <v>19</v>
      </c>
      <c r="E100" s="602">
        <v>3328.0</v>
      </c>
      <c r="F100" s="603">
        <v>1.0</v>
      </c>
      <c r="G100" s="604">
        <f t="shared" si="37"/>
        <v>3328</v>
      </c>
      <c r="H100" s="609">
        <v>0.0</v>
      </c>
      <c r="I100" s="606">
        <f t="shared" si="38"/>
        <v>0</v>
      </c>
      <c r="J100" s="601"/>
      <c r="K100" s="608"/>
      <c r="L100" s="608"/>
      <c r="M100" s="608"/>
      <c r="N100" s="608"/>
      <c r="O100" s="608"/>
      <c r="P100" s="608"/>
      <c r="Q100" s="608"/>
      <c r="R100" s="608"/>
      <c r="S100" s="608"/>
      <c r="T100" s="608"/>
      <c r="U100" s="608"/>
      <c r="V100" s="608"/>
    </row>
    <row r="101">
      <c r="A101" s="599"/>
      <c r="B101" s="600"/>
      <c r="C101" s="601" t="s">
        <v>1200</v>
      </c>
      <c r="D101" s="602" t="s">
        <v>19</v>
      </c>
      <c r="E101" s="602">
        <v>26624.0</v>
      </c>
      <c r="F101" s="603">
        <v>1.0</v>
      </c>
      <c r="G101" s="604">
        <f t="shared" si="37"/>
        <v>26624</v>
      </c>
      <c r="H101" s="609">
        <v>0.0</v>
      </c>
      <c r="I101" s="606">
        <f t="shared" si="38"/>
        <v>0</v>
      </c>
      <c r="J101" s="601"/>
      <c r="K101" s="608"/>
      <c r="L101" s="608"/>
      <c r="M101" s="608"/>
      <c r="N101" s="608"/>
      <c r="O101" s="608"/>
      <c r="P101" s="608"/>
      <c r="Q101" s="608"/>
      <c r="R101" s="608"/>
      <c r="S101" s="608"/>
      <c r="T101" s="608"/>
      <c r="U101" s="608"/>
      <c r="V101" s="608"/>
    </row>
    <row r="102">
      <c r="A102" s="599"/>
      <c r="B102" s="600"/>
      <c r="C102" s="601" t="s">
        <v>1201</v>
      </c>
      <c r="D102" s="602" t="s">
        <v>19</v>
      </c>
      <c r="E102" s="602">
        <v>33280.0</v>
      </c>
      <c r="F102" s="603">
        <v>1.0</v>
      </c>
      <c r="G102" s="604">
        <f t="shared" si="37"/>
        <v>33280</v>
      </c>
      <c r="H102" s="609">
        <v>0.0</v>
      </c>
      <c r="I102" s="606">
        <f t="shared" si="38"/>
        <v>0</v>
      </c>
      <c r="J102" s="601"/>
      <c r="K102" s="608"/>
      <c r="L102" s="608"/>
      <c r="M102" s="608"/>
      <c r="N102" s="608"/>
      <c r="O102" s="608"/>
      <c r="P102" s="608"/>
      <c r="Q102" s="608"/>
      <c r="R102" s="608"/>
      <c r="S102" s="608"/>
      <c r="T102" s="608"/>
      <c r="U102" s="608"/>
      <c r="V102" s="608"/>
    </row>
    <row r="103">
      <c r="A103" s="578">
        <v>373.0</v>
      </c>
      <c r="B103" s="585"/>
      <c r="C103" s="612" t="s">
        <v>623</v>
      </c>
      <c r="D103" s="587"/>
      <c r="E103" s="587"/>
      <c r="F103" s="582"/>
      <c r="G103" s="582"/>
      <c r="H103" s="582"/>
      <c r="I103" s="582"/>
      <c r="J103" s="589"/>
      <c r="K103" s="584"/>
      <c r="L103" s="584"/>
      <c r="M103" s="584"/>
      <c r="N103" s="584"/>
      <c r="O103" s="584"/>
      <c r="P103" s="584"/>
      <c r="Q103" s="584"/>
      <c r="R103" s="584"/>
      <c r="S103" s="584"/>
      <c r="T103" s="584"/>
      <c r="U103" s="584"/>
      <c r="V103" s="584"/>
    </row>
    <row r="104">
      <c r="A104" s="590">
        <v>374.0</v>
      </c>
      <c r="B104" s="591">
        <v>39.0</v>
      </c>
      <c r="C104" s="592" t="s">
        <v>619</v>
      </c>
      <c r="D104" s="593" t="s">
        <v>23</v>
      </c>
      <c r="E104" s="593">
        <v>60.0</v>
      </c>
      <c r="F104" s="582"/>
      <c r="G104" s="582"/>
      <c r="H104" s="582">
        <f>I104/E104</f>
        <v>0</v>
      </c>
      <c r="I104" s="582">
        <f>I105</f>
        <v>0</v>
      </c>
      <c r="J104" s="594" t="s">
        <v>624</v>
      </c>
      <c r="K104" s="584"/>
      <c r="L104" s="584"/>
      <c r="M104" s="584"/>
      <c r="N104" s="584"/>
      <c r="O104" s="584"/>
      <c r="P104" s="584"/>
      <c r="Q104" s="584"/>
      <c r="R104" s="584"/>
      <c r="S104" s="584"/>
      <c r="T104" s="584"/>
      <c r="U104" s="584"/>
      <c r="V104" s="584"/>
    </row>
    <row r="105">
      <c r="A105" s="599"/>
      <c r="B105" s="600"/>
      <c r="C105" s="601" t="s">
        <v>1196</v>
      </c>
      <c r="D105" s="602" t="s">
        <v>23</v>
      </c>
      <c r="E105" s="602">
        <v>60.0</v>
      </c>
      <c r="F105" s="603">
        <v>1.0</v>
      </c>
      <c r="G105" s="604">
        <f>E105*F105</f>
        <v>60</v>
      </c>
      <c r="H105" s="609">
        <v>0.0</v>
      </c>
      <c r="I105" s="606">
        <f>G105*H105</f>
        <v>0</v>
      </c>
      <c r="J105" s="601"/>
      <c r="K105" s="608"/>
      <c r="L105" s="608"/>
      <c r="M105" s="608"/>
      <c r="N105" s="608"/>
      <c r="O105" s="608"/>
      <c r="P105" s="608"/>
      <c r="Q105" s="608"/>
      <c r="R105" s="608"/>
      <c r="S105" s="608"/>
      <c r="T105" s="608"/>
      <c r="U105" s="608"/>
      <c r="V105" s="608"/>
    </row>
    <row r="106">
      <c r="A106" s="590">
        <v>375.0</v>
      </c>
      <c r="B106" s="591">
        <v>40.0</v>
      </c>
      <c r="C106" s="592" t="s">
        <v>621</v>
      </c>
      <c r="D106" s="593" t="s">
        <v>23</v>
      </c>
      <c r="E106" s="593">
        <v>60.0</v>
      </c>
      <c r="F106" s="582"/>
      <c r="G106" s="582"/>
      <c r="H106" s="582">
        <f>I106/E106</f>
        <v>0</v>
      </c>
      <c r="I106" s="613"/>
      <c r="J106" s="594" t="s">
        <v>625</v>
      </c>
      <c r="K106" s="584"/>
      <c r="L106" s="584"/>
      <c r="M106" s="584"/>
      <c r="N106" s="584"/>
      <c r="O106" s="584"/>
      <c r="P106" s="584"/>
      <c r="Q106" s="584"/>
      <c r="R106" s="584"/>
      <c r="S106" s="584"/>
      <c r="T106" s="584"/>
      <c r="U106" s="584"/>
      <c r="V106" s="584"/>
    </row>
    <row r="107">
      <c r="A107" s="599"/>
      <c r="B107" s="600"/>
      <c r="C107" s="601" t="s">
        <v>1202</v>
      </c>
      <c r="D107" s="602" t="s">
        <v>19</v>
      </c>
      <c r="E107" s="602">
        <v>80.0</v>
      </c>
      <c r="F107" s="603">
        <v>1.0</v>
      </c>
      <c r="G107" s="604">
        <f t="shared" ref="G107:G111" si="39">E107*F107</f>
        <v>80</v>
      </c>
      <c r="H107" s="609">
        <v>0.0</v>
      </c>
      <c r="I107" s="606">
        <f t="shared" ref="I107:I111" si="40">G107*H107</f>
        <v>0</v>
      </c>
      <c r="J107" s="601"/>
      <c r="K107" s="608"/>
      <c r="L107" s="608"/>
      <c r="M107" s="608"/>
      <c r="N107" s="608"/>
      <c r="O107" s="608"/>
      <c r="P107" s="608"/>
      <c r="Q107" s="608"/>
      <c r="R107" s="608"/>
      <c r="S107" s="608"/>
      <c r="T107" s="608"/>
      <c r="U107" s="608"/>
      <c r="V107" s="608"/>
    </row>
    <row r="108">
      <c r="A108" s="599"/>
      <c r="B108" s="600"/>
      <c r="C108" s="601" t="s">
        <v>1203</v>
      </c>
      <c r="D108" s="602" t="s">
        <v>23</v>
      </c>
      <c r="E108" s="602">
        <v>60.0</v>
      </c>
      <c r="F108" s="603">
        <v>1.0</v>
      </c>
      <c r="G108" s="604">
        <f t="shared" si="39"/>
        <v>60</v>
      </c>
      <c r="H108" s="609">
        <v>0.0</v>
      </c>
      <c r="I108" s="606">
        <f t="shared" si="40"/>
        <v>0</v>
      </c>
      <c r="J108" s="601"/>
      <c r="K108" s="608"/>
      <c r="L108" s="608"/>
      <c r="M108" s="608"/>
      <c r="N108" s="608"/>
      <c r="O108" s="608"/>
      <c r="P108" s="608"/>
      <c r="Q108" s="608"/>
      <c r="R108" s="608"/>
      <c r="S108" s="608"/>
      <c r="T108" s="608"/>
      <c r="U108" s="608"/>
      <c r="V108" s="608"/>
    </row>
    <row r="109">
      <c r="A109" s="599"/>
      <c r="B109" s="600"/>
      <c r="C109" s="601" t="s">
        <v>1204</v>
      </c>
      <c r="D109" s="602" t="s">
        <v>19</v>
      </c>
      <c r="E109" s="602">
        <v>160.0</v>
      </c>
      <c r="F109" s="603">
        <v>1.0</v>
      </c>
      <c r="G109" s="604">
        <f t="shared" si="39"/>
        <v>160</v>
      </c>
      <c r="H109" s="609">
        <v>0.0</v>
      </c>
      <c r="I109" s="606">
        <f t="shared" si="40"/>
        <v>0</v>
      </c>
      <c r="J109" s="601"/>
      <c r="K109" s="608"/>
      <c r="L109" s="608"/>
      <c r="M109" s="608"/>
      <c r="N109" s="608"/>
      <c r="O109" s="608"/>
      <c r="P109" s="608"/>
      <c r="Q109" s="608"/>
      <c r="R109" s="608"/>
      <c r="S109" s="608"/>
      <c r="T109" s="608"/>
      <c r="U109" s="608"/>
      <c r="V109" s="608"/>
    </row>
    <row r="110">
      <c r="A110" s="599"/>
      <c r="B110" s="600"/>
      <c r="C110" s="601" t="s">
        <v>1205</v>
      </c>
      <c r="D110" s="602" t="s">
        <v>19</v>
      </c>
      <c r="E110" s="602">
        <v>800.0</v>
      </c>
      <c r="F110" s="603">
        <v>1.0</v>
      </c>
      <c r="G110" s="604">
        <f t="shared" si="39"/>
        <v>800</v>
      </c>
      <c r="H110" s="609">
        <v>0.0</v>
      </c>
      <c r="I110" s="606">
        <f t="shared" si="40"/>
        <v>0</v>
      </c>
      <c r="J110" s="601"/>
      <c r="K110" s="608"/>
      <c r="L110" s="608"/>
      <c r="M110" s="608"/>
      <c r="N110" s="608"/>
      <c r="O110" s="608"/>
      <c r="P110" s="608"/>
      <c r="Q110" s="608"/>
      <c r="R110" s="608"/>
      <c r="S110" s="608"/>
      <c r="T110" s="608"/>
      <c r="U110" s="608"/>
      <c r="V110" s="608"/>
    </row>
    <row r="111">
      <c r="A111" s="599"/>
      <c r="B111" s="600"/>
      <c r="C111" s="601" t="s">
        <v>1206</v>
      </c>
      <c r="D111" s="602" t="s">
        <v>19</v>
      </c>
      <c r="E111" s="602">
        <v>960.0</v>
      </c>
      <c r="F111" s="603">
        <v>1.0</v>
      </c>
      <c r="G111" s="604">
        <f t="shared" si="39"/>
        <v>960</v>
      </c>
      <c r="H111" s="609">
        <v>0.0</v>
      </c>
      <c r="I111" s="606">
        <f t="shared" si="40"/>
        <v>0</v>
      </c>
      <c r="J111" s="601"/>
      <c r="K111" s="608"/>
      <c r="L111" s="608"/>
      <c r="M111" s="608"/>
      <c r="N111" s="608"/>
      <c r="O111" s="608"/>
      <c r="P111" s="608"/>
      <c r="Q111" s="608"/>
      <c r="R111" s="608"/>
      <c r="S111" s="608"/>
      <c r="T111" s="608"/>
      <c r="U111" s="608"/>
      <c r="V111" s="608"/>
    </row>
    <row r="112">
      <c r="A112" s="590">
        <v>376.0</v>
      </c>
      <c r="B112" s="585"/>
      <c r="C112" s="612" t="s">
        <v>626</v>
      </c>
      <c r="D112" s="587"/>
      <c r="E112" s="587"/>
      <c r="F112" s="582"/>
      <c r="G112" s="582"/>
      <c r="H112" s="582"/>
      <c r="I112" s="582"/>
      <c r="J112" s="589"/>
      <c r="K112" s="584"/>
      <c r="L112" s="584"/>
      <c r="M112" s="584"/>
      <c r="N112" s="584"/>
      <c r="O112" s="584"/>
      <c r="P112" s="584"/>
      <c r="Q112" s="584"/>
      <c r="R112" s="584"/>
      <c r="S112" s="584"/>
      <c r="T112" s="584"/>
      <c r="U112" s="584"/>
      <c r="V112" s="584"/>
    </row>
    <row r="113">
      <c r="A113" s="590">
        <v>377.0</v>
      </c>
      <c r="B113" s="591">
        <v>41.0</v>
      </c>
      <c r="C113" s="592" t="s">
        <v>627</v>
      </c>
      <c r="D113" s="593" t="s">
        <v>575</v>
      </c>
      <c r="E113" s="593">
        <v>8.9</v>
      </c>
      <c r="F113" s="582"/>
      <c r="G113" s="582"/>
      <c r="H113" s="582">
        <f>I113/E113</f>
        <v>0</v>
      </c>
      <c r="I113" s="613"/>
      <c r="J113" s="594" t="s">
        <v>628</v>
      </c>
      <c r="K113" s="584"/>
      <c r="L113" s="584"/>
      <c r="M113" s="584"/>
      <c r="N113" s="584"/>
      <c r="O113" s="584"/>
      <c r="P113" s="584"/>
      <c r="Q113" s="584"/>
      <c r="R113" s="584"/>
      <c r="S113" s="584"/>
      <c r="T113" s="584"/>
      <c r="U113" s="584"/>
      <c r="V113" s="584"/>
    </row>
    <row r="114">
      <c r="A114" s="599"/>
      <c r="B114" s="600"/>
      <c r="C114" s="601" t="s">
        <v>1207</v>
      </c>
      <c r="D114" s="602" t="s">
        <v>23</v>
      </c>
      <c r="E114" s="602">
        <v>900.0</v>
      </c>
      <c r="F114" s="603">
        <v>1.0</v>
      </c>
      <c r="G114" s="604">
        <f t="shared" ref="G114:G117" si="41">E114*F114</f>
        <v>900</v>
      </c>
      <c r="H114" s="609">
        <v>0.0</v>
      </c>
      <c r="I114" s="606">
        <f t="shared" ref="I114:I117" si="42">G114*H114</f>
        <v>0</v>
      </c>
      <c r="J114" s="601"/>
      <c r="K114" s="608"/>
      <c r="L114" s="608"/>
      <c r="M114" s="608"/>
      <c r="N114" s="608"/>
      <c r="O114" s="608"/>
      <c r="P114" s="608"/>
      <c r="Q114" s="608"/>
      <c r="R114" s="608"/>
      <c r="S114" s="608"/>
      <c r="T114" s="608"/>
      <c r="U114" s="608"/>
      <c r="V114" s="608"/>
    </row>
    <row r="115">
      <c r="A115" s="599"/>
      <c r="B115" s="600"/>
      <c r="C115" s="601" t="s">
        <v>1208</v>
      </c>
      <c r="D115" s="602" t="s">
        <v>19</v>
      </c>
      <c r="E115" s="602">
        <v>300.0</v>
      </c>
      <c r="F115" s="603">
        <v>1.0</v>
      </c>
      <c r="G115" s="604">
        <f t="shared" si="41"/>
        <v>300</v>
      </c>
      <c r="H115" s="609">
        <v>0.0</v>
      </c>
      <c r="I115" s="606">
        <f t="shared" si="42"/>
        <v>0</v>
      </c>
      <c r="J115" s="601"/>
      <c r="K115" s="608"/>
      <c r="L115" s="608"/>
      <c r="M115" s="608"/>
      <c r="N115" s="608"/>
      <c r="O115" s="608"/>
      <c r="P115" s="608"/>
      <c r="Q115" s="608"/>
      <c r="R115" s="608"/>
      <c r="S115" s="608"/>
      <c r="T115" s="608"/>
      <c r="U115" s="608"/>
      <c r="V115" s="608"/>
    </row>
    <row r="116">
      <c r="A116" s="599"/>
      <c r="B116" s="600"/>
      <c r="C116" s="601" t="s">
        <v>1209</v>
      </c>
      <c r="D116" s="602" t="s">
        <v>19</v>
      </c>
      <c r="E116" s="602">
        <v>2400.0</v>
      </c>
      <c r="F116" s="603">
        <v>1.0</v>
      </c>
      <c r="G116" s="604">
        <f t="shared" si="41"/>
        <v>2400</v>
      </c>
      <c r="H116" s="609">
        <v>0.0</v>
      </c>
      <c r="I116" s="606">
        <f t="shared" si="42"/>
        <v>0</v>
      </c>
      <c r="J116" s="601"/>
      <c r="K116" s="608"/>
      <c r="L116" s="608"/>
      <c r="M116" s="608"/>
      <c r="N116" s="608"/>
      <c r="O116" s="608"/>
      <c r="P116" s="608"/>
      <c r="Q116" s="608"/>
      <c r="R116" s="608"/>
      <c r="S116" s="608"/>
      <c r="T116" s="608"/>
      <c r="U116" s="608"/>
      <c r="V116" s="608"/>
    </row>
    <row r="117">
      <c r="A117" s="599"/>
      <c r="B117" s="600"/>
      <c r="C117" s="601" t="s">
        <v>1210</v>
      </c>
      <c r="D117" s="602" t="s">
        <v>19</v>
      </c>
      <c r="E117" s="602">
        <v>3600.0</v>
      </c>
      <c r="F117" s="603">
        <v>1.0</v>
      </c>
      <c r="G117" s="604">
        <f t="shared" si="41"/>
        <v>3600</v>
      </c>
      <c r="H117" s="609">
        <v>0.0</v>
      </c>
      <c r="I117" s="606">
        <f t="shared" si="42"/>
        <v>0</v>
      </c>
      <c r="J117" s="601"/>
      <c r="K117" s="608"/>
      <c r="L117" s="608"/>
      <c r="M117" s="608"/>
      <c r="N117" s="608"/>
      <c r="O117" s="608"/>
      <c r="P117" s="608"/>
      <c r="Q117" s="608"/>
      <c r="R117" s="608"/>
      <c r="S117" s="608"/>
      <c r="T117" s="608"/>
      <c r="U117" s="608"/>
      <c r="V117" s="608"/>
    </row>
    <row r="118">
      <c r="A118" s="578">
        <v>377.0</v>
      </c>
      <c r="B118" s="585"/>
      <c r="C118" s="612" t="s">
        <v>629</v>
      </c>
      <c r="D118" s="587"/>
      <c r="E118" s="582"/>
      <c r="F118" s="582"/>
      <c r="G118" s="582"/>
      <c r="H118" s="582"/>
      <c r="I118" s="582"/>
      <c r="J118" s="589"/>
      <c r="K118" s="584"/>
      <c r="L118" s="584"/>
      <c r="M118" s="584"/>
      <c r="N118" s="584"/>
      <c r="O118" s="584"/>
      <c r="P118" s="584"/>
      <c r="Q118" s="584"/>
      <c r="R118" s="584"/>
      <c r="S118" s="584"/>
      <c r="T118" s="584"/>
      <c r="U118" s="584"/>
      <c r="V118" s="584"/>
    </row>
    <row r="119">
      <c r="A119" s="590">
        <v>378.0</v>
      </c>
      <c r="B119" s="591">
        <v>42.0</v>
      </c>
      <c r="C119" s="592" t="s">
        <v>621</v>
      </c>
      <c r="D119" s="593" t="s">
        <v>23</v>
      </c>
      <c r="E119" s="593">
        <v>21.0</v>
      </c>
      <c r="F119" s="582"/>
      <c r="G119" s="582"/>
      <c r="H119" s="582">
        <f>I119/E119</f>
        <v>0</v>
      </c>
      <c r="I119" s="613"/>
      <c r="J119" s="594" t="s">
        <v>630</v>
      </c>
      <c r="K119" s="584"/>
      <c r="L119" s="584"/>
      <c r="M119" s="584"/>
      <c r="N119" s="584"/>
      <c r="O119" s="584"/>
      <c r="P119" s="584"/>
      <c r="Q119" s="584"/>
      <c r="R119" s="584"/>
      <c r="S119" s="584"/>
      <c r="T119" s="584"/>
      <c r="U119" s="584"/>
      <c r="V119" s="584"/>
    </row>
    <row r="120">
      <c r="A120" s="599"/>
      <c r="B120" s="600"/>
      <c r="C120" s="601" t="s">
        <v>1211</v>
      </c>
      <c r="D120" s="602" t="s">
        <v>19</v>
      </c>
      <c r="E120" s="602">
        <v>84.0</v>
      </c>
      <c r="F120" s="603">
        <v>1.0</v>
      </c>
      <c r="G120" s="604">
        <f t="shared" ref="G120:G125" si="43">E120*F120</f>
        <v>84</v>
      </c>
      <c r="H120" s="609">
        <v>0.0</v>
      </c>
      <c r="I120" s="606">
        <f t="shared" ref="I120:I125" si="44">G120*H120</f>
        <v>0</v>
      </c>
      <c r="J120" s="601"/>
      <c r="K120" s="608"/>
      <c r="L120" s="608"/>
      <c r="M120" s="608"/>
      <c r="N120" s="608"/>
      <c r="O120" s="608"/>
      <c r="P120" s="608"/>
      <c r="Q120" s="608"/>
      <c r="R120" s="608"/>
      <c r="S120" s="608"/>
      <c r="T120" s="608"/>
      <c r="U120" s="608"/>
      <c r="V120" s="608"/>
    </row>
    <row r="121">
      <c r="A121" s="599"/>
      <c r="B121" s="600"/>
      <c r="C121" s="601" t="s">
        <v>1212</v>
      </c>
      <c r="D121" s="602" t="s">
        <v>23</v>
      </c>
      <c r="E121" s="602">
        <v>21.0</v>
      </c>
      <c r="F121" s="603">
        <v>1.0</v>
      </c>
      <c r="G121" s="604">
        <f t="shared" si="43"/>
        <v>21</v>
      </c>
      <c r="H121" s="609">
        <v>0.0</v>
      </c>
      <c r="I121" s="606">
        <f t="shared" si="44"/>
        <v>0</v>
      </c>
      <c r="J121" s="601"/>
      <c r="K121" s="608"/>
      <c r="L121" s="608"/>
      <c r="M121" s="608"/>
      <c r="N121" s="608"/>
      <c r="O121" s="608"/>
      <c r="P121" s="608"/>
      <c r="Q121" s="608"/>
      <c r="R121" s="608"/>
      <c r="S121" s="608"/>
      <c r="T121" s="608"/>
      <c r="U121" s="608"/>
      <c r="V121" s="608"/>
    </row>
    <row r="122">
      <c r="A122" s="599"/>
      <c r="B122" s="600"/>
      <c r="C122" s="601" t="s">
        <v>1213</v>
      </c>
      <c r="D122" s="602" t="s">
        <v>19</v>
      </c>
      <c r="E122" s="602">
        <v>84.0</v>
      </c>
      <c r="F122" s="603">
        <v>1.0</v>
      </c>
      <c r="G122" s="604">
        <f t="shared" si="43"/>
        <v>84</v>
      </c>
      <c r="H122" s="609">
        <v>0.0</v>
      </c>
      <c r="I122" s="606">
        <f t="shared" si="44"/>
        <v>0</v>
      </c>
      <c r="J122" s="601"/>
      <c r="K122" s="608"/>
      <c r="L122" s="608"/>
      <c r="M122" s="608"/>
      <c r="N122" s="608"/>
      <c r="O122" s="608"/>
      <c r="P122" s="608"/>
      <c r="Q122" s="608"/>
      <c r="R122" s="608"/>
      <c r="S122" s="608"/>
      <c r="T122" s="608"/>
      <c r="U122" s="608"/>
      <c r="V122" s="608"/>
    </row>
    <row r="123">
      <c r="A123" s="599"/>
      <c r="B123" s="600"/>
      <c r="C123" s="601" t="s">
        <v>1214</v>
      </c>
      <c r="D123" s="602" t="s">
        <v>19</v>
      </c>
      <c r="E123" s="602">
        <v>252.0</v>
      </c>
      <c r="F123" s="603">
        <v>1.0</v>
      </c>
      <c r="G123" s="604">
        <f t="shared" si="43"/>
        <v>252</v>
      </c>
      <c r="H123" s="609">
        <v>0.0</v>
      </c>
      <c r="I123" s="606">
        <f t="shared" si="44"/>
        <v>0</v>
      </c>
      <c r="J123" s="601"/>
      <c r="K123" s="608"/>
      <c r="L123" s="608"/>
      <c r="M123" s="608"/>
      <c r="N123" s="608"/>
      <c r="O123" s="608"/>
      <c r="P123" s="608"/>
      <c r="Q123" s="608"/>
      <c r="R123" s="608"/>
      <c r="S123" s="608"/>
      <c r="T123" s="608"/>
      <c r="U123" s="608"/>
      <c r="V123" s="608"/>
    </row>
    <row r="124">
      <c r="A124" s="599"/>
      <c r="B124" s="600"/>
      <c r="C124" s="601" t="s">
        <v>1215</v>
      </c>
      <c r="D124" s="602" t="s">
        <v>19</v>
      </c>
      <c r="E124" s="602">
        <v>336.0</v>
      </c>
      <c r="F124" s="603">
        <v>1.0</v>
      </c>
      <c r="G124" s="604">
        <f t="shared" si="43"/>
        <v>336</v>
      </c>
      <c r="H124" s="609">
        <v>0.0</v>
      </c>
      <c r="I124" s="606">
        <f t="shared" si="44"/>
        <v>0</v>
      </c>
      <c r="J124" s="601"/>
      <c r="K124" s="608"/>
      <c r="L124" s="608"/>
      <c r="M124" s="608"/>
      <c r="N124" s="608"/>
      <c r="O124" s="608"/>
      <c r="P124" s="608"/>
      <c r="Q124" s="608"/>
      <c r="R124" s="608"/>
      <c r="S124" s="608"/>
      <c r="T124" s="608"/>
      <c r="U124" s="608"/>
      <c r="V124" s="608"/>
    </row>
    <row r="125">
      <c r="A125" s="599"/>
      <c r="B125" s="600"/>
      <c r="C125" s="601" t="s">
        <v>1216</v>
      </c>
      <c r="D125" s="602" t="s">
        <v>19</v>
      </c>
      <c r="E125" s="602">
        <v>84.0</v>
      </c>
      <c r="F125" s="603">
        <v>1.0</v>
      </c>
      <c r="G125" s="604">
        <f t="shared" si="43"/>
        <v>84</v>
      </c>
      <c r="H125" s="609">
        <v>0.0</v>
      </c>
      <c r="I125" s="606">
        <f t="shared" si="44"/>
        <v>0</v>
      </c>
      <c r="J125" s="601"/>
      <c r="K125" s="608"/>
      <c r="L125" s="608"/>
      <c r="M125" s="608"/>
      <c r="N125" s="608"/>
      <c r="O125" s="608"/>
      <c r="P125" s="608"/>
      <c r="Q125" s="608"/>
      <c r="R125" s="608"/>
      <c r="S125" s="608"/>
      <c r="T125" s="608"/>
      <c r="U125" s="608"/>
      <c r="V125" s="608"/>
    </row>
    <row r="126">
      <c r="A126" s="578">
        <v>378.0</v>
      </c>
      <c r="B126" s="585"/>
      <c r="C126" s="612" t="s">
        <v>631</v>
      </c>
      <c r="D126" s="587"/>
      <c r="E126" s="587"/>
      <c r="F126" s="582"/>
      <c r="G126" s="582"/>
      <c r="H126" s="582"/>
      <c r="I126" s="582"/>
      <c r="J126" s="589"/>
      <c r="K126" s="584"/>
      <c r="L126" s="584"/>
      <c r="M126" s="584"/>
      <c r="N126" s="584"/>
      <c r="O126" s="584"/>
      <c r="P126" s="584"/>
      <c r="Q126" s="584"/>
      <c r="R126" s="584"/>
      <c r="S126" s="584"/>
      <c r="T126" s="584"/>
      <c r="U126" s="584"/>
      <c r="V126" s="584"/>
    </row>
    <row r="127">
      <c r="A127" s="590">
        <v>379.0</v>
      </c>
      <c r="B127" s="591">
        <v>43.0</v>
      </c>
      <c r="C127" s="592" t="s">
        <v>632</v>
      </c>
      <c r="D127" s="593" t="s">
        <v>19</v>
      </c>
      <c r="E127" s="593">
        <v>80.0</v>
      </c>
      <c r="F127" s="582"/>
      <c r="G127" s="582"/>
      <c r="H127" s="582">
        <f>I127/E127</f>
        <v>0</v>
      </c>
      <c r="I127" s="613"/>
      <c r="J127" s="594" t="s">
        <v>633</v>
      </c>
      <c r="K127" s="584"/>
      <c r="L127" s="584"/>
      <c r="M127" s="584"/>
      <c r="N127" s="584"/>
      <c r="O127" s="584"/>
      <c r="P127" s="584"/>
      <c r="Q127" s="584"/>
      <c r="R127" s="584"/>
      <c r="S127" s="584"/>
      <c r="T127" s="584"/>
      <c r="U127" s="584"/>
      <c r="V127" s="584"/>
    </row>
    <row r="128">
      <c r="A128" s="599"/>
      <c r="B128" s="600"/>
      <c r="C128" s="601" t="s">
        <v>1217</v>
      </c>
      <c r="D128" s="602" t="s">
        <v>19</v>
      </c>
      <c r="E128" s="602">
        <v>80.0</v>
      </c>
      <c r="F128" s="603">
        <v>1.0</v>
      </c>
      <c r="G128" s="604">
        <f t="shared" ref="G128:G130" si="45">E128*F128</f>
        <v>80</v>
      </c>
      <c r="H128" s="609">
        <v>0.0</v>
      </c>
      <c r="I128" s="606">
        <f t="shared" ref="I128:I130" si="46">G128*H128</f>
        <v>0</v>
      </c>
      <c r="J128" s="601"/>
      <c r="K128" s="608"/>
      <c r="L128" s="608"/>
      <c r="M128" s="608"/>
      <c r="N128" s="608"/>
      <c r="O128" s="608"/>
      <c r="P128" s="608"/>
      <c r="Q128" s="608"/>
      <c r="R128" s="608"/>
      <c r="S128" s="608"/>
      <c r="T128" s="608"/>
      <c r="U128" s="608"/>
      <c r="V128" s="608"/>
    </row>
    <row r="129">
      <c r="A129" s="599"/>
      <c r="B129" s="600"/>
      <c r="C129" s="601" t="s">
        <v>1218</v>
      </c>
      <c r="D129" s="602" t="s">
        <v>19</v>
      </c>
      <c r="E129" s="602">
        <v>80.0</v>
      </c>
      <c r="F129" s="603">
        <v>1.0</v>
      </c>
      <c r="G129" s="604">
        <f t="shared" si="45"/>
        <v>80</v>
      </c>
      <c r="H129" s="609">
        <v>0.0</v>
      </c>
      <c r="I129" s="606">
        <f t="shared" si="46"/>
        <v>0</v>
      </c>
      <c r="J129" s="601"/>
      <c r="K129" s="608"/>
      <c r="L129" s="608"/>
      <c r="M129" s="608"/>
      <c r="N129" s="608"/>
      <c r="O129" s="608"/>
      <c r="P129" s="608"/>
      <c r="Q129" s="608"/>
      <c r="R129" s="608"/>
      <c r="S129" s="608"/>
      <c r="T129" s="608"/>
      <c r="U129" s="608"/>
      <c r="V129" s="608"/>
    </row>
    <row r="130">
      <c r="A130" s="599"/>
      <c r="B130" s="600"/>
      <c r="C130" s="601" t="s">
        <v>1219</v>
      </c>
      <c r="D130" s="602" t="s">
        <v>19</v>
      </c>
      <c r="E130" s="602">
        <v>80.0</v>
      </c>
      <c r="F130" s="603">
        <v>1.0</v>
      </c>
      <c r="G130" s="604">
        <f t="shared" si="45"/>
        <v>80</v>
      </c>
      <c r="H130" s="609">
        <v>0.0</v>
      </c>
      <c r="I130" s="606">
        <f t="shared" si="46"/>
        <v>0</v>
      </c>
      <c r="J130" s="601"/>
      <c r="K130" s="608"/>
      <c r="L130" s="608"/>
      <c r="M130" s="608"/>
      <c r="N130" s="608"/>
      <c r="O130" s="608"/>
      <c r="P130" s="608"/>
      <c r="Q130" s="608"/>
      <c r="R130" s="608"/>
      <c r="S130" s="608"/>
      <c r="T130" s="608"/>
      <c r="U130" s="608"/>
      <c r="V130" s="608"/>
    </row>
    <row r="131">
      <c r="A131" s="578">
        <v>379.0</v>
      </c>
      <c r="B131" s="585"/>
      <c r="C131" s="612" t="s">
        <v>634</v>
      </c>
      <c r="D131" s="587"/>
      <c r="E131" s="582"/>
      <c r="F131" s="582"/>
      <c r="G131" s="582"/>
      <c r="H131" s="582"/>
      <c r="I131" s="582"/>
      <c r="J131" s="589"/>
      <c r="K131" s="584"/>
      <c r="L131" s="584"/>
      <c r="M131" s="584"/>
      <c r="N131" s="584"/>
      <c r="O131" s="584"/>
      <c r="P131" s="584"/>
      <c r="Q131" s="584"/>
      <c r="R131" s="584"/>
      <c r="S131" s="584"/>
      <c r="T131" s="584"/>
      <c r="U131" s="584"/>
      <c r="V131" s="584"/>
    </row>
    <row r="132">
      <c r="A132" s="590">
        <v>380.0</v>
      </c>
      <c r="B132" s="591">
        <v>44.0</v>
      </c>
      <c r="C132" s="592" t="s">
        <v>621</v>
      </c>
      <c r="D132" s="593" t="s">
        <v>23</v>
      </c>
      <c r="E132" s="593">
        <v>13.0</v>
      </c>
      <c r="F132" s="582"/>
      <c r="G132" s="582"/>
      <c r="H132" s="582">
        <f>I132/E132</f>
        <v>0</v>
      </c>
      <c r="I132" s="613"/>
      <c r="J132" s="594" t="s">
        <v>635</v>
      </c>
      <c r="K132" s="584"/>
      <c r="L132" s="584"/>
      <c r="M132" s="584"/>
      <c r="N132" s="584"/>
      <c r="O132" s="584"/>
      <c r="P132" s="584"/>
      <c r="Q132" s="584"/>
      <c r="R132" s="584"/>
      <c r="S132" s="584"/>
      <c r="T132" s="584"/>
      <c r="U132" s="584"/>
      <c r="V132" s="584"/>
    </row>
    <row r="133">
      <c r="A133" s="599"/>
      <c r="B133" s="600"/>
      <c r="C133" s="601" t="s">
        <v>1220</v>
      </c>
      <c r="D133" s="602" t="s">
        <v>19</v>
      </c>
      <c r="E133" s="602">
        <v>52.0</v>
      </c>
      <c r="F133" s="603">
        <v>1.0</v>
      </c>
      <c r="G133" s="604">
        <f t="shared" ref="G133:G138" si="47">E133*F133</f>
        <v>52</v>
      </c>
      <c r="H133" s="609">
        <v>0.0</v>
      </c>
      <c r="I133" s="606">
        <f t="shared" ref="I133:I138" si="48">G133*H133</f>
        <v>0</v>
      </c>
      <c r="J133" s="601"/>
      <c r="K133" s="608"/>
      <c r="L133" s="608"/>
      <c r="M133" s="608"/>
      <c r="N133" s="608"/>
      <c r="O133" s="608"/>
      <c r="P133" s="608"/>
      <c r="Q133" s="608"/>
      <c r="R133" s="608"/>
      <c r="S133" s="608"/>
      <c r="T133" s="608"/>
      <c r="U133" s="608"/>
      <c r="V133" s="608"/>
    </row>
    <row r="134">
      <c r="A134" s="599"/>
      <c r="B134" s="600"/>
      <c r="C134" s="601" t="s">
        <v>1221</v>
      </c>
      <c r="D134" s="602" t="s">
        <v>23</v>
      </c>
      <c r="E134" s="602">
        <v>13.0</v>
      </c>
      <c r="F134" s="603">
        <v>1.0</v>
      </c>
      <c r="G134" s="604">
        <f t="shared" si="47"/>
        <v>13</v>
      </c>
      <c r="H134" s="609">
        <v>0.0</v>
      </c>
      <c r="I134" s="606">
        <f t="shared" si="48"/>
        <v>0</v>
      </c>
      <c r="J134" s="601"/>
      <c r="K134" s="608"/>
      <c r="L134" s="608"/>
      <c r="M134" s="608"/>
      <c r="N134" s="608"/>
      <c r="O134" s="608"/>
      <c r="P134" s="608"/>
      <c r="Q134" s="608"/>
      <c r="R134" s="608"/>
      <c r="S134" s="608"/>
      <c r="T134" s="608"/>
      <c r="U134" s="608"/>
      <c r="V134" s="608"/>
    </row>
    <row r="135">
      <c r="A135" s="599"/>
      <c r="B135" s="600"/>
      <c r="C135" s="601" t="s">
        <v>1222</v>
      </c>
      <c r="D135" s="602" t="s">
        <v>19</v>
      </c>
      <c r="E135" s="602">
        <v>52.0</v>
      </c>
      <c r="F135" s="603">
        <v>1.0</v>
      </c>
      <c r="G135" s="604">
        <f t="shared" si="47"/>
        <v>52</v>
      </c>
      <c r="H135" s="609">
        <v>0.0</v>
      </c>
      <c r="I135" s="606">
        <f t="shared" si="48"/>
        <v>0</v>
      </c>
      <c r="J135" s="601"/>
      <c r="K135" s="608"/>
      <c r="L135" s="608"/>
      <c r="M135" s="608"/>
      <c r="N135" s="608"/>
      <c r="O135" s="608"/>
      <c r="P135" s="608"/>
      <c r="Q135" s="608"/>
      <c r="R135" s="608"/>
      <c r="S135" s="608"/>
      <c r="T135" s="608"/>
      <c r="U135" s="608"/>
      <c r="V135" s="608"/>
    </row>
    <row r="136">
      <c r="A136" s="599"/>
      <c r="B136" s="600"/>
      <c r="C136" s="601" t="s">
        <v>1223</v>
      </c>
      <c r="D136" s="602" t="s">
        <v>19</v>
      </c>
      <c r="E136" s="602">
        <v>156.0</v>
      </c>
      <c r="F136" s="603">
        <v>1.0</v>
      </c>
      <c r="G136" s="604">
        <f t="shared" si="47"/>
        <v>156</v>
      </c>
      <c r="H136" s="609">
        <v>0.0</v>
      </c>
      <c r="I136" s="606">
        <f t="shared" si="48"/>
        <v>0</v>
      </c>
      <c r="J136" s="601"/>
      <c r="K136" s="608"/>
      <c r="L136" s="608"/>
      <c r="M136" s="608"/>
      <c r="N136" s="608"/>
      <c r="O136" s="608"/>
      <c r="P136" s="608"/>
      <c r="Q136" s="608"/>
      <c r="R136" s="608"/>
      <c r="S136" s="608"/>
      <c r="T136" s="608"/>
      <c r="U136" s="608"/>
      <c r="V136" s="608"/>
    </row>
    <row r="137">
      <c r="A137" s="599"/>
      <c r="B137" s="600"/>
      <c r="C137" s="601" t="s">
        <v>1224</v>
      </c>
      <c r="D137" s="602" t="s">
        <v>19</v>
      </c>
      <c r="E137" s="602">
        <v>208.0</v>
      </c>
      <c r="F137" s="603">
        <v>1.0</v>
      </c>
      <c r="G137" s="604">
        <f t="shared" si="47"/>
        <v>208</v>
      </c>
      <c r="H137" s="609">
        <v>0.0</v>
      </c>
      <c r="I137" s="606">
        <f t="shared" si="48"/>
        <v>0</v>
      </c>
      <c r="J137" s="601"/>
      <c r="K137" s="608"/>
      <c r="L137" s="608"/>
      <c r="M137" s="608"/>
      <c r="N137" s="608"/>
      <c r="O137" s="608"/>
      <c r="P137" s="608"/>
      <c r="Q137" s="608"/>
      <c r="R137" s="608"/>
      <c r="S137" s="608"/>
      <c r="T137" s="608"/>
      <c r="U137" s="608"/>
      <c r="V137" s="608"/>
    </row>
    <row r="138">
      <c r="A138" s="599"/>
      <c r="B138" s="600"/>
      <c r="C138" s="601" t="s">
        <v>1225</v>
      </c>
      <c r="D138" s="602" t="s">
        <v>19</v>
      </c>
      <c r="E138" s="602">
        <v>52.0</v>
      </c>
      <c r="F138" s="603">
        <v>1.0</v>
      </c>
      <c r="G138" s="604">
        <f t="shared" si="47"/>
        <v>52</v>
      </c>
      <c r="H138" s="609">
        <v>0.0</v>
      </c>
      <c r="I138" s="606">
        <f t="shared" si="48"/>
        <v>0</v>
      </c>
      <c r="J138" s="601"/>
      <c r="K138" s="610" t="s">
        <v>1182</v>
      </c>
      <c r="L138" s="608"/>
      <c r="M138" s="608"/>
      <c r="N138" s="608"/>
      <c r="O138" s="608"/>
      <c r="P138" s="608"/>
      <c r="Q138" s="608"/>
      <c r="R138" s="608"/>
      <c r="S138" s="608"/>
      <c r="T138" s="608"/>
      <c r="U138" s="608"/>
      <c r="V138" s="608"/>
    </row>
    <row r="139">
      <c r="A139" s="590">
        <v>381.0</v>
      </c>
      <c r="B139" s="591">
        <v>45.0</v>
      </c>
      <c r="C139" s="592" t="s">
        <v>636</v>
      </c>
      <c r="D139" s="593" t="s">
        <v>136</v>
      </c>
      <c r="E139" s="593">
        <v>0.026</v>
      </c>
      <c r="F139" s="582"/>
      <c r="G139" s="582"/>
      <c r="H139" s="582">
        <f>I139/E139</f>
        <v>0</v>
      </c>
      <c r="I139" s="582">
        <f>I140</f>
        <v>0</v>
      </c>
      <c r="J139" s="594" t="s">
        <v>637</v>
      </c>
      <c r="K139" s="584"/>
      <c r="L139" s="584"/>
      <c r="M139" s="584"/>
      <c r="N139" s="584"/>
      <c r="O139" s="584"/>
      <c r="P139" s="584"/>
      <c r="Q139" s="584"/>
      <c r="R139" s="584"/>
      <c r="S139" s="584"/>
      <c r="T139" s="584"/>
      <c r="U139" s="584"/>
      <c r="V139" s="584"/>
    </row>
    <row r="140">
      <c r="A140" s="599"/>
      <c r="B140" s="600"/>
      <c r="C140" s="601" t="s">
        <v>637</v>
      </c>
      <c r="D140" s="602" t="s">
        <v>136</v>
      </c>
      <c r="E140" s="602">
        <v>0.026</v>
      </c>
      <c r="F140" s="603">
        <v>1.0</v>
      </c>
      <c r="G140" s="604">
        <f>E140*F140</f>
        <v>0.026</v>
      </c>
      <c r="H140" s="609">
        <v>0.0</v>
      </c>
      <c r="I140" s="606">
        <f>G140*H140</f>
        <v>0</v>
      </c>
      <c r="J140" s="601"/>
      <c r="K140" s="608"/>
      <c r="L140" s="608"/>
      <c r="M140" s="608"/>
      <c r="N140" s="608"/>
      <c r="O140" s="608"/>
      <c r="P140" s="608"/>
      <c r="Q140" s="608"/>
      <c r="R140" s="608"/>
      <c r="S140" s="608"/>
      <c r="T140" s="608"/>
      <c r="U140" s="608"/>
      <c r="V140" s="608"/>
    </row>
    <row r="141">
      <c r="A141" s="590">
        <v>382.0</v>
      </c>
      <c r="B141" s="591">
        <v>46.0</v>
      </c>
      <c r="C141" s="592" t="s">
        <v>638</v>
      </c>
      <c r="D141" s="593" t="s">
        <v>639</v>
      </c>
      <c r="E141" s="593">
        <v>111.0</v>
      </c>
      <c r="F141" s="582"/>
      <c r="G141" s="582"/>
      <c r="H141" s="582">
        <f>I141/E141</f>
        <v>0</v>
      </c>
      <c r="I141" s="582">
        <f>I142</f>
        <v>0</v>
      </c>
      <c r="J141" s="594" t="s">
        <v>640</v>
      </c>
      <c r="K141" s="584"/>
      <c r="L141" s="584"/>
      <c r="M141" s="584"/>
      <c r="N141" s="584"/>
      <c r="O141" s="584"/>
      <c r="P141" s="584"/>
      <c r="Q141" s="584"/>
      <c r="R141" s="584"/>
      <c r="S141" s="584"/>
      <c r="T141" s="584"/>
      <c r="U141" s="584"/>
      <c r="V141" s="584"/>
    </row>
    <row r="142">
      <c r="A142" s="599"/>
      <c r="B142" s="600"/>
      <c r="C142" s="601" t="s">
        <v>640</v>
      </c>
      <c r="D142" s="602" t="s">
        <v>176</v>
      </c>
      <c r="E142" s="602">
        <v>20.0</v>
      </c>
      <c r="F142" s="603">
        <v>1.0</v>
      </c>
      <c r="G142" s="604">
        <f>E142*F142</f>
        <v>20</v>
      </c>
      <c r="H142" s="609">
        <v>0.0</v>
      </c>
      <c r="I142" s="606">
        <f>G142*H142</f>
        <v>0</v>
      </c>
      <c r="J142" s="601"/>
      <c r="K142" s="608"/>
      <c r="L142" s="608"/>
      <c r="M142" s="608"/>
      <c r="N142" s="608"/>
      <c r="O142" s="608"/>
      <c r="P142" s="608"/>
      <c r="Q142" s="608"/>
      <c r="R142" s="608"/>
      <c r="S142" s="608"/>
      <c r="T142" s="608"/>
      <c r="U142" s="608"/>
      <c r="V142" s="608"/>
    </row>
    <row r="143">
      <c r="A143" s="590">
        <v>383.0</v>
      </c>
      <c r="B143" s="591">
        <v>47.0</v>
      </c>
      <c r="C143" s="592" t="s">
        <v>638</v>
      </c>
      <c r="D143" s="593" t="s">
        <v>639</v>
      </c>
      <c r="E143" s="593">
        <v>1.7</v>
      </c>
      <c r="F143" s="582"/>
      <c r="G143" s="582"/>
      <c r="H143" s="582">
        <f>I143/E143</f>
        <v>0</v>
      </c>
      <c r="I143" s="582">
        <f>I144</f>
        <v>0</v>
      </c>
      <c r="J143" s="594" t="s">
        <v>641</v>
      </c>
      <c r="K143" s="584"/>
      <c r="L143" s="584"/>
      <c r="M143" s="584"/>
      <c r="N143" s="584"/>
      <c r="O143" s="584"/>
      <c r="P143" s="584"/>
      <c r="Q143" s="584"/>
      <c r="R143" s="584"/>
      <c r="S143" s="584"/>
      <c r="T143" s="584"/>
      <c r="U143" s="584"/>
      <c r="V143" s="584"/>
    </row>
    <row r="144">
      <c r="A144" s="599"/>
      <c r="B144" s="600"/>
      <c r="C144" s="601" t="s">
        <v>641</v>
      </c>
      <c r="D144" s="602" t="s">
        <v>19</v>
      </c>
      <c r="E144" s="602">
        <v>1.0</v>
      </c>
      <c r="F144" s="603">
        <v>1.0</v>
      </c>
      <c r="G144" s="604">
        <f>E144*F144</f>
        <v>1</v>
      </c>
      <c r="H144" s="609">
        <v>0.0</v>
      </c>
      <c r="I144" s="606">
        <f>G144*H144</f>
        <v>0</v>
      </c>
      <c r="J144" s="601"/>
      <c r="K144" s="608"/>
      <c r="L144" s="608"/>
      <c r="M144" s="608"/>
      <c r="N144" s="608"/>
      <c r="O144" s="608"/>
      <c r="P144" s="608"/>
      <c r="Q144" s="608"/>
      <c r="R144" s="608"/>
      <c r="S144" s="608"/>
      <c r="T144" s="608"/>
      <c r="U144" s="608"/>
      <c r="V144" s="608"/>
    </row>
    <row r="145">
      <c r="A145" s="578">
        <v>383.0</v>
      </c>
      <c r="B145" s="585"/>
      <c r="C145" s="586" t="s">
        <v>642</v>
      </c>
      <c r="D145" s="587"/>
      <c r="E145" s="587"/>
      <c r="F145" s="582"/>
      <c r="G145" s="582"/>
      <c r="H145" s="582"/>
      <c r="I145" s="582"/>
      <c r="J145" s="589"/>
      <c r="K145" s="584"/>
      <c r="L145" s="584"/>
      <c r="M145" s="584"/>
      <c r="N145" s="584"/>
      <c r="O145" s="584"/>
      <c r="P145" s="584"/>
      <c r="Q145" s="584"/>
      <c r="R145" s="584"/>
      <c r="S145" s="584"/>
      <c r="T145" s="584"/>
      <c r="U145" s="584"/>
      <c r="V145" s="584"/>
    </row>
    <row r="146">
      <c r="A146" s="590">
        <v>384.0</v>
      </c>
      <c r="B146" s="591">
        <v>48.0</v>
      </c>
      <c r="C146" s="592" t="s">
        <v>643</v>
      </c>
      <c r="D146" s="591" t="s">
        <v>23</v>
      </c>
      <c r="E146" s="591">
        <v>75.0</v>
      </c>
      <c r="F146" s="582"/>
      <c r="G146" s="582"/>
      <c r="H146" s="582">
        <f>I146/E146</f>
        <v>0</v>
      </c>
      <c r="I146" s="582">
        <f>I147+I148</f>
        <v>0</v>
      </c>
      <c r="J146" s="594" t="s">
        <v>644</v>
      </c>
      <c r="K146" s="584"/>
      <c r="L146" s="584"/>
      <c r="M146" s="584"/>
      <c r="N146" s="584"/>
      <c r="O146" s="584"/>
      <c r="P146" s="584"/>
      <c r="Q146" s="584"/>
      <c r="R146" s="584"/>
      <c r="S146" s="584"/>
      <c r="T146" s="584"/>
      <c r="U146" s="584"/>
      <c r="V146" s="584"/>
    </row>
    <row r="147">
      <c r="A147" s="599"/>
      <c r="B147" s="600"/>
      <c r="C147" s="601" t="s">
        <v>1226</v>
      </c>
      <c r="D147" s="600" t="s">
        <v>23</v>
      </c>
      <c r="E147" s="600">
        <v>75.0</v>
      </c>
      <c r="F147" s="603">
        <v>1.02</v>
      </c>
      <c r="G147" s="604">
        <f t="shared" ref="G147:G148" si="49">E147*F147</f>
        <v>76.5</v>
      </c>
      <c r="H147" s="609">
        <v>0.0</v>
      </c>
      <c r="I147" s="606">
        <f t="shared" ref="I147:I148" si="50">G147*H147</f>
        <v>0</v>
      </c>
      <c r="J147" s="601"/>
      <c r="K147" s="608"/>
      <c r="L147" s="608"/>
      <c r="M147" s="608"/>
      <c r="N147" s="608"/>
      <c r="O147" s="608"/>
      <c r="P147" s="608"/>
      <c r="Q147" s="608"/>
      <c r="R147" s="608"/>
      <c r="S147" s="608"/>
      <c r="T147" s="608"/>
      <c r="U147" s="608"/>
      <c r="V147" s="608"/>
    </row>
    <row r="148">
      <c r="A148" s="599"/>
      <c r="B148" s="600"/>
      <c r="C148" s="601" t="s">
        <v>644</v>
      </c>
      <c r="D148" s="600" t="s">
        <v>19</v>
      </c>
      <c r="E148" s="600">
        <v>270.0</v>
      </c>
      <c r="F148" s="603">
        <v>1.0</v>
      </c>
      <c r="G148" s="604">
        <f t="shared" si="49"/>
        <v>270</v>
      </c>
      <c r="H148" s="609">
        <v>0.0</v>
      </c>
      <c r="I148" s="606">
        <f t="shared" si="50"/>
        <v>0</v>
      </c>
      <c r="J148" s="601"/>
      <c r="K148" s="608"/>
      <c r="L148" s="608"/>
      <c r="M148" s="608"/>
      <c r="N148" s="608"/>
      <c r="O148" s="608"/>
      <c r="P148" s="608"/>
      <c r="Q148" s="608"/>
      <c r="R148" s="608"/>
      <c r="S148" s="608"/>
      <c r="T148" s="608"/>
      <c r="U148" s="608"/>
      <c r="V148" s="608"/>
    </row>
    <row r="149">
      <c r="A149" s="590">
        <v>385.0</v>
      </c>
      <c r="B149" s="591">
        <v>49.0</v>
      </c>
      <c r="C149" s="592" t="s">
        <v>645</v>
      </c>
      <c r="D149" s="591" t="s">
        <v>23</v>
      </c>
      <c r="E149" s="591">
        <v>160.0</v>
      </c>
      <c r="F149" s="582"/>
      <c r="G149" s="582"/>
      <c r="H149" s="582">
        <f>I149/E149</f>
        <v>0</v>
      </c>
      <c r="I149" s="582">
        <f>I150+I151</f>
        <v>0</v>
      </c>
      <c r="J149" s="594" t="s">
        <v>646</v>
      </c>
      <c r="K149" s="584"/>
      <c r="L149" s="584"/>
      <c r="M149" s="584"/>
      <c r="N149" s="584"/>
      <c r="O149" s="584"/>
      <c r="P149" s="584"/>
      <c r="Q149" s="584"/>
      <c r="R149" s="584"/>
      <c r="S149" s="584"/>
      <c r="T149" s="584"/>
      <c r="U149" s="584"/>
      <c r="V149" s="584"/>
    </row>
    <row r="150">
      <c r="A150" s="599"/>
      <c r="B150" s="600"/>
      <c r="C150" s="601" t="s">
        <v>1227</v>
      </c>
      <c r="D150" s="600" t="s">
        <v>23</v>
      </c>
      <c r="E150" s="600">
        <v>160.0</v>
      </c>
      <c r="F150" s="603">
        <v>1.02</v>
      </c>
      <c r="G150" s="604">
        <f t="shared" ref="G150:G151" si="51">E150*F150</f>
        <v>163.2</v>
      </c>
      <c r="H150" s="609">
        <v>0.0</v>
      </c>
      <c r="I150" s="606">
        <f t="shared" ref="I150:I151" si="52">G150*H150</f>
        <v>0</v>
      </c>
      <c r="J150" s="601"/>
      <c r="K150" s="608"/>
      <c r="L150" s="608"/>
      <c r="M150" s="608"/>
      <c r="N150" s="608"/>
      <c r="O150" s="608"/>
      <c r="P150" s="608"/>
      <c r="Q150" s="608"/>
      <c r="R150" s="608"/>
      <c r="S150" s="608"/>
      <c r="T150" s="608"/>
      <c r="U150" s="608"/>
      <c r="V150" s="608"/>
    </row>
    <row r="151">
      <c r="A151" s="599"/>
      <c r="B151" s="600"/>
      <c r="C151" s="601" t="s">
        <v>646</v>
      </c>
      <c r="D151" s="600" t="s">
        <v>19</v>
      </c>
      <c r="E151" s="600">
        <v>600.0</v>
      </c>
      <c r="F151" s="603">
        <v>1.0</v>
      </c>
      <c r="G151" s="604">
        <f t="shared" si="51"/>
        <v>600</v>
      </c>
      <c r="H151" s="609">
        <v>0.0</v>
      </c>
      <c r="I151" s="606">
        <f t="shared" si="52"/>
        <v>0</v>
      </c>
      <c r="J151" s="601"/>
      <c r="K151" s="608"/>
      <c r="L151" s="608"/>
      <c r="M151" s="608"/>
      <c r="N151" s="608"/>
      <c r="O151" s="608"/>
      <c r="P151" s="608"/>
      <c r="Q151" s="608"/>
      <c r="R151" s="608"/>
      <c r="S151" s="608"/>
      <c r="T151" s="608"/>
      <c r="U151" s="608"/>
      <c r="V151" s="608"/>
    </row>
    <row r="152">
      <c r="A152" s="590">
        <v>386.0</v>
      </c>
      <c r="B152" s="591">
        <v>50.0</v>
      </c>
      <c r="C152" s="592" t="s">
        <v>647</v>
      </c>
      <c r="D152" s="593" t="s">
        <v>23</v>
      </c>
      <c r="E152" s="593">
        <v>75.0</v>
      </c>
      <c r="F152" s="582"/>
      <c r="G152" s="582"/>
      <c r="H152" s="582">
        <f>I152/E152</f>
        <v>0</v>
      </c>
      <c r="I152" s="582">
        <f>I153</f>
        <v>0</v>
      </c>
      <c r="J152" s="589"/>
      <c r="K152" s="584"/>
      <c r="L152" s="584"/>
      <c r="M152" s="584"/>
      <c r="N152" s="584"/>
      <c r="O152" s="584"/>
      <c r="P152" s="584"/>
      <c r="Q152" s="584"/>
      <c r="R152" s="584"/>
      <c r="S152" s="584"/>
      <c r="T152" s="584"/>
      <c r="U152" s="584"/>
      <c r="V152" s="584"/>
    </row>
    <row r="153">
      <c r="A153" s="599"/>
      <c r="B153" s="600"/>
      <c r="C153" s="601" t="s">
        <v>1228</v>
      </c>
      <c r="D153" s="602" t="s">
        <v>23</v>
      </c>
      <c r="E153" s="602">
        <v>75.0</v>
      </c>
      <c r="F153" s="603">
        <v>1.02</v>
      </c>
      <c r="G153" s="604">
        <f>E153*F153</f>
        <v>76.5</v>
      </c>
      <c r="H153" s="609">
        <v>0.0</v>
      </c>
      <c r="I153" s="606">
        <f>G153*H153</f>
        <v>0</v>
      </c>
      <c r="J153" s="607"/>
      <c r="K153" s="608"/>
      <c r="L153" s="608"/>
      <c r="M153" s="608"/>
      <c r="N153" s="608"/>
      <c r="O153" s="608"/>
      <c r="P153" s="608"/>
      <c r="Q153" s="608"/>
      <c r="R153" s="608"/>
      <c r="S153" s="608"/>
      <c r="T153" s="608"/>
      <c r="U153" s="608"/>
      <c r="V153" s="608"/>
    </row>
    <row r="154">
      <c r="A154" s="590">
        <v>387.0</v>
      </c>
      <c r="B154" s="591">
        <v>51.0</v>
      </c>
      <c r="C154" s="592" t="s">
        <v>648</v>
      </c>
      <c r="D154" s="593" t="s">
        <v>23</v>
      </c>
      <c r="E154" s="593">
        <v>10.0</v>
      </c>
      <c r="F154" s="582"/>
      <c r="G154" s="582"/>
      <c r="H154" s="582">
        <f>I154/E154</f>
        <v>0</v>
      </c>
      <c r="I154" s="582">
        <f>I155</f>
        <v>0</v>
      </c>
      <c r="J154" s="594" t="s">
        <v>649</v>
      </c>
      <c r="K154" s="584"/>
      <c r="L154" s="584"/>
      <c r="M154" s="584"/>
      <c r="N154" s="584"/>
      <c r="O154" s="584"/>
      <c r="P154" s="584"/>
      <c r="Q154" s="584"/>
      <c r="R154" s="584"/>
      <c r="S154" s="584"/>
      <c r="T154" s="584"/>
      <c r="U154" s="584"/>
      <c r="V154" s="584"/>
    </row>
    <row r="155">
      <c r="A155" s="599"/>
      <c r="B155" s="600"/>
      <c r="C155" s="601" t="s">
        <v>1228</v>
      </c>
      <c r="D155" s="602" t="s">
        <v>23</v>
      </c>
      <c r="E155" s="602">
        <v>10.0</v>
      </c>
      <c r="F155" s="603">
        <v>1.02</v>
      </c>
      <c r="G155" s="604">
        <f>E155*F155</f>
        <v>10.2</v>
      </c>
      <c r="H155" s="609">
        <v>0.0</v>
      </c>
      <c r="I155" s="606">
        <f>G155*H155</f>
        <v>0</v>
      </c>
      <c r="J155" s="601"/>
      <c r="K155" s="608"/>
      <c r="L155" s="608"/>
      <c r="M155" s="608"/>
      <c r="N155" s="608"/>
      <c r="O155" s="608"/>
      <c r="P155" s="608"/>
      <c r="Q155" s="608"/>
      <c r="R155" s="608"/>
      <c r="S155" s="608"/>
      <c r="T155" s="608"/>
      <c r="U155" s="608"/>
      <c r="V155" s="608"/>
    </row>
    <row r="156">
      <c r="A156" s="590">
        <v>388.0</v>
      </c>
      <c r="B156" s="591">
        <v>52.0</v>
      </c>
      <c r="C156" s="592" t="s">
        <v>650</v>
      </c>
      <c r="D156" s="593" t="s">
        <v>23</v>
      </c>
      <c r="E156" s="593">
        <v>40.0</v>
      </c>
      <c r="F156" s="582"/>
      <c r="G156" s="582"/>
      <c r="H156" s="582">
        <f>I156/E156</f>
        <v>0</v>
      </c>
      <c r="I156" s="582">
        <f>I157</f>
        <v>0</v>
      </c>
      <c r="J156" s="594" t="s">
        <v>649</v>
      </c>
      <c r="K156" s="584"/>
      <c r="L156" s="584"/>
      <c r="M156" s="584"/>
      <c r="N156" s="584"/>
      <c r="O156" s="584"/>
      <c r="P156" s="584"/>
      <c r="Q156" s="584"/>
      <c r="R156" s="584"/>
      <c r="S156" s="584"/>
      <c r="T156" s="584"/>
      <c r="U156" s="584"/>
      <c r="V156" s="584"/>
    </row>
    <row r="157">
      <c r="A157" s="599"/>
      <c r="B157" s="600"/>
      <c r="C157" s="601" t="s">
        <v>1229</v>
      </c>
      <c r="D157" s="602" t="s">
        <v>23</v>
      </c>
      <c r="E157" s="602">
        <v>40.0</v>
      </c>
      <c r="F157" s="603">
        <v>1.02</v>
      </c>
      <c r="G157" s="604">
        <f>E157*F157</f>
        <v>40.8</v>
      </c>
      <c r="H157" s="609">
        <v>0.0</v>
      </c>
      <c r="I157" s="606">
        <f>G157*H157</f>
        <v>0</v>
      </c>
      <c r="J157" s="601"/>
      <c r="K157" s="608"/>
      <c r="L157" s="608"/>
      <c r="M157" s="608"/>
      <c r="N157" s="608"/>
      <c r="O157" s="608"/>
      <c r="P157" s="608"/>
      <c r="Q157" s="608"/>
      <c r="R157" s="608"/>
      <c r="S157" s="608"/>
      <c r="T157" s="608"/>
      <c r="U157" s="608"/>
      <c r="V157" s="608"/>
    </row>
    <row r="158">
      <c r="A158" s="590">
        <v>389.0</v>
      </c>
      <c r="B158" s="591">
        <v>53.0</v>
      </c>
      <c r="C158" s="592" t="s">
        <v>651</v>
      </c>
      <c r="D158" s="593" t="s">
        <v>23</v>
      </c>
      <c r="E158" s="593">
        <v>160.0</v>
      </c>
      <c r="F158" s="582"/>
      <c r="G158" s="582"/>
      <c r="H158" s="582">
        <f>I158/E158</f>
        <v>0</v>
      </c>
      <c r="I158" s="582">
        <f>I159</f>
        <v>0</v>
      </c>
      <c r="J158" s="589"/>
      <c r="K158" s="584"/>
      <c r="L158" s="584"/>
      <c r="M158" s="584"/>
      <c r="N158" s="584"/>
      <c r="O158" s="584"/>
      <c r="P158" s="584"/>
      <c r="Q158" s="584"/>
      <c r="R158" s="584"/>
      <c r="S158" s="584"/>
      <c r="T158" s="584"/>
      <c r="U158" s="584"/>
      <c r="V158" s="584"/>
    </row>
    <row r="159">
      <c r="A159" s="599"/>
      <c r="B159" s="600"/>
      <c r="C159" s="601" t="s">
        <v>1229</v>
      </c>
      <c r="D159" s="602" t="s">
        <v>23</v>
      </c>
      <c r="E159" s="602">
        <v>160.0</v>
      </c>
      <c r="F159" s="603">
        <v>1.02</v>
      </c>
      <c r="G159" s="604">
        <f>E159*F159</f>
        <v>163.2</v>
      </c>
      <c r="H159" s="609">
        <v>0.0</v>
      </c>
      <c r="I159" s="606">
        <f>G159*H159</f>
        <v>0</v>
      </c>
      <c r="J159" s="607"/>
      <c r="K159" s="608"/>
      <c r="L159" s="608"/>
      <c r="M159" s="608"/>
      <c r="N159" s="608"/>
      <c r="O159" s="608"/>
      <c r="P159" s="608"/>
      <c r="Q159" s="608"/>
      <c r="R159" s="608"/>
      <c r="S159" s="608"/>
      <c r="T159" s="608"/>
      <c r="U159" s="608"/>
      <c r="V159" s="608"/>
    </row>
    <row r="160">
      <c r="A160" s="590">
        <v>390.0</v>
      </c>
      <c r="B160" s="591">
        <v>54.0</v>
      </c>
      <c r="C160" s="592" t="s">
        <v>652</v>
      </c>
      <c r="D160" s="593" t="s">
        <v>19</v>
      </c>
      <c r="E160" s="593">
        <v>2.0</v>
      </c>
      <c r="F160" s="582"/>
      <c r="G160" s="582"/>
      <c r="H160" s="582">
        <f>I160/E160</f>
        <v>0</v>
      </c>
      <c r="I160" s="582">
        <f>I161</f>
        <v>0</v>
      </c>
      <c r="J160" s="589"/>
      <c r="K160" s="584"/>
      <c r="L160" s="584"/>
      <c r="M160" s="584"/>
      <c r="N160" s="584"/>
      <c r="O160" s="584"/>
      <c r="P160" s="584"/>
      <c r="Q160" s="584"/>
      <c r="R160" s="584"/>
      <c r="S160" s="584"/>
      <c r="T160" s="584"/>
      <c r="U160" s="584"/>
      <c r="V160" s="584"/>
    </row>
    <row r="161">
      <c r="A161" s="599"/>
      <c r="B161" s="600"/>
      <c r="C161" s="601" t="s">
        <v>1230</v>
      </c>
      <c r="D161" s="602" t="s">
        <v>19</v>
      </c>
      <c r="E161" s="602">
        <v>2.0</v>
      </c>
      <c r="F161" s="603">
        <v>1.0</v>
      </c>
      <c r="G161" s="604">
        <f>E161*F161</f>
        <v>2</v>
      </c>
      <c r="H161" s="609">
        <v>0.0</v>
      </c>
      <c r="I161" s="606">
        <f>G161*H161</f>
        <v>0</v>
      </c>
      <c r="J161" s="607"/>
      <c r="K161" s="608"/>
      <c r="L161" s="608"/>
      <c r="M161" s="608"/>
      <c r="N161" s="608"/>
      <c r="O161" s="608"/>
      <c r="P161" s="608"/>
      <c r="Q161" s="608"/>
      <c r="R161" s="608"/>
      <c r="S161" s="608"/>
      <c r="T161" s="608"/>
      <c r="U161" s="608"/>
      <c r="V161" s="608"/>
    </row>
    <row r="162">
      <c r="A162" s="590">
        <v>391.0</v>
      </c>
      <c r="B162" s="591">
        <v>55.0</v>
      </c>
      <c r="C162" s="592" t="s">
        <v>654</v>
      </c>
      <c r="D162" s="593" t="s">
        <v>19</v>
      </c>
      <c r="E162" s="593">
        <v>3.0</v>
      </c>
      <c r="F162" s="582"/>
      <c r="G162" s="582"/>
      <c r="H162" s="582">
        <f>I162/E162</f>
        <v>0</v>
      </c>
      <c r="I162" s="582">
        <f>I163</f>
        <v>0</v>
      </c>
      <c r="J162" s="589"/>
      <c r="K162" s="584"/>
      <c r="L162" s="584"/>
      <c r="M162" s="584"/>
      <c r="N162" s="584"/>
      <c r="O162" s="584"/>
      <c r="P162" s="584"/>
      <c r="Q162" s="584"/>
      <c r="R162" s="584"/>
      <c r="S162" s="584"/>
      <c r="T162" s="584"/>
      <c r="U162" s="584"/>
      <c r="V162" s="584"/>
    </row>
    <row r="163">
      <c r="A163" s="599"/>
      <c r="B163" s="600"/>
      <c r="C163" s="601" t="s">
        <v>1231</v>
      </c>
      <c r="D163" s="602" t="s">
        <v>19</v>
      </c>
      <c r="E163" s="602">
        <v>3.0</v>
      </c>
      <c r="F163" s="603">
        <v>1.0</v>
      </c>
      <c r="G163" s="604">
        <f>E163*F163</f>
        <v>3</v>
      </c>
      <c r="H163" s="609">
        <v>0.0</v>
      </c>
      <c r="I163" s="606">
        <f>G163*H163</f>
        <v>0</v>
      </c>
      <c r="J163" s="607"/>
      <c r="K163" s="608"/>
      <c r="L163" s="608"/>
      <c r="M163" s="608"/>
      <c r="N163" s="608"/>
      <c r="O163" s="608"/>
      <c r="P163" s="608"/>
      <c r="Q163" s="608"/>
      <c r="R163" s="608"/>
      <c r="S163" s="608"/>
      <c r="T163" s="608"/>
      <c r="U163" s="608"/>
      <c r="V163" s="608"/>
    </row>
    <row r="164">
      <c r="A164" s="590">
        <v>392.0</v>
      </c>
      <c r="B164" s="591">
        <v>56.0</v>
      </c>
      <c r="C164" s="592" t="s">
        <v>655</v>
      </c>
      <c r="D164" s="593" t="s">
        <v>19</v>
      </c>
      <c r="E164" s="593">
        <v>8.0</v>
      </c>
      <c r="F164" s="582"/>
      <c r="G164" s="582"/>
      <c r="H164" s="582">
        <f>I164/E164</f>
        <v>0</v>
      </c>
      <c r="I164" s="582">
        <f>I165</f>
        <v>0</v>
      </c>
      <c r="J164" s="589"/>
      <c r="K164" s="584"/>
      <c r="L164" s="584"/>
      <c r="M164" s="584"/>
      <c r="N164" s="584"/>
      <c r="O164" s="584"/>
      <c r="P164" s="584"/>
      <c r="Q164" s="584"/>
      <c r="R164" s="584"/>
      <c r="S164" s="584"/>
      <c r="T164" s="584"/>
      <c r="U164" s="584"/>
      <c r="V164" s="584"/>
    </row>
    <row r="165">
      <c r="A165" s="599"/>
      <c r="B165" s="600"/>
      <c r="C165" s="601" t="s">
        <v>1232</v>
      </c>
      <c r="D165" s="602" t="s">
        <v>19</v>
      </c>
      <c r="E165" s="602">
        <v>8.0</v>
      </c>
      <c r="F165" s="603">
        <v>1.0</v>
      </c>
      <c r="G165" s="604">
        <f>E165*F165</f>
        <v>8</v>
      </c>
      <c r="H165" s="609">
        <v>0.0</v>
      </c>
      <c r="I165" s="606">
        <f>G165*H165</f>
        <v>0</v>
      </c>
      <c r="J165" s="607"/>
      <c r="K165" s="608"/>
      <c r="L165" s="608"/>
      <c r="M165" s="608"/>
      <c r="N165" s="608"/>
      <c r="O165" s="608"/>
      <c r="P165" s="608"/>
      <c r="Q165" s="608"/>
      <c r="R165" s="608"/>
      <c r="S165" s="608"/>
      <c r="T165" s="608"/>
      <c r="U165" s="608"/>
      <c r="V165" s="608"/>
    </row>
    <row r="166">
      <c r="A166" s="590">
        <v>393.0</v>
      </c>
      <c r="B166" s="591">
        <v>57.0</v>
      </c>
      <c r="C166" s="592" t="s">
        <v>656</v>
      </c>
      <c r="D166" s="593" t="s">
        <v>19</v>
      </c>
      <c r="E166" s="593">
        <v>11.0</v>
      </c>
      <c r="F166" s="582"/>
      <c r="G166" s="582"/>
      <c r="H166" s="582">
        <f>I166/E166</f>
        <v>0</v>
      </c>
      <c r="I166" s="582">
        <f>I167</f>
        <v>0</v>
      </c>
      <c r="J166" s="589"/>
      <c r="K166" s="584"/>
      <c r="L166" s="584"/>
      <c r="M166" s="584"/>
      <c r="N166" s="584"/>
      <c r="O166" s="584"/>
      <c r="P166" s="584"/>
      <c r="Q166" s="584"/>
      <c r="R166" s="584"/>
      <c r="S166" s="584"/>
      <c r="T166" s="584"/>
      <c r="U166" s="584"/>
      <c r="V166" s="584"/>
    </row>
    <row r="167">
      <c r="A167" s="599"/>
      <c r="B167" s="600"/>
      <c r="C167" s="601" t="s">
        <v>1233</v>
      </c>
      <c r="D167" s="602" t="s">
        <v>19</v>
      </c>
      <c r="E167" s="602">
        <v>11.0</v>
      </c>
      <c r="F167" s="603">
        <v>1.0</v>
      </c>
      <c r="G167" s="604">
        <f>E167*F167</f>
        <v>11</v>
      </c>
      <c r="H167" s="609">
        <v>0.0</v>
      </c>
      <c r="I167" s="606">
        <f>G167*H167</f>
        <v>0</v>
      </c>
      <c r="J167" s="607"/>
      <c r="K167" s="608"/>
      <c r="L167" s="608"/>
      <c r="M167" s="608"/>
      <c r="N167" s="608"/>
      <c r="O167" s="608"/>
      <c r="P167" s="608"/>
      <c r="Q167" s="608"/>
      <c r="R167" s="608"/>
      <c r="S167" s="608"/>
      <c r="T167" s="608"/>
      <c r="U167" s="608"/>
      <c r="V167" s="608"/>
    </row>
    <row r="168">
      <c r="A168" s="578">
        <v>394.0</v>
      </c>
      <c r="B168" s="585"/>
      <c r="C168" s="586" t="s">
        <v>657</v>
      </c>
      <c r="D168" s="587"/>
      <c r="E168" s="587"/>
      <c r="F168" s="582"/>
      <c r="G168" s="582"/>
      <c r="H168" s="582"/>
      <c r="I168" s="582"/>
      <c r="J168" s="589"/>
      <c r="K168" s="584"/>
      <c r="L168" s="584"/>
      <c r="M168" s="584"/>
      <c r="N168" s="584"/>
      <c r="O168" s="584"/>
      <c r="P168" s="584"/>
      <c r="Q168" s="584"/>
      <c r="R168" s="584"/>
      <c r="S168" s="584"/>
      <c r="T168" s="584"/>
      <c r="U168" s="584"/>
      <c r="V168" s="584"/>
    </row>
    <row r="169">
      <c r="A169" s="578">
        <v>393.0</v>
      </c>
      <c r="B169" s="585"/>
      <c r="C169" s="612" t="s">
        <v>658</v>
      </c>
      <c r="D169" s="587"/>
      <c r="E169" s="587"/>
      <c r="F169" s="582"/>
      <c r="G169" s="582"/>
      <c r="H169" s="582"/>
      <c r="I169" s="582"/>
      <c r="J169" s="589"/>
      <c r="K169" s="584"/>
      <c r="L169" s="584"/>
      <c r="M169" s="584"/>
      <c r="N169" s="584"/>
      <c r="O169" s="584"/>
      <c r="P169" s="584"/>
      <c r="Q169" s="584"/>
      <c r="R169" s="584"/>
      <c r="S169" s="584"/>
      <c r="T169" s="584"/>
      <c r="U169" s="584"/>
      <c r="V169" s="584"/>
    </row>
    <row r="170">
      <c r="A170" s="590">
        <v>394.0</v>
      </c>
      <c r="B170" s="591">
        <v>58.0</v>
      </c>
      <c r="C170" s="592" t="s">
        <v>659</v>
      </c>
      <c r="D170" s="593" t="s">
        <v>19</v>
      </c>
      <c r="E170" s="593">
        <v>2.0</v>
      </c>
      <c r="F170" s="582"/>
      <c r="G170" s="582"/>
      <c r="H170" s="582"/>
      <c r="I170" s="614"/>
      <c r="J170" s="594" t="s">
        <v>660</v>
      </c>
      <c r="K170" s="584"/>
      <c r="L170" s="584"/>
      <c r="M170" s="584"/>
      <c r="N170" s="584"/>
      <c r="O170" s="584"/>
      <c r="P170" s="584"/>
      <c r="Q170" s="584"/>
      <c r="R170" s="584"/>
      <c r="S170" s="584"/>
      <c r="T170" s="584"/>
      <c r="U170" s="584"/>
      <c r="V170" s="584"/>
    </row>
    <row r="171">
      <c r="A171" s="590">
        <v>395.0</v>
      </c>
      <c r="B171" s="591">
        <v>59.0</v>
      </c>
      <c r="C171" s="592" t="s">
        <v>661</v>
      </c>
      <c r="D171" s="593" t="s">
        <v>23</v>
      </c>
      <c r="E171" s="593">
        <v>5.6</v>
      </c>
      <c r="F171" s="582"/>
      <c r="G171" s="582"/>
      <c r="H171" s="582"/>
      <c r="I171" s="614"/>
      <c r="J171" s="594" t="s">
        <v>662</v>
      </c>
      <c r="K171" s="584"/>
      <c r="L171" s="584"/>
      <c r="M171" s="584"/>
      <c r="N171" s="584"/>
      <c r="O171" s="584"/>
      <c r="P171" s="584"/>
      <c r="Q171" s="584"/>
      <c r="R171" s="584"/>
      <c r="S171" s="584"/>
      <c r="T171" s="584"/>
      <c r="U171" s="584"/>
      <c r="V171" s="584"/>
    </row>
    <row r="172">
      <c r="A172" s="578">
        <v>395.0</v>
      </c>
      <c r="B172" s="585"/>
      <c r="C172" s="612" t="s">
        <v>663</v>
      </c>
      <c r="D172" s="587"/>
      <c r="E172" s="587"/>
      <c r="F172" s="582"/>
      <c r="G172" s="582"/>
      <c r="H172" s="582"/>
      <c r="I172" s="582"/>
      <c r="J172" s="589"/>
      <c r="K172" s="584"/>
      <c r="L172" s="584"/>
      <c r="M172" s="584"/>
      <c r="N172" s="584"/>
      <c r="O172" s="584"/>
      <c r="P172" s="584"/>
      <c r="Q172" s="584"/>
      <c r="R172" s="584"/>
      <c r="S172" s="584"/>
      <c r="T172" s="584"/>
      <c r="U172" s="584"/>
      <c r="V172" s="584"/>
    </row>
    <row r="173">
      <c r="A173" s="590">
        <v>396.0</v>
      </c>
      <c r="B173" s="591">
        <v>60.0</v>
      </c>
      <c r="C173" s="592" t="s">
        <v>659</v>
      </c>
      <c r="D173" s="593" t="s">
        <v>19</v>
      </c>
      <c r="E173" s="593">
        <v>2.0</v>
      </c>
      <c r="F173" s="582"/>
      <c r="G173" s="582"/>
      <c r="H173" s="582"/>
      <c r="I173" s="614"/>
      <c r="J173" s="594" t="s">
        <v>660</v>
      </c>
      <c r="K173" s="584"/>
      <c r="L173" s="584"/>
      <c r="M173" s="584"/>
      <c r="N173" s="584"/>
      <c r="O173" s="584"/>
      <c r="P173" s="584"/>
      <c r="Q173" s="584"/>
      <c r="R173" s="584"/>
      <c r="S173" s="584"/>
      <c r="T173" s="584"/>
      <c r="U173" s="584"/>
      <c r="V173" s="584"/>
    </row>
    <row r="174">
      <c r="A174" s="590">
        <v>397.0</v>
      </c>
      <c r="B174" s="591">
        <v>61.0</v>
      </c>
      <c r="C174" s="592" t="s">
        <v>664</v>
      </c>
      <c r="D174" s="593" t="s">
        <v>23</v>
      </c>
      <c r="E174" s="593">
        <v>6.2</v>
      </c>
      <c r="F174" s="582"/>
      <c r="G174" s="582"/>
      <c r="H174" s="582"/>
      <c r="I174" s="614"/>
      <c r="J174" s="594" t="s">
        <v>665</v>
      </c>
      <c r="K174" s="584"/>
      <c r="L174" s="584"/>
      <c r="M174" s="584"/>
      <c r="N174" s="584"/>
      <c r="O174" s="584"/>
      <c r="P174" s="584"/>
      <c r="Q174" s="584"/>
      <c r="R174" s="584"/>
      <c r="S174" s="584"/>
      <c r="T174" s="584"/>
      <c r="U174" s="584"/>
      <c r="V174" s="584"/>
    </row>
    <row r="175">
      <c r="A175" s="578">
        <v>397.0</v>
      </c>
      <c r="B175" s="585"/>
      <c r="C175" s="612" t="s">
        <v>666</v>
      </c>
      <c r="D175" s="587"/>
      <c r="E175" s="587"/>
      <c r="F175" s="582"/>
      <c r="G175" s="582"/>
      <c r="H175" s="582"/>
      <c r="I175" s="582"/>
      <c r="J175" s="589"/>
      <c r="K175" s="584"/>
      <c r="L175" s="584"/>
      <c r="M175" s="584"/>
      <c r="N175" s="584"/>
      <c r="O175" s="584"/>
      <c r="P175" s="584"/>
      <c r="Q175" s="584"/>
      <c r="R175" s="584"/>
      <c r="S175" s="584"/>
      <c r="T175" s="584"/>
      <c r="U175" s="584"/>
      <c r="V175" s="584"/>
    </row>
    <row r="176">
      <c r="A176" s="590">
        <v>398.0</v>
      </c>
      <c r="B176" s="591">
        <v>62.0</v>
      </c>
      <c r="C176" s="592" t="s">
        <v>659</v>
      </c>
      <c r="D176" s="593" t="s">
        <v>19</v>
      </c>
      <c r="E176" s="593">
        <v>2.0</v>
      </c>
      <c r="F176" s="582"/>
      <c r="G176" s="582"/>
      <c r="H176" s="582"/>
      <c r="I176" s="614"/>
      <c r="J176" s="594" t="s">
        <v>660</v>
      </c>
      <c r="K176" s="584"/>
      <c r="L176" s="584"/>
      <c r="M176" s="584"/>
      <c r="N176" s="584"/>
      <c r="O176" s="584"/>
      <c r="P176" s="584"/>
      <c r="Q176" s="584"/>
      <c r="R176" s="584"/>
      <c r="S176" s="584"/>
      <c r="T176" s="584"/>
      <c r="U176" s="584"/>
      <c r="V176" s="584"/>
    </row>
    <row r="177">
      <c r="A177" s="590">
        <v>399.0</v>
      </c>
      <c r="B177" s="591">
        <v>63.0</v>
      </c>
      <c r="C177" s="592" t="s">
        <v>667</v>
      </c>
      <c r="D177" s="593" t="s">
        <v>23</v>
      </c>
      <c r="E177" s="593">
        <v>6.0</v>
      </c>
      <c r="F177" s="582"/>
      <c r="G177" s="582"/>
      <c r="H177" s="582"/>
      <c r="I177" s="614"/>
      <c r="J177" s="594" t="s">
        <v>668</v>
      </c>
      <c r="K177" s="584"/>
      <c r="L177" s="584"/>
      <c r="M177" s="584"/>
      <c r="N177" s="584"/>
      <c r="O177" s="584"/>
      <c r="P177" s="584"/>
      <c r="Q177" s="584"/>
      <c r="R177" s="584"/>
      <c r="S177" s="584"/>
      <c r="T177" s="584"/>
      <c r="U177" s="584"/>
      <c r="V177" s="584"/>
    </row>
    <row r="178">
      <c r="A178" s="578">
        <v>399.0</v>
      </c>
      <c r="B178" s="585"/>
      <c r="C178" s="612" t="s">
        <v>669</v>
      </c>
      <c r="D178" s="587"/>
      <c r="E178" s="587"/>
      <c r="F178" s="582"/>
      <c r="G178" s="582"/>
      <c r="H178" s="582"/>
      <c r="I178" s="582"/>
      <c r="J178" s="589"/>
      <c r="K178" s="584"/>
      <c r="L178" s="584"/>
      <c r="M178" s="584"/>
      <c r="N178" s="584"/>
      <c r="O178" s="584"/>
      <c r="P178" s="584"/>
      <c r="Q178" s="584"/>
      <c r="R178" s="584"/>
      <c r="S178" s="584"/>
      <c r="T178" s="584"/>
      <c r="U178" s="584"/>
      <c r="V178" s="584"/>
    </row>
    <row r="179">
      <c r="A179" s="590">
        <v>400.0</v>
      </c>
      <c r="B179" s="591">
        <v>64.0</v>
      </c>
      <c r="C179" s="592" t="s">
        <v>670</v>
      </c>
      <c r="D179" s="593" t="s">
        <v>19</v>
      </c>
      <c r="E179" s="593">
        <v>1.0</v>
      </c>
      <c r="F179" s="582"/>
      <c r="G179" s="582"/>
      <c r="H179" s="582"/>
      <c r="I179" s="614"/>
      <c r="J179" s="594" t="s">
        <v>671</v>
      </c>
      <c r="K179" s="584"/>
      <c r="L179" s="584"/>
      <c r="M179" s="584"/>
      <c r="N179" s="584"/>
      <c r="O179" s="584"/>
      <c r="P179" s="584"/>
      <c r="Q179" s="584"/>
      <c r="R179" s="584"/>
      <c r="S179" s="584"/>
      <c r="T179" s="584"/>
      <c r="U179" s="584"/>
      <c r="V179" s="584"/>
    </row>
    <row r="180">
      <c r="A180" s="590">
        <v>401.0</v>
      </c>
      <c r="B180" s="591">
        <v>65.0</v>
      </c>
      <c r="C180" s="592" t="s">
        <v>672</v>
      </c>
      <c r="D180" s="593" t="s">
        <v>23</v>
      </c>
      <c r="E180" s="593">
        <v>2.0</v>
      </c>
      <c r="F180" s="582"/>
      <c r="G180" s="582"/>
      <c r="H180" s="582"/>
      <c r="I180" s="614"/>
      <c r="J180" s="594" t="s">
        <v>673</v>
      </c>
      <c r="K180" s="584"/>
      <c r="L180" s="584"/>
      <c r="M180" s="584"/>
      <c r="N180" s="584"/>
      <c r="O180" s="584"/>
      <c r="P180" s="584"/>
      <c r="Q180" s="584"/>
      <c r="R180" s="584"/>
      <c r="S180" s="584"/>
      <c r="T180" s="584"/>
      <c r="U180" s="584"/>
      <c r="V180" s="584"/>
    </row>
    <row r="181">
      <c r="A181" s="578">
        <v>401.0</v>
      </c>
      <c r="B181" s="585"/>
      <c r="C181" s="612" t="s">
        <v>674</v>
      </c>
      <c r="D181" s="587"/>
      <c r="E181" s="587"/>
      <c r="F181" s="582"/>
      <c r="G181" s="582"/>
      <c r="H181" s="582"/>
      <c r="I181" s="582"/>
      <c r="J181" s="589"/>
      <c r="K181" s="584"/>
      <c r="L181" s="584"/>
      <c r="M181" s="584"/>
      <c r="N181" s="584"/>
      <c r="O181" s="584"/>
      <c r="P181" s="584"/>
      <c r="Q181" s="584"/>
      <c r="R181" s="584"/>
      <c r="S181" s="584"/>
      <c r="T181" s="584"/>
      <c r="U181" s="584"/>
      <c r="V181" s="584"/>
    </row>
    <row r="182">
      <c r="A182" s="590">
        <v>402.0</v>
      </c>
      <c r="B182" s="591">
        <v>66.0</v>
      </c>
      <c r="C182" s="592" t="s">
        <v>675</v>
      </c>
      <c r="D182" s="593" t="s">
        <v>19</v>
      </c>
      <c r="E182" s="593">
        <v>1.0</v>
      </c>
      <c r="F182" s="582"/>
      <c r="G182" s="582"/>
      <c r="H182" s="582"/>
      <c r="I182" s="614"/>
      <c r="J182" s="594" t="s">
        <v>676</v>
      </c>
      <c r="K182" s="584"/>
      <c r="L182" s="584"/>
      <c r="M182" s="584"/>
      <c r="N182" s="584"/>
      <c r="O182" s="584"/>
      <c r="P182" s="584"/>
      <c r="Q182" s="584"/>
      <c r="R182" s="584"/>
      <c r="S182" s="584"/>
      <c r="T182" s="584"/>
      <c r="U182" s="584"/>
      <c r="V182" s="584"/>
    </row>
    <row r="183">
      <c r="A183" s="590">
        <v>403.0</v>
      </c>
      <c r="B183" s="591">
        <v>67.0</v>
      </c>
      <c r="C183" s="592" t="s">
        <v>672</v>
      </c>
      <c r="D183" s="593" t="s">
        <v>23</v>
      </c>
      <c r="E183" s="593">
        <v>2.0</v>
      </c>
      <c r="F183" s="582"/>
      <c r="G183" s="582"/>
      <c r="H183" s="582"/>
      <c r="I183" s="614"/>
      <c r="J183" s="594" t="s">
        <v>673</v>
      </c>
      <c r="K183" s="584"/>
      <c r="L183" s="584"/>
      <c r="M183" s="584"/>
      <c r="N183" s="584"/>
      <c r="O183" s="584"/>
      <c r="P183" s="584"/>
      <c r="Q183" s="584"/>
      <c r="R183" s="584"/>
      <c r="S183" s="584"/>
      <c r="T183" s="584"/>
      <c r="U183" s="584"/>
      <c r="V183" s="584"/>
    </row>
    <row r="184">
      <c r="A184" s="578">
        <v>403.0</v>
      </c>
      <c r="B184" s="585"/>
      <c r="C184" s="612" t="s">
        <v>677</v>
      </c>
      <c r="D184" s="587"/>
      <c r="E184" s="587"/>
      <c r="F184" s="582"/>
      <c r="G184" s="582"/>
      <c r="H184" s="582"/>
      <c r="I184" s="582"/>
      <c r="J184" s="589"/>
      <c r="K184" s="584"/>
      <c r="L184" s="584"/>
      <c r="M184" s="584"/>
      <c r="N184" s="584"/>
      <c r="O184" s="584"/>
      <c r="P184" s="584"/>
      <c r="Q184" s="584"/>
      <c r="R184" s="584"/>
      <c r="S184" s="584"/>
      <c r="T184" s="584"/>
      <c r="U184" s="584"/>
      <c r="V184" s="584"/>
    </row>
    <row r="185">
      <c r="A185" s="590">
        <v>404.0</v>
      </c>
      <c r="B185" s="591">
        <v>68.0</v>
      </c>
      <c r="C185" s="592" t="s">
        <v>678</v>
      </c>
      <c r="D185" s="593" t="s">
        <v>19</v>
      </c>
      <c r="E185" s="593">
        <v>2.0</v>
      </c>
      <c r="F185" s="582"/>
      <c r="G185" s="582"/>
      <c r="H185" s="582">
        <f>I185/E185</f>
        <v>0</v>
      </c>
      <c r="I185" s="582">
        <f>I186</f>
        <v>0</v>
      </c>
      <c r="J185" s="594" t="s">
        <v>679</v>
      </c>
      <c r="K185" s="584"/>
      <c r="L185" s="584"/>
      <c r="M185" s="584"/>
      <c r="N185" s="584"/>
      <c r="O185" s="584"/>
      <c r="P185" s="584"/>
      <c r="Q185" s="584"/>
      <c r="R185" s="584"/>
      <c r="S185" s="584"/>
      <c r="T185" s="584"/>
      <c r="U185" s="584"/>
      <c r="V185" s="584"/>
    </row>
    <row r="186">
      <c r="A186" s="599"/>
      <c r="B186" s="600"/>
      <c r="C186" s="601" t="s">
        <v>679</v>
      </c>
      <c r="D186" s="602" t="s">
        <v>19</v>
      </c>
      <c r="E186" s="602">
        <v>2.0</v>
      </c>
      <c r="F186" s="603">
        <v>1.0</v>
      </c>
      <c r="G186" s="604">
        <f>E186*F186</f>
        <v>2</v>
      </c>
      <c r="H186" s="609">
        <v>0.0</v>
      </c>
      <c r="I186" s="606">
        <f>G186*H186</f>
        <v>0</v>
      </c>
      <c r="J186" s="601"/>
      <c r="K186" s="608"/>
      <c r="L186" s="608"/>
      <c r="M186" s="608"/>
      <c r="N186" s="608"/>
      <c r="O186" s="608"/>
      <c r="P186" s="608"/>
      <c r="Q186" s="608"/>
      <c r="R186" s="608"/>
      <c r="S186" s="608"/>
      <c r="T186" s="608"/>
      <c r="U186" s="608"/>
      <c r="V186" s="608"/>
    </row>
    <row r="187">
      <c r="A187" s="590">
        <v>405.0</v>
      </c>
      <c r="B187" s="591">
        <v>69.0</v>
      </c>
      <c r="C187" s="592" t="s">
        <v>680</v>
      </c>
      <c r="D187" s="593" t="s">
        <v>19</v>
      </c>
      <c r="E187" s="593">
        <v>1.0</v>
      </c>
      <c r="F187" s="582"/>
      <c r="G187" s="582"/>
      <c r="H187" s="582">
        <f>I187/E187</f>
        <v>0</v>
      </c>
      <c r="I187" s="582">
        <f>I188</f>
        <v>0</v>
      </c>
      <c r="J187" s="594" t="s">
        <v>681</v>
      </c>
      <c r="K187" s="584"/>
      <c r="L187" s="584"/>
      <c r="M187" s="584"/>
      <c r="N187" s="584"/>
      <c r="O187" s="584"/>
      <c r="P187" s="584"/>
      <c r="Q187" s="584"/>
      <c r="R187" s="584"/>
      <c r="S187" s="584"/>
      <c r="T187" s="584"/>
      <c r="U187" s="584"/>
      <c r="V187" s="584"/>
    </row>
    <row r="188">
      <c r="A188" s="599"/>
      <c r="B188" s="600"/>
      <c r="C188" s="601" t="s">
        <v>1234</v>
      </c>
      <c r="D188" s="602" t="s">
        <v>487</v>
      </c>
      <c r="E188" s="602">
        <v>1.0</v>
      </c>
      <c r="F188" s="603">
        <v>1.0</v>
      </c>
      <c r="G188" s="604">
        <f>E188*F188</f>
        <v>1</v>
      </c>
      <c r="H188" s="609">
        <v>0.0</v>
      </c>
      <c r="I188" s="606">
        <f>G188*H188</f>
        <v>0</v>
      </c>
      <c r="J188" s="601"/>
      <c r="K188" s="608"/>
      <c r="L188" s="608"/>
      <c r="M188" s="608"/>
      <c r="N188" s="608"/>
      <c r="O188" s="608"/>
      <c r="P188" s="608"/>
      <c r="Q188" s="608"/>
      <c r="R188" s="608"/>
      <c r="S188" s="608"/>
      <c r="T188" s="608"/>
      <c r="U188" s="608"/>
      <c r="V188" s="608"/>
    </row>
    <row r="189">
      <c r="A189" s="578">
        <v>405.0</v>
      </c>
      <c r="B189" s="585"/>
      <c r="C189" s="612" t="s">
        <v>683</v>
      </c>
      <c r="D189" s="587"/>
      <c r="E189" s="587"/>
      <c r="F189" s="582"/>
      <c r="G189" s="582"/>
      <c r="H189" s="582"/>
      <c r="I189" s="582"/>
      <c r="J189" s="589"/>
      <c r="K189" s="584"/>
      <c r="L189" s="584"/>
      <c r="M189" s="584"/>
      <c r="N189" s="584"/>
      <c r="O189" s="584"/>
      <c r="P189" s="584"/>
      <c r="Q189" s="584"/>
      <c r="R189" s="584"/>
      <c r="S189" s="584"/>
      <c r="T189" s="584"/>
      <c r="U189" s="584"/>
      <c r="V189" s="584"/>
    </row>
    <row r="190">
      <c r="A190" s="590">
        <v>406.0</v>
      </c>
      <c r="B190" s="591">
        <v>70.0</v>
      </c>
      <c r="C190" s="592" t="s">
        <v>678</v>
      </c>
      <c r="D190" s="593" t="s">
        <v>19</v>
      </c>
      <c r="E190" s="593">
        <v>2.0</v>
      </c>
      <c r="F190" s="582"/>
      <c r="G190" s="582"/>
      <c r="H190" s="582">
        <f>I190/E190</f>
        <v>0</v>
      </c>
      <c r="I190" s="582">
        <f>I191</f>
        <v>0</v>
      </c>
      <c r="J190" s="594" t="s">
        <v>679</v>
      </c>
      <c r="K190" s="584"/>
      <c r="L190" s="584"/>
      <c r="M190" s="584"/>
      <c r="N190" s="584"/>
      <c r="O190" s="584"/>
      <c r="P190" s="584"/>
      <c r="Q190" s="584"/>
      <c r="R190" s="584"/>
      <c r="S190" s="584"/>
      <c r="T190" s="584"/>
      <c r="U190" s="584"/>
      <c r="V190" s="584"/>
    </row>
    <row r="191">
      <c r="A191" s="599"/>
      <c r="B191" s="600"/>
      <c r="C191" s="601" t="s">
        <v>679</v>
      </c>
      <c r="D191" s="602" t="s">
        <v>19</v>
      </c>
      <c r="E191" s="602">
        <v>2.0</v>
      </c>
      <c r="F191" s="603">
        <v>1.0</v>
      </c>
      <c r="G191" s="604">
        <f>E191*F191</f>
        <v>2</v>
      </c>
      <c r="H191" s="609">
        <v>0.0</v>
      </c>
      <c r="I191" s="606">
        <f>G191*H191</f>
        <v>0</v>
      </c>
      <c r="J191" s="601"/>
      <c r="K191" s="608"/>
      <c r="L191" s="608"/>
      <c r="M191" s="608"/>
      <c r="N191" s="608"/>
      <c r="O191" s="608"/>
      <c r="P191" s="608"/>
      <c r="Q191" s="608"/>
      <c r="R191" s="608"/>
      <c r="S191" s="608"/>
      <c r="T191" s="608"/>
      <c r="U191" s="608"/>
      <c r="V191" s="608"/>
    </row>
    <row r="192">
      <c r="A192" s="590">
        <v>407.0</v>
      </c>
      <c r="B192" s="591">
        <v>71.0</v>
      </c>
      <c r="C192" s="592" t="s">
        <v>684</v>
      </c>
      <c r="D192" s="593" t="s">
        <v>19</v>
      </c>
      <c r="E192" s="593">
        <v>1.0</v>
      </c>
      <c r="F192" s="582"/>
      <c r="G192" s="582"/>
      <c r="H192" s="582">
        <f>I192/E192</f>
        <v>0</v>
      </c>
      <c r="I192" s="582">
        <f>I193</f>
        <v>0</v>
      </c>
      <c r="J192" s="594" t="s">
        <v>681</v>
      </c>
      <c r="K192" s="584"/>
      <c r="L192" s="584"/>
      <c r="M192" s="584"/>
      <c r="N192" s="584"/>
      <c r="O192" s="584"/>
      <c r="P192" s="584"/>
      <c r="Q192" s="584"/>
      <c r="R192" s="584"/>
      <c r="S192" s="584"/>
      <c r="T192" s="584"/>
      <c r="U192" s="584"/>
      <c r="V192" s="584"/>
    </row>
    <row r="193">
      <c r="A193" s="599"/>
      <c r="B193" s="600"/>
      <c r="C193" s="601" t="s">
        <v>1234</v>
      </c>
      <c r="D193" s="602" t="s">
        <v>487</v>
      </c>
      <c r="E193" s="602">
        <v>1.0</v>
      </c>
      <c r="F193" s="603">
        <v>1.0</v>
      </c>
      <c r="G193" s="604">
        <f>E193*F193</f>
        <v>1</v>
      </c>
      <c r="H193" s="609">
        <v>0.0</v>
      </c>
      <c r="I193" s="606">
        <f>G193*H193</f>
        <v>0</v>
      </c>
      <c r="J193" s="601"/>
      <c r="K193" s="608"/>
      <c r="L193" s="608"/>
      <c r="M193" s="608"/>
      <c r="N193" s="608"/>
      <c r="O193" s="608"/>
      <c r="P193" s="608"/>
      <c r="Q193" s="608"/>
      <c r="R193" s="608"/>
      <c r="S193" s="608"/>
      <c r="T193" s="608"/>
      <c r="U193" s="608"/>
      <c r="V193" s="608"/>
    </row>
    <row r="194">
      <c r="A194" s="578">
        <v>407.0</v>
      </c>
      <c r="B194" s="585"/>
      <c r="C194" s="612" t="s">
        <v>685</v>
      </c>
      <c r="D194" s="587"/>
      <c r="E194" s="587"/>
      <c r="F194" s="582"/>
      <c r="G194" s="582"/>
      <c r="H194" s="582"/>
      <c r="I194" s="582"/>
      <c r="J194" s="589"/>
      <c r="K194" s="584"/>
      <c r="L194" s="584"/>
      <c r="M194" s="584"/>
      <c r="N194" s="584"/>
      <c r="O194" s="584"/>
      <c r="P194" s="584"/>
      <c r="Q194" s="584"/>
      <c r="R194" s="584"/>
      <c r="S194" s="584"/>
      <c r="T194" s="584"/>
      <c r="U194" s="584"/>
      <c r="V194" s="584"/>
    </row>
    <row r="195">
      <c r="A195" s="590">
        <v>408.0</v>
      </c>
      <c r="B195" s="591">
        <v>72.0</v>
      </c>
      <c r="C195" s="592" t="s">
        <v>678</v>
      </c>
      <c r="D195" s="593" t="s">
        <v>19</v>
      </c>
      <c r="E195" s="593">
        <v>2.0</v>
      </c>
      <c r="F195" s="582"/>
      <c r="G195" s="582"/>
      <c r="H195" s="582">
        <f>I195/E195</f>
        <v>0</v>
      </c>
      <c r="I195" s="582">
        <f>I196</f>
        <v>0</v>
      </c>
      <c r="J195" s="594" t="s">
        <v>679</v>
      </c>
      <c r="K195" s="584"/>
      <c r="L195" s="584"/>
      <c r="M195" s="584"/>
      <c r="N195" s="584"/>
      <c r="O195" s="584"/>
      <c r="P195" s="584"/>
      <c r="Q195" s="584"/>
      <c r="R195" s="584"/>
      <c r="S195" s="584"/>
      <c r="T195" s="584"/>
      <c r="U195" s="584"/>
      <c r="V195" s="584"/>
    </row>
    <row r="196">
      <c r="A196" s="599"/>
      <c r="B196" s="600"/>
      <c r="C196" s="601" t="s">
        <v>679</v>
      </c>
      <c r="D196" s="602" t="s">
        <v>19</v>
      </c>
      <c r="E196" s="602">
        <v>2.0</v>
      </c>
      <c r="F196" s="603">
        <v>1.0</v>
      </c>
      <c r="G196" s="604">
        <f>E196*F196</f>
        <v>2</v>
      </c>
      <c r="H196" s="609">
        <v>0.0</v>
      </c>
      <c r="I196" s="606">
        <f>G196*H196</f>
        <v>0</v>
      </c>
      <c r="J196" s="601"/>
      <c r="K196" s="608"/>
      <c r="L196" s="608"/>
      <c r="M196" s="608"/>
      <c r="N196" s="608"/>
      <c r="O196" s="608"/>
      <c r="P196" s="608"/>
      <c r="Q196" s="608"/>
      <c r="R196" s="608"/>
      <c r="S196" s="608"/>
      <c r="T196" s="608"/>
      <c r="U196" s="608"/>
      <c r="V196" s="608"/>
    </row>
    <row r="197">
      <c r="A197" s="590">
        <v>409.0</v>
      </c>
      <c r="B197" s="591">
        <v>73.0</v>
      </c>
      <c r="C197" s="592" t="s">
        <v>686</v>
      </c>
      <c r="D197" s="593" t="s">
        <v>19</v>
      </c>
      <c r="E197" s="593">
        <v>1.0</v>
      </c>
      <c r="F197" s="582"/>
      <c r="G197" s="582"/>
      <c r="H197" s="582">
        <f>I197/E197</f>
        <v>0</v>
      </c>
      <c r="I197" s="582">
        <f>I198</f>
        <v>0</v>
      </c>
      <c r="J197" s="594" t="s">
        <v>681</v>
      </c>
      <c r="K197" s="584"/>
      <c r="L197" s="584"/>
      <c r="M197" s="584"/>
      <c r="N197" s="584"/>
      <c r="O197" s="584"/>
      <c r="P197" s="584"/>
      <c r="Q197" s="584"/>
      <c r="R197" s="584"/>
      <c r="S197" s="584"/>
      <c r="T197" s="584"/>
      <c r="U197" s="584"/>
      <c r="V197" s="584"/>
    </row>
    <row r="198">
      <c r="A198" s="599"/>
      <c r="B198" s="600"/>
      <c r="C198" s="601" t="s">
        <v>1234</v>
      </c>
      <c r="D198" s="602" t="s">
        <v>487</v>
      </c>
      <c r="E198" s="602">
        <v>1.0</v>
      </c>
      <c r="F198" s="603">
        <v>1.0</v>
      </c>
      <c r="G198" s="604">
        <f>E198*F198</f>
        <v>1</v>
      </c>
      <c r="H198" s="609">
        <v>0.0</v>
      </c>
      <c r="I198" s="606">
        <f>G198*H198</f>
        <v>0</v>
      </c>
      <c r="J198" s="601"/>
      <c r="K198" s="608"/>
      <c r="L198" s="608"/>
      <c r="M198" s="608"/>
      <c r="N198" s="608"/>
      <c r="O198" s="608"/>
      <c r="P198" s="608"/>
      <c r="Q198" s="608"/>
      <c r="R198" s="608"/>
      <c r="S198" s="608"/>
      <c r="T198" s="608"/>
      <c r="U198" s="608"/>
      <c r="V198" s="608"/>
    </row>
    <row r="199">
      <c r="A199" s="578">
        <v>409.0</v>
      </c>
      <c r="B199" s="585"/>
      <c r="C199" s="612" t="s">
        <v>687</v>
      </c>
      <c r="D199" s="587"/>
      <c r="E199" s="587"/>
      <c r="F199" s="582"/>
      <c r="G199" s="582"/>
      <c r="H199" s="582"/>
      <c r="I199" s="582"/>
      <c r="J199" s="589"/>
      <c r="K199" s="584"/>
      <c r="L199" s="584"/>
      <c r="M199" s="584"/>
      <c r="N199" s="584"/>
      <c r="O199" s="584"/>
      <c r="P199" s="584"/>
      <c r="Q199" s="584"/>
      <c r="R199" s="584"/>
      <c r="S199" s="584"/>
      <c r="T199" s="584"/>
      <c r="U199" s="584"/>
      <c r="V199" s="584"/>
    </row>
    <row r="200">
      <c r="A200" s="590">
        <v>410.0</v>
      </c>
      <c r="B200" s="591">
        <v>74.0</v>
      </c>
      <c r="C200" s="592" t="s">
        <v>688</v>
      </c>
      <c r="D200" s="593" t="s">
        <v>19</v>
      </c>
      <c r="E200" s="593">
        <v>1.0</v>
      </c>
      <c r="F200" s="582"/>
      <c r="G200" s="582"/>
      <c r="H200" s="582">
        <f>I200/E200</f>
        <v>0</v>
      </c>
      <c r="I200" s="582">
        <f>I201</f>
        <v>0</v>
      </c>
      <c r="J200" s="594" t="s">
        <v>689</v>
      </c>
      <c r="K200" s="584"/>
      <c r="L200" s="584"/>
      <c r="M200" s="584"/>
      <c r="N200" s="584"/>
      <c r="O200" s="584"/>
      <c r="P200" s="584"/>
      <c r="Q200" s="584"/>
      <c r="R200" s="584"/>
      <c r="S200" s="584"/>
      <c r="T200" s="584"/>
      <c r="U200" s="584"/>
      <c r="V200" s="584"/>
    </row>
    <row r="201">
      <c r="A201" s="599"/>
      <c r="B201" s="600"/>
      <c r="C201" s="601" t="s">
        <v>689</v>
      </c>
      <c r="D201" s="602" t="s">
        <v>19</v>
      </c>
      <c r="E201" s="602">
        <v>1.0</v>
      </c>
      <c r="F201" s="603">
        <v>1.0</v>
      </c>
      <c r="G201" s="604">
        <f>E201*F201</f>
        <v>1</v>
      </c>
      <c r="H201" s="609">
        <v>0.0</v>
      </c>
      <c r="I201" s="606">
        <f>G201*H201</f>
        <v>0</v>
      </c>
      <c r="J201" s="601"/>
      <c r="K201" s="608"/>
      <c r="L201" s="608"/>
      <c r="M201" s="608"/>
      <c r="N201" s="608"/>
      <c r="O201" s="608"/>
      <c r="P201" s="608"/>
      <c r="Q201" s="608"/>
      <c r="R201" s="608"/>
      <c r="S201" s="608"/>
      <c r="T201" s="608"/>
      <c r="U201" s="608"/>
      <c r="V201" s="608"/>
    </row>
    <row r="202">
      <c r="A202" s="590">
        <v>411.0</v>
      </c>
      <c r="B202" s="591">
        <v>75.0</v>
      </c>
      <c r="C202" s="592" t="s">
        <v>690</v>
      </c>
      <c r="D202" s="593" t="s">
        <v>19</v>
      </c>
      <c r="E202" s="593">
        <v>1.0</v>
      </c>
      <c r="F202" s="582"/>
      <c r="G202" s="582"/>
      <c r="H202" s="582">
        <f>I202/E202</f>
        <v>0</v>
      </c>
      <c r="I202" s="582">
        <f>I203</f>
        <v>0</v>
      </c>
      <c r="J202" s="594" t="s">
        <v>691</v>
      </c>
      <c r="K202" s="584"/>
      <c r="L202" s="584"/>
      <c r="M202" s="584"/>
      <c r="N202" s="584"/>
      <c r="O202" s="584"/>
      <c r="P202" s="584"/>
      <c r="Q202" s="584"/>
      <c r="R202" s="584"/>
      <c r="S202" s="584"/>
      <c r="T202" s="584"/>
      <c r="U202" s="584"/>
      <c r="V202" s="584"/>
    </row>
    <row r="203">
      <c r="A203" s="599"/>
      <c r="B203" s="600"/>
      <c r="C203" s="601" t="s">
        <v>1235</v>
      </c>
      <c r="D203" s="602" t="s">
        <v>487</v>
      </c>
      <c r="E203" s="602">
        <v>1.0</v>
      </c>
      <c r="F203" s="603">
        <v>1.0</v>
      </c>
      <c r="G203" s="604">
        <f>E203*F203</f>
        <v>1</v>
      </c>
      <c r="H203" s="609">
        <v>0.0</v>
      </c>
      <c r="I203" s="606">
        <f>G203*H203</f>
        <v>0</v>
      </c>
      <c r="J203" s="601"/>
      <c r="K203" s="608"/>
      <c r="L203" s="608"/>
      <c r="M203" s="608"/>
      <c r="N203" s="608"/>
      <c r="O203" s="608"/>
      <c r="P203" s="608"/>
      <c r="Q203" s="608"/>
      <c r="R203" s="608"/>
      <c r="S203" s="608"/>
      <c r="T203" s="608"/>
      <c r="U203" s="608"/>
      <c r="V203" s="608"/>
    </row>
    <row r="204">
      <c r="A204" s="578">
        <v>411.0</v>
      </c>
      <c r="B204" s="585"/>
      <c r="C204" s="612" t="s">
        <v>692</v>
      </c>
      <c r="D204" s="587"/>
      <c r="E204" s="587"/>
      <c r="F204" s="582"/>
      <c r="G204" s="582"/>
      <c r="H204" s="582"/>
      <c r="I204" s="582"/>
      <c r="J204" s="589"/>
      <c r="K204" s="584"/>
      <c r="L204" s="584"/>
      <c r="M204" s="584"/>
      <c r="N204" s="584"/>
      <c r="O204" s="584"/>
      <c r="P204" s="584"/>
      <c r="Q204" s="584"/>
      <c r="R204" s="584"/>
      <c r="S204" s="584"/>
      <c r="T204" s="584"/>
      <c r="U204" s="584"/>
      <c r="V204" s="584"/>
    </row>
    <row r="205">
      <c r="A205" s="590">
        <v>412.0</v>
      </c>
      <c r="B205" s="591">
        <v>76.0</v>
      </c>
      <c r="C205" s="592" t="s">
        <v>688</v>
      </c>
      <c r="D205" s="593" t="s">
        <v>19</v>
      </c>
      <c r="E205" s="593">
        <v>1.0</v>
      </c>
      <c r="F205" s="582"/>
      <c r="G205" s="582"/>
      <c r="H205" s="582">
        <f>I205/E205</f>
        <v>0</v>
      </c>
      <c r="I205" s="582">
        <f>I206</f>
        <v>0</v>
      </c>
      <c r="J205" s="594" t="s">
        <v>689</v>
      </c>
      <c r="K205" s="584"/>
      <c r="L205" s="584"/>
      <c r="M205" s="584"/>
      <c r="N205" s="584"/>
      <c r="O205" s="584"/>
      <c r="P205" s="584"/>
      <c r="Q205" s="584"/>
      <c r="R205" s="584"/>
      <c r="S205" s="584"/>
      <c r="T205" s="584"/>
      <c r="U205" s="584"/>
      <c r="V205" s="584"/>
    </row>
    <row r="206">
      <c r="A206" s="599"/>
      <c r="B206" s="600"/>
      <c r="C206" s="601" t="s">
        <v>689</v>
      </c>
      <c r="D206" s="602" t="s">
        <v>19</v>
      </c>
      <c r="E206" s="602">
        <v>1.0</v>
      </c>
      <c r="F206" s="603">
        <v>1.0</v>
      </c>
      <c r="G206" s="604">
        <f>E206*F206</f>
        <v>1</v>
      </c>
      <c r="H206" s="609">
        <v>0.0</v>
      </c>
      <c r="I206" s="606">
        <f>G206*H206</f>
        <v>0</v>
      </c>
      <c r="J206" s="601"/>
      <c r="K206" s="608"/>
      <c r="L206" s="608"/>
      <c r="M206" s="608"/>
      <c r="N206" s="608"/>
      <c r="O206" s="608"/>
      <c r="P206" s="608"/>
      <c r="Q206" s="608"/>
      <c r="R206" s="608"/>
      <c r="S206" s="608"/>
      <c r="T206" s="608"/>
      <c r="U206" s="608"/>
      <c r="V206" s="608"/>
    </row>
    <row r="207">
      <c r="A207" s="590">
        <v>413.0</v>
      </c>
      <c r="B207" s="591">
        <v>77.0</v>
      </c>
      <c r="C207" s="592" t="s">
        <v>693</v>
      </c>
      <c r="D207" s="593" t="s">
        <v>19</v>
      </c>
      <c r="E207" s="593">
        <v>1.0</v>
      </c>
      <c r="F207" s="582"/>
      <c r="G207" s="582"/>
      <c r="H207" s="582">
        <f>I207/E207</f>
        <v>0</v>
      </c>
      <c r="I207" s="582">
        <f>I208</f>
        <v>0</v>
      </c>
      <c r="J207" s="594" t="s">
        <v>691</v>
      </c>
      <c r="K207" s="584"/>
      <c r="L207" s="584"/>
      <c r="M207" s="584"/>
      <c r="N207" s="584"/>
      <c r="O207" s="584"/>
      <c r="P207" s="584"/>
      <c r="Q207" s="584"/>
      <c r="R207" s="584"/>
      <c r="S207" s="584"/>
      <c r="T207" s="584"/>
      <c r="U207" s="584"/>
      <c r="V207" s="584"/>
    </row>
    <row r="208">
      <c r="A208" s="599"/>
      <c r="B208" s="600"/>
      <c r="C208" s="601" t="s">
        <v>1235</v>
      </c>
      <c r="D208" s="602" t="s">
        <v>487</v>
      </c>
      <c r="E208" s="602">
        <v>1.0</v>
      </c>
      <c r="F208" s="603">
        <v>1.0</v>
      </c>
      <c r="G208" s="604">
        <f>E208*F208</f>
        <v>1</v>
      </c>
      <c r="H208" s="609">
        <v>0.0</v>
      </c>
      <c r="I208" s="606">
        <f>G208*H208</f>
        <v>0</v>
      </c>
      <c r="J208" s="601"/>
      <c r="K208" s="608"/>
      <c r="L208" s="608"/>
      <c r="M208" s="608"/>
      <c r="N208" s="608"/>
      <c r="O208" s="608"/>
      <c r="P208" s="608"/>
      <c r="Q208" s="608"/>
      <c r="R208" s="608"/>
      <c r="S208" s="608"/>
      <c r="T208" s="608"/>
      <c r="U208" s="608"/>
      <c r="V208" s="608"/>
    </row>
    <row r="209">
      <c r="A209" s="578">
        <v>413.0</v>
      </c>
      <c r="B209" s="585"/>
      <c r="C209" s="612" t="s">
        <v>694</v>
      </c>
      <c r="D209" s="587"/>
      <c r="E209" s="587"/>
      <c r="F209" s="582"/>
      <c r="G209" s="582"/>
      <c r="H209" s="582"/>
      <c r="I209" s="582"/>
      <c r="J209" s="589"/>
      <c r="K209" s="584"/>
      <c r="L209" s="584"/>
      <c r="M209" s="584"/>
      <c r="N209" s="584"/>
      <c r="O209" s="584"/>
      <c r="P209" s="584"/>
      <c r="Q209" s="584"/>
      <c r="R209" s="584"/>
      <c r="S209" s="584"/>
      <c r="T209" s="584"/>
      <c r="U209" s="584"/>
      <c r="V209" s="584"/>
    </row>
    <row r="210">
      <c r="A210" s="590">
        <v>414.0</v>
      </c>
      <c r="B210" s="591">
        <v>78.0</v>
      </c>
      <c r="C210" s="592" t="s">
        <v>695</v>
      </c>
      <c r="D210" s="593" t="s">
        <v>136</v>
      </c>
      <c r="E210" s="593">
        <v>3.0</v>
      </c>
      <c r="F210" s="582"/>
      <c r="G210" s="582"/>
      <c r="H210" s="582">
        <f t="shared" ref="H210:H211" si="53">I210/E210</f>
        <v>0</v>
      </c>
      <c r="I210" s="582"/>
      <c r="J210" s="594" t="s">
        <v>696</v>
      </c>
      <c r="K210" s="584"/>
      <c r="L210" s="584"/>
      <c r="M210" s="584"/>
      <c r="N210" s="584"/>
      <c r="O210" s="584"/>
      <c r="P210" s="584"/>
      <c r="Q210" s="584"/>
      <c r="R210" s="584"/>
      <c r="S210" s="584"/>
      <c r="T210" s="584"/>
      <c r="U210" s="584"/>
      <c r="V210" s="584"/>
    </row>
    <row r="211">
      <c r="A211" s="590">
        <v>415.0</v>
      </c>
      <c r="B211" s="591">
        <v>79.0</v>
      </c>
      <c r="C211" s="592" t="s">
        <v>697</v>
      </c>
      <c r="D211" s="593" t="s">
        <v>136</v>
      </c>
      <c r="E211" s="593">
        <v>3.0</v>
      </c>
      <c r="F211" s="582"/>
      <c r="G211" s="582"/>
      <c r="H211" s="582">
        <f t="shared" si="53"/>
        <v>0</v>
      </c>
      <c r="I211" s="582">
        <f>I212</f>
        <v>0</v>
      </c>
      <c r="J211" s="594" t="s">
        <v>698</v>
      </c>
      <c r="K211" s="584"/>
      <c r="L211" s="584"/>
      <c r="M211" s="584"/>
      <c r="N211" s="584"/>
      <c r="O211" s="584"/>
      <c r="P211" s="584"/>
      <c r="Q211" s="584"/>
      <c r="R211" s="584"/>
      <c r="S211" s="584"/>
      <c r="T211" s="584"/>
      <c r="U211" s="584"/>
      <c r="V211" s="584"/>
    </row>
    <row r="212">
      <c r="A212" s="599"/>
      <c r="B212" s="600"/>
      <c r="C212" s="601" t="s">
        <v>1236</v>
      </c>
      <c r="D212" s="602" t="s">
        <v>136</v>
      </c>
      <c r="E212" s="602">
        <v>3.0</v>
      </c>
      <c r="F212" s="603">
        <v>1.1</v>
      </c>
      <c r="G212" s="604">
        <f>E212*F212</f>
        <v>3.3</v>
      </c>
      <c r="H212" s="609">
        <v>0.0</v>
      </c>
      <c r="I212" s="606">
        <f>G212*H212</f>
        <v>0</v>
      </c>
      <c r="J212" s="601"/>
      <c r="K212" s="608"/>
      <c r="L212" s="608"/>
      <c r="M212" s="608"/>
      <c r="N212" s="608"/>
      <c r="O212" s="608"/>
      <c r="P212" s="608"/>
      <c r="Q212" s="608"/>
      <c r="R212" s="608"/>
      <c r="S212" s="608"/>
      <c r="T212" s="608"/>
      <c r="U212" s="608"/>
      <c r="V212" s="608"/>
    </row>
    <row r="213">
      <c r="A213" s="590">
        <v>416.0</v>
      </c>
      <c r="B213" s="591">
        <v>80.0</v>
      </c>
      <c r="C213" s="592" t="s">
        <v>699</v>
      </c>
      <c r="D213" s="593" t="s">
        <v>19</v>
      </c>
      <c r="E213" s="593">
        <v>4.0</v>
      </c>
      <c r="F213" s="582"/>
      <c r="G213" s="582"/>
      <c r="H213" s="582">
        <f>I213/E213</f>
        <v>0</v>
      </c>
      <c r="I213" s="613"/>
      <c r="J213" s="594" t="s">
        <v>700</v>
      </c>
      <c r="K213" s="584"/>
      <c r="L213" s="584"/>
      <c r="M213" s="584"/>
      <c r="N213" s="584"/>
      <c r="O213" s="584"/>
      <c r="P213" s="584"/>
      <c r="Q213" s="584"/>
      <c r="R213" s="584"/>
      <c r="S213" s="584"/>
      <c r="T213" s="584"/>
      <c r="U213" s="584"/>
      <c r="V213" s="584"/>
    </row>
    <row r="214">
      <c r="A214" s="599"/>
      <c r="B214" s="600"/>
      <c r="C214" s="601" t="s">
        <v>1237</v>
      </c>
      <c r="D214" s="602" t="s">
        <v>23</v>
      </c>
      <c r="E214" s="602">
        <v>10.0</v>
      </c>
      <c r="F214" s="603">
        <v>1.0</v>
      </c>
      <c r="G214" s="604">
        <f>E214*F214</f>
        <v>10</v>
      </c>
      <c r="H214" s="609">
        <v>0.0</v>
      </c>
      <c r="I214" s="606">
        <f>G214*H214</f>
        <v>0</v>
      </c>
      <c r="J214" s="601"/>
      <c r="K214" s="608"/>
      <c r="L214" s="608"/>
      <c r="M214" s="608"/>
      <c r="N214" s="608"/>
      <c r="O214" s="608"/>
      <c r="P214" s="608"/>
      <c r="Q214" s="608"/>
      <c r="R214" s="608"/>
      <c r="S214" s="608"/>
      <c r="T214" s="608"/>
      <c r="U214" s="608"/>
      <c r="V214" s="608"/>
    </row>
    <row r="215">
      <c r="A215" s="590">
        <v>417.0</v>
      </c>
      <c r="B215" s="591">
        <v>81.0</v>
      </c>
      <c r="C215" s="592" t="s">
        <v>701</v>
      </c>
      <c r="D215" s="593" t="s">
        <v>23</v>
      </c>
      <c r="E215" s="593">
        <v>10.0</v>
      </c>
      <c r="F215" s="582"/>
      <c r="G215" s="582"/>
      <c r="H215" s="582">
        <f>I215/E215</f>
        <v>0</v>
      </c>
      <c r="I215" s="613"/>
      <c r="J215" s="594" t="s">
        <v>702</v>
      </c>
      <c r="K215" s="584"/>
      <c r="L215" s="584"/>
      <c r="M215" s="584"/>
      <c r="N215" s="584"/>
      <c r="O215" s="584"/>
      <c r="P215" s="584"/>
      <c r="Q215" s="584"/>
      <c r="R215" s="584"/>
      <c r="S215" s="584"/>
      <c r="T215" s="584"/>
      <c r="U215" s="584"/>
      <c r="V215" s="584"/>
    </row>
    <row r="216">
      <c r="A216" s="599"/>
      <c r="B216" s="600"/>
      <c r="C216" s="601" t="s">
        <v>1238</v>
      </c>
      <c r="D216" s="602" t="s">
        <v>23</v>
      </c>
      <c r="E216" s="602">
        <v>10.0</v>
      </c>
      <c r="F216" s="603">
        <v>1.0</v>
      </c>
      <c r="G216" s="604">
        <f>E216*F216</f>
        <v>10</v>
      </c>
      <c r="H216" s="609">
        <v>0.0</v>
      </c>
      <c r="I216" s="606">
        <f>G216*H216</f>
        <v>0</v>
      </c>
      <c r="J216" s="601"/>
      <c r="K216" s="608"/>
      <c r="L216" s="608"/>
      <c r="M216" s="608"/>
      <c r="N216" s="608"/>
      <c r="O216" s="608"/>
      <c r="P216" s="608"/>
      <c r="Q216" s="608"/>
      <c r="R216" s="608"/>
      <c r="S216" s="608"/>
      <c r="T216" s="608"/>
      <c r="U216" s="608"/>
      <c r="V216" s="608"/>
    </row>
    <row r="217">
      <c r="A217" s="590">
        <v>418.0</v>
      </c>
      <c r="B217" s="591">
        <v>82.0</v>
      </c>
      <c r="C217" s="592" t="s">
        <v>703</v>
      </c>
      <c r="D217" s="593" t="s">
        <v>23</v>
      </c>
      <c r="E217" s="593">
        <v>20.0</v>
      </c>
      <c r="F217" s="582"/>
      <c r="G217" s="582"/>
      <c r="H217" s="582">
        <f>I217/E217</f>
        <v>0</v>
      </c>
      <c r="I217" s="613"/>
      <c r="J217" s="594" t="s">
        <v>704</v>
      </c>
      <c r="K217" s="584"/>
      <c r="L217" s="584"/>
      <c r="M217" s="584"/>
      <c r="N217" s="584"/>
      <c r="O217" s="584"/>
      <c r="P217" s="584"/>
      <c r="Q217" s="584"/>
      <c r="R217" s="584"/>
      <c r="S217" s="584"/>
      <c r="T217" s="584"/>
      <c r="U217" s="584"/>
      <c r="V217" s="584"/>
    </row>
    <row r="218">
      <c r="A218" s="599"/>
      <c r="B218" s="600"/>
      <c r="C218" s="601" t="s">
        <v>1239</v>
      </c>
      <c r="D218" s="602" t="s">
        <v>23</v>
      </c>
      <c r="E218" s="602">
        <v>20.0</v>
      </c>
      <c r="F218" s="603">
        <v>1.0</v>
      </c>
      <c r="G218" s="604">
        <f>E218*F218</f>
        <v>20</v>
      </c>
      <c r="H218" s="609">
        <v>0.0</v>
      </c>
      <c r="I218" s="606">
        <f>G218*H218</f>
        <v>0</v>
      </c>
      <c r="J218" s="601"/>
      <c r="K218" s="608"/>
      <c r="L218" s="608"/>
      <c r="M218" s="608"/>
      <c r="N218" s="608"/>
      <c r="O218" s="608"/>
      <c r="P218" s="608"/>
      <c r="Q218" s="608"/>
      <c r="R218" s="608"/>
      <c r="S218" s="608"/>
      <c r="T218" s="608"/>
      <c r="U218" s="608"/>
      <c r="V218" s="608"/>
    </row>
    <row r="219">
      <c r="A219" s="590">
        <v>419.0</v>
      </c>
      <c r="B219" s="591">
        <v>83.0</v>
      </c>
      <c r="C219" s="592" t="s">
        <v>705</v>
      </c>
      <c r="D219" s="593" t="s">
        <v>23</v>
      </c>
      <c r="E219" s="593">
        <v>20.0</v>
      </c>
      <c r="F219" s="582"/>
      <c r="G219" s="582"/>
      <c r="H219" s="582">
        <f>I219/E219</f>
        <v>0</v>
      </c>
      <c r="I219" s="582">
        <f>I220</f>
        <v>0</v>
      </c>
      <c r="J219" s="594" t="s">
        <v>706</v>
      </c>
      <c r="K219" s="584"/>
      <c r="L219" s="584"/>
      <c r="M219" s="584"/>
      <c r="N219" s="584"/>
      <c r="O219" s="584"/>
      <c r="P219" s="584"/>
      <c r="Q219" s="584"/>
      <c r="R219" s="584"/>
      <c r="S219" s="584"/>
      <c r="T219" s="584"/>
      <c r="U219" s="584"/>
      <c r="V219" s="584"/>
    </row>
    <row r="220">
      <c r="A220" s="599"/>
      <c r="B220" s="600"/>
      <c r="C220" s="601" t="s">
        <v>706</v>
      </c>
      <c r="D220" s="602" t="s">
        <v>23</v>
      </c>
      <c r="E220" s="602">
        <v>20.0</v>
      </c>
      <c r="F220" s="603">
        <v>1.02</v>
      </c>
      <c r="G220" s="604">
        <f>E220*F220</f>
        <v>20.4</v>
      </c>
      <c r="H220" s="609">
        <v>0.0</v>
      </c>
      <c r="I220" s="606">
        <f>G220*H220</f>
        <v>0</v>
      </c>
      <c r="J220" s="601"/>
      <c r="K220" s="608"/>
      <c r="L220" s="608"/>
      <c r="M220" s="608"/>
      <c r="N220" s="608"/>
      <c r="O220" s="608"/>
      <c r="P220" s="608"/>
      <c r="Q220" s="608"/>
      <c r="R220" s="608"/>
      <c r="S220" s="608"/>
      <c r="T220" s="608"/>
      <c r="U220" s="608"/>
      <c r="V220" s="608"/>
    </row>
    <row r="221">
      <c r="A221" s="578">
        <v>419.0</v>
      </c>
      <c r="B221" s="585"/>
      <c r="C221" s="612" t="s">
        <v>707</v>
      </c>
      <c r="D221" s="587"/>
      <c r="E221" s="587"/>
      <c r="F221" s="582"/>
      <c r="G221" s="582"/>
      <c r="H221" s="582"/>
      <c r="I221" s="582"/>
      <c r="J221" s="589"/>
      <c r="K221" s="584"/>
      <c r="L221" s="584"/>
      <c r="M221" s="584"/>
      <c r="N221" s="584"/>
      <c r="O221" s="584"/>
      <c r="P221" s="584"/>
      <c r="Q221" s="584"/>
      <c r="R221" s="584"/>
      <c r="S221" s="584"/>
      <c r="T221" s="584"/>
      <c r="U221" s="584"/>
      <c r="V221" s="584"/>
    </row>
    <row r="222">
      <c r="A222" s="590">
        <v>420.0</v>
      </c>
      <c r="B222" s="591">
        <v>84.0</v>
      </c>
      <c r="C222" s="592" t="s">
        <v>695</v>
      </c>
      <c r="D222" s="593" t="s">
        <v>136</v>
      </c>
      <c r="E222" s="593">
        <v>3.0</v>
      </c>
      <c r="F222" s="582"/>
      <c r="G222" s="582"/>
      <c r="H222" s="582">
        <f t="shared" ref="H222:H223" si="54">I222/E222</f>
        <v>0</v>
      </c>
      <c r="I222" s="582"/>
      <c r="J222" s="594" t="s">
        <v>696</v>
      </c>
      <c r="K222" s="584"/>
      <c r="L222" s="584"/>
      <c r="M222" s="584"/>
      <c r="N222" s="584"/>
      <c r="O222" s="584"/>
      <c r="P222" s="584"/>
      <c r="Q222" s="584"/>
      <c r="R222" s="584"/>
      <c r="S222" s="584"/>
      <c r="T222" s="584"/>
      <c r="U222" s="584"/>
      <c r="V222" s="584"/>
    </row>
    <row r="223">
      <c r="A223" s="590">
        <v>421.0</v>
      </c>
      <c r="B223" s="591">
        <v>85.0</v>
      </c>
      <c r="C223" s="592" t="s">
        <v>697</v>
      </c>
      <c r="D223" s="593" t="s">
        <v>136</v>
      </c>
      <c r="E223" s="593">
        <v>3.0</v>
      </c>
      <c r="F223" s="582"/>
      <c r="G223" s="582"/>
      <c r="H223" s="582">
        <f t="shared" si="54"/>
        <v>0</v>
      </c>
      <c r="I223" s="582">
        <f>I224</f>
        <v>0</v>
      </c>
      <c r="J223" s="594" t="s">
        <v>698</v>
      </c>
      <c r="K223" s="584"/>
      <c r="L223" s="584"/>
      <c r="M223" s="584"/>
      <c r="N223" s="584"/>
      <c r="O223" s="584"/>
      <c r="P223" s="584"/>
      <c r="Q223" s="584"/>
      <c r="R223" s="584"/>
      <c r="S223" s="584"/>
      <c r="T223" s="584"/>
      <c r="U223" s="584"/>
      <c r="V223" s="584"/>
    </row>
    <row r="224">
      <c r="A224" s="599"/>
      <c r="B224" s="600"/>
      <c r="C224" s="601" t="s">
        <v>1236</v>
      </c>
      <c r="D224" s="602" t="s">
        <v>136</v>
      </c>
      <c r="E224" s="602">
        <v>3.0</v>
      </c>
      <c r="F224" s="603">
        <v>1.1</v>
      </c>
      <c r="G224" s="604">
        <f>E224*F224</f>
        <v>3.3</v>
      </c>
      <c r="H224" s="609">
        <v>0.0</v>
      </c>
      <c r="I224" s="606">
        <f>G224*H224</f>
        <v>0</v>
      </c>
      <c r="J224" s="601"/>
      <c r="K224" s="608"/>
      <c r="L224" s="608"/>
      <c r="M224" s="608"/>
      <c r="N224" s="608"/>
      <c r="O224" s="608"/>
      <c r="P224" s="608"/>
      <c r="Q224" s="608"/>
      <c r="R224" s="608"/>
      <c r="S224" s="608"/>
      <c r="T224" s="608"/>
      <c r="U224" s="608"/>
      <c r="V224" s="608"/>
    </row>
    <row r="225">
      <c r="A225" s="590">
        <v>422.0</v>
      </c>
      <c r="B225" s="591">
        <v>86.0</v>
      </c>
      <c r="C225" s="592" t="s">
        <v>699</v>
      </c>
      <c r="D225" s="593" t="s">
        <v>19</v>
      </c>
      <c r="E225" s="593">
        <v>3.0</v>
      </c>
      <c r="F225" s="582"/>
      <c r="G225" s="582"/>
      <c r="H225" s="582">
        <f>I225/E225</f>
        <v>0</v>
      </c>
      <c r="I225" s="613"/>
      <c r="J225" s="594" t="s">
        <v>700</v>
      </c>
      <c r="K225" s="584"/>
      <c r="L225" s="584"/>
      <c r="M225" s="584"/>
      <c r="N225" s="584"/>
      <c r="O225" s="584"/>
      <c r="P225" s="584"/>
      <c r="Q225" s="584"/>
      <c r="R225" s="584"/>
      <c r="S225" s="584"/>
      <c r="T225" s="584"/>
      <c r="U225" s="584"/>
      <c r="V225" s="584"/>
    </row>
    <row r="226">
      <c r="A226" s="599"/>
      <c r="B226" s="600"/>
      <c r="C226" s="601" t="s">
        <v>1237</v>
      </c>
      <c r="D226" s="602" t="s">
        <v>23</v>
      </c>
      <c r="E226" s="602">
        <v>10.0</v>
      </c>
      <c r="F226" s="603">
        <v>1.0</v>
      </c>
      <c r="G226" s="604">
        <f>E226*F226</f>
        <v>10</v>
      </c>
      <c r="H226" s="609">
        <v>0.0</v>
      </c>
      <c r="I226" s="606">
        <f>G226*H226</f>
        <v>0</v>
      </c>
      <c r="J226" s="601"/>
      <c r="K226" s="608"/>
      <c r="L226" s="608"/>
      <c r="M226" s="608"/>
      <c r="N226" s="608"/>
      <c r="O226" s="608"/>
      <c r="P226" s="608"/>
      <c r="Q226" s="608"/>
      <c r="R226" s="608"/>
      <c r="S226" s="608"/>
      <c r="T226" s="608"/>
      <c r="U226" s="608"/>
      <c r="V226" s="608"/>
    </row>
    <row r="227">
      <c r="A227" s="590">
        <v>423.0</v>
      </c>
      <c r="B227" s="591">
        <v>87.0</v>
      </c>
      <c r="C227" s="592" t="s">
        <v>701</v>
      </c>
      <c r="D227" s="593" t="s">
        <v>23</v>
      </c>
      <c r="E227" s="593">
        <v>10.0</v>
      </c>
      <c r="F227" s="582"/>
      <c r="G227" s="582"/>
      <c r="H227" s="582">
        <f>I227/E227</f>
        <v>0</v>
      </c>
      <c r="I227" s="613"/>
      <c r="J227" s="594" t="s">
        <v>702</v>
      </c>
      <c r="K227" s="584"/>
      <c r="L227" s="584"/>
      <c r="M227" s="584"/>
      <c r="N227" s="584"/>
      <c r="O227" s="584"/>
      <c r="P227" s="584"/>
      <c r="Q227" s="584"/>
      <c r="R227" s="584"/>
      <c r="S227" s="584"/>
      <c r="T227" s="584"/>
      <c r="U227" s="584"/>
      <c r="V227" s="584"/>
    </row>
    <row r="228">
      <c r="A228" s="599"/>
      <c r="B228" s="600"/>
      <c r="C228" s="601" t="s">
        <v>1238</v>
      </c>
      <c r="D228" s="602" t="s">
        <v>23</v>
      </c>
      <c r="E228" s="602">
        <v>10.0</v>
      </c>
      <c r="F228" s="603">
        <v>1.0</v>
      </c>
      <c r="G228" s="604">
        <f>E228*F228</f>
        <v>10</v>
      </c>
      <c r="H228" s="609">
        <v>0.0</v>
      </c>
      <c r="I228" s="606">
        <f>G228*H228</f>
        <v>0</v>
      </c>
      <c r="J228" s="601"/>
      <c r="K228" s="608"/>
      <c r="L228" s="608"/>
      <c r="M228" s="608"/>
      <c r="N228" s="608"/>
      <c r="O228" s="608"/>
      <c r="P228" s="608"/>
      <c r="Q228" s="608"/>
      <c r="R228" s="608"/>
      <c r="S228" s="608"/>
      <c r="T228" s="608"/>
      <c r="U228" s="608"/>
      <c r="V228" s="608"/>
    </row>
    <row r="229">
      <c r="A229" s="590">
        <v>424.0</v>
      </c>
      <c r="B229" s="591">
        <v>88.0</v>
      </c>
      <c r="C229" s="592" t="s">
        <v>703</v>
      </c>
      <c r="D229" s="593" t="s">
        <v>23</v>
      </c>
      <c r="E229" s="593">
        <v>20.0</v>
      </c>
      <c r="F229" s="582"/>
      <c r="G229" s="582"/>
      <c r="H229" s="582">
        <f>I229/E229</f>
        <v>0</v>
      </c>
      <c r="I229" s="613"/>
      <c r="J229" s="594" t="s">
        <v>704</v>
      </c>
      <c r="K229" s="584"/>
      <c r="L229" s="584"/>
      <c r="M229" s="584"/>
      <c r="N229" s="584"/>
      <c r="O229" s="584"/>
      <c r="P229" s="584"/>
      <c r="Q229" s="584"/>
      <c r="R229" s="584"/>
      <c r="S229" s="584"/>
      <c r="T229" s="584"/>
      <c r="U229" s="584"/>
      <c r="V229" s="584"/>
    </row>
    <row r="230">
      <c r="A230" s="599"/>
      <c r="B230" s="600"/>
      <c r="C230" s="601" t="s">
        <v>1239</v>
      </c>
      <c r="D230" s="602" t="s">
        <v>23</v>
      </c>
      <c r="E230" s="602">
        <v>20.0</v>
      </c>
      <c r="F230" s="603">
        <v>1.0</v>
      </c>
      <c r="G230" s="604">
        <f>E230*F230</f>
        <v>20</v>
      </c>
      <c r="H230" s="609">
        <v>0.0</v>
      </c>
      <c r="I230" s="606">
        <f>G230*H230</f>
        <v>0</v>
      </c>
      <c r="J230" s="601"/>
      <c r="K230" s="608"/>
      <c r="L230" s="608"/>
      <c r="M230" s="608"/>
      <c r="N230" s="608"/>
      <c r="O230" s="608"/>
      <c r="P230" s="608"/>
      <c r="Q230" s="608"/>
      <c r="R230" s="608"/>
      <c r="S230" s="608"/>
      <c r="T230" s="608"/>
      <c r="U230" s="608"/>
      <c r="V230" s="608"/>
    </row>
    <row r="231">
      <c r="A231" s="590">
        <v>425.0</v>
      </c>
      <c r="B231" s="591">
        <v>89.0</v>
      </c>
      <c r="C231" s="592" t="s">
        <v>705</v>
      </c>
      <c r="D231" s="593" t="s">
        <v>23</v>
      </c>
      <c r="E231" s="593">
        <v>20.0</v>
      </c>
      <c r="F231" s="582"/>
      <c r="G231" s="582"/>
      <c r="H231" s="582">
        <f>I231/E231</f>
        <v>0</v>
      </c>
      <c r="I231" s="582">
        <f>I232</f>
        <v>0</v>
      </c>
      <c r="J231" s="594" t="s">
        <v>706</v>
      </c>
      <c r="K231" s="584"/>
      <c r="L231" s="584"/>
      <c r="M231" s="584"/>
      <c r="N231" s="584"/>
      <c r="O231" s="584"/>
      <c r="P231" s="584"/>
      <c r="Q231" s="584"/>
      <c r="R231" s="584"/>
      <c r="S231" s="584"/>
      <c r="T231" s="584"/>
      <c r="U231" s="584"/>
      <c r="V231" s="584"/>
    </row>
    <row r="232">
      <c r="A232" s="599"/>
      <c r="B232" s="600"/>
      <c r="C232" s="601" t="s">
        <v>706</v>
      </c>
      <c r="D232" s="602" t="s">
        <v>23</v>
      </c>
      <c r="E232" s="602">
        <v>20.0</v>
      </c>
      <c r="F232" s="603">
        <v>1.02</v>
      </c>
      <c r="G232" s="604">
        <f>E232*F232</f>
        <v>20.4</v>
      </c>
      <c r="H232" s="609">
        <v>0.0</v>
      </c>
      <c r="I232" s="606">
        <f>G232*H232</f>
        <v>0</v>
      </c>
      <c r="J232" s="601"/>
      <c r="K232" s="608"/>
      <c r="L232" s="608"/>
      <c r="M232" s="608"/>
      <c r="N232" s="608"/>
      <c r="O232" s="608"/>
      <c r="P232" s="608"/>
      <c r="Q232" s="608"/>
      <c r="R232" s="608"/>
      <c r="S232" s="608"/>
      <c r="T232" s="608"/>
      <c r="U232" s="608"/>
      <c r="V232" s="608"/>
    </row>
    <row r="233">
      <c r="A233" s="578">
        <v>425.0</v>
      </c>
      <c r="B233" s="585"/>
      <c r="C233" s="612" t="s">
        <v>708</v>
      </c>
      <c r="D233" s="587"/>
      <c r="E233" s="587"/>
      <c r="F233" s="582"/>
      <c r="G233" s="582"/>
      <c r="H233" s="582"/>
      <c r="I233" s="582"/>
      <c r="J233" s="589"/>
      <c r="K233" s="584"/>
      <c r="L233" s="584"/>
      <c r="M233" s="584"/>
      <c r="N233" s="584"/>
      <c r="O233" s="584"/>
      <c r="P233" s="584"/>
      <c r="Q233" s="584"/>
      <c r="R233" s="584"/>
      <c r="S233" s="584"/>
      <c r="T233" s="584"/>
      <c r="U233" s="584"/>
      <c r="V233" s="584"/>
    </row>
    <row r="234">
      <c r="A234" s="590">
        <v>426.0</v>
      </c>
      <c r="B234" s="591">
        <v>90.0</v>
      </c>
      <c r="C234" s="592" t="s">
        <v>695</v>
      </c>
      <c r="D234" s="593" t="s">
        <v>136</v>
      </c>
      <c r="E234" s="593">
        <v>9.0</v>
      </c>
      <c r="F234" s="582"/>
      <c r="G234" s="582"/>
      <c r="H234" s="582">
        <f t="shared" ref="H234:H235" si="55">I234/E234</f>
        <v>0</v>
      </c>
      <c r="I234" s="582"/>
      <c r="J234" s="589"/>
      <c r="K234" s="584"/>
      <c r="L234" s="584"/>
      <c r="M234" s="584"/>
      <c r="N234" s="584"/>
      <c r="O234" s="584"/>
      <c r="P234" s="584"/>
      <c r="Q234" s="584"/>
      <c r="R234" s="584"/>
      <c r="S234" s="584"/>
      <c r="T234" s="584"/>
      <c r="U234" s="584"/>
      <c r="V234" s="584"/>
    </row>
    <row r="235">
      <c r="A235" s="590">
        <v>427.0</v>
      </c>
      <c r="B235" s="591">
        <v>91.0</v>
      </c>
      <c r="C235" s="592" t="s">
        <v>697</v>
      </c>
      <c r="D235" s="593" t="s">
        <v>136</v>
      </c>
      <c r="E235" s="593">
        <v>9.0</v>
      </c>
      <c r="F235" s="582"/>
      <c r="G235" s="582"/>
      <c r="H235" s="582">
        <f t="shared" si="55"/>
        <v>0</v>
      </c>
      <c r="I235" s="582">
        <f>I236</f>
        <v>0</v>
      </c>
      <c r="J235" s="594" t="s">
        <v>709</v>
      </c>
      <c r="K235" s="584"/>
      <c r="L235" s="584"/>
      <c r="M235" s="584"/>
      <c r="N235" s="584"/>
      <c r="O235" s="584"/>
      <c r="P235" s="584"/>
      <c r="Q235" s="584"/>
      <c r="R235" s="584"/>
      <c r="S235" s="584"/>
      <c r="T235" s="584"/>
      <c r="U235" s="584"/>
      <c r="V235" s="584"/>
    </row>
    <row r="236">
      <c r="A236" s="599"/>
      <c r="B236" s="600"/>
      <c r="C236" s="601" t="s">
        <v>1236</v>
      </c>
      <c r="D236" s="602" t="s">
        <v>136</v>
      </c>
      <c r="E236" s="602">
        <v>9.0</v>
      </c>
      <c r="F236" s="603">
        <v>1.1</v>
      </c>
      <c r="G236" s="604">
        <f>E236*F236</f>
        <v>9.9</v>
      </c>
      <c r="H236" s="609">
        <v>0.0</v>
      </c>
      <c r="I236" s="606">
        <f>G236*H236</f>
        <v>0</v>
      </c>
      <c r="J236" s="601"/>
      <c r="K236" s="608"/>
      <c r="L236" s="608"/>
      <c r="M236" s="608"/>
      <c r="N236" s="608"/>
      <c r="O236" s="608"/>
      <c r="P236" s="608"/>
      <c r="Q236" s="608"/>
      <c r="R236" s="608"/>
      <c r="S236" s="608"/>
      <c r="T236" s="608"/>
      <c r="U236" s="608"/>
      <c r="V236" s="608"/>
    </row>
    <row r="237">
      <c r="A237" s="590">
        <v>428.0</v>
      </c>
      <c r="B237" s="591">
        <v>92.0</v>
      </c>
      <c r="C237" s="592" t="s">
        <v>699</v>
      </c>
      <c r="D237" s="593" t="s">
        <v>19</v>
      </c>
      <c r="E237" s="593">
        <v>12.0</v>
      </c>
      <c r="F237" s="582"/>
      <c r="G237" s="582"/>
      <c r="H237" s="582">
        <f>I237/E237</f>
        <v>0</v>
      </c>
      <c r="I237" s="613"/>
      <c r="J237" s="594" t="s">
        <v>710</v>
      </c>
      <c r="K237" s="584"/>
      <c r="L237" s="584"/>
      <c r="M237" s="584"/>
      <c r="N237" s="584"/>
      <c r="O237" s="584"/>
      <c r="P237" s="584"/>
      <c r="Q237" s="584"/>
      <c r="R237" s="584"/>
      <c r="S237" s="584"/>
      <c r="T237" s="584"/>
      <c r="U237" s="584"/>
      <c r="V237" s="584"/>
    </row>
    <row r="238">
      <c r="A238" s="599"/>
      <c r="B238" s="600"/>
      <c r="C238" s="601" t="s">
        <v>1237</v>
      </c>
      <c r="D238" s="602" t="s">
        <v>23</v>
      </c>
      <c r="E238" s="602">
        <v>12.0</v>
      </c>
      <c r="F238" s="603">
        <v>1.0</v>
      </c>
      <c r="G238" s="604">
        <f>E238*F238</f>
        <v>12</v>
      </c>
      <c r="H238" s="609">
        <v>0.0</v>
      </c>
      <c r="I238" s="606">
        <f>G238*H238</f>
        <v>0</v>
      </c>
      <c r="J238" s="601"/>
      <c r="K238" s="608"/>
      <c r="L238" s="608"/>
      <c r="M238" s="608"/>
      <c r="N238" s="608"/>
      <c r="O238" s="608"/>
      <c r="P238" s="608"/>
      <c r="Q238" s="608"/>
      <c r="R238" s="608"/>
      <c r="S238" s="608"/>
      <c r="T238" s="608"/>
      <c r="U238" s="608"/>
      <c r="V238" s="608"/>
    </row>
    <row r="239">
      <c r="A239" s="590">
        <v>429.0</v>
      </c>
      <c r="B239" s="591">
        <v>93.0</v>
      </c>
      <c r="C239" s="592" t="s">
        <v>701</v>
      </c>
      <c r="D239" s="593" t="s">
        <v>23</v>
      </c>
      <c r="E239" s="593">
        <v>30.0</v>
      </c>
      <c r="F239" s="582"/>
      <c r="G239" s="582"/>
      <c r="H239" s="582">
        <f>I239/E239</f>
        <v>0</v>
      </c>
      <c r="I239" s="613"/>
      <c r="J239" s="594" t="s">
        <v>711</v>
      </c>
      <c r="K239" s="584"/>
      <c r="L239" s="584"/>
      <c r="M239" s="584"/>
      <c r="N239" s="584"/>
      <c r="O239" s="584"/>
      <c r="P239" s="584"/>
      <c r="Q239" s="584"/>
      <c r="R239" s="584"/>
      <c r="S239" s="584"/>
      <c r="T239" s="584"/>
      <c r="U239" s="584"/>
      <c r="V239" s="584"/>
    </row>
    <row r="240">
      <c r="A240" s="599"/>
      <c r="B240" s="600"/>
      <c r="C240" s="601" t="s">
        <v>1238</v>
      </c>
      <c r="D240" s="602" t="s">
        <v>23</v>
      </c>
      <c r="E240" s="602">
        <v>30.0</v>
      </c>
      <c r="F240" s="603">
        <v>1.0</v>
      </c>
      <c r="G240" s="604">
        <f>E240*F240</f>
        <v>30</v>
      </c>
      <c r="H240" s="609">
        <v>0.0</v>
      </c>
      <c r="I240" s="606">
        <f>G240*H240</f>
        <v>0</v>
      </c>
      <c r="J240" s="601"/>
      <c r="K240" s="608"/>
      <c r="L240" s="608"/>
      <c r="M240" s="608"/>
      <c r="N240" s="608"/>
      <c r="O240" s="608"/>
      <c r="P240" s="608"/>
      <c r="Q240" s="608"/>
      <c r="R240" s="608"/>
      <c r="S240" s="608"/>
      <c r="T240" s="608"/>
      <c r="U240" s="608"/>
      <c r="V240" s="608"/>
    </row>
    <row r="241">
      <c r="A241" s="590">
        <v>430.0</v>
      </c>
      <c r="B241" s="591">
        <v>94.0</v>
      </c>
      <c r="C241" s="592" t="s">
        <v>703</v>
      </c>
      <c r="D241" s="593" t="s">
        <v>23</v>
      </c>
      <c r="E241" s="593">
        <v>180.0</v>
      </c>
      <c r="F241" s="582"/>
      <c r="G241" s="582"/>
      <c r="H241" s="582">
        <f>I241/E241</f>
        <v>0</v>
      </c>
      <c r="I241" s="613"/>
      <c r="J241" s="594" t="s">
        <v>712</v>
      </c>
      <c r="K241" s="584"/>
      <c r="L241" s="584"/>
      <c r="M241" s="584"/>
      <c r="N241" s="584"/>
      <c r="O241" s="584"/>
      <c r="P241" s="584"/>
      <c r="Q241" s="584"/>
      <c r="R241" s="584"/>
      <c r="S241" s="584"/>
      <c r="T241" s="584"/>
      <c r="U241" s="584"/>
      <c r="V241" s="584"/>
    </row>
    <row r="242">
      <c r="A242" s="599"/>
      <c r="B242" s="600"/>
      <c r="C242" s="601" t="s">
        <v>1239</v>
      </c>
      <c r="D242" s="602" t="s">
        <v>23</v>
      </c>
      <c r="E242" s="602">
        <v>180.0</v>
      </c>
      <c r="F242" s="603">
        <v>1.0</v>
      </c>
      <c r="G242" s="604">
        <f>E242*F242</f>
        <v>180</v>
      </c>
      <c r="H242" s="609">
        <v>0.0</v>
      </c>
      <c r="I242" s="606">
        <f>G242*H242</f>
        <v>0</v>
      </c>
      <c r="J242" s="601"/>
      <c r="K242" s="608"/>
      <c r="L242" s="608"/>
      <c r="M242" s="608"/>
      <c r="N242" s="608"/>
      <c r="O242" s="608"/>
      <c r="P242" s="608"/>
      <c r="Q242" s="608"/>
      <c r="R242" s="608"/>
      <c r="S242" s="608"/>
      <c r="T242" s="608"/>
      <c r="U242" s="608"/>
      <c r="V242" s="608"/>
    </row>
    <row r="243">
      <c r="A243" s="590">
        <v>431.0</v>
      </c>
      <c r="B243" s="591">
        <v>95.0</v>
      </c>
      <c r="C243" s="592" t="s">
        <v>705</v>
      </c>
      <c r="D243" s="593" t="s">
        <v>23</v>
      </c>
      <c r="E243" s="593">
        <v>120.0</v>
      </c>
      <c r="F243" s="582"/>
      <c r="G243" s="582"/>
      <c r="H243" s="582">
        <f>I243/E243</f>
        <v>0</v>
      </c>
      <c r="I243" s="582">
        <f>I244</f>
        <v>0</v>
      </c>
      <c r="J243" s="594" t="s">
        <v>706</v>
      </c>
      <c r="K243" s="584"/>
      <c r="L243" s="584"/>
      <c r="M243" s="584"/>
      <c r="N243" s="584"/>
      <c r="O243" s="584"/>
      <c r="P243" s="584"/>
      <c r="Q243" s="584"/>
      <c r="R243" s="584"/>
      <c r="S243" s="584"/>
      <c r="T243" s="584"/>
      <c r="U243" s="584"/>
      <c r="V243" s="584"/>
    </row>
    <row r="244">
      <c r="A244" s="599"/>
      <c r="B244" s="600"/>
      <c r="C244" s="601" t="s">
        <v>706</v>
      </c>
      <c r="D244" s="602" t="s">
        <v>23</v>
      </c>
      <c r="E244" s="602">
        <v>120.0</v>
      </c>
      <c r="F244" s="603">
        <v>1.02</v>
      </c>
      <c r="G244" s="604">
        <f>E244*F244</f>
        <v>122.4</v>
      </c>
      <c r="H244" s="609">
        <v>0.0</v>
      </c>
      <c r="I244" s="606">
        <f>G244*H244</f>
        <v>0</v>
      </c>
      <c r="J244" s="601"/>
      <c r="K244" s="608"/>
      <c r="L244" s="608"/>
      <c r="M244" s="608"/>
      <c r="N244" s="608"/>
      <c r="O244" s="608"/>
      <c r="P244" s="608"/>
      <c r="Q244" s="608"/>
      <c r="R244" s="608"/>
      <c r="S244" s="608"/>
      <c r="T244" s="608"/>
      <c r="U244" s="608"/>
      <c r="V244" s="608"/>
    </row>
    <row r="245">
      <c r="A245" s="590">
        <v>432.0</v>
      </c>
      <c r="B245" s="585"/>
      <c r="C245" s="592" t="s">
        <v>55</v>
      </c>
      <c r="D245" s="587"/>
      <c r="E245" s="587"/>
      <c r="F245" s="582"/>
      <c r="G245" s="582"/>
      <c r="H245" s="582"/>
      <c r="I245" s="582"/>
      <c r="J245" s="589"/>
      <c r="K245" s="584"/>
      <c r="L245" s="584"/>
      <c r="M245" s="584"/>
      <c r="N245" s="584"/>
      <c r="O245" s="584"/>
      <c r="P245" s="584"/>
      <c r="Q245" s="584"/>
      <c r="R245" s="584"/>
      <c r="S245" s="584"/>
      <c r="T245" s="584"/>
      <c r="U245" s="584"/>
      <c r="V245" s="584"/>
    </row>
    <row r="246">
      <c r="A246" s="590">
        <v>433.0</v>
      </c>
      <c r="B246" s="591">
        <v>96.0</v>
      </c>
      <c r="C246" s="592" t="s">
        <v>713</v>
      </c>
      <c r="D246" s="593" t="s">
        <v>136</v>
      </c>
      <c r="E246" s="593">
        <v>2.0</v>
      </c>
      <c r="F246" s="582"/>
      <c r="G246" s="582"/>
      <c r="H246" s="582"/>
      <c r="I246" s="614"/>
      <c r="J246" s="589"/>
      <c r="K246" s="584"/>
      <c r="L246" s="584"/>
      <c r="M246" s="584"/>
      <c r="N246" s="584"/>
      <c r="O246" s="584"/>
      <c r="P246" s="584"/>
      <c r="Q246" s="584"/>
      <c r="R246" s="584"/>
      <c r="S246" s="584"/>
      <c r="T246" s="584"/>
      <c r="U246" s="584"/>
      <c r="V246" s="584"/>
    </row>
    <row r="247">
      <c r="A247" s="590">
        <v>434.0</v>
      </c>
      <c r="B247" s="591">
        <v>97.0</v>
      </c>
      <c r="C247" s="592" t="s">
        <v>714</v>
      </c>
      <c r="D247" s="593" t="s">
        <v>136</v>
      </c>
      <c r="E247" s="593">
        <v>5.0</v>
      </c>
      <c r="F247" s="582"/>
      <c r="G247" s="582"/>
      <c r="H247" s="582"/>
      <c r="I247" s="614"/>
      <c r="J247" s="589"/>
      <c r="K247" s="584"/>
      <c r="L247" s="584"/>
      <c r="M247" s="584"/>
      <c r="N247" s="584"/>
      <c r="O247" s="584"/>
      <c r="P247" s="584"/>
      <c r="Q247" s="584"/>
      <c r="R247" s="584"/>
      <c r="S247" s="584"/>
      <c r="T247" s="584"/>
      <c r="U247" s="584"/>
      <c r="V247" s="584"/>
    </row>
    <row r="248">
      <c r="A248" s="590">
        <v>435.0</v>
      </c>
      <c r="B248" s="591">
        <v>98.0</v>
      </c>
      <c r="C248" s="592" t="s">
        <v>150</v>
      </c>
      <c r="D248" s="593" t="s">
        <v>136</v>
      </c>
      <c r="E248" s="593">
        <v>5.0</v>
      </c>
      <c r="F248" s="582"/>
      <c r="G248" s="582"/>
      <c r="H248" s="582"/>
      <c r="I248" s="614"/>
      <c r="J248" s="594" t="s">
        <v>715</v>
      </c>
      <c r="K248" s="584"/>
      <c r="L248" s="584"/>
      <c r="M248" s="584"/>
      <c r="N248" s="584"/>
      <c r="O248" s="584"/>
      <c r="P248" s="584"/>
      <c r="Q248" s="584"/>
      <c r="R248" s="584"/>
      <c r="S248" s="584"/>
      <c r="T248" s="584"/>
      <c r="U248" s="584"/>
      <c r="V248" s="584"/>
    </row>
    <row r="249">
      <c r="A249" s="590">
        <v>436.0</v>
      </c>
      <c r="B249" s="591">
        <v>99.0</v>
      </c>
      <c r="C249" s="592" t="s">
        <v>716</v>
      </c>
      <c r="D249" s="593" t="s">
        <v>717</v>
      </c>
      <c r="E249" s="593">
        <v>1.0</v>
      </c>
      <c r="F249" s="582"/>
      <c r="G249" s="582"/>
      <c r="H249" s="582"/>
      <c r="I249" s="614"/>
      <c r="J249" s="589"/>
      <c r="K249" s="584"/>
      <c r="L249" s="584"/>
      <c r="M249" s="584"/>
      <c r="N249" s="584"/>
      <c r="O249" s="584"/>
      <c r="P249" s="584"/>
      <c r="Q249" s="584"/>
      <c r="R249" s="584"/>
      <c r="S249" s="584"/>
      <c r="T249" s="584"/>
      <c r="U249" s="584"/>
      <c r="V249" s="584"/>
    </row>
    <row r="250">
      <c r="A250" s="584"/>
      <c r="B250" s="584"/>
      <c r="C250" s="615"/>
      <c r="D250" s="584"/>
      <c r="E250" s="584"/>
      <c r="F250" s="584"/>
      <c r="G250" s="584"/>
      <c r="H250" s="584"/>
      <c r="I250" s="584"/>
      <c r="J250" s="584"/>
      <c r="K250" s="584"/>
      <c r="L250" s="584"/>
      <c r="M250" s="584"/>
      <c r="N250" s="584"/>
      <c r="O250" s="584"/>
      <c r="P250" s="584"/>
      <c r="Q250" s="584"/>
      <c r="R250" s="584"/>
      <c r="S250" s="584"/>
      <c r="T250" s="584"/>
      <c r="U250" s="584"/>
      <c r="V250" s="584"/>
    </row>
    <row r="251">
      <c r="A251" s="584"/>
      <c r="B251" s="584"/>
      <c r="C251" s="615"/>
      <c r="D251" s="584"/>
      <c r="E251" s="584"/>
      <c r="F251" s="584"/>
      <c r="G251" s="584"/>
      <c r="H251" s="584"/>
      <c r="I251" s="584"/>
      <c r="J251" s="584"/>
      <c r="K251" s="584"/>
      <c r="L251" s="584"/>
      <c r="M251" s="584"/>
      <c r="N251" s="584"/>
      <c r="O251" s="584"/>
      <c r="P251" s="584"/>
      <c r="Q251" s="584"/>
      <c r="R251" s="584"/>
      <c r="S251" s="584"/>
      <c r="T251" s="584"/>
      <c r="U251" s="584"/>
      <c r="V251" s="584"/>
    </row>
    <row r="252">
      <c r="A252" s="584"/>
      <c r="B252" s="584"/>
      <c r="C252" s="615"/>
      <c r="D252" s="616"/>
      <c r="E252" s="616"/>
      <c r="F252" s="584"/>
      <c r="G252" s="584"/>
      <c r="H252" s="584"/>
      <c r="I252" s="584"/>
      <c r="J252" s="584"/>
      <c r="K252" s="584"/>
      <c r="L252" s="584"/>
      <c r="M252" s="584"/>
      <c r="N252" s="584"/>
      <c r="O252" s="584"/>
      <c r="P252" s="584"/>
      <c r="Q252" s="584"/>
      <c r="R252" s="584"/>
      <c r="S252" s="584"/>
      <c r="T252" s="584"/>
      <c r="U252" s="584"/>
      <c r="V252" s="584"/>
    </row>
    <row r="253">
      <c r="A253" s="584"/>
      <c r="B253" s="584"/>
      <c r="C253" s="615"/>
      <c r="D253" s="616"/>
      <c r="E253" s="616"/>
      <c r="F253" s="584"/>
      <c r="G253" s="584"/>
      <c r="H253" s="584"/>
      <c r="I253" s="584"/>
      <c r="J253" s="584"/>
      <c r="K253" s="584"/>
      <c r="L253" s="584"/>
      <c r="M253" s="584"/>
      <c r="N253" s="584"/>
      <c r="O253" s="584"/>
      <c r="P253" s="584"/>
      <c r="Q253" s="584"/>
      <c r="R253" s="584"/>
      <c r="S253" s="584"/>
      <c r="T253" s="584"/>
      <c r="U253" s="584"/>
      <c r="V253" s="584"/>
    </row>
    <row r="254">
      <c r="A254" s="617">
        <v>76.0</v>
      </c>
      <c r="B254" s="617">
        <v>76.0</v>
      </c>
      <c r="C254" s="580" t="s">
        <v>192</v>
      </c>
      <c r="D254" s="617" t="s">
        <v>23</v>
      </c>
      <c r="E254" s="617">
        <v>3840.0</v>
      </c>
      <c r="F254" s="618"/>
      <c r="G254" s="618"/>
      <c r="H254" s="618"/>
      <c r="I254" s="618"/>
      <c r="J254" s="618"/>
      <c r="K254" s="619"/>
      <c r="L254" s="619"/>
      <c r="M254" s="619"/>
      <c r="N254" s="619"/>
      <c r="O254" s="619"/>
      <c r="P254" s="619"/>
      <c r="Q254" s="619"/>
      <c r="R254" s="619"/>
      <c r="S254" s="619"/>
      <c r="T254" s="619"/>
      <c r="U254" s="619"/>
      <c r="V254" s="619"/>
    </row>
    <row r="255">
      <c r="A255" s="620"/>
      <c r="B255" s="620"/>
      <c r="C255" s="601" t="s">
        <v>1240</v>
      </c>
      <c r="D255" s="602" t="s">
        <v>23</v>
      </c>
      <c r="E255" s="602">
        <v>503.0</v>
      </c>
      <c r="F255" s="602">
        <v>1.02</v>
      </c>
      <c r="G255" s="620">
        <f t="shared" ref="G255:G265" si="56">E255*F255</f>
        <v>513.06</v>
      </c>
      <c r="H255" s="606">
        <f>92.2/1.22</f>
        <v>75.57377049</v>
      </c>
      <c r="I255" s="606">
        <f t="shared" ref="I255:I265" si="57">G255*H255</f>
        <v>38773.87869</v>
      </c>
      <c r="J255" s="621" t="s">
        <v>1241</v>
      </c>
      <c r="K255" s="608"/>
      <c r="L255" s="608"/>
      <c r="M255" s="608"/>
      <c r="N255" s="608"/>
      <c r="O255" s="608"/>
      <c r="P255" s="608"/>
      <c r="Q255" s="608"/>
      <c r="R255" s="608"/>
      <c r="S255" s="608"/>
      <c r="T255" s="608"/>
      <c r="U255" s="608"/>
      <c r="V255" s="608"/>
    </row>
    <row r="256">
      <c r="A256" s="620"/>
      <c r="B256" s="620"/>
      <c r="C256" s="601" t="s">
        <v>1242</v>
      </c>
      <c r="D256" s="602" t="s">
        <v>19</v>
      </c>
      <c r="E256" s="602">
        <v>1092.0</v>
      </c>
      <c r="F256" s="602">
        <v>1.0</v>
      </c>
      <c r="G256" s="620">
        <f t="shared" si="56"/>
        <v>1092</v>
      </c>
      <c r="H256" s="606">
        <f>4.88/1.22</f>
        <v>4</v>
      </c>
      <c r="I256" s="606">
        <f t="shared" si="57"/>
        <v>4368</v>
      </c>
      <c r="J256" s="621" t="s">
        <v>1243</v>
      </c>
      <c r="K256" s="608"/>
      <c r="L256" s="608"/>
      <c r="M256" s="608"/>
      <c r="N256" s="608"/>
      <c r="O256" s="608"/>
      <c r="P256" s="608"/>
      <c r="Q256" s="608"/>
      <c r="R256" s="608"/>
      <c r="S256" s="608"/>
      <c r="T256" s="608"/>
      <c r="U256" s="608"/>
      <c r="V256" s="608"/>
    </row>
    <row r="257">
      <c r="A257" s="620"/>
      <c r="B257" s="620"/>
      <c r="C257" s="601" t="s">
        <v>1244</v>
      </c>
      <c r="D257" s="602" t="s">
        <v>23</v>
      </c>
      <c r="E257" s="602">
        <v>630.0</v>
      </c>
      <c r="F257" s="602">
        <v>1.02</v>
      </c>
      <c r="G257" s="620">
        <f t="shared" si="56"/>
        <v>642.6</v>
      </c>
      <c r="H257" s="606">
        <f>186.74/1.22</f>
        <v>153.0655738</v>
      </c>
      <c r="I257" s="606">
        <f t="shared" si="57"/>
        <v>98359.9377</v>
      </c>
      <c r="J257" s="621" t="s">
        <v>1245</v>
      </c>
      <c r="K257" s="608"/>
      <c r="L257" s="608"/>
      <c r="M257" s="608"/>
      <c r="N257" s="608"/>
      <c r="O257" s="608"/>
      <c r="P257" s="608"/>
      <c r="Q257" s="608"/>
      <c r="R257" s="608"/>
      <c r="S257" s="608"/>
      <c r="T257" s="608"/>
      <c r="U257" s="608"/>
      <c r="V257" s="608"/>
    </row>
    <row r="258">
      <c r="A258" s="620"/>
      <c r="B258" s="620"/>
      <c r="C258" s="601" t="s">
        <v>1246</v>
      </c>
      <c r="D258" s="602" t="s">
        <v>19</v>
      </c>
      <c r="E258" s="602">
        <v>570.0</v>
      </c>
      <c r="F258" s="602">
        <v>1.0</v>
      </c>
      <c r="G258" s="620">
        <f t="shared" si="56"/>
        <v>570</v>
      </c>
      <c r="H258" s="606">
        <f>9.76/1.22</f>
        <v>8</v>
      </c>
      <c r="I258" s="606">
        <f t="shared" si="57"/>
        <v>4560</v>
      </c>
      <c r="J258" s="621" t="s">
        <v>1247</v>
      </c>
      <c r="K258" s="608"/>
      <c r="L258" s="608"/>
      <c r="M258" s="608"/>
      <c r="N258" s="608"/>
      <c r="O258" s="608"/>
      <c r="P258" s="608"/>
      <c r="Q258" s="608"/>
      <c r="R258" s="608"/>
      <c r="S258" s="608"/>
      <c r="T258" s="608"/>
      <c r="U258" s="608"/>
      <c r="V258" s="608"/>
    </row>
    <row r="259">
      <c r="A259" s="620"/>
      <c r="B259" s="620"/>
      <c r="C259" s="601" t="s">
        <v>1248</v>
      </c>
      <c r="D259" s="602" t="s">
        <v>23</v>
      </c>
      <c r="E259" s="602">
        <v>60.0</v>
      </c>
      <c r="F259" s="602">
        <v>1.02</v>
      </c>
      <c r="G259" s="620">
        <f t="shared" si="56"/>
        <v>61.2</v>
      </c>
      <c r="H259" s="606">
        <f>272.76/1.22</f>
        <v>223.5737705</v>
      </c>
      <c r="I259" s="606">
        <f t="shared" si="57"/>
        <v>13682.71475</v>
      </c>
      <c r="J259" s="621" t="s">
        <v>1249</v>
      </c>
      <c r="K259" s="608"/>
      <c r="L259" s="608"/>
      <c r="M259" s="608"/>
      <c r="N259" s="608"/>
      <c r="O259" s="608"/>
      <c r="P259" s="608"/>
      <c r="Q259" s="608"/>
      <c r="R259" s="608"/>
      <c r="S259" s="608"/>
      <c r="T259" s="608"/>
      <c r="U259" s="608"/>
      <c r="V259" s="608"/>
    </row>
    <row r="260">
      <c r="A260" s="620"/>
      <c r="B260" s="620"/>
      <c r="C260" s="601" t="s">
        <v>1250</v>
      </c>
      <c r="D260" s="602" t="s">
        <v>19</v>
      </c>
      <c r="E260" s="602">
        <v>120.0</v>
      </c>
      <c r="F260" s="602">
        <v>1.0</v>
      </c>
      <c r="G260" s="620">
        <f t="shared" si="56"/>
        <v>120</v>
      </c>
      <c r="H260" s="606">
        <f>18.3/1.22</f>
        <v>15</v>
      </c>
      <c r="I260" s="606">
        <f t="shared" si="57"/>
        <v>1800</v>
      </c>
      <c r="J260" s="621" t="s">
        <v>1251</v>
      </c>
      <c r="K260" s="608"/>
      <c r="L260" s="608"/>
      <c r="M260" s="608"/>
      <c r="N260" s="608"/>
      <c r="O260" s="608"/>
      <c r="P260" s="608"/>
      <c r="Q260" s="608"/>
      <c r="R260" s="608"/>
      <c r="S260" s="608"/>
      <c r="T260" s="608"/>
      <c r="U260" s="608"/>
      <c r="V260" s="608"/>
    </row>
    <row r="261">
      <c r="A261" s="620"/>
      <c r="B261" s="620"/>
      <c r="C261" s="601" t="s">
        <v>1252</v>
      </c>
      <c r="D261" s="602" t="s">
        <v>23</v>
      </c>
      <c r="E261" s="602">
        <v>2647.0</v>
      </c>
      <c r="F261" s="602">
        <v>1.02</v>
      </c>
      <c r="G261" s="620">
        <f t="shared" si="56"/>
        <v>2699.94</v>
      </c>
      <c r="H261" s="606">
        <f>355.06/1.22</f>
        <v>291.0327869</v>
      </c>
      <c r="I261" s="606">
        <f t="shared" si="57"/>
        <v>785771.0626</v>
      </c>
      <c r="J261" s="620"/>
      <c r="K261" s="608"/>
      <c r="L261" s="608"/>
      <c r="M261" s="608"/>
      <c r="N261" s="608"/>
      <c r="O261" s="608"/>
      <c r="P261" s="608"/>
      <c r="Q261" s="608"/>
      <c r="R261" s="608"/>
      <c r="S261" s="608"/>
      <c r="T261" s="608"/>
      <c r="U261" s="608"/>
      <c r="V261" s="608"/>
    </row>
    <row r="262">
      <c r="A262" s="620"/>
      <c r="B262" s="620"/>
      <c r="C262" s="601" t="s">
        <v>1253</v>
      </c>
      <c r="D262" s="602" t="s">
        <v>19</v>
      </c>
      <c r="E262" s="602">
        <v>3888.0</v>
      </c>
      <c r="F262" s="602">
        <v>1.0</v>
      </c>
      <c r="G262" s="620">
        <f t="shared" si="56"/>
        <v>3888</v>
      </c>
      <c r="H262" s="606">
        <f>18.3/1.22</f>
        <v>15</v>
      </c>
      <c r="I262" s="606">
        <f t="shared" si="57"/>
        <v>58320</v>
      </c>
      <c r="J262" s="621" t="s">
        <v>1254</v>
      </c>
      <c r="K262" s="608"/>
      <c r="L262" s="608"/>
      <c r="M262" s="608"/>
      <c r="N262" s="608"/>
      <c r="O262" s="608"/>
      <c r="P262" s="608"/>
      <c r="Q262" s="608"/>
      <c r="R262" s="608"/>
      <c r="S262" s="608"/>
      <c r="T262" s="608"/>
      <c r="U262" s="608"/>
      <c r="V262" s="608"/>
    </row>
    <row r="263">
      <c r="A263" s="620"/>
      <c r="B263" s="620"/>
      <c r="C263" s="601" t="s">
        <v>1255</v>
      </c>
      <c r="D263" s="602" t="s">
        <v>19</v>
      </c>
      <c r="E263" s="602">
        <v>3888.0</v>
      </c>
      <c r="F263" s="602">
        <v>1.0</v>
      </c>
      <c r="G263" s="620">
        <f t="shared" si="56"/>
        <v>3888</v>
      </c>
      <c r="H263" s="622">
        <v>2.5</v>
      </c>
      <c r="I263" s="606">
        <f t="shared" si="57"/>
        <v>9720</v>
      </c>
      <c r="J263" s="623" t="s">
        <v>1256</v>
      </c>
      <c r="K263" s="608"/>
      <c r="L263" s="608"/>
      <c r="M263" s="608"/>
      <c r="N263" s="608"/>
      <c r="O263" s="608"/>
      <c r="P263" s="608"/>
      <c r="Q263" s="608"/>
      <c r="R263" s="608"/>
      <c r="S263" s="608"/>
      <c r="T263" s="608"/>
      <c r="U263" s="608"/>
      <c r="V263" s="608"/>
    </row>
    <row r="264">
      <c r="A264" s="620"/>
      <c r="B264" s="620"/>
      <c r="C264" s="601" t="s">
        <v>1257</v>
      </c>
      <c r="D264" s="602" t="s">
        <v>19</v>
      </c>
      <c r="E264" s="602">
        <v>7572.0</v>
      </c>
      <c r="F264" s="602">
        <v>1.0</v>
      </c>
      <c r="G264" s="620">
        <f t="shared" si="56"/>
        <v>7572</v>
      </c>
      <c r="H264" s="606">
        <f>30.45/1.22</f>
        <v>24.95901639</v>
      </c>
      <c r="I264" s="606">
        <f t="shared" si="57"/>
        <v>188989.6721</v>
      </c>
      <c r="J264" s="621" t="s">
        <v>1258</v>
      </c>
      <c r="K264" s="608"/>
      <c r="L264" s="608"/>
      <c r="M264" s="608"/>
      <c r="N264" s="608"/>
      <c r="O264" s="608"/>
      <c r="P264" s="608"/>
      <c r="Q264" s="608"/>
      <c r="R264" s="608"/>
      <c r="S264" s="608"/>
      <c r="T264" s="608"/>
      <c r="U264" s="608"/>
      <c r="V264" s="608"/>
    </row>
    <row r="265">
      <c r="A265" s="620"/>
      <c r="B265" s="620"/>
      <c r="C265" s="601" t="s">
        <v>1259</v>
      </c>
      <c r="D265" s="602" t="s">
        <v>19</v>
      </c>
      <c r="E265" s="602">
        <v>60.0</v>
      </c>
      <c r="F265" s="602">
        <v>1.0</v>
      </c>
      <c r="G265" s="620">
        <f t="shared" si="56"/>
        <v>60</v>
      </c>
      <c r="H265" s="606">
        <f>6.95/1.22</f>
        <v>5.696721311</v>
      </c>
      <c r="I265" s="606">
        <f t="shared" si="57"/>
        <v>341.8032787</v>
      </c>
      <c r="J265" s="621" t="s">
        <v>1260</v>
      </c>
      <c r="K265" s="608"/>
      <c r="L265" s="608"/>
      <c r="M265" s="608"/>
      <c r="N265" s="608"/>
      <c r="O265" s="608"/>
      <c r="P265" s="608"/>
      <c r="Q265" s="608"/>
      <c r="R265" s="608"/>
      <c r="S265" s="608"/>
      <c r="T265" s="608"/>
      <c r="U265" s="608"/>
      <c r="V265" s="608"/>
    </row>
    <row r="266">
      <c r="A266" s="617">
        <v>77.0</v>
      </c>
      <c r="B266" s="617">
        <v>77.0</v>
      </c>
      <c r="C266" s="580" t="s">
        <v>194</v>
      </c>
      <c r="D266" s="617" t="s">
        <v>23</v>
      </c>
      <c r="E266" s="617">
        <v>3840.0</v>
      </c>
      <c r="F266" s="618"/>
      <c r="G266" s="620"/>
      <c r="H266" s="618"/>
      <c r="I266" s="606"/>
      <c r="J266" s="618"/>
      <c r="K266" s="619"/>
      <c r="L266" s="619"/>
      <c r="M266" s="619"/>
      <c r="N266" s="619"/>
      <c r="O266" s="619"/>
      <c r="P266" s="619"/>
      <c r="Q266" s="619"/>
      <c r="R266" s="619"/>
      <c r="S266" s="619"/>
      <c r="T266" s="619"/>
      <c r="U266" s="619"/>
      <c r="V266" s="619"/>
    </row>
    <row r="267">
      <c r="A267" s="620"/>
      <c r="B267" s="620"/>
      <c r="C267" s="601" t="s">
        <v>1261</v>
      </c>
      <c r="D267" s="602" t="s">
        <v>23</v>
      </c>
      <c r="E267" s="602">
        <v>612.0</v>
      </c>
      <c r="F267" s="602">
        <v>1.02</v>
      </c>
      <c r="G267" s="620">
        <f t="shared" ref="G267:G276" si="58">E267*F267</f>
        <v>624.24</v>
      </c>
      <c r="H267" s="606">
        <f>1056.99/1.2</f>
        <v>880.825</v>
      </c>
      <c r="I267" s="606">
        <f t="shared" ref="I267:I276" si="59">G267*H267</f>
        <v>549846.198</v>
      </c>
      <c r="J267" s="620"/>
      <c r="K267" s="608"/>
      <c r="L267" s="608"/>
      <c r="M267" s="608"/>
      <c r="N267" s="608"/>
      <c r="O267" s="608"/>
      <c r="P267" s="608"/>
      <c r="Q267" s="608"/>
      <c r="R267" s="608"/>
      <c r="S267" s="608"/>
      <c r="T267" s="608"/>
      <c r="U267" s="608"/>
      <c r="V267" s="608"/>
    </row>
    <row r="268">
      <c r="A268" s="620"/>
      <c r="B268" s="620"/>
      <c r="C268" s="601" t="s">
        <v>1262</v>
      </c>
      <c r="D268" s="602" t="s">
        <v>23</v>
      </c>
      <c r="E268" s="602">
        <v>100.0</v>
      </c>
      <c r="F268" s="602">
        <v>1.02</v>
      </c>
      <c r="G268" s="620">
        <f t="shared" si="58"/>
        <v>102</v>
      </c>
      <c r="H268" s="606">
        <f>550.69/1.2</f>
        <v>458.9083333</v>
      </c>
      <c r="I268" s="606">
        <f t="shared" si="59"/>
        <v>46808.65</v>
      </c>
      <c r="J268" s="620"/>
      <c r="K268" s="608"/>
      <c r="L268" s="608"/>
      <c r="M268" s="608"/>
      <c r="N268" s="608"/>
      <c r="O268" s="608"/>
      <c r="P268" s="608"/>
      <c r="Q268" s="608"/>
      <c r="R268" s="608"/>
      <c r="S268" s="608"/>
      <c r="T268" s="608"/>
      <c r="U268" s="608"/>
      <c r="V268" s="608"/>
    </row>
    <row r="269">
      <c r="A269" s="620"/>
      <c r="B269" s="620"/>
      <c r="C269" s="601" t="s">
        <v>1263</v>
      </c>
      <c r="D269" s="602" t="s">
        <v>23</v>
      </c>
      <c r="E269" s="602">
        <v>1221.0</v>
      </c>
      <c r="F269" s="602">
        <v>1.02</v>
      </c>
      <c r="G269" s="620">
        <f t="shared" si="58"/>
        <v>1245.42</v>
      </c>
      <c r="H269" s="606">
        <f>600.31/1.2</f>
        <v>500.2583333</v>
      </c>
      <c r="I269" s="606">
        <f t="shared" si="59"/>
        <v>623031.7335</v>
      </c>
      <c r="J269" s="620"/>
      <c r="K269" s="608"/>
      <c r="L269" s="608"/>
      <c r="M269" s="608"/>
      <c r="N269" s="608"/>
      <c r="O269" s="608"/>
      <c r="P269" s="608"/>
      <c r="Q269" s="608"/>
      <c r="R269" s="608"/>
      <c r="S269" s="608"/>
      <c r="T269" s="608"/>
      <c r="U269" s="608"/>
      <c r="V269" s="608"/>
    </row>
    <row r="270">
      <c r="A270" s="620"/>
      <c r="B270" s="620"/>
      <c r="C270" s="601" t="s">
        <v>1264</v>
      </c>
      <c r="D270" s="602" t="s">
        <v>23</v>
      </c>
      <c r="E270" s="602">
        <v>714.0</v>
      </c>
      <c r="F270" s="602">
        <v>1.02</v>
      </c>
      <c r="G270" s="620">
        <f t="shared" si="58"/>
        <v>728.28</v>
      </c>
      <c r="H270" s="606">
        <f>417.18/1.2</f>
        <v>347.65</v>
      </c>
      <c r="I270" s="606">
        <f t="shared" si="59"/>
        <v>253186.542</v>
      </c>
      <c r="J270" s="620"/>
      <c r="K270" s="608"/>
      <c r="L270" s="608"/>
      <c r="M270" s="608"/>
      <c r="N270" s="608"/>
      <c r="O270" s="608"/>
      <c r="P270" s="608"/>
      <c r="Q270" s="608"/>
      <c r="R270" s="608"/>
      <c r="S270" s="608"/>
      <c r="T270" s="608"/>
      <c r="U270" s="608"/>
      <c r="V270" s="608"/>
    </row>
    <row r="271">
      <c r="A271" s="620"/>
      <c r="B271" s="620"/>
      <c r="C271" s="601" t="s">
        <v>1265</v>
      </c>
      <c r="D271" s="602" t="s">
        <v>23</v>
      </c>
      <c r="E271" s="602">
        <v>190.0</v>
      </c>
      <c r="F271" s="602">
        <v>1.02</v>
      </c>
      <c r="G271" s="620">
        <f t="shared" si="58"/>
        <v>193.8</v>
      </c>
      <c r="H271" s="606">
        <f>130.53/1.2</f>
        <v>108.775</v>
      </c>
      <c r="I271" s="606">
        <f t="shared" si="59"/>
        <v>21080.595</v>
      </c>
      <c r="J271" s="620"/>
      <c r="K271" s="608"/>
      <c r="L271" s="608"/>
      <c r="M271" s="608"/>
      <c r="N271" s="608"/>
      <c r="O271" s="608"/>
      <c r="P271" s="608"/>
      <c r="Q271" s="608"/>
      <c r="R271" s="608"/>
      <c r="S271" s="608"/>
      <c r="T271" s="608"/>
      <c r="U271" s="608"/>
      <c r="V271" s="608"/>
    </row>
    <row r="272">
      <c r="A272" s="620"/>
      <c r="B272" s="620"/>
      <c r="C272" s="601" t="s">
        <v>1266</v>
      </c>
      <c r="D272" s="602" t="s">
        <v>23</v>
      </c>
      <c r="E272" s="602">
        <v>330.0</v>
      </c>
      <c r="F272" s="602">
        <v>1.02</v>
      </c>
      <c r="G272" s="620">
        <f t="shared" si="58"/>
        <v>336.6</v>
      </c>
      <c r="H272" s="606">
        <f>91.49/1.2</f>
        <v>76.24166667</v>
      </c>
      <c r="I272" s="606">
        <f t="shared" si="59"/>
        <v>25662.945</v>
      </c>
      <c r="J272" s="620"/>
      <c r="K272" s="608"/>
      <c r="L272" s="608"/>
      <c r="M272" s="608"/>
      <c r="N272" s="608"/>
      <c r="O272" s="608"/>
      <c r="P272" s="608"/>
      <c r="Q272" s="608"/>
      <c r="R272" s="608"/>
      <c r="S272" s="608"/>
      <c r="T272" s="608"/>
      <c r="U272" s="608"/>
      <c r="V272" s="608"/>
    </row>
    <row r="273">
      <c r="A273" s="620"/>
      <c r="B273" s="620"/>
      <c r="C273" s="601" t="s">
        <v>1267</v>
      </c>
      <c r="D273" s="602" t="s">
        <v>23</v>
      </c>
      <c r="E273" s="602">
        <v>110.0</v>
      </c>
      <c r="F273" s="602">
        <v>1.02</v>
      </c>
      <c r="G273" s="620">
        <f t="shared" si="58"/>
        <v>112.2</v>
      </c>
      <c r="H273" s="606">
        <f>68.62/1.2</f>
        <v>57.18333333</v>
      </c>
      <c r="I273" s="606">
        <f t="shared" si="59"/>
        <v>6415.97</v>
      </c>
      <c r="J273" s="620"/>
      <c r="K273" s="608"/>
      <c r="L273" s="608"/>
      <c r="M273" s="608"/>
      <c r="N273" s="608"/>
      <c r="O273" s="608"/>
      <c r="P273" s="608"/>
      <c r="Q273" s="608"/>
      <c r="R273" s="608"/>
      <c r="S273" s="608"/>
      <c r="T273" s="608"/>
      <c r="U273" s="608"/>
      <c r="V273" s="608"/>
    </row>
    <row r="274">
      <c r="A274" s="620"/>
      <c r="B274" s="620"/>
      <c r="C274" s="601" t="s">
        <v>1268</v>
      </c>
      <c r="D274" s="602" t="s">
        <v>23</v>
      </c>
      <c r="E274" s="602">
        <v>60.0</v>
      </c>
      <c r="F274" s="602">
        <v>1.02</v>
      </c>
      <c r="G274" s="620">
        <f t="shared" si="58"/>
        <v>61.2</v>
      </c>
      <c r="H274" s="606">
        <f>270.85/1.22</f>
        <v>222.0081967</v>
      </c>
      <c r="I274" s="606">
        <f t="shared" si="59"/>
        <v>13586.90164</v>
      </c>
      <c r="J274" s="623" t="s">
        <v>1269</v>
      </c>
      <c r="K274" s="608"/>
      <c r="L274" s="608"/>
      <c r="M274" s="608"/>
      <c r="N274" s="608"/>
      <c r="O274" s="608"/>
      <c r="P274" s="608"/>
      <c r="Q274" s="608"/>
      <c r="R274" s="608"/>
      <c r="S274" s="608"/>
      <c r="T274" s="608"/>
      <c r="U274" s="608"/>
      <c r="V274" s="608"/>
    </row>
    <row r="275">
      <c r="A275" s="620"/>
      <c r="B275" s="620"/>
      <c r="C275" s="601" t="s">
        <v>1270</v>
      </c>
      <c r="D275" s="602" t="s">
        <v>23</v>
      </c>
      <c r="E275" s="602">
        <v>260.0</v>
      </c>
      <c r="F275" s="602">
        <v>1.02</v>
      </c>
      <c r="G275" s="620">
        <f t="shared" si="58"/>
        <v>265.2</v>
      </c>
      <c r="H275" s="606">
        <f t="shared" ref="H275:H276" si="60">39.07/1.2</f>
        <v>32.55833333</v>
      </c>
      <c r="I275" s="606">
        <f t="shared" si="59"/>
        <v>8634.47</v>
      </c>
      <c r="J275" s="620"/>
      <c r="K275" s="608"/>
      <c r="L275" s="608"/>
      <c r="M275" s="608"/>
      <c r="N275" s="608"/>
      <c r="O275" s="608"/>
      <c r="P275" s="608"/>
      <c r="Q275" s="608"/>
      <c r="R275" s="608"/>
      <c r="S275" s="608"/>
      <c r="T275" s="608"/>
      <c r="U275" s="608"/>
      <c r="V275" s="608"/>
    </row>
    <row r="276">
      <c r="A276" s="620"/>
      <c r="B276" s="620"/>
      <c r="C276" s="601" t="s">
        <v>1271</v>
      </c>
      <c r="D276" s="602" t="s">
        <v>23</v>
      </c>
      <c r="E276" s="602">
        <v>243.0</v>
      </c>
      <c r="F276" s="602">
        <v>1.02</v>
      </c>
      <c r="G276" s="620">
        <f t="shared" si="58"/>
        <v>247.86</v>
      </c>
      <c r="H276" s="606">
        <f t="shared" si="60"/>
        <v>32.55833333</v>
      </c>
      <c r="I276" s="606">
        <f t="shared" si="59"/>
        <v>8069.9085</v>
      </c>
      <c r="J276" s="620"/>
      <c r="K276" s="608"/>
      <c r="L276" s="608"/>
      <c r="M276" s="608"/>
      <c r="N276" s="608"/>
      <c r="O276" s="608"/>
      <c r="P276" s="608"/>
      <c r="Q276" s="608"/>
      <c r="R276" s="608"/>
      <c r="S276" s="608"/>
      <c r="T276" s="608"/>
      <c r="U276" s="608"/>
      <c r="V276" s="608"/>
    </row>
    <row r="277">
      <c r="A277" s="584"/>
      <c r="B277" s="584"/>
      <c r="C277" s="615"/>
      <c r="D277" s="584"/>
      <c r="E277" s="584"/>
      <c r="F277" s="584"/>
      <c r="G277" s="584"/>
      <c r="H277" s="584"/>
      <c r="I277" s="584"/>
      <c r="J277" s="584"/>
      <c r="K277" s="584"/>
      <c r="L277" s="584"/>
      <c r="M277" s="584"/>
      <c r="N277" s="584"/>
      <c r="O277" s="584"/>
      <c r="P277" s="584"/>
      <c r="Q277" s="584"/>
      <c r="R277" s="584"/>
      <c r="S277" s="584"/>
      <c r="T277" s="584"/>
      <c r="U277" s="584"/>
      <c r="V277" s="584"/>
    </row>
    <row r="278">
      <c r="A278" s="584"/>
      <c r="B278" s="584"/>
      <c r="C278" s="615"/>
      <c r="D278" s="584"/>
      <c r="E278" s="584"/>
      <c r="F278" s="584"/>
      <c r="G278" s="584"/>
      <c r="H278" s="584"/>
      <c r="I278" s="584"/>
      <c r="J278" s="584"/>
      <c r="K278" s="584"/>
      <c r="L278" s="584"/>
      <c r="M278" s="584"/>
      <c r="N278" s="584"/>
      <c r="O278" s="584"/>
      <c r="P278" s="584"/>
      <c r="Q278" s="584"/>
      <c r="R278" s="584"/>
      <c r="S278" s="584"/>
      <c r="T278" s="584"/>
      <c r="U278" s="584"/>
      <c r="V278" s="584"/>
    </row>
    <row r="279">
      <c r="A279" s="584"/>
      <c r="B279" s="584"/>
      <c r="C279" s="615"/>
      <c r="D279" s="584"/>
      <c r="E279" s="584"/>
      <c r="F279" s="584"/>
      <c r="G279" s="584"/>
      <c r="H279" s="584"/>
      <c r="I279" s="584"/>
      <c r="J279" s="584"/>
      <c r="K279" s="584"/>
      <c r="L279" s="584"/>
      <c r="M279" s="584"/>
      <c r="N279" s="584"/>
      <c r="O279" s="584"/>
      <c r="P279" s="584"/>
      <c r="Q279" s="584"/>
      <c r="R279" s="584"/>
      <c r="S279" s="584"/>
      <c r="T279" s="584"/>
      <c r="U279" s="584"/>
      <c r="V279" s="584"/>
    </row>
    <row r="280">
      <c r="A280" s="584"/>
      <c r="B280" s="584"/>
      <c r="C280" s="615"/>
      <c r="D280" s="584"/>
      <c r="E280" s="584"/>
      <c r="F280" s="584"/>
      <c r="G280" s="584"/>
      <c r="H280" s="584"/>
      <c r="I280" s="584"/>
      <c r="J280" s="584"/>
      <c r="K280" s="584"/>
      <c r="L280" s="584"/>
      <c r="M280" s="584"/>
      <c r="N280" s="584"/>
      <c r="O280" s="584"/>
      <c r="P280" s="584"/>
      <c r="Q280" s="584"/>
      <c r="R280" s="584"/>
      <c r="S280" s="584"/>
      <c r="T280" s="584"/>
      <c r="U280" s="584"/>
      <c r="V280" s="584"/>
    </row>
    <row r="281">
      <c r="A281" s="584"/>
      <c r="B281" s="584"/>
      <c r="C281" s="615"/>
      <c r="D281" s="584"/>
      <c r="E281" s="584"/>
      <c r="F281" s="584"/>
      <c r="G281" s="584"/>
      <c r="H281" s="584"/>
      <c r="I281" s="584"/>
      <c r="J281" s="584"/>
      <c r="K281" s="584"/>
      <c r="L281" s="584"/>
      <c r="M281" s="584"/>
      <c r="N281" s="584"/>
      <c r="O281" s="584"/>
      <c r="P281" s="584"/>
      <c r="Q281" s="584"/>
      <c r="R281" s="584"/>
      <c r="S281" s="584"/>
      <c r="T281" s="584"/>
      <c r="U281" s="584"/>
      <c r="V281" s="584"/>
    </row>
    <row r="282">
      <c r="A282" s="584"/>
      <c r="B282" s="584"/>
      <c r="C282" s="615"/>
      <c r="D282" s="584"/>
      <c r="E282" s="584"/>
      <c r="F282" s="584"/>
      <c r="G282" s="584"/>
      <c r="H282" s="584"/>
      <c r="I282" s="584"/>
      <c r="J282" s="584"/>
      <c r="K282" s="584"/>
      <c r="L282" s="584"/>
      <c r="M282" s="584"/>
      <c r="N282" s="584"/>
      <c r="O282" s="584"/>
      <c r="P282" s="584"/>
      <c r="Q282" s="584"/>
      <c r="R282" s="584"/>
      <c r="S282" s="584"/>
      <c r="T282" s="584"/>
      <c r="U282" s="584"/>
      <c r="V282" s="584"/>
    </row>
    <row r="283">
      <c r="A283" s="584"/>
      <c r="B283" s="584"/>
      <c r="C283" s="615"/>
      <c r="D283" s="584"/>
      <c r="E283" s="584"/>
      <c r="F283" s="584"/>
      <c r="G283" s="584"/>
      <c r="H283" s="584"/>
      <c r="I283" s="584"/>
      <c r="J283" s="584"/>
      <c r="K283" s="584"/>
      <c r="L283" s="584"/>
      <c r="M283" s="584"/>
      <c r="N283" s="584"/>
      <c r="O283" s="584"/>
      <c r="P283" s="584"/>
      <c r="Q283" s="584"/>
      <c r="R283" s="584"/>
      <c r="S283" s="584"/>
      <c r="T283" s="584"/>
      <c r="U283" s="584"/>
      <c r="V283" s="584"/>
    </row>
    <row r="284">
      <c r="A284" s="584"/>
      <c r="B284" s="584"/>
      <c r="C284" s="615"/>
      <c r="D284" s="584"/>
      <c r="E284" s="584"/>
      <c r="F284" s="584"/>
      <c r="G284" s="584"/>
      <c r="H284" s="584"/>
      <c r="I284" s="584"/>
      <c r="J284" s="584"/>
      <c r="K284" s="584"/>
      <c r="L284" s="584"/>
      <c r="M284" s="584"/>
      <c r="N284" s="584"/>
      <c r="O284" s="584"/>
      <c r="P284" s="584"/>
      <c r="Q284" s="584"/>
      <c r="R284" s="584"/>
      <c r="S284" s="584"/>
      <c r="T284" s="584"/>
      <c r="U284" s="584"/>
      <c r="V284" s="584"/>
    </row>
    <row r="285">
      <c r="A285" s="584"/>
      <c r="B285" s="584"/>
      <c r="C285" s="615"/>
      <c r="D285" s="584"/>
      <c r="E285" s="584"/>
      <c r="F285" s="584"/>
      <c r="G285" s="584"/>
      <c r="H285" s="584"/>
      <c r="I285" s="584"/>
      <c r="J285" s="584"/>
      <c r="K285" s="584"/>
      <c r="L285" s="584"/>
      <c r="M285" s="584"/>
      <c r="N285" s="584"/>
      <c r="O285" s="584"/>
      <c r="P285" s="584"/>
      <c r="Q285" s="584"/>
      <c r="R285" s="584"/>
      <c r="S285" s="584"/>
      <c r="T285" s="584"/>
      <c r="U285" s="584"/>
      <c r="V285" s="584"/>
    </row>
    <row r="286">
      <c r="A286" s="584"/>
      <c r="B286" s="584"/>
      <c r="C286" s="615"/>
      <c r="D286" s="584"/>
      <c r="E286" s="584"/>
      <c r="F286" s="584"/>
      <c r="G286" s="584"/>
      <c r="H286" s="584"/>
      <c r="I286" s="584"/>
      <c r="J286" s="584"/>
      <c r="K286" s="584"/>
      <c r="L286" s="584"/>
      <c r="M286" s="584"/>
      <c r="N286" s="584"/>
      <c r="O286" s="584"/>
      <c r="P286" s="584"/>
      <c r="Q286" s="584"/>
      <c r="R286" s="584"/>
      <c r="S286" s="584"/>
      <c r="T286" s="584"/>
      <c r="U286" s="584"/>
      <c r="V286" s="584"/>
    </row>
    <row r="287">
      <c r="A287" s="584"/>
      <c r="B287" s="584"/>
      <c r="C287" s="615"/>
      <c r="D287" s="584"/>
      <c r="E287" s="584"/>
      <c r="F287" s="584"/>
      <c r="G287" s="584"/>
      <c r="H287" s="584"/>
      <c r="I287" s="584"/>
      <c r="J287" s="584"/>
      <c r="K287" s="584"/>
      <c r="L287" s="584"/>
      <c r="M287" s="584"/>
      <c r="N287" s="584"/>
      <c r="O287" s="584"/>
      <c r="P287" s="584"/>
      <c r="Q287" s="584"/>
      <c r="R287" s="584"/>
      <c r="S287" s="584"/>
      <c r="T287" s="584"/>
      <c r="U287" s="584"/>
      <c r="V287" s="584"/>
    </row>
    <row r="288">
      <c r="A288" s="584"/>
      <c r="B288" s="584"/>
      <c r="C288" s="615"/>
      <c r="D288" s="584"/>
      <c r="E288" s="584"/>
      <c r="F288" s="584"/>
      <c r="G288" s="584"/>
      <c r="H288" s="584"/>
      <c r="I288" s="584"/>
      <c r="J288" s="584"/>
      <c r="K288" s="584"/>
      <c r="L288" s="584"/>
      <c r="M288" s="584"/>
      <c r="N288" s="584"/>
      <c r="O288" s="584"/>
      <c r="P288" s="584"/>
      <c r="Q288" s="584"/>
      <c r="R288" s="584"/>
      <c r="S288" s="584"/>
      <c r="T288" s="584"/>
      <c r="U288" s="584"/>
      <c r="V288" s="584"/>
    </row>
    <row r="289">
      <c r="A289" s="584"/>
      <c r="B289" s="584"/>
      <c r="C289" s="615"/>
      <c r="D289" s="584"/>
      <c r="E289" s="584"/>
      <c r="F289" s="584"/>
      <c r="G289" s="584"/>
      <c r="H289" s="584"/>
      <c r="I289" s="584"/>
      <c r="J289" s="584"/>
      <c r="K289" s="584"/>
      <c r="L289" s="584"/>
      <c r="M289" s="584"/>
      <c r="N289" s="584"/>
      <c r="O289" s="584"/>
      <c r="P289" s="584"/>
      <c r="Q289" s="584"/>
      <c r="R289" s="584"/>
      <c r="S289" s="584"/>
      <c r="T289" s="584"/>
      <c r="U289" s="584"/>
      <c r="V289" s="584"/>
    </row>
    <row r="290">
      <c r="A290" s="584"/>
      <c r="B290" s="584"/>
      <c r="C290" s="615"/>
      <c r="D290" s="584"/>
      <c r="E290" s="584"/>
      <c r="F290" s="584"/>
      <c r="G290" s="584"/>
      <c r="H290" s="584"/>
      <c r="I290" s="584"/>
      <c r="J290" s="584"/>
      <c r="K290" s="584"/>
      <c r="L290" s="584"/>
      <c r="M290" s="584"/>
      <c r="N290" s="584"/>
      <c r="O290" s="584"/>
      <c r="P290" s="584"/>
      <c r="Q290" s="584"/>
      <c r="R290" s="584"/>
      <c r="S290" s="584"/>
      <c r="T290" s="584"/>
      <c r="U290" s="584"/>
      <c r="V290" s="584"/>
    </row>
    <row r="291">
      <c r="A291" s="584"/>
      <c r="B291" s="584"/>
      <c r="C291" s="615"/>
      <c r="D291" s="584"/>
      <c r="E291" s="584"/>
      <c r="F291" s="584"/>
      <c r="G291" s="584"/>
      <c r="H291" s="584"/>
      <c r="I291" s="584"/>
      <c r="J291" s="584"/>
      <c r="K291" s="584"/>
      <c r="L291" s="584"/>
      <c r="M291" s="584"/>
      <c r="N291" s="584"/>
      <c r="O291" s="584"/>
      <c r="P291" s="584"/>
      <c r="Q291" s="584"/>
      <c r="R291" s="584"/>
      <c r="S291" s="584"/>
      <c r="T291" s="584"/>
      <c r="U291" s="584"/>
      <c r="V291" s="584"/>
    </row>
    <row r="292">
      <c r="A292" s="584"/>
      <c r="B292" s="584"/>
      <c r="C292" s="615"/>
      <c r="D292" s="584"/>
      <c r="E292" s="584"/>
      <c r="F292" s="584"/>
      <c r="G292" s="584"/>
      <c r="H292" s="584"/>
      <c r="I292" s="584"/>
      <c r="J292" s="584"/>
      <c r="K292" s="584"/>
      <c r="L292" s="584"/>
      <c r="M292" s="584"/>
      <c r="N292" s="584"/>
      <c r="O292" s="584"/>
      <c r="P292" s="584"/>
      <c r="Q292" s="584"/>
      <c r="R292" s="584"/>
      <c r="S292" s="584"/>
      <c r="T292" s="584"/>
      <c r="U292" s="584"/>
      <c r="V292" s="584"/>
    </row>
    <row r="293">
      <c r="A293" s="584"/>
      <c r="B293" s="584"/>
      <c r="C293" s="615"/>
      <c r="D293" s="584"/>
      <c r="E293" s="584"/>
      <c r="F293" s="584"/>
      <c r="G293" s="584"/>
      <c r="H293" s="584"/>
      <c r="I293" s="584"/>
      <c r="J293" s="584"/>
      <c r="K293" s="584"/>
      <c r="L293" s="584"/>
      <c r="M293" s="584"/>
      <c r="N293" s="584"/>
      <c r="O293" s="584"/>
      <c r="P293" s="584"/>
      <c r="Q293" s="584"/>
      <c r="R293" s="584"/>
      <c r="S293" s="584"/>
      <c r="T293" s="584"/>
      <c r="U293" s="584"/>
      <c r="V293" s="584"/>
    </row>
    <row r="294">
      <c r="A294" s="584"/>
      <c r="B294" s="584"/>
      <c r="C294" s="615"/>
      <c r="D294" s="584"/>
      <c r="E294" s="584"/>
      <c r="F294" s="584"/>
      <c r="G294" s="584"/>
      <c r="H294" s="584"/>
      <c r="I294" s="584"/>
      <c r="J294" s="584"/>
      <c r="K294" s="584"/>
      <c r="L294" s="584"/>
      <c r="M294" s="584"/>
      <c r="N294" s="584"/>
      <c r="O294" s="584"/>
      <c r="P294" s="584"/>
      <c r="Q294" s="584"/>
      <c r="R294" s="584"/>
      <c r="S294" s="584"/>
      <c r="T294" s="584"/>
      <c r="U294" s="584"/>
      <c r="V294" s="584"/>
    </row>
    <row r="295">
      <c r="A295" s="584"/>
      <c r="B295" s="584"/>
      <c r="C295" s="615"/>
      <c r="D295" s="584"/>
      <c r="E295" s="584"/>
      <c r="F295" s="584"/>
      <c r="G295" s="584"/>
      <c r="H295" s="584"/>
      <c r="I295" s="584"/>
      <c r="J295" s="584"/>
      <c r="K295" s="584"/>
      <c r="L295" s="584"/>
      <c r="M295" s="584"/>
      <c r="N295" s="584"/>
      <c r="O295" s="584"/>
      <c r="P295" s="584"/>
      <c r="Q295" s="584"/>
      <c r="R295" s="584"/>
      <c r="S295" s="584"/>
      <c r="T295" s="584"/>
      <c r="U295" s="584"/>
      <c r="V295" s="584"/>
    </row>
    <row r="296">
      <c r="A296" s="584"/>
      <c r="B296" s="584"/>
      <c r="C296" s="615"/>
      <c r="D296" s="584"/>
      <c r="E296" s="584"/>
      <c r="F296" s="584"/>
      <c r="G296" s="584"/>
      <c r="H296" s="584"/>
      <c r="I296" s="584"/>
      <c r="J296" s="584"/>
      <c r="K296" s="584"/>
      <c r="L296" s="584"/>
      <c r="M296" s="584"/>
      <c r="N296" s="584"/>
      <c r="O296" s="584"/>
      <c r="P296" s="584"/>
      <c r="Q296" s="584"/>
      <c r="R296" s="584"/>
      <c r="S296" s="584"/>
      <c r="T296" s="584"/>
      <c r="U296" s="584"/>
      <c r="V296" s="584"/>
    </row>
    <row r="297">
      <c r="A297" s="584"/>
      <c r="B297" s="584"/>
      <c r="C297" s="615"/>
      <c r="D297" s="584"/>
      <c r="E297" s="584"/>
      <c r="F297" s="584"/>
      <c r="G297" s="584"/>
      <c r="H297" s="584"/>
      <c r="I297" s="584"/>
      <c r="J297" s="584"/>
      <c r="K297" s="584"/>
      <c r="L297" s="584"/>
      <c r="M297" s="584"/>
      <c r="N297" s="584"/>
      <c r="O297" s="584"/>
      <c r="P297" s="584"/>
      <c r="Q297" s="584"/>
      <c r="R297" s="584"/>
      <c r="S297" s="584"/>
      <c r="T297" s="584"/>
      <c r="U297" s="584"/>
      <c r="V297" s="584"/>
    </row>
    <row r="298">
      <c r="A298" s="584"/>
      <c r="B298" s="584"/>
      <c r="C298" s="615"/>
      <c r="D298" s="584"/>
      <c r="E298" s="584"/>
      <c r="F298" s="584"/>
      <c r="G298" s="584"/>
      <c r="H298" s="584"/>
      <c r="I298" s="584"/>
      <c r="J298" s="584"/>
      <c r="K298" s="584"/>
      <c r="L298" s="584"/>
      <c r="M298" s="584"/>
      <c r="N298" s="584"/>
      <c r="O298" s="584"/>
      <c r="P298" s="584"/>
      <c r="Q298" s="584"/>
      <c r="R298" s="584"/>
      <c r="S298" s="584"/>
      <c r="T298" s="584"/>
      <c r="U298" s="584"/>
      <c r="V298" s="584"/>
    </row>
    <row r="299">
      <c r="A299" s="584"/>
      <c r="B299" s="584"/>
      <c r="C299" s="615"/>
      <c r="D299" s="584"/>
      <c r="E299" s="584"/>
      <c r="F299" s="584"/>
      <c r="G299" s="584"/>
      <c r="H299" s="584"/>
      <c r="I299" s="584"/>
      <c r="J299" s="584"/>
      <c r="K299" s="584"/>
      <c r="L299" s="584"/>
      <c r="M299" s="584"/>
      <c r="N299" s="584"/>
      <c r="O299" s="584"/>
      <c r="P299" s="584"/>
      <c r="Q299" s="584"/>
      <c r="R299" s="584"/>
      <c r="S299" s="584"/>
      <c r="T299" s="584"/>
      <c r="U299" s="584"/>
      <c r="V299" s="584"/>
    </row>
    <row r="300">
      <c r="A300" s="584"/>
      <c r="B300" s="584"/>
      <c r="C300" s="615"/>
      <c r="D300" s="584"/>
      <c r="E300" s="584"/>
      <c r="F300" s="584"/>
      <c r="G300" s="584"/>
      <c r="H300" s="584"/>
      <c r="I300" s="584"/>
      <c r="J300" s="584"/>
      <c r="K300" s="584"/>
      <c r="L300" s="584"/>
      <c r="M300" s="584"/>
      <c r="N300" s="584"/>
      <c r="O300" s="584"/>
      <c r="P300" s="584"/>
      <c r="Q300" s="584"/>
      <c r="R300" s="584"/>
      <c r="S300" s="584"/>
      <c r="T300" s="584"/>
      <c r="U300" s="584"/>
      <c r="V300" s="584"/>
    </row>
    <row r="301">
      <c r="A301" s="584"/>
      <c r="B301" s="584"/>
      <c r="C301" s="615"/>
      <c r="D301" s="584"/>
      <c r="E301" s="584"/>
      <c r="F301" s="584"/>
      <c r="G301" s="584"/>
      <c r="H301" s="584"/>
      <c r="I301" s="584"/>
      <c r="J301" s="584"/>
      <c r="K301" s="584"/>
      <c r="L301" s="584"/>
      <c r="M301" s="584"/>
      <c r="N301" s="584"/>
      <c r="O301" s="584"/>
      <c r="P301" s="584"/>
      <c r="Q301" s="584"/>
      <c r="R301" s="584"/>
      <c r="S301" s="584"/>
      <c r="T301" s="584"/>
      <c r="U301" s="584"/>
      <c r="V301" s="584"/>
    </row>
    <row r="302">
      <c r="A302" s="584"/>
      <c r="B302" s="584"/>
      <c r="C302" s="615"/>
      <c r="D302" s="584"/>
      <c r="E302" s="584"/>
      <c r="F302" s="584"/>
      <c r="G302" s="584"/>
      <c r="H302" s="584"/>
      <c r="I302" s="584"/>
      <c r="J302" s="584"/>
      <c r="K302" s="584"/>
      <c r="L302" s="584"/>
      <c r="M302" s="584"/>
      <c r="N302" s="584"/>
      <c r="O302" s="584"/>
      <c r="P302" s="584"/>
      <c r="Q302" s="584"/>
      <c r="R302" s="584"/>
      <c r="S302" s="584"/>
      <c r="T302" s="584"/>
      <c r="U302" s="584"/>
      <c r="V302" s="584"/>
    </row>
    <row r="303">
      <c r="A303" s="584"/>
      <c r="B303" s="584"/>
      <c r="C303" s="615"/>
      <c r="D303" s="584"/>
      <c r="E303" s="584"/>
      <c r="F303" s="584"/>
      <c r="G303" s="584"/>
      <c r="H303" s="584"/>
      <c r="I303" s="584"/>
      <c r="J303" s="584"/>
      <c r="K303" s="584"/>
      <c r="L303" s="584"/>
      <c r="M303" s="584"/>
      <c r="N303" s="584"/>
      <c r="O303" s="584"/>
      <c r="P303" s="584"/>
      <c r="Q303" s="584"/>
      <c r="R303" s="584"/>
      <c r="S303" s="584"/>
      <c r="T303" s="584"/>
      <c r="U303" s="584"/>
      <c r="V303" s="584"/>
    </row>
    <row r="304">
      <c r="A304" s="584"/>
      <c r="B304" s="584"/>
      <c r="C304" s="615"/>
      <c r="D304" s="584"/>
      <c r="E304" s="584"/>
      <c r="F304" s="584"/>
      <c r="G304" s="584"/>
      <c r="H304" s="584"/>
      <c r="I304" s="584"/>
      <c r="J304" s="584"/>
      <c r="K304" s="584"/>
      <c r="L304" s="584"/>
      <c r="M304" s="584"/>
      <c r="N304" s="584"/>
      <c r="O304" s="584"/>
      <c r="P304" s="584"/>
      <c r="Q304" s="584"/>
      <c r="R304" s="584"/>
      <c r="S304" s="584"/>
      <c r="T304" s="584"/>
      <c r="U304" s="584"/>
      <c r="V304" s="584"/>
    </row>
    <row r="305">
      <c r="A305" s="584"/>
      <c r="B305" s="584"/>
      <c r="C305" s="615"/>
      <c r="D305" s="584"/>
      <c r="E305" s="584"/>
      <c r="F305" s="584"/>
      <c r="G305" s="584"/>
      <c r="H305" s="584"/>
      <c r="I305" s="584"/>
      <c r="J305" s="584"/>
      <c r="K305" s="584"/>
      <c r="L305" s="584"/>
      <c r="M305" s="584"/>
      <c r="N305" s="584"/>
      <c r="O305" s="584"/>
      <c r="P305" s="584"/>
      <c r="Q305" s="584"/>
      <c r="R305" s="584"/>
      <c r="S305" s="584"/>
      <c r="T305" s="584"/>
      <c r="U305" s="584"/>
      <c r="V305" s="584"/>
    </row>
    <row r="306">
      <c r="A306" s="584"/>
      <c r="B306" s="584"/>
      <c r="C306" s="615"/>
      <c r="D306" s="584"/>
      <c r="E306" s="584"/>
      <c r="F306" s="584"/>
      <c r="G306" s="584"/>
      <c r="H306" s="584"/>
      <c r="I306" s="584"/>
      <c r="J306" s="584"/>
      <c r="K306" s="584"/>
      <c r="L306" s="584"/>
      <c r="M306" s="584"/>
      <c r="N306" s="584"/>
      <c r="O306" s="584"/>
      <c r="P306" s="584"/>
      <c r="Q306" s="584"/>
      <c r="R306" s="584"/>
      <c r="S306" s="584"/>
      <c r="T306" s="584"/>
      <c r="U306" s="584"/>
      <c r="V306" s="584"/>
    </row>
    <row r="307">
      <c r="A307" s="584"/>
      <c r="B307" s="584"/>
      <c r="C307" s="615"/>
      <c r="D307" s="584"/>
      <c r="E307" s="584"/>
      <c r="F307" s="584"/>
      <c r="G307" s="584"/>
      <c r="H307" s="584"/>
      <c r="I307" s="584"/>
      <c r="J307" s="584"/>
      <c r="K307" s="584"/>
      <c r="L307" s="584"/>
      <c r="M307" s="584"/>
      <c r="N307" s="584"/>
      <c r="O307" s="584"/>
      <c r="P307" s="584"/>
      <c r="Q307" s="584"/>
      <c r="R307" s="584"/>
      <c r="S307" s="584"/>
      <c r="T307" s="584"/>
      <c r="U307" s="584"/>
      <c r="V307" s="584"/>
    </row>
    <row r="308">
      <c r="A308" s="584"/>
      <c r="B308" s="584"/>
      <c r="C308" s="615"/>
      <c r="D308" s="584"/>
      <c r="E308" s="584"/>
      <c r="F308" s="584"/>
      <c r="G308" s="584"/>
      <c r="H308" s="584"/>
      <c r="I308" s="584"/>
      <c r="J308" s="584"/>
      <c r="K308" s="584"/>
      <c r="L308" s="584"/>
      <c r="M308" s="584"/>
      <c r="N308" s="584"/>
      <c r="O308" s="584"/>
      <c r="P308" s="584"/>
      <c r="Q308" s="584"/>
      <c r="R308" s="584"/>
      <c r="S308" s="584"/>
      <c r="T308" s="584"/>
      <c r="U308" s="584"/>
      <c r="V308" s="584"/>
    </row>
    <row r="309">
      <c r="A309" s="584"/>
      <c r="B309" s="584"/>
      <c r="C309" s="615"/>
      <c r="D309" s="584"/>
      <c r="E309" s="584"/>
      <c r="F309" s="584"/>
      <c r="G309" s="584"/>
      <c r="H309" s="584"/>
      <c r="I309" s="584"/>
      <c r="J309" s="584"/>
      <c r="K309" s="584"/>
      <c r="L309" s="584"/>
      <c r="M309" s="584"/>
      <c r="N309" s="584"/>
      <c r="O309" s="584"/>
      <c r="P309" s="584"/>
      <c r="Q309" s="584"/>
      <c r="R309" s="584"/>
      <c r="S309" s="584"/>
      <c r="T309" s="584"/>
      <c r="U309" s="584"/>
      <c r="V309" s="584"/>
    </row>
    <row r="310">
      <c r="A310" s="584"/>
      <c r="B310" s="584"/>
      <c r="C310" s="615"/>
      <c r="D310" s="584"/>
      <c r="E310" s="584"/>
      <c r="F310" s="584"/>
      <c r="G310" s="584"/>
      <c r="H310" s="584"/>
      <c r="I310" s="584"/>
      <c r="J310" s="584"/>
      <c r="K310" s="584"/>
      <c r="L310" s="584"/>
      <c r="M310" s="584"/>
      <c r="N310" s="584"/>
      <c r="O310" s="584"/>
      <c r="P310" s="584"/>
      <c r="Q310" s="584"/>
      <c r="R310" s="584"/>
      <c r="S310" s="584"/>
      <c r="T310" s="584"/>
      <c r="U310" s="584"/>
      <c r="V310" s="584"/>
    </row>
    <row r="311">
      <c r="A311" s="584"/>
      <c r="B311" s="584"/>
      <c r="C311" s="615"/>
      <c r="D311" s="584"/>
      <c r="E311" s="584"/>
      <c r="F311" s="584"/>
      <c r="G311" s="584"/>
      <c r="H311" s="584"/>
      <c r="I311" s="584"/>
      <c r="J311" s="584"/>
      <c r="K311" s="584"/>
      <c r="L311" s="584"/>
      <c r="M311" s="584"/>
      <c r="N311" s="584"/>
      <c r="O311" s="584"/>
      <c r="P311" s="584"/>
      <c r="Q311" s="584"/>
      <c r="R311" s="584"/>
      <c r="S311" s="584"/>
      <c r="T311" s="584"/>
      <c r="U311" s="584"/>
      <c r="V311" s="584"/>
    </row>
    <row r="312">
      <c r="A312" s="584"/>
      <c r="B312" s="584"/>
      <c r="C312" s="615"/>
      <c r="D312" s="584"/>
      <c r="E312" s="584"/>
      <c r="F312" s="584"/>
      <c r="G312" s="584"/>
      <c r="H312" s="584"/>
      <c r="I312" s="584"/>
      <c r="J312" s="584"/>
      <c r="K312" s="584"/>
      <c r="L312" s="584"/>
      <c r="M312" s="584"/>
      <c r="N312" s="584"/>
      <c r="O312" s="584"/>
      <c r="P312" s="584"/>
      <c r="Q312" s="584"/>
      <c r="R312" s="584"/>
      <c r="S312" s="584"/>
      <c r="T312" s="584"/>
      <c r="U312" s="584"/>
      <c r="V312" s="584"/>
    </row>
    <row r="313">
      <c r="A313" s="584"/>
      <c r="B313" s="584"/>
      <c r="C313" s="615"/>
      <c r="D313" s="584"/>
      <c r="E313" s="584"/>
      <c r="F313" s="584"/>
      <c r="G313" s="584"/>
      <c r="H313" s="584"/>
      <c r="I313" s="584"/>
      <c r="J313" s="584"/>
      <c r="K313" s="584"/>
      <c r="L313" s="584"/>
      <c r="M313" s="584"/>
      <c r="N313" s="584"/>
      <c r="O313" s="584"/>
      <c r="P313" s="584"/>
      <c r="Q313" s="584"/>
      <c r="R313" s="584"/>
      <c r="S313" s="584"/>
      <c r="T313" s="584"/>
      <c r="U313" s="584"/>
      <c r="V313" s="584"/>
    </row>
    <row r="314">
      <c r="A314" s="584"/>
      <c r="B314" s="584"/>
      <c r="C314" s="615"/>
      <c r="D314" s="584"/>
      <c r="E314" s="584"/>
      <c r="F314" s="584"/>
      <c r="G314" s="584"/>
      <c r="H314" s="584"/>
      <c r="I314" s="584"/>
      <c r="J314" s="584"/>
      <c r="K314" s="584"/>
      <c r="L314" s="584"/>
      <c r="M314" s="584"/>
      <c r="N314" s="584"/>
      <c r="O314" s="584"/>
      <c r="P314" s="584"/>
      <c r="Q314" s="584"/>
      <c r="R314" s="584"/>
      <c r="S314" s="584"/>
      <c r="T314" s="584"/>
      <c r="U314" s="584"/>
      <c r="V314" s="584"/>
    </row>
    <row r="315">
      <c r="A315" s="584"/>
      <c r="B315" s="584"/>
      <c r="C315" s="615"/>
      <c r="D315" s="584"/>
      <c r="E315" s="584"/>
      <c r="F315" s="584"/>
      <c r="G315" s="584"/>
      <c r="H315" s="584"/>
      <c r="I315" s="584"/>
      <c r="J315" s="584"/>
      <c r="K315" s="584"/>
      <c r="L315" s="584"/>
      <c r="M315" s="584"/>
      <c r="N315" s="584"/>
      <c r="O315" s="584"/>
      <c r="P315" s="584"/>
      <c r="Q315" s="584"/>
      <c r="R315" s="584"/>
      <c r="S315" s="584"/>
      <c r="T315" s="584"/>
      <c r="U315" s="584"/>
      <c r="V315" s="584"/>
    </row>
    <row r="316">
      <c r="A316" s="584"/>
      <c r="B316" s="584"/>
      <c r="C316" s="615"/>
      <c r="D316" s="584"/>
      <c r="E316" s="584"/>
      <c r="F316" s="584"/>
      <c r="G316" s="584"/>
      <c r="H316" s="584"/>
      <c r="I316" s="584"/>
      <c r="J316" s="584"/>
      <c r="K316" s="584"/>
      <c r="L316" s="584"/>
      <c r="M316" s="584"/>
      <c r="N316" s="584"/>
      <c r="O316" s="584"/>
      <c r="P316" s="584"/>
      <c r="Q316" s="584"/>
      <c r="R316" s="584"/>
      <c r="S316" s="584"/>
      <c r="T316" s="584"/>
      <c r="U316" s="584"/>
      <c r="V316" s="584"/>
    </row>
    <row r="317">
      <c r="A317" s="584"/>
      <c r="B317" s="584"/>
      <c r="C317" s="615"/>
      <c r="D317" s="584"/>
      <c r="E317" s="584"/>
      <c r="F317" s="584"/>
      <c r="G317" s="584"/>
      <c r="H317" s="584"/>
      <c r="I317" s="584"/>
      <c r="J317" s="584"/>
      <c r="K317" s="584"/>
      <c r="L317" s="584"/>
      <c r="M317" s="584"/>
      <c r="N317" s="584"/>
      <c r="O317" s="584"/>
      <c r="P317" s="584"/>
      <c r="Q317" s="584"/>
      <c r="R317" s="584"/>
      <c r="S317" s="584"/>
      <c r="T317" s="584"/>
      <c r="U317" s="584"/>
      <c r="V317" s="584"/>
    </row>
    <row r="318">
      <c r="A318" s="584"/>
      <c r="B318" s="584"/>
      <c r="C318" s="615"/>
      <c r="D318" s="584"/>
      <c r="E318" s="584"/>
      <c r="F318" s="584"/>
      <c r="G318" s="584"/>
      <c r="H318" s="584"/>
      <c r="I318" s="584"/>
      <c r="J318" s="584"/>
      <c r="K318" s="584"/>
      <c r="L318" s="584"/>
      <c r="M318" s="584"/>
      <c r="N318" s="584"/>
      <c r="O318" s="584"/>
      <c r="P318" s="584"/>
      <c r="Q318" s="584"/>
      <c r="R318" s="584"/>
      <c r="S318" s="584"/>
      <c r="T318" s="584"/>
      <c r="U318" s="584"/>
      <c r="V318" s="584"/>
    </row>
    <row r="319">
      <c r="A319" s="584"/>
      <c r="B319" s="584"/>
      <c r="C319" s="615"/>
      <c r="D319" s="584"/>
      <c r="E319" s="584"/>
      <c r="F319" s="584"/>
      <c r="G319" s="584"/>
      <c r="H319" s="584"/>
      <c r="I319" s="584"/>
      <c r="J319" s="584"/>
      <c r="K319" s="584"/>
      <c r="L319" s="584"/>
      <c r="M319" s="584"/>
      <c r="N319" s="584"/>
      <c r="O319" s="584"/>
      <c r="P319" s="584"/>
      <c r="Q319" s="584"/>
      <c r="R319" s="584"/>
      <c r="S319" s="584"/>
      <c r="T319" s="584"/>
      <c r="U319" s="584"/>
      <c r="V319" s="584"/>
    </row>
    <row r="320">
      <c r="A320" s="584"/>
      <c r="B320" s="584"/>
      <c r="C320" s="615"/>
      <c r="D320" s="584"/>
      <c r="E320" s="584"/>
      <c r="F320" s="584"/>
      <c r="G320" s="584"/>
      <c r="H320" s="584"/>
      <c r="I320" s="584"/>
      <c r="J320" s="584"/>
      <c r="K320" s="584"/>
      <c r="L320" s="584"/>
      <c r="M320" s="584"/>
      <c r="N320" s="584"/>
      <c r="O320" s="584"/>
      <c r="P320" s="584"/>
      <c r="Q320" s="584"/>
      <c r="R320" s="584"/>
      <c r="S320" s="584"/>
      <c r="T320" s="584"/>
      <c r="U320" s="584"/>
      <c r="V320" s="584"/>
    </row>
    <row r="321">
      <c r="A321" s="584"/>
      <c r="B321" s="584"/>
      <c r="C321" s="615"/>
      <c r="D321" s="584"/>
      <c r="E321" s="584"/>
      <c r="F321" s="584"/>
      <c r="G321" s="584"/>
      <c r="H321" s="584"/>
      <c r="I321" s="584"/>
      <c r="J321" s="584"/>
      <c r="K321" s="584"/>
      <c r="L321" s="584"/>
      <c r="M321" s="584"/>
      <c r="N321" s="584"/>
      <c r="O321" s="584"/>
      <c r="P321" s="584"/>
      <c r="Q321" s="584"/>
      <c r="R321" s="584"/>
      <c r="S321" s="584"/>
      <c r="T321" s="584"/>
      <c r="U321" s="584"/>
      <c r="V321" s="584"/>
    </row>
    <row r="322">
      <c r="A322" s="584"/>
      <c r="B322" s="584"/>
      <c r="C322" s="615"/>
      <c r="D322" s="584"/>
      <c r="E322" s="584"/>
      <c r="F322" s="584"/>
      <c r="G322" s="584"/>
      <c r="H322" s="584"/>
      <c r="I322" s="584"/>
      <c r="J322" s="584"/>
      <c r="K322" s="584"/>
      <c r="L322" s="584"/>
      <c r="M322" s="584"/>
      <c r="N322" s="584"/>
      <c r="O322" s="584"/>
      <c r="P322" s="584"/>
      <c r="Q322" s="584"/>
      <c r="R322" s="584"/>
      <c r="S322" s="584"/>
      <c r="T322" s="584"/>
      <c r="U322" s="584"/>
      <c r="V322" s="584"/>
    </row>
    <row r="323">
      <c r="A323" s="584"/>
      <c r="B323" s="584"/>
      <c r="C323" s="615"/>
      <c r="D323" s="584"/>
      <c r="E323" s="584"/>
      <c r="F323" s="584"/>
      <c r="G323" s="584"/>
      <c r="H323" s="584"/>
      <c r="I323" s="584"/>
      <c r="J323" s="584"/>
      <c r="K323" s="584"/>
      <c r="L323" s="584"/>
      <c r="M323" s="584"/>
      <c r="N323" s="584"/>
      <c r="O323" s="584"/>
      <c r="P323" s="584"/>
      <c r="Q323" s="584"/>
      <c r="R323" s="584"/>
      <c r="S323" s="584"/>
      <c r="T323" s="584"/>
      <c r="U323" s="584"/>
      <c r="V323" s="584"/>
    </row>
    <row r="324">
      <c r="A324" s="584"/>
      <c r="B324" s="584"/>
      <c r="C324" s="615"/>
      <c r="D324" s="584"/>
      <c r="E324" s="584"/>
      <c r="F324" s="584"/>
      <c r="G324" s="584"/>
      <c r="H324" s="584"/>
      <c r="I324" s="584"/>
      <c r="J324" s="584"/>
      <c r="K324" s="584"/>
      <c r="L324" s="584"/>
      <c r="M324" s="584"/>
      <c r="N324" s="584"/>
      <c r="O324" s="584"/>
      <c r="P324" s="584"/>
      <c r="Q324" s="584"/>
      <c r="R324" s="584"/>
      <c r="S324" s="584"/>
      <c r="T324" s="584"/>
      <c r="U324" s="584"/>
      <c r="V324" s="584"/>
    </row>
    <row r="325">
      <c r="A325" s="584"/>
      <c r="B325" s="584"/>
      <c r="C325" s="615"/>
      <c r="D325" s="584"/>
      <c r="E325" s="584"/>
      <c r="F325" s="584"/>
      <c r="G325" s="584"/>
      <c r="H325" s="584"/>
      <c r="I325" s="584"/>
      <c r="J325" s="584"/>
      <c r="K325" s="584"/>
      <c r="L325" s="584"/>
      <c r="M325" s="584"/>
      <c r="N325" s="584"/>
      <c r="O325" s="584"/>
      <c r="P325" s="584"/>
      <c r="Q325" s="584"/>
      <c r="R325" s="584"/>
      <c r="S325" s="584"/>
      <c r="T325" s="584"/>
      <c r="U325" s="584"/>
      <c r="V325" s="584"/>
    </row>
    <row r="326">
      <c r="A326" s="584"/>
      <c r="B326" s="584"/>
      <c r="C326" s="615"/>
      <c r="D326" s="584"/>
      <c r="E326" s="584"/>
      <c r="F326" s="584"/>
      <c r="G326" s="584"/>
      <c r="H326" s="584"/>
      <c r="I326" s="584"/>
      <c r="J326" s="584"/>
      <c r="K326" s="584"/>
      <c r="L326" s="584"/>
      <c r="M326" s="584"/>
      <c r="N326" s="584"/>
      <c r="O326" s="584"/>
      <c r="P326" s="584"/>
      <c r="Q326" s="584"/>
      <c r="R326" s="584"/>
      <c r="S326" s="584"/>
      <c r="T326" s="584"/>
      <c r="U326" s="584"/>
      <c r="V326" s="584"/>
    </row>
    <row r="327">
      <c r="A327" s="584"/>
      <c r="B327" s="584"/>
      <c r="C327" s="615"/>
      <c r="D327" s="584"/>
      <c r="E327" s="584"/>
      <c r="F327" s="584"/>
      <c r="G327" s="584"/>
      <c r="H327" s="584"/>
      <c r="I327" s="584"/>
      <c r="J327" s="584"/>
      <c r="K327" s="584"/>
      <c r="L327" s="584"/>
      <c r="M327" s="584"/>
      <c r="N327" s="584"/>
      <c r="O327" s="584"/>
      <c r="P327" s="584"/>
      <c r="Q327" s="584"/>
      <c r="R327" s="584"/>
      <c r="S327" s="584"/>
      <c r="T327" s="584"/>
      <c r="U327" s="584"/>
      <c r="V327" s="584"/>
    </row>
    <row r="328">
      <c r="A328" s="584"/>
      <c r="B328" s="584"/>
      <c r="C328" s="615"/>
      <c r="D328" s="584"/>
      <c r="E328" s="584"/>
      <c r="F328" s="584"/>
      <c r="G328" s="584"/>
      <c r="H328" s="584"/>
      <c r="I328" s="584"/>
      <c r="J328" s="584"/>
      <c r="K328" s="584"/>
      <c r="L328" s="584"/>
      <c r="M328" s="584"/>
      <c r="N328" s="584"/>
      <c r="O328" s="584"/>
      <c r="P328" s="584"/>
      <c r="Q328" s="584"/>
      <c r="R328" s="584"/>
      <c r="S328" s="584"/>
      <c r="T328" s="584"/>
      <c r="U328" s="584"/>
      <c r="V328" s="584"/>
    </row>
    <row r="329">
      <c r="A329" s="584"/>
      <c r="B329" s="584"/>
      <c r="C329" s="615"/>
      <c r="D329" s="584"/>
      <c r="E329" s="584"/>
      <c r="F329" s="584"/>
      <c r="G329" s="584"/>
      <c r="H329" s="584"/>
      <c r="I329" s="584"/>
      <c r="J329" s="584"/>
      <c r="K329" s="584"/>
      <c r="L329" s="584"/>
      <c r="M329" s="584"/>
      <c r="N329" s="584"/>
      <c r="O329" s="584"/>
      <c r="P329" s="584"/>
      <c r="Q329" s="584"/>
      <c r="R329" s="584"/>
      <c r="S329" s="584"/>
      <c r="T329" s="584"/>
      <c r="U329" s="584"/>
      <c r="V329" s="584"/>
    </row>
    <row r="330">
      <c r="A330" s="584"/>
      <c r="B330" s="584"/>
      <c r="C330" s="615"/>
      <c r="D330" s="584"/>
      <c r="E330" s="584"/>
      <c r="F330" s="584"/>
      <c r="G330" s="584"/>
      <c r="H330" s="584"/>
      <c r="I330" s="584"/>
      <c r="J330" s="584"/>
      <c r="K330" s="584"/>
      <c r="L330" s="584"/>
      <c r="M330" s="584"/>
      <c r="N330" s="584"/>
      <c r="O330" s="584"/>
      <c r="P330" s="584"/>
      <c r="Q330" s="584"/>
      <c r="R330" s="584"/>
      <c r="S330" s="584"/>
      <c r="T330" s="584"/>
      <c r="U330" s="584"/>
      <c r="V330" s="584"/>
    </row>
    <row r="331">
      <c r="A331" s="584"/>
      <c r="B331" s="584"/>
      <c r="C331" s="615"/>
      <c r="D331" s="584"/>
      <c r="E331" s="584"/>
      <c r="F331" s="584"/>
      <c r="G331" s="584"/>
      <c r="H331" s="584"/>
      <c r="I331" s="584"/>
      <c r="J331" s="584"/>
      <c r="K331" s="584"/>
      <c r="L331" s="584"/>
      <c r="M331" s="584"/>
      <c r="N331" s="584"/>
      <c r="O331" s="584"/>
      <c r="P331" s="584"/>
      <c r="Q331" s="584"/>
      <c r="R331" s="584"/>
      <c r="S331" s="584"/>
      <c r="T331" s="584"/>
      <c r="U331" s="584"/>
      <c r="V331" s="584"/>
    </row>
    <row r="332">
      <c r="A332" s="584"/>
      <c r="B332" s="584"/>
      <c r="C332" s="615"/>
      <c r="D332" s="584"/>
      <c r="E332" s="584"/>
      <c r="F332" s="584"/>
      <c r="G332" s="584"/>
      <c r="H332" s="584"/>
      <c r="I332" s="584"/>
      <c r="J332" s="584"/>
      <c r="K332" s="584"/>
      <c r="L332" s="584"/>
      <c r="M332" s="584"/>
      <c r="N332" s="584"/>
      <c r="O332" s="584"/>
      <c r="P332" s="584"/>
      <c r="Q332" s="584"/>
      <c r="R332" s="584"/>
      <c r="S332" s="584"/>
      <c r="T332" s="584"/>
      <c r="U332" s="584"/>
      <c r="V332" s="584"/>
    </row>
    <row r="333">
      <c r="A333" s="584"/>
      <c r="B333" s="584"/>
      <c r="C333" s="615"/>
      <c r="D333" s="584"/>
      <c r="E333" s="584"/>
      <c r="F333" s="584"/>
      <c r="G333" s="584"/>
      <c r="H333" s="584"/>
      <c r="I333" s="584"/>
      <c r="J333" s="584"/>
      <c r="K333" s="584"/>
      <c r="L333" s="584"/>
      <c r="M333" s="584"/>
      <c r="N333" s="584"/>
      <c r="O333" s="584"/>
      <c r="P333" s="584"/>
      <c r="Q333" s="584"/>
      <c r="R333" s="584"/>
      <c r="S333" s="584"/>
      <c r="T333" s="584"/>
      <c r="U333" s="584"/>
      <c r="V333" s="584"/>
    </row>
    <row r="334">
      <c r="A334" s="584"/>
      <c r="B334" s="584"/>
      <c r="C334" s="615"/>
      <c r="D334" s="584"/>
      <c r="E334" s="584"/>
      <c r="F334" s="584"/>
      <c r="G334" s="584"/>
      <c r="H334" s="584"/>
      <c r="I334" s="584"/>
      <c r="J334" s="584"/>
      <c r="K334" s="584"/>
      <c r="L334" s="584"/>
      <c r="M334" s="584"/>
      <c r="N334" s="584"/>
      <c r="O334" s="584"/>
      <c r="P334" s="584"/>
      <c r="Q334" s="584"/>
      <c r="R334" s="584"/>
      <c r="S334" s="584"/>
      <c r="T334" s="584"/>
      <c r="U334" s="584"/>
      <c r="V334" s="584"/>
    </row>
    <row r="335">
      <c r="A335" s="584"/>
      <c r="B335" s="584"/>
      <c r="C335" s="615"/>
      <c r="D335" s="584"/>
      <c r="E335" s="584"/>
      <c r="F335" s="584"/>
      <c r="G335" s="584"/>
      <c r="H335" s="584"/>
      <c r="I335" s="584"/>
      <c r="J335" s="584"/>
      <c r="K335" s="584"/>
      <c r="L335" s="584"/>
      <c r="M335" s="584"/>
      <c r="N335" s="584"/>
      <c r="O335" s="584"/>
      <c r="P335" s="584"/>
      <c r="Q335" s="584"/>
      <c r="R335" s="584"/>
      <c r="S335" s="584"/>
      <c r="T335" s="584"/>
      <c r="U335" s="584"/>
      <c r="V335" s="584"/>
    </row>
    <row r="336">
      <c r="A336" s="584"/>
      <c r="B336" s="584"/>
      <c r="C336" s="615"/>
      <c r="D336" s="584"/>
      <c r="E336" s="584"/>
      <c r="F336" s="584"/>
      <c r="G336" s="584"/>
      <c r="H336" s="584"/>
      <c r="I336" s="584"/>
      <c r="J336" s="584"/>
      <c r="K336" s="584"/>
      <c r="L336" s="584"/>
      <c r="M336" s="584"/>
      <c r="N336" s="584"/>
      <c r="O336" s="584"/>
      <c r="P336" s="584"/>
      <c r="Q336" s="584"/>
      <c r="R336" s="584"/>
      <c r="S336" s="584"/>
      <c r="T336" s="584"/>
      <c r="U336" s="584"/>
      <c r="V336" s="584"/>
    </row>
    <row r="337">
      <c r="A337" s="584"/>
      <c r="B337" s="584"/>
      <c r="C337" s="615"/>
      <c r="D337" s="584"/>
      <c r="E337" s="584"/>
      <c r="F337" s="584"/>
      <c r="G337" s="584"/>
      <c r="H337" s="584"/>
      <c r="I337" s="584"/>
      <c r="J337" s="584"/>
      <c r="K337" s="584"/>
      <c r="L337" s="584"/>
      <c r="M337" s="584"/>
      <c r="N337" s="584"/>
      <c r="O337" s="584"/>
      <c r="P337" s="584"/>
      <c r="Q337" s="584"/>
      <c r="R337" s="584"/>
      <c r="S337" s="584"/>
      <c r="T337" s="584"/>
      <c r="U337" s="584"/>
      <c r="V337" s="584"/>
    </row>
    <row r="338">
      <c r="A338" s="584"/>
      <c r="B338" s="584"/>
      <c r="C338" s="615"/>
      <c r="D338" s="584"/>
      <c r="E338" s="584"/>
      <c r="F338" s="584"/>
      <c r="G338" s="584"/>
      <c r="H338" s="584"/>
      <c r="I338" s="584"/>
      <c r="J338" s="584"/>
      <c r="K338" s="584"/>
      <c r="L338" s="584"/>
      <c r="M338" s="584"/>
      <c r="N338" s="584"/>
      <c r="O338" s="584"/>
      <c r="P338" s="584"/>
      <c r="Q338" s="584"/>
      <c r="R338" s="584"/>
      <c r="S338" s="584"/>
      <c r="T338" s="584"/>
      <c r="U338" s="584"/>
      <c r="V338" s="584"/>
    </row>
    <row r="339">
      <c r="A339" s="584"/>
      <c r="B339" s="584"/>
      <c r="C339" s="615"/>
      <c r="D339" s="584"/>
      <c r="E339" s="584"/>
      <c r="F339" s="584"/>
      <c r="G339" s="584"/>
      <c r="H339" s="584"/>
      <c r="I339" s="584"/>
      <c r="J339" s="584"/>
      <c r="K339" s="584"/>
      <c r="L339" s="584"/>
      <c r="M339" s="584"/>
      <c r="N339" s="584"/>
      <c r="O339" s="584"/>
      <c r="P339" s="584"/>
      <c r="Q339" s="584"/>
      <c r="R339" s="584"/>
      <c r="S339" s="584"/>
      <c r="T339" s="584"/>
      <c r="U339" s="584"/>
      <c r="V339" s="584"/>
    </row>
    <row r="340">
      <c r="A340" s="584"/>
      <c r="B340" s="584"/>
      <c r="C340" s="615"/>
      <c r="D340" s="584"/>
      <c r="E340" s="584"/>
      <c r="F340" s="584"/>
      <c r="G340" s="584"/>
      <c r="H340" s="584"/>
      <c r="I340" s="584"/>
      <c r="J340" s="584"/>
      <c r="K340" s="584"/>
      <c r="L340" s="584"/>
      <c r="M340" s="584"/>
      <c r="N340" s="584"/>
      <c r="O340" s="584"/>
      <c r="P340" s="584"/>
      <c r="Q340" s="584"/>
      <c r="R340" s="584"/>
      <c r="S340" s="584"/>
      <c r="T340" s="584"/>
      <c r="U340" s="584"/>
      <c r="V340" s="584"/>
    </row>
    <row r="341">
      <c r="A341" s="584"/>
      <c r="B341" s="584"/>
      <c r="C341" s="615"/>
      <c r="D341" s="584"/>
      <c r="E341" s="584"/>
      <c r="F341" s="584"/>
      <c r="G341" s="584"/>
      <c r="H341" s="584"/>
      <c r="I341" s="584"/>
      <c r="J341" s="584"/>
      <c r="K341" s="584"/>
      <c r="L341" s="584"/>
      <c r="M341" s="584"/>
      <c r="N341" s="584"/>
      <c r="O341" s="584"/>
      <c r="P341" s="584"/>
      <c r="Q341" s="584"/>
      <c r="R341" s="584"/>
      <c r="S341" s="584"/>
      <c r="T341" s="584"/>
      <c r="U341" s="584"/>
      <c r="V341" s="584"/>
    </row>
    <row r="342">
      <c r="A342" s="584"/>
      <c r="B342" s="584"/>
      <c r="C342" s="615"/>
      <c r="D342" s="584"/>
      <c r="E342" s="584"/>
      <c r="F342" s="584"/>
      <c r="G342" s="584"/>
      <c r="H342" s="584"/>
      <c r="I342" s="584"/>
      <c r="J342" s="584"/>
      <c r="K342" s="584"/>
      <c r="L342" s="584"/>
      <c r="M342" s="584"/>
      <c r="N342" s="584"/>
      <c r="O342" s="584"/>
      <c r="P342" s="584"/>
      <c r="Q342" s="584"/>
      <c r="R342" s="584"/>
      <c r="S342" s="584"/>
      <c r="T342" s="584"/>
      <c r="U342" s="584"/>
      <c r="V342" s="584"/>
    </row>
    <row r="343">
      <c r="A343" s="584"/>
      <c r="B343" s="584"/>
      <c r="C343" s="615"/>
      <c r="D343" s="584"/>
      <c r="E343" s="584"/>
      <c r="F343" s="584"/>
      <c r="G343" s="584"/>
      <c r="H343" s="584"/>
      <c r="I343" s="584"/>
      <c r="J343" s="584"/>
      <c r="K343" s="584"/>
      <c r="L343" s="584"/>
      <c r="M343" s="584"/>
      <c r="N343" s="584"/>
      <c r="O343" s="584"/>
      <c r="P343" s="584"/>
      <c r="Q343" s="584"/>
      <c r="R343" s="584"/>
      <c r="S343" s="584"/>
      <c r="T343" s="584"/>
      <c r="U343" s="584"/>
      <c r="V343" s="584"/>
    </row>
    <row r="344">
      <c r="A344" s="584"/>
      <c r="B344" s="584"/>
      <c r="C344" s="615"/>
      <c r="D344" s="584"/>
      <c r="E344" s="584"/>
      <c r="F344" s="584"/>
      <c r="G344" s="584"/>
      <c r="H344" s="584"/>
      <c r="I344" s="584"/>
      <c r="J344" s="584"/>
      <c r="K344" s="584"/>
      <c r="L344" s="584"/>
      <c r="M344" s="584"/>
      <c r="N344" s="584"/>
      <c r="O344" s="584"/>
      <c r="P344" s="584"/>
      <c r="Q344" s="584"/>
      <c r="R344" s="584"/>
      <c r="S344" s="584"/>
      <c r="T344" s="584"/>
      <c r="U344" s="584"/>
      <c r="V344" s="584"/>
    </row>
    <row r="345">
      <c r="A345" s="584"/>
      <c r="B345" s="584"/>
      <c r="C345" s="615"/>
      <c r="D345" s="584"/>
      <c r="E345" s="584"/>
      <c r="F345" s="584"/>
      <c r="G345" s="584"/>
      <c r="H345" s="584"/>
      <c r="I345" s="584"/>
      <c r="J345" s="584"/>
      <c r="K345" s="584"/>
      <c r="L345" s="584"/>
      <c r="M345" s="584"/>
      <c r="N345" s="584"/>
      <c r="O345" s="584"/>
      <c r="P345" s="584"/>
      <c r="Q345" s="584"/>
      <c r="R345" s="584"/>
      <c r="S345" s="584"/>
      <c r="T345" s="584"/>
      <c r="U345" s="584"/>
      <c r="V345" s="584"/>
    </row>
    <row r="346">
      <c r="A346" s="584"/>
      <c r="B346" s="584"/>
      <c r="C346" s="615"/>
      <c r="D346" s="584"/>
      <c r="E346" s="584"/>
      <c r="F346" s="584"/>
      <c r="G346" s="584"/>
      <c r="H346" s="584"/>
      <c r="I346" s="584"/>
      <c r="J346" s="584"/>
      <c r="K346" s="584"/>
      <c r="L346" s="584"/>
      <c r="M346" s="584"/>
      <c r="N346" s="584"/>
      <c r="O346" s="584"/>
      <c r="P346" s="584"/>
      <c r="Q346" s="584"/>
      <c r="R346" s="584"/>
      <c r="S346" s="584"/>
      <c r="T346" s="584"/>
      <c r="U346" s="584"/>
      <c r="V346" s="584"/>
    </row>
    <row r="347">
      <c r="A347" s="584"/>
      <c r="B347" s="584"/>
      <c r="C347" s="615"/>
      <c r="D347" s="584"/>
      <c r="E347" s="584"/>
      <c r="F347" s="584"/>
      <c r="G347" s="584"/>
      <c r="H347" s="584"/>
      <c r="I347" s="584"/>
      <c r="J347" s="584"/>
      <c r="K347" s="584"/>
      <c r="L347" s="584"/>
      <c r="M347" s="584"/>
      <c r="N347" s="584"/>
      <c r="O347" s="584"/>
      <c r="P347" s="584"/>
      <c r="Q347" s="584"/>
      <c r="R347" s="584"/>
      <c r="S347" s="584"/>
      <c r="T347" s="584"/>
      <c r="U347" s="584"/>
      <c r="V347" s="584"/>
    </row>
    <row r="348">
      <c r="A348" s="584"/>
      <c r="B348" s="584"/>
      <c r="C348" s="615"/>
      <c r="D348" s="584"/>
      <c r="E348" s="584"/>
      <c r="F348" s="584"/>
      <c r="G348" s="584"/>
      <c r="H348" s="584"/>
      <c r="I348" s="584"/>
      <c r="J348" s="584"/>
      <c r="K348" s="584"/>
      <c r="L348" s="584"/>
      <c r="M348" s="584"/>
      <c r="N348" s="584"/>
      <c r="O348" s="584"/>
      <c r="P348" s="584"/>
      <c r="Q348" s="584"/>
      <c r="R348" s="584"/>
      <c r="S348" s="584"/>
      <c r="T348" s="584"/>
      <c r="U348" s="584"/>
      <c r="V348" s="584"/>
    </row>
    <row r="349">
      <c r="A349" s="584"/>
      <c r="B349" s="584"/>
      <c r="C349" s="615"/>
      <c r="D349" s="584"/>
      <c r="E349" s="584"/>
      <c r="F349" s="584"/>
      <c r="G349" s="584"/>
      <c r="H349" s="584"/>
      <c r="I349" s="584"/>
      <c r="J349" s="584"/>
      <c r="K349" s="584"/>
      <c r="L349" s="584"/>
      <c r="M349" s="584"/>
      <c r="N349" s="584"/>
      <c r="O349" s="584"/>
      <c r="P349" s="584"/>
      <c r="Q349" s="584"/>
      <c r="R349" s="584"/>
      <c r="S349" s="584"/>
      <c r="T349" s="584"/>
      <c r="U349" s="584"/>
      <c r="V349" s="584"/>
    </row>
    <row r="350">
      <c r="A350" s="584"/>
      <c r="B350" s="584"/>
      <c r="C350" s="615"/>
      <c r="D350" s="584"/>
      <c r="E350" s="584"/>
      <c r="F350" s="584"/>
      <c r="G350" s="584"/>
      <c r="H350" s="584"/>
      <c r="I350" s="584"/>
      <c r="J350" s="584"/>
      <c r="K350" s="584"/>
      <c r="L350" s="584"/>
      <c r="M350" s="584"/>
      <c r="N350" s="584"/>
      <c r="O350" s="584"/>
      <c r="P350" s="584"/>
      <c r="Q350" s="584"/>
      <c r="R350" s="584"/>
      <c r="S350" s="584"/>
      <c r="T350" s="584"/>
      <c r="U350" s="584"/>
      <c r="V350" s="584"/>
    </row>
    <row r="351">
      <c r="A351" s="584"/>
      <c r="B351" s="584"/>
      <c r="C351" s="615"/>
      <c r="D351" s="584"/>
      <c r="E351" s="584"/>
      <c r="F351" s="584"/>
      <c r="G351" s="584"/>
      <c r="H351" s="584"/>
      <c r="I351" s="584"/>
      <c r="J351" s="584"/>
      <c r="K351" s="584"/>
      <c r="L351" s="584"/>
      <c r="M351" s="584"/>
      <c r="N351" s="584"/>
      <c r="O351" s="584"/>
      <c r="P351" s="584"/>
      <c r="Q351" s="584"/>
      <c r="R351" s="584"/>
      <c r="S351" s="584"/>
      <c r="T351" s="584"/>
      <c r="U351" s="584"/>
      <c r="V351" s="584"/>
    </row>
    <row r="352">
      <c r="A352" s="584"/>
      <c r="B352" s="584"/>
      <c r="C352" s="615"/>
      <c r="D352" s="584"/>
      <c r="E352" s="584"/>
      <c r="F352" s="584"/>
      <c r="G352" s="584"/>
      <c r="H352" s="584"/>
      <c r="I352" s="584"/>
      <c r="J352" s="584"/>
      <c r="K352" s="584"/>
      <c r="L352" s="584"/>
      <c r="M352" s="584"/>
      <c r="N352" s="584"/>
      <c r="O352" s="584"/>
      <c r="P352" s="584"/>
      <c r="Q352" s="584"/>
      <c r="R352" s="584"/>
      <c r="S352" s="584"/>
      <c r="T352" s="584"/>
      <c r="U352" s="584"/>
      <c r="V352" s="584"/>
    </row>
    <row r="353">
      <c r="A353" s="584"/>
      <c r="B353" s="584"/>
      <c r="C353" s="615"/>
      <c r="D353" s="584"/>
      <c r="E353" s="584"/>
      <c r="F353" s="584"/>
      <c r="G353" s="584"/>
      <c r="H353" s="584"/>
      <c r="I353" s="584"/>
      <c r="J353" s="584"/>
      <c r="K353" s="584"/>
      <c r="L353" s="584"/>
      <c r="M353" s="584"/>
      <c r="N353" s="584"/>
      <c r="O353" s="584"/>
      <c r="P353" s="584"/>
      <c r="Q353" s="584"/>
      <c r="R353" s="584"/>
      <c r="S353" s="584"/>
      <c r="T353" s="584"/>
      <c r="U353" s="584"/>
      <c r="V353" s="584"/>
    </row>
    <row r="354">
      <c r="A354" s="584"/>
      <c r="B354" s="584"/>
      <c r="C354" s="615"/>
      <c r="D354" s="584"/>
      <c r="E354" s="584"/>
      <c r="F354" s="584"/>
      <c r="G354" s="584"/>
      <c r="H354" s="584"/>
      <c r="I354" s="584"/>
      <c r="J354" s="584"/>
      <c r="K354" s="584"/>
      <c r="L354" s="584"/>
      <c r="M354" s="584"/>
      <c r="N354" s="584"/>
      <c r="O354" s="584"/>
      <c r="P354" s="584"/>
      <c r="Q354" s="584"/>
      <c r="R354" s="584"/>
      <c r="S354" s="584"/>
      <c r="T354" s="584"/>
      <c r="U354" s="584"/>
      <c r="V354" s="584"/>
    </row>
    <row r="355">
      <c r="A355" s="584"/>
      <c r="B355" s="584"/>
      <c r="C355" s="615"/>
      <c r="D355" s="584"/>
      <c r="E355" s="584"/>
      <c r="F355" s="584"/>
      <c r="G355" s="584"/>
      <c r="H355" s="584"/>
      <c r="I355" s="584"/>
      <c r="J355" s="584"/>
      <c r="K355" s="584"/>
      <c r="L355" s="584"/>
      <c r="M355" s="584"/>
      <c r="N355" s="584"/>
      <c r="O355" s="584"/>
      <c r="P355" s="584"/>
      <c r="Q355" s="584"/>
      <c r="R355" s="584"/>
      <c r="S355" s="584"/>
      <c r="T355" s="584"/>
      <c r="U355" s="584"/>
      <c r="V355" s="584"/>
    </row>
    <row r="356">
      <c r="A356" s="584"/>
      <c r="B356" s="584"/>
      <c r="C356" s="615"/>
      <c r="D356" s="584"/>
      <c r="E356" s="584"/>
      <c r="F356" s="584"/>
      <c r="G356" s="584"/>
      <c r="H356" s="584"/>
      <c r="I356" s="584"/>
      <c r="J356" s="584"/>
      <c r="K356" s="584"/>
      <c r="L356" s="584"/>
      <c r="M356" s="584"/>
      <c r="N356" s="584"/>
      <c r="O356" s="584"/>
      <c r="P356" s="584"/>
      <c r="Q356" s="584"/>
      <c r="R356" s="584"/>
      <c r="S356" s="584"/>
      <c r="T356" s="584"/>
      <c r="U356" s="584"/>
      <c r="V356" s="584"/>
    </row>
    <row r="357">
      <c r="A357" s="584"/>
      <c r="B357" s="584"/>
      <c r="C357" s="615"/>
      <c r="D357" s="584"/>
      <c r="E357" s="584"/>
      <c r="F357" s="584"/>
      <c r="G357" s="584"/>
      <c r="H357" s="584"/>
      <c r="I357" s="584"/>
      <c r="J357" s="584"/>
      <c r="K357" s="584"/>
      <c r="L357" s="584"/>
      <c r="M357" s="584"/>
      <c r="N357" s="584"/>
      <c r="O357" s="584"/>
      <c r="P357" s="584"/>
      <c r="Q357" s="584"/>
      <c r="R357" s="584"/>
      <c r="S357" s="584"/>
      <c r="T357" s="584"/>
      <c r="U357" s="584"/>
      <c r="V357" s="584"/>
    </row>
    <row r="358">
      <c r="A358" s="584"/>
      <c r="B358" s="584"/>
      <c r="C358" s="615"/>
      <c r="D358" s="584"/>
      <c r="E358" s="584"/>
      <c r="F358" s="584"/>
      <c r="G358" s="584"/>
      <c r="H358" s="584"/>
      <c r="I358" s="584"/>
      <c r="J358" s="584"/>
      <c r="K358" s="584"/>
      <c r="L358" s="584"/>
      <c r="M358" s="584"/>
      <c r="N358" s="584"/>
      <c r="O358" s="584"/>
      <c r="P358" s="584"/>
      <c r="Q358" s="584"/>
      <c r="R358" s="584"/>
      <c r="S358" s="584"/>
      <c r="T358" s="584"/>
      <c r="U358" s="584"/>
      <c r="V358" s="584"/>
    </row>
    <row r="359">
      <c r="A359" s="584"/>
      <c r="B359" s="584"/>
      <c r="C359" s="615"/>
      <c r="D359" s="584"/>
      <c r="E359" s="584"/>
      <c r="F359" s="584"/>
      <c r="G359" s="584"/>
      <c r="H359" s="584"/>
      <c r="I359" s="584"/>
      <c r="J359" s="584"/>
      <c r="K359" s="584"/>
      <c r="L359" s="584"/>
      <c r="M359" s="584"/>
      <c r="N359" s="584"/>
      <c r="O359" s="584"/>
      <c r="P359" s="584"/>
      <c r="Q359" s="584"/>
      <c r="R359" s="584"/>
      <c r="S359" s="584"/>
      <c r="T359" s="584"/>
      <c r="U359" s="584"/>
      <c r="V359" s="584"/>
    </row>
    <row r="360">
      <c r="A360" s="584"/>
      <c r="B360" s="584"/>
      <c r="C360" s="615"/>
      <c r="D360" s="584"/>
      <c r="E360" s="584"/>
      <c r="F360" s="584"/>
      <c r="G360" s="584"/>
      <c r="H360" s="584"/>
      <c r="I360" s="584"/>
      <c r="J360" s="584"/>
      <c r="K360" s="584"/>
      <c r="L360" s="584"/>
      <c r="M360" s="584"/>
      <c r="N360" s="584"/>
      <c r="O360" s="584"/>
      <c r="P360" s="584"/>
      <c r="Q360" s="584"/>
      <c r="R360" s="584"/>
      <c r="S360" s="584"/>
      <c r="T360" s="584"/>
      <c r="U360" s="584"/>
      <c r="V360" s="584"/>
    </row>
    <row r="361">
      <c r="A361" s="584"/>
      <c r="B361" s="584"/>
      <c r="C361" s="615"/>
      <c r="D361" s="584"/>
      <c r="E361" s="584"/>
      <c r="F361" s="584"/>
      <c r="G361" s="584"/>
      <c r="H361" s="584"/>
      <c r="I361" s="584"/>
      <c r="J361" s="584"/>
      <c r="K361" s="584"/>
      <c r="L361" s="584"/>
      <c r="M361" s="584"/>
      <c r="N361" s="584"/>
      <c r="O361" s="584"/>
      <c r="P361" s="584"/>
      <c r="Q361" s="584"/>
      <c r="R361" s="584"/>
      <c r="S361" s="584"/>
      <c r="T361" s="584"/>
      <c r="U361" s="584"/>
      <c r="V361" s="584"/>
    </row>
    <row r="362">
      <c r="A362" s="584"/>
      <c r="B362" s="584"/>
      <c r="C362" s="615"/>
      <c r="D362" s="584"/>
      <c r="E362" s="584"/>
      <c r="F362" s="584"/>
      <c r="G362" s="584"/>
      <c r="H362" s="584"/>
      <c r="I362" s="584"/>
      <c r="J362" s="584"/>
      <c r="K362" s="584"/>
      <c r="L362" s="584"/>
      <c r="M362" s="584"/>
      <c r="N362" s="584"/>
      <c r="O362" s="584"/>
      <c r="P362" s="584"/>
      <c r="Q362" s="584"/>
      <c r="R362" s="584"/>
      <c r="S362" s="584"/>
      <c r="T362" s="584"/>
      <c r="U362" s="584"/>
      <c r="V362" s="584"/>
    </row>
    <row r="363">
      <c r="A363" s="584"/>
      <c r="B363" s="584"/>
      <c r="C363" s="615"/>
      <c r="D363" s="584"/>
      <c r="E363" s="584"/>
      <c r="F363" s="584"/>
      <c r="G363" s="584"/>
      <c r="H363" s="584"/>
      <c r="I363" s="584"/>
      <c r="J363" s="584"/>
      <c r="K363" s="584"/>
      <c r="L363" s="584"/>
      <c r="M363" s="584"/>
      <c r="N363" s="584"/>
      <c r="O363" s="584"/>
      <c r="P363" s="584"/>
      <c r="Q363" s="584"/>
      <c r="R363" s="584"/>
      <c r="S363" s="584"/>
      <c r="T363" s="584"/>
      <c r="U363" s="584"/>
      <c r="V363" s="584"/>
    </row>
    <row r="364">
      <c r="A364" s="584"/>
      <c r="B364" s="584"/>
      <c r="C364" s="615"/>
      <c r="D364" s="584"/>
      <c r="E364" s="584"/>
      <c r="F364" s="584"/>
      <c r="G364" s="584"/>
      <c r="H364" s="584"/>
      <c r="I364" s="584"/>
      <c r="J364" s="584"/>
      <c r="K364" s="584"/>
      <c r="L364" s="584"/>
      <c r="M364" s="584"/>
      <c r="N364" s="584"/>
      <c r="O364" s="584"/>
      <c r="P364" s="584"/>
      <c r="Q364" s="584"/>
      <c r="R364" s="584"/>
      <c r="S364" s="584"/>
      <c r="T364" s="584"/>
      <c r="U364" s="584"/>
      <c r="V364" s="584"/>
    </row>
    <row r="365">
      <c r="A365" s="584"/>
      <c r="B365" s="584"/>
      <c r="C365" s="615"/>
      <c r="D365" s="584"/>
      <c r="E365" s="584"/>
      <c r="F365" s="584"/>
      <c r="G365" s="584"/>
      <c r="H365" s="584"/>
      <c r="I365" s="584"/>
      <c r="J365" s="584"/>
      <c r="K365" s="584"/>
      <c r="L365" s="584"/>
      <c r="M365" s="584"/>
      <c r="N365" s="584"/>
      <c r="O365" s="584"/>
      <c r="P365" s="584"/>
      <c r="Q365" s="584"/>
      <c r="R365" s="584"/>
      <c r="S365" s="584"/>
      <c r="T365" s="584"/>
      <c r="U365" s="584"/>
      <c r="V365" s="584"/>
    </row>
    <row r="366">
      <c r="A366" s="584"/>
      <c r="B366" s="584"/>
      <c r="C366" s="615"/>
      <c r="D366" s="584"/>
      <c r="E366" s="584"/>
      <c r="F366" s="584"/>
      <c r="G366" s="584"/>
      <c r="H366" s="584"/>
      <c r="I366" s="584"/>
      <c r="J366" s="584"/>
      <c r="K366" s="584"/>
      <c r="L366" s="584"/>
      <c r="M366" s="584"/>
      <c r="N366" s="584"/>
      <c r="O366" s="584"/>
      <c r="P366" s="584"/>
      <c r="Q366" s="584"/>
      <c r="R366" s="584"/>
      <c r="S366" s="584"/>
      <c r="T366" s="584"/>
      <c r="U366" s="584"/>
      <c r="V366" s="584"/>
    </row>
    <row r="367">
      <c r="A367" s="584"/>
      <c r="B367" s="584"/>
      <c r="C367" s="615"/>
      <c r="D367" s="584"/>
      <c r="E367" s="584"/>
      <c r="F367" s="584"/>
      <c r="G367" s="584"/>
      <c r="H367" s="584"/>
      <c r="I367" s="584"/>
      <c r="J367" s="584"/>
      <c r="K367" s="584"/>
      <c r="L367" s="584"/>
      <c r="M367" s="584"/>
      <c r="N367" s="584"/>
      <c r="O367" s="584"/>
      <c r="P367" s="584"/>
      <c r="Q367" s="584"/>
      <c r="R367" s="584"/>
      <c r="S367" s="584"/>
      <c r="T367" s="584"/>
      <c r="U367" s="584"/>
      <c r="V367" s="584"/>
    </row>
    <row r="368">
      <c r="A368" s="584"/>
      <c r="B368" s="584"/>
      <c r="C368" s="615"/>
      <c r="D368" s="584"/>
      <c r="E368" s="584"/>
      <c r="F368" s="584"/>
      <c r="G368" s="584"/>
      <c r="H368" s="584"/>
      <c r="I368" s="584"/>
      <c r="J368" s="584"/>
      <c r="K368" s="584"/>
      <c r="L368" s="584"/>
      <c r="M368" s="584"/>
      <c r="N368" s="584"/>
      <c r="O368" s="584"/>
      <c r="P368" s="584"/>
      <c r="Q368" s="584"/>
      <c r="R368" s="584"/>
      <c r="S368" s="584"/>
      <c r="T368" s="584"/>
      <c r="U368" s="584"/>
      <c r="V368" s="584"/>
    </row>
    <row r="369">
      <c r="A369" s="584"/>
      <c r="B369" s="584"/>
      <c r="C369" s="615"/>
      <c r="D369" s="584"/>
      <c r="E369" s="584"/>
      <c r="F369" s="584"/>
      <c r="G369" s="584"/>
      <c r="H369" s="584"/>
      <c r="I369" s="584"/>
      <c r="J369" s="584"/>
      <c r="K369" s="584"/>
      <c r="L369" s="584"/>
      <c r="M369" s="584"/>
      <c r="N369" s="584"/>
      <c r="O369" s="584"/>
      <c r="P369" s="584"/>
      <c r="Q369" s="584"/>
      <c r="R369" s="584"/>
      <c r="S369" s="584"/>
      <c r="T369" s="584"/>
      <c r="U369" s="584"/>
      <c r="V369" s="584"/>
    </row>
    <row r="370">
      <c r="A370" s="584"/>
      <c r="B370" s="584"/>
      <c r="C370" s="615"/>
      <c r="D370" s="584"/>
      <c r="E370" s="584"/>
      <c r="F370" s="584"/>
      <c r="G370" s="584"/>
      <c r="H370" s="584"/>
      <c r="I370" s="584"/>
      <c r="J370" s="584"/>
      <c r="K370" s="584"/>
      <c r="L370" s="584"/>
      <c r="M370" s="584"/>
      <c r="N370" s="584"/>
      <c r="O370" s="584"/>
      <c r="P370" s="584"/>
      <c r="Q370" s="584"/>
      <c r="R370" s="584"/>
      <c r="S370" s="584"/>
      <c r="T370" s="584"/>
      <c r="U370" s="584"/>
      <c r="V370" s="584"/>
    </row>
    <row r="371">
      <c r="A371" s="584"/>
      <c r="B371" s="584"/>
      <c r="C371" s="615"/>
      <c r="D371" s="584"/>
      <c r="E371" s="584"/>
      <c r="F371" s="584"/>
      <c r="G371" s="584"/>
      <c r="H371" s="584"/>
      <c r="I371" s="584"/>
      <c r="J371" s="584"/>
      <c r="K371" s="584"/>
      <c r="L371" s="584"/>
      <c r="M371" s="584"/>
      <c r="N371" s="584"/>
      <c r="O371" s="584"/>
      <c r="P371" s="584"/>
      <c r="Q371" s="584"/>
      <c r="R371" s="584"/>
      <c r="S371" s="584"/>
      <c r="T371" s="584"/>
      <c r="U371" s="584"/>
      <c r="V371" s="584"/>
    </row>
    <row r="372">
      <c r="A372" s="584"/>
      <c r="B372" s="584"/>
      <c r="C372" s="615"/>
      <c r="D372" s="584"/>
      <c r="E372" s="584"/>
      <c r="F372" s="584"/>
      <c r="G372" s="584"/>
      <c r="H372" s="584"/>
      <c r="I372" s="584"/>
      <c r="J372" s="584"/>
      <c r="K372" s="584"/>
      <c r="L372" s="584"/>
      <c r="M372" s="584"/>
      <c r="N372" s="584"/>
      <c r="O372" s="584"/>
      <c r="P372" s="584"/>
      <c r="Q372" s="584"/>
      <c r="R372" s="584"/>
      <c r="S372" s="584"/>
      <c r="T372" s="584"/>
      <c r="U372" s="584"/>
      <c r="V372" s="584"/>
    </row>
    <row r="373">
      <c r="A373" s="584"/>
      <c r="B373" s="584"/>
      <c r="C373" s="615"/>
      <c r="D373" s="584"/>
      <c r="E373" s="584"/>
      <c r="F373" s="584"/>
      <c r="G373" s="584"/>
      <c r="H373" s="584"/>
      <c r="I373" s="584"/>
      <c r="J373" s="584"/>
      <c r="K373" s="584"/>
      <c r="L373" s="584"/>
      <c r="M373" s="584"/>
      <c r="N373" s="584"/>
      <c r="O373" s="584"/>
      <c r="P373" s="584"/>
      <c r="Q373" s="584"/>
      <c r="R373" s="584"/>
      <c r="S373" s="584"/>
      <c r="T373" s="584"/>
      <c r="U373" s="584"/>
      <c r="V373" s="584"/>
    </row>
    <row r="374">
      <c r="A374" s="584"/>
      <c r="B374" s="584"/>
      <c r="C374" s="615"/>
      <c r="D374" s="584"/>
      <c r="E374" s="584"/>
      <c r="F374" s="584"/>
      <c r="G374" s="584"/>
      <c r="H374" s="584"/>
      <c r="I374" s="584"/>
      <c r="J374" s="584"/>
      <c r="K374" s="584"/>
      <c r="L374" s="584"/>
      <c r="M374" s="584"/>
      <c r="N374" s="584"/>
      <c r="O374" s="584"/>
      <c r="P374" s="584"/>
      <c r="Q374" s="584"/>
      <c r="R374" s="584"/>
      <c r="S374" s="584"/>
      <c r="T374" s="584"/>
      <c r="U374" s="584"/>
      <c r="V374" s="584"/>
    </row>
    <row r="375">
      <c r="A375" s="584"/>
      <c r="B375" s="584"/>
      <c r="C375" s="615"/>
      <c r="D375" s="584"/>
      <c r="E375" s="584"/>
      <c r="F375" s="584"/>
      <c r="G375" s="584"/>
      <c r="H375" s="584"/>
      <c r="I375" s="584"/>
      <c r="J375" s="584"/>
      <c r="K375" s="584"/>
      <c r="L375" s="584"/>
      <c r="M375" s="584"/>
      <c r="N375" s="584"/>
      <c r="O375" s="584"/>
      <c r="P375" s="584"/>
      <c r="Q375" s="584"/>
      <c r="R375" s="584"/>
      <c r="S375" s="584"/>
      <c r="T375" s="584"/>
      <c r="U375" s="584"/>
      <c r="V375" s="584"/>
    </row>
    <row r="376">
      <c r="A376" s="584"/>
      <c r="B376" s="584"/>
      <c r="C376" s="615"/>
      <c r="D376" s="584"/>
      <c r="E376" s="584"/>
      <c r="F376" s="584"/>
      <c r="G376" s="584"/>
      <c r="H376" s="584"/>
      <c r="I376" s="584"/>
      <c r="J376" s="584"/>
      <c r="K376" s="584"/>
      <c r="L376" s="584"/>
      <c r="M376" s="584"/>
      <c r="N376" s="584"/>
      <c r="O376" s="584"/>
      <c r="P376" s="584"/>
      <c r="Q376" s="584"/>
      <c r="R376" s="584"/>
      <c r="S376" s="584"/>
      <c r="T376" s="584"/>
      <c r="U376" s="584"/>
      <c r="V376" s="584"/>
    </row>
    <row r="377">
      <c r="A377" s="584"/>
      <c r="B377" s="584"/>
      <c r="C377" s="615"/>
      <c r="D377" s="584"/>
      <c r="E377" s="584"/>
      <c r="F377" s="584"/>
      <c r="G377" s="584"/>
      <c r="H377" s="584"/>
      <c r="I377" s="584"/>
      <c r="J377" s="584"/>
      <c r="K377" s="584"/>
      <c r="L377" s="584"/>
      <c r="M377" s="584"/>
      <c r="N377" s="584"/>
      <c r="O377" s="584"/>
      <c r="P377" s="584"/>
      <c r="Q377" s="584"/>
      <c r="R377" s="584"/>
      <c r="S377" s="584"/>
      <c r="T377" s="584"/>
      <c r="U377" s="584"/>
      <c r="V377" s="584"/>
    </row>
    <row r="378">
      <c r="A378" s="584"/>
      <c r="B378" s="584"/>
      <c r="C378" s="615"/>
      <c r="D378" s="584"/>
      <c r="E378" s="584"/>
      <c r="F378" s="584"/>
      <c r="G378" s="584"/>
      <c r="H378" s="584"/>
      <c r="I378" s="584"/>
      <c r="J378" s="584"/>
      <c r="K378" s="584"/>
      <c r="L378" s="584"/>
      <c r="M378" s="584"/>
      <c r="N378" s="584"/>
      <c r="O378" s="584"/>
      <c r="P378" s="584"/>
      <c r="Q378" s="584"/>
      <c r="R378" s="584"/>
      <c r="S378" s="584"/>
      <c r="T378" s="584"/>
      <c r="U378" s="584"/>
      <c r="V378" s="584"/>
    </row>
    <row r="379">
      <c r="A379" s="584"/>
      <c r="B379" s="584"/>
      <c r="C379" s="615"/>
      <c r="D379" s="584"/>
      <c r="E379" s="584"/>
      <c r="F379" s="584"/>
      <c r="G379" s="584"/>
      <c r="H379" s="584"/>
      <c r="I379" s="584"/>
      <c r="J379" s="584"/>
      <c r="K379" s="584"/>
      <c r="L379" s="584"/>
      <c r="M379" s="584"/>
      <c r="N379" s="584"/>
      <c r="O379" s="584"/>
      <c r="P379" s="584"/>
      <c r="Q379" s="584"/>
      <c r="R379" s="584"/>
      <c r="S379" s="584"/>
      <c r="T379" s="584"/>
      <c r="U379" s="584"/>
      <c r="V379" s="584"/>
    </row>
    <row r="380">
      <c r="A380" s="584"/>
      <c r="B380" s="584"/>
      <c r="C380" s="615"/>
      <c r="D380" s="584"/>
      <c r="E380" s="584"/>
      <c r="F380" s="584"/>
      <c r="G380" s="584"/>
      <c r="H380" s="584"/>
      <c r="I380" s="584"/>
      <c r="J380" s="584"/>
      <c r="K380" s="584"/>
      <c r="L380" s="584"/>
      <c r="M380" s="584"/>
      <c r="N380" s="584"/>
      <c r="O380" s="584"/>
      <c r="P380" s="584"/>
      <c r="Q380" s="584"/>
      <c r="R380" s="584"/>
      <c r="S380" s="584"/>
      <c r="T380" s="584"/>
      <c r="U380" s="584"/>
      <c r="V380" s="584"/>
    </row>
    <row r="381">
      <c r="A381" s="584"/>
      <c r="B381" s="584"/>
      <c r="C381" s="615"/>
      <c r="D381" s="584"/>
      <c r="E381" s="584"/>
      <c r="F381" s="584"/>
      <c r="G381" s="584"/>
      <c r="H381" s="584"/>
      <c r="I381" s="584"/>
      <c r="J381" s="584"/>
      <c r="K381" s="584"/>
      <c r="L381" s="584"/>
      <c r="M381" s="584"/>
      <c r="N381" s="584"/>
      <c r="O381" s="584"/>
      <c r="P381" s="584"/>
      <c r="Q381" s="584"/>
      <c r="R381" s="584"/>
      <c r="S381" s="584"/>
      <c r="T381" s="584"/>
      <c r="U381" s="584"/>
      <c r="V381" s="584"/>
    </row>
    <row r="382">
      <c r="A382" s="584"/>
      <c r="B382" s="584"/>
      <c r="C382" s="615"/>
      <c r="D382" s="584"/>
      <c r="E382" s="584"/>
      <c r="F382" s="584"/>
      <c r="G382" s="584"/>
      <c r="H382" s="584"/>
      <c r="I382" s="584"/>
      <c r="J382" s="584"/>
      <c r="K382" s="584"/>
      <c r="L382" s="584"/>
      <c r="M382" s="584"/>
      <c r="N382" s="584"/>
      <c r="O382" s="584"/>
      <c r="P382" s="584"/>
      <c r="Q382" s="584"/>
      <c r="R382" s="584"/>
      <c r="S382" s="584"/>
      <c r="T382" s="584"/>
      <c r="U382" s="584"/>
      <c r="V382" s="584"/>
    </row>
    <row r="383">
      <c r="A383" s="584"/>
      <c r="B383" s="584"/>
      <c r="C383" s="615"/>
      <c r="D383" s="584"/>
      <c r="E383" s="584"/>
      <c r="F383" s="584"/>
      <c r="G383" s="584"/>
      <c r="H383" s="584"/>
      <c r="I383" s="584"/>
      <c r="J383" s="584"/>
      <c r="K383" s="584"/>
      <c r="L383" s="584"/>
      <c r="M383" s="584"/>
      <c r="N383" s="584"/>
      <c r="O383" s="584"/>
      <c r="P383" s="584"/>
      <c r="Q383" s="584"/>
      <c r="R383" s="584"/>
      <c r="S383" s="584"/>
      <c r="T383" s="584"/>
      <c r="U383" s="584"/>
      <c r="V383" s="584"/>
    </row>
    <row r="384">
      <c r="A384" s="584"/>
      <c r="B384" s="584"/>
      <c r="C384" s="615"/>
      <c r="D384" s="584"/>
      <c r="E384" s="584"/>
      <c r="F384" s="584"/>
      <c r="G384" s="584"/>
      <c r="H384" s="584"/>
      <c r="I384" s="584"/>
      <c r="J384" s="584"/>
      <c r="K384" s="584"/>
      <c r="L384" s="584"/>
      <c r="M384" s="584"/>
      <c r="N384" s="584"/>
      <c r="O384" s="584"/>
      <c r="P384" s="584"/>
      <c r="Q384" s="584"/>
      <c r="R384" s="584"/>
      <c r="S384" s="584"/>
      <c r="T384" s="584"/>
      <c r="U384" s="584"/>
      <c r="V384" s="584"/>
    </row>
    <row r="385">
      <c r="A385" s="584"/>
      <c r="B385" s="584"/>
      <c r="C385" s="615"/>
      <c r="D385" s="584"/>
      <c r="E385" s="584"/>
      <c r="F385" s="584"/>
      <c r="G385" s="584"/>
      <c r="H385" s="584"/>
      <c r="I385" s="584"/>
      <c r="J385" s="584"/>
      <c r="K385" s="584"/>
      <c r="L385" s="584"/>
      <c r="M385" s="584"/>
      <c r="N385" s="584"/>
      <c r="O385" s="584"/>
      <c r="P385" s="584"/>
      <c r="Q385" s="584"/>
      <c r="R385" s="584"/>
      <c r="S385" s="584"/>
      <c r="T385" s="584"/>
      <c r="U385" s="584"/>
      <c r="V385" s="584"/>
    </row>
    <row r="386">
      <c r="A386" s="584"/>
      <c r="B386" s="584"/>
      <c r="C386" s="615"/>
      <c r="D386" s="584"/>
      <c r="E386" s="584"/>
      <c r="F386" s="584"/>
      <c r="G386" s="584"/>
      <c r="H386" s="584"/>
      <c r="I386" s="584"/>
      <c r="J386" s="584"/>
      <c r="K386" s="584"/>
      <c r="L386" s="584"/>
      <c r="M386" s="584"/>
      <c r="N386" s="584"/>
      <c r="O386" s="584"/>
      <c r="P386" s="584"/>
      <c r="Q386" s="584"/>
      <c r="R386" s="584"/>
      <c r="S386" s="584"/>
      <c r="T386" s="584"/>
      <c r="U386" s="584"/>
      <c r="V386" s="584"/>
    </row>
    <row r="387">
      <c r="A387" s="584"/>
      <c r="B387" s="584"/>
      <c r="C387" s="615"/>
      <c r="D387" s="584"/>
      <c r="E387" s="584"/>
      <c r="F387" s="584"/>
      <c r="G387" s="584"/>
      <c r="H387" s="584"/>
      <c r="I387" s="584"/>
      <c r="J387" s="584"/>
      <c r="K387" s="584"/>
      <c r="L387" s="584"/>
      <c r="M387" s="584"/>
      <c r="N387" s="584"/>
      <c r="O387" s="584"/>
      <c r="P387" s="584"/>
      <c r="Q387" s="584"/>
      <c r="R387" s="584"/>
      <c r="S387" s="584"/>
      <c r="T387" s="584"/>
      <c r="U387" s="584"/>
      <c r="V387" s="584"/>
    </row>
    <row r="388">
      <c r="A388" s="584"/>
      <c r="B388" s="584"/>
      <c r="C388" s="615"/>
      <c r="D388" s="584"/>
      <c r="E388" s="584"/>
      <c r="F388" s="584"/>
      <c r="G388" s="584"/>
      <c r="H388" s="584"/>
      <c r="I388" s="584"/>
      <c r="J388" s="584"/>
      <c r="K388" s="584"/>
      <c r="L388" s="584"/>
      <c r="M388" s="584"/>
      <c r="N388" s="584"/>
      <c r="O388" s="584"/>
      <c r="P388" s="584"/>
      <c r="Q388" s="584"/>
      <c r="R388" s="584"/>
      <c r="S388" s="584"/>
      <c r="T388" s="584"/>
      <c r="U388" s="584"/>
      <c r="V388" s="584"/>
    </row>
    <row r="389">
      <c r="A389" s="584"/>
      <c r="B389" s="584"/>
      <c r="C389" s="615"/>
      <c r="D389" s="584"/>
      <c r="E389" s="584"/>
      <c r="F389" s="584"/>
      <c r="G389" s="584"/>
      <c r="H389" s="584"/>
      <c r="I389" s="584"/>
      <c r="J389" s="584"/>
      <c r="K389" s="584"/>
      <c r="L389" s="584"/>
      <c r="M389" s="584"/>
      <c r="N389" s="584"/>
      <c r="O389" s="584"/>
      <c r="P389" s="584"/>
      <c r="Q389" s="584"/>
      <c r="R389" s="584"/>
      <c r="S389" s="584"/>
      <c r="T389" s="584"/>
      <c r="U389" s="584"/>
      <c r="V389" s="584"/>
    </row>
    <row r="390">
      <c r="A390" s="584"/>
      <c r="B390" s="584"/>
      <c r="C390" s="615"/>
      <c r="D390" s="584"/>
      <c r="E390" s="584"/>
      <c r="F390" s="584"/>
      <c r="G390" s="584"/>
      <c r="H390" s="584"/>
      <c r="I390" s="584"/>
      <c r="J390" s="584"/>
      <c r="K390" s="584"/>
      <c r="L390" s="584"/>
      <c r="M390" s="584"/>
      <c r="N390" s="584"/>
      <c r="O390" s="584"/>
      <c r="P390" s="584"/>
      <c r="Q390" s="584"/>
      <c r="R390" s="584"/>
      <c r="S390" s="584"/>
      <c r="T390" s="584"/>
      <c r="U390" s="584"/>
      <c r="V390" s="584"/>
    </row>
    <row r="391">
      <c r="A391" s="584"/>
      <c r="B391" s="584"/>
      <c r="C391" s="615"/>
      <c r="D391" s="584"/>
      <c r="E391" s="584"/>
      <c r="F391" s="584"/>
      <c r="G391" s="584"/>
      <c r="H391" s="584"/>
      <c r="I391" s="584"/>
      <c r="J391" s="584"/>
      <c r="K391" s="584"/>
      <c r="L391" s="584"/>
      <c r="M391" s="584"/>
      <c r="N391" s="584"/>
      <c r="O391" s="584"/>
      <c r="P391" s="584"/>
      <c r="Q391" s="584"/>
      <c r="R391" s="584"/>
      <c r="S391" s="584"/>
      <c r="T391" s="584"/>
      <c r="U391" s="584"/>
      <c r="V391" s="584"/>
    </row>
    <row r="392">
      <c r="A392" s="584"/>
      <c r="B392" s="584"/>
      <c r="C392" s="615"/>
      <c r="D392" s="584"/>
      <c r="E392" s="584"/>
      <c r="F392" s="584"/>
      <c r="G392" s="584"/>
      <c r="H392" s="584"/>
      <c r="I392" s="584"/>
      <c r="J392" s="584"/>
      <c r="K392" s="584"/>
      <c r="L392" s="584"/>
      <c r="M392" s="584"/>
      <c r="N392" s="584"/>
      <c r="O392" s="584"/>
      <c r="P392" s="584"/>
      <c r="Q392" s="584"/>
      <c r="R392" s="584"/>
      <c r="S392" s="584"/>
      <c r="T392" s="584"/>
      <c r="U392" s="584"/>
      <c r="V392" s="584"/>
    </row>
    <row r="393">
      <c r="A393" s="584"/>
      <c r="B393" s="584"/>
      <c r="C393" s="615"/>
      <c r="D393" s="584"/>
      <c r="E393" s="584"/>
      <c r="F393" s="584"/>
      <c r="G393" s="584"/>
      <c r="H393" s="584"/>
      <c r="I393" s="584"/>
      <c r="J393" s="584"/>
      <c r="K393" s="584"/>
      <c r="L393" s="584"/>
      <c r="M393" s="584"/>
      <c r="N393" s="584"/>
      <c r="O393" s="584"/>
      <c r="P393" s="584"/>
      <c r="Q393" s="584"/>
      <c r="R393" s="584"/>
      <c r="S393" s="584"/>
      <c r="T393" s="584"/>
      <c r="U393" s="584"/>
      <c r="V393" s="584"/>
    </row>
    <row r="394">
      <c r="A394" s="584"/>
      <c r="B394" s="584"/>
      <c r="C394" s="615"/>
      <c r="D394" s="584"/>
      <c r="E394" s="584"/>
      <c r="F394" s="584"/>
      <c r="G394" s="584"/>
      <c r="H394" s="584"/>
      <c r="I394" s="584"/>
      <c r="J394" s="584"/>
      <c r="K394" s="584"/>
      <c r="L394" s="584"/>
      <c r="M394" s="584"/>
      <c r="N394" s="584"/>
      <c r="O394" s="584"/>
      <c r="P394" s="584"/>
      <c r="Q394" s="584"/>
      <c r="R394" s="584"/>
      <c r="S394" s="584"/>
      <c r="T394" s="584"/>
      <c r="U394" s="584"/>
      <c r="V394" s="584"/>
    </row>
    <row r="395">
      <c r="A395" s="584"/>
      <c r="B395" s="584"/>
      <c r="C395" s="615"/>
      <c r="D395" s="584"/>
      <c r="E395" s="584"/>
      <c r="F395" s="584"/>
      <c r="G395" s="584"/>
      <c r="H395" s="584"/>
      <c r="I395" s="584"/>
      <c r="J395" s="584"/>
      <c r="K395" s="584"/>
      <c r="L395" s="584"/>
      <c r="M395" s="584"/>
      <c r="N395" s="584"/>
      <c r="O395" s="584"/>
      <c r="P395" s="584"/>
      <c r="Q395" s="584"/>
      <c r="R395" s="584"/>
      <c r="S395" s="584"/>
      <c r="T395" s="584"/>
      <c r="U395" s="584"/>
      <c r="V395" s="584"/>
    </row>
    <row r="396">
      <c r="A396" s="584"/>
      <c r="B396" s="584"/>
      <c r="C396" s="615"/>
      <c r="D396" s="584"/>
      <c r="E396" s="584"/>
      <c r="F396" s="584"/>
      <c r="G396" s="584"/>
      <c r="H396" s="584"/>
      <c r="I396" s="584"/>
      <c r="J396" s="584"/>
      <c r="K396" s="584"/>
      <c r="L396" s="584"/>
      <c r="M396" s="584"/>
      <c r="N396" s="584"/>
      <c r="O396" s="584"/>
      <c r="P396" s="584"/>
      <c r="Q396" s="584"/>
      <c r="R396" s="584"/>
      <c r="S396" s="584"/>
      <c r="T396" s="584"/>
      <c r="U396" s="584"/>
      <c r="V396" s="584"/>
    </row>
    <row r="397">
      <c r="A397" s="584"/>
      <c r="B397" s="584"/>
      <c r="C397" s="615"/>
      <c r="D397" s="584"/>
      <c r="E397" s="584"/>
      <c r="F397" s="584"/>
      <c r="G397" s="584"/>
      <c r="H397" s="584"/>
      <c r="I397" s="584"/>
      <c r="J397" s="584"/>
      <c r="K397" s="584"/>
      <c r="L397" s="584"/>
      <c r="M397" s="584"/>
      <c r="N397" s="584"/>
      <c r="O397" s="584"/>
      <c r="P397" s="584"/>
      <c r="Q397" s="584"/>
      <c r="R397" s="584"/>
      <c r="S397" s="584"/>
      <c r="T397" s="584"/>
      <c r="U397" s="584"/>
      <c r="V397" s="584"/>
    </row>
    <row r="398">
      <c r="A398" s="584"/>
      <c r="B398" s="584"/>
      <c r="C398" s="615"/>
      <c r="D398" s="584"/>
      <c r="E398" s="584"/>
      <c r="F398" s="584"/>
      <c r="G398" s="584"/>
      <c r="H398" s="584"/>
      <c r="I398" s="584"/>
      <c r="J398" s="584"/>
      <c r="K398" s="584"/>
      <c r="L398" s="584"/>
      <c r="M398" s="584"/>
      <c r="N398" s="584"/>
      <c r="O398" s="584"/>
      <c r="P398" s="584"/>
      <c r="Q398" s="584"/>
      <c r="R398" s="584"/>
      <c r="S398" s="584"/>
      <c r="T398" s="584"/>
      <c r="U398" s="584"/>
      <c r="V398" s="584"/>
    </row>
    <row r="399">
      <c r="A399" s="584"/>
      <c r="B399" s="584"/>
      <c r="C399" s="615"/>
      <c r="D399" s="584"/>
      <c r="E399" s="584"/>
      <c r="F399" s="584"/>
      <c r="G399" s="584"/>
      <c r="H399" s="584"/>
      <c r="I399" s="584"/>
      <c r="J399" s="584"/>
      <c r="K399" s="584"/>
      <c r="L399" s="584"/>
      <c r="M399" s="584"/>
      <c r="N399" s="584"/>
      <c r="O399" s="584"/>
      <c r="P399" s="584"/>
      <c r="Q399" s="584"/>
      <c r="R399" s="584"/>
      <c r="S399" s="584"/>
      <c r="T399" s="584"/>
      <c r="U399" s="584"/>
      <c r="V399" s="584"/>
    </row>
    <row r="400">
      <c r="A400" s="584"/>
      <c r="B400" s="584"/>
      <c r="C400" s="615"/>
      <c r="D400" s="584"/>
      <c r="E400" s="584"/>
      <c r="F400" s="584"/>
      <c r="G400" s="584"/>
      <c r="H400" s="584"/>
      <c r="I400" s="584"/>
      <c r="J400" s="584"/>
      <c r="K400" s="584"/>
      <c r="L400" s="584"/>
      <c r="M400" s="584"/>
      <c r="N400" s="584"/>
      <c r="O400" s="584"/>
      <c r="P400" s="584"/>
      <c r="Q400" s="584"/>
      <c r="R400" s="584"/>
      <c r="S400" s="584"/>
      <c r="T400" s="584"/>
      <c r="U400" s="584"/>
      <c r="V400" s="584"/>
    </row>
    <row r="401">
      <c r="A401" s="584"/>
      <c r="B401" s="584"/>
      <c r="C401" s="615"/>
      <c r="D401" s="584"/>
      <c r="E401" s="584"/>
      <c r="F401" s="584"/>
      <c r="G401" s="584"/>
      <c r="H401" s="584"/>
      <c r="I401" s="584"/>
      <c r="J401" s="584"/>
      <c r="K401" s="584"/>
      <c r="L401" s="584"/>
      <c r="M401" s="584"/>
      <c r="N401" s="584"/>
      <c r="O401" s="584"/>
      <c r="P401" s="584"/>
      <c r="Q401" s="584"/>
      <c r="R401" s="584"/>
      <c r="S401" s="584"/>
      <c r="T401" s="584"/>
      <c r="U401" s="584"/>
      <c r="V401" s="584"/>
    </row>
    <row r="402">
      <c r="A402" s="584"/>
      <c r="B402" s="584"/>
      <c r="C402" s="615"/>
      <c r="D402" s="584"/>
      <c r="E402" s="584"/>
      <c r="F402" s="584"/>
      <c r="G402" s="584"/>
      <c r="H402" s="584"/>
      <c r="I402" s="584"/>
      <c r="J402" s="584"/>
      <c r="K402" s="584"/>
      <c r="L402" s="584"/>
      <c r="M402" s="584"/>
      <c r="N402" s="584"/>
      <c r="O402" s="584"/>
      <c r="P402" s="584"/>
      <c r="Q402" s="584"/>
      <c r="R402" s="584"/>
      <c r="S402" s="584"/>
      <c r="T402" s="584"/>
      <c r="U402" s="584"/>
      <c r="V402" s="584"/>
    </row>
    <row r="403">
      <c r="A403" s="584"/>
      <c r="B403" s="584"/>
      <c r="C403" s="615"/>
      <c r="D403" s="584"/>
      <c r="E403" s="584"/>
      <c r="F403" s="584"/>
      <c r="G403" s="584"/>
      <c r="H403" s="584"/>
      <c r="I403" s="584"/>
      <c r="J403" s="584"/>
      <c r="K403" s="584"/>
      <c r="L403" s="584"/>
      <c r="M403" s="584"/>
      <c r="N403" s="584"/>
      <c r="O403" s="584"/>
      <c r="P403" s="584"/>
      <c r="Q403" s="584"/>
      <c r="R403" s="584"/>
      <c r="S403" s="584"/>
      <c r="T403" s="584"/>
      <c r="U403" s="584"/>
      <c r="V403" s="584"/>
    </row>
    <row r="404">
      <c r="A404" s="584"/>
      <c r="B404" s="584"/>
      <c r="C404" s="615"/>
      <c r="D404" s="584"/>
      <c r="E404" s="584"/>
      <c r="F404" s="584"/>
      <c r="G404" s="584"/>
      <c r="H404" s="584"/>
      <c r="I404" s="584"/>
      <c r="J404" s="584"/>
      <c r="K404" s="584"/>
      <c r="L404" s="584"/>
      <c r="M404" s="584"/>
      <c r="N404" s="584"/>
      <c r="O404" s="584"/>
      <c r="P404" s="584"/>
      <c r="Q404" s="584"/>
      <c r="R404" s="584"/>
      <c r="S404" s="584"/>
      <c r="T404" s="584"/>
      <c r="U404" s="584"/>
      <c r="V404" s="584"/>
    </row>
    <row r="405">
      <c r="A405" s="584"/>
      <c r="B405" s="584"/>
      <c r="C405" s="615"/>
      <c r="D405" s="584"/>
      <c r="E405" s="584"/>
      <c r="F405" s="584"/>
      <c r="G405" s="584"/>
      <c r="H405" s="584"/>
      <c r="I405" s="584"/>
      <c r="J405" s="584"/>
      <c r="K405" s="584"/>
      <c r="L405" s="584"/>
      <c r="M405" s="584"/>
      <c r="N405" s="584"/>
      <c r="O405" s="584"/>
      <c r="P405" s="584"/>
      <c r="Q405" s="584"/>
      <c r="R405" s="584"/>
      <c r="S405" s="584"/>
      <c r="T405" s="584"/>
      <c r="U405" s="584"/>
      <c r="V405" s="584"/>
    </row>
    <row r="406">
      <c r="A406" s="584"/>
      <c r="B406" s="584"/>
      <c r="C406" s="615"/>
      <c r="D406" s="584"/>
      <c r="E406" s="584"/>
      <c r="F406" s="584"/>
      <c r="G406" s="584"/>
      <c r="H406" s="584"/>
      <c r="I406" s="584"/>
      <c r="J406" s="584"/>
      <c r="K406" s="584"/>
      <c r="L406" s="584"/>
      <c r="M406" s="584"/>
      <c r="N406" s="584"/>
      <c r="O406" s="584"/>
      <c r="P406" s="584"/>
      <c r="Q406" s="584"/>
      <c r="R406" s="584"/>
      <c r="S406" s="584"/>
      <c r="T406" s="584"/>
      <c r="U406" s="584"/>
      <c r="V406" s="584"/>
    </row>
    <row r="407">
      <c r="A407" s="584"/>
      <c r="B407" s="584"/>
      <c r="C407" s="615"/>
      <c r="D407" s="584"/>
      <c r="E407" s="584"/>
      <c r="F407" s="584"/>
      <c r="G407" s="584"/>
      <c r="H407" s="584"/>
      <c r="I407" s="584"/>
      <c r="J407" s="584"/>
      <c r="K407" s="584"/>
      <c r="L407" s="584"/>
      <c r="M407" s="584"/>
      <c r="N407" s="584"/>
      <c r="O407" s="584"/>
      <c r="P407" s="584"/>
      <c r="Q407" s="584"/>
      <c r="R407" s="584"/>
      <c r="S407" s="584"/>
      <c r="T407" s="584"/>
      <c r="U407" s="584"/>
      <c r="V407" s="584"/>
    </row>
    <row r="408">
      <c r="A408" s="584"/>
      <c r="B408" s="584"/>
      <c r="C408" s="615"/>
      <c r="D408" s="584"/>
      <c r="E408" s="584"/>
      <c r="F408" s="584"/>
      <c r="G408" s="584"/>
      <c r="H408" s="584"/>
      <c r="I408" s="584"/>
      <c r="J408" s="584"/>
      <c r="K408" s="584"/>
      <c r="L408" s="584"/>
      <c r="M408" s="584"/>
      <c r="N408" s="584"/>
      <c r="O408" s="584"/>
      <c r="P408" s="584"/>
      <c r="Q408" s="584"/>
      <c r="R408" s="584"/>
      <c r="S408" s="584"/>
      <c r="T408" s="584"/>
      <c r="U408" s="584"/>
      <c r="V408" s="584"/>
    </row>
    <row r="409">
      <c r="A409" s="584"/>
      <c r="B409" s="584"/>
      <c r="C409" s="615"/>
      <c r="D409" s="584"/>
      <c r="E409" s="584"/>
      <c r="F409" s="584"/>
      <c r="G409" s="584"/>
      <c r="H409" s="584"/>
      <c r="I409" s="584"/>
      <c r="J409" s="584"/>
      <c r="K409" s="584"/>
      <c r="L409" s="584"/>
      <c r="M409" s="584"/>
      <c r="N409" s="584"/>
      <c r="O409" s="584"/>
      <c r="P409" s="584"/>
      <c r="Q409" s="584"/>
      <c r="R409" s="584"/>
      <c r="S409" s="584"/>
      <c r="T409" s="584"/>
      <c r="U409" s="584"/>
      <c r="V409" s="584"/>
    </row>
    <row r="410">
      <c r="A410" s="584"/>
      <c r="B410" s="584"/>
      <c r="C410" s="615"/>
      <c r="D410" s="584"/>
      <c r="E410" s="584"/>
      <c r="F410" s="584"/>
      <c r="G410" s="584"/>
      <c r="H410" s="584"/>
      <c r="I410" s="584"/>
      <c r="J410" s="584"/>
      <c r="K410" s="584"/>
      <c r="L410" s="584"/>
      <c r="M410" s="584"/>
      <c r="N410" s="584"/>
      <c r="O410" s="584"/>
      <c r="P410" s="584"/>
      <c r="Q410" s="584"/>
      <c r="R410" s="584"/>
      <c r="S410" s="584"/>
      <c r="T410" s="584"/>
      <c r="U410" s="584"/>
      <c r="V410" s="584"/>
    </row>
    <row r="411">
      <c r="A411" s="584"/>
      <c r="B411" s="584"/>
      <c r="C411" s="615"/>
      <c r="D411" s="584"/>
      <c r="E411" s="584"/>
      <c r="F411" s="584"/>
      <c r="G411" s="584"/>
      <c r="H411" s="584"/>
      <c r="I411" s="584"/>
      <c r="J411" s="584"/>
      <c r="K411" s="584"/>
      <c r="L411" s="584"/>
      <c r="M411" s="584"/>
      <c r="N411" s="584"/>
      <c r="O411" s="584"/>
      <c r="P411" s="584"/>
      <c r="Q411" s="584"/>
      <c r="R411" s="584"/>
      <c r="S411" s="584"/>
      <c r="T411" s="584"/>
      <c r="U411" s="584"/>
      <c r="V411" s="584"/>
    </row>
    <row r="412">
      <c r="A412" s="584"/>
      <c r="B412" s="584"/>
      <c r="C412" s="615"/>
      <c r="D412" s="584"/>
      <c r="E412" s="584"/>
      <c r="F412" s="584"/>
      <c r="G412" s="584"/>
      <c r="H412" s="584"/>
      <c r="I412" s="584"/>
      <c r="J412" s="584"/>
      <c r="K412" s="584"/>
      <c r="L412" s="584"/>
      <c r="M412" s="584"/>
      <c r="N412" s="584"/>
      <c r="O412" s="584"/>
      <c r="P412" s="584"/>
      <c r="Q412" s="584"/>
      <c r="R412" s="584"/>
      <c r="S412" s="584"/>
      <c r="T412" s="584"/>
      <c r="U412" s="584"/>
      <c r="V412" s="584"/>
    </row>
    <row r="413">
      <c r="A413" s="584"/>
      <c r="B413" s="584"/>
      <c r="C413" s="615"/>
      <c r="D413" s="584"/>
      <c r="E413" s="584"/>
      <c r="F413" s="584"/>
      <c r="G413" s="584"/>
      <c r="H413" s="584"/>
      <c r="I413" s="584"/>
      <c r="J413" s="584"/>
      <c r="K413" s="584"/>
      <c r="L413" s="584"/>
      <c r="M413" s="584"/>
      <c r="N413" s="584"/>
      <c r="O413" s="584"/>
      <c r="P413" s="584"/>
      <c r="Q413" s="584"/>
      <c r="R413" s="584"/>
      <c r="S413" s="584"/>
      <c r="T413" s="584"/>
      <c r="U413" s="584"/>
      <c r="V413" s="584"/>
    </row>
    <row r="414">
      <c r="A414" s="584"/>
      <c r="B414" s="584"/>
      <c r="C414" s="615"/>
      <c r="D414" s="584"/>
      <c r="E414" s="584"/>
      <c r="F414" s="584"/>
      <c r="G414" s="584"/>
      <c r="H414" s="584"/>
      <c r="I414" s="584"/>
      <c r="J414" s="584"/>
      <c r="K414" s="584"/>
      <c r="L414" s="584"/>
      <c r="M414" s="584"/>
      <c r="N414" s="584"/>
      <c r="O414" s="584"/>
      <c r="P414" s="584"/>
      <c r="Q414" s="584"/>
      <c r="R414" s="584"/>
      <c r="S414" s="584"/>
      <c r="T414" s="584"/>
      <c r="U414" s="584"/>
      <c r="V414" s="584"/>
    </row>
    <row r="415">
      <c r="A415" s="584"/>
      <c r="B415" s="584"/>
      <c r="C415" s="615"/>
      <c r="D415" s="584"/>
      <c r="E415" s="584"/>
      <c r="F415" s="584"/>
      <c r="G415" s="584"/>
      <c r="H415" s="584"/>
      <c r="I415" s="584"/>
      <c r="J415" s="584"/>
      <c r="K415" s="584"/>
      <c r="L415" s="584"/>
      <c r="M415" s="584"/>
      <c r="N415" s="584"/>
      <c r="O415" s="584"/>
      <c r="P415" s="584"/>
      <c r="Q415" s="584"/>
      <c r="R415" s="584"/>
      <c r="S415" s="584"/>
      <c r="T415" s="584"/>
      <c r="U415" s="584"/>
      <c r="V415" s="584"/>
    </row>
    <row r="416">
      <c r="A416" s="584"/>
      <c r="B416" s="584"/>
      <c r="C416" s="615"/>
      <c r="D416" s="584"/>
      <c r="E416" s="584"/>
      <c r="F416" s="584"/>
      <c r="G416" s="584"/>
      <c r="H416" s="584"/>
      <c r="I416" s="584"/>
      <c r="J416" s="584"/>
      <c r="K416" s="584"/>
      <c r="L416" s="584"/>
      <c r="M416" s="584"/>
      <c r="N416" s="584"/>
      <c r="O416" s="584"/>
      <c r="P416" s="584"/>
      <c r="Q416" s="584"/>
      <c r="R416" s="584"/>
      <c r="S416" s="584"/>
      <c r="T416" s="584"/>
      <c r="U416" s="584"/>
      <c r="V416" s="584"/>
    </row>
    <row r="417">
      <c r="A417" s="584"/>
      <c r="B417" s="584"/>
      <c r="C417" s="615"/>
      <c r="D417" s="584"/>
      <c r="E417" s="584"/>
      <c r="F417" s="584"/>
      <c r="G417" s="584"/>
      <c r="H417" s="584"/>
      <c r="I417" s="584"/>
      <c r="J417" s="584"/>
      <c r="K417" s="584"/>
      <c r="L417" s="584"/>
      <c r="M417" s="584"/>
      <c r="N417" s="584"/>
      <c r="O417" s="584"/>
      <c r="P417" s="584"/>
      <c r="Q417" s="584"/>
      <c r="R417" s="584"/>
      <c r="S417" s="584"/>
      <c r="T417" s="584"/>
      <c r="U417" s="584"/>
      <c r="V417" s="584"/>
    </row>
    <row r="418">
      <c r="A418" s="584"/>
      <c r="B418" s="584"/>
      <c r="C418" s="615"/>
      <c r="D418" s="584"/>
      <c r="E418" s="584"/>
      <c r="F418" s="584"/>
      <c r="G418" s="584"/>
      <c r="H418" s="584"/>
      <c r="I418" s="584"/>
      <c r="J418" s="584"/>
      <c r="K418" s="584"/>
      <c r="L418" s="584"/>
      <c r="M418" s="584"/>
      <c r="N418" s="584"/>
      <c r="O418" s="584"/>
      <c r="P418" s="584"/>
      <c r="Q418" s="584"/>
      <c r="R418" s="584"/>
      <c r="S418" s="584"/>
      <c r="T418" s="584"/>
      <c r="U418" s="584"/>
      <c r="V418" s="584"/>
    </row>
    <row r="419">
      <c r="A419" s="584"/>
      <c r="B419" s="584"/>
      <c r="C419" s="615"/>
      <c r="D419" s="584"/>
      <c r="E419" s="584"/>
      <c r="F419" s="584"/>
      <c r="G419" s="584"/>
      <c r="H419" s="584"/>
      <c r="I419" s="584"/>
      <c r="J419" s="584"/>
      <c r="K419" s="584"/>
      <c r="L419" s="584"/>
      <c r="M419" s="584"/>
      <c r="N419" s="584"/>
      <c r="O419" s="584"/>
      <c r="P419" s="584"/>
      <c r="Q419" s="584"/>
      <c r="R419" s="584"/>
      <c r="S419" s="584"/>
      <c r="T419" s="584"/>
      <c r="U419" s="584"/>
      <c r="V419" s="584"/>
    </row>
    <row r="420">
      <c r="A420" s="584"/>
      <c r="B420" s="584"/>
      <c r="C420" s="615"/>
      <c r="D420" s="584"/>
      <c r="E420" s="584"/>
      <c r="F420" s="584"/>
      <c r="G420" s="584"/>
      <c r="H420" s="584"/>
      <c r="I420" s="584"/>
      <c r="J420" s="584"/>
      <c r="K420" s="584"/>
      <c r="L420" s="584"/>
      <c r="M420" s="584"/>
      <c r="N420" s="584"/>
      <c r="O420" s="584"/>
      <c r="P420" s="584"/>
      <c r="Q420" s="584"/>
      <c r="R420" s="584"/>
      <c r="S420" s="584"/>
      <c r="T420" s="584"/>
      <c r="U420" s="584"/>
      <c r="V420" s="584"/>
    </row>
    <row r="421">
      <c r="A421" s="584"/>
      <c r="B421" s="584"/>
      <c r="C421" s="615"/>
      <c r="D421" s="584"/>
      <c r="E421" s="584"/>
      <c r="F421" s="584"/>
      <c r="G421" s="584"/>
      <c r="H421" s="584"/>
      <c r="I421" s="584"/>
      <c r="J421" s="584"/>
      <c r="K421" s="584"/>
      <c r="L421" s="584"/>
      <c r="M421" s="584"/>
      <c r="N421" s="584"/>
      <c r="O421" s="584"/>
      <c r="P421" s="584"/>
      <c r="Q421" s="584"/>
      <c r="R421" s="584"/>
      <c r="S421" s="584"/>
      <c r="T421" s="584"/>
      <c r="U421" s="584"/>
      <c r="V421" s="584"/>
    </row>
    <row r="422">
      <c r="A422" s="584"/>
      <c r="B422" s="584"/>
      <c r="C422" s="615"/>
      <c r="D422" s="584"/>
      <c r="E422" s="584"/>
      <c r="F422" s="584"/>
      <c r="G422" s="584"/>
      <c r="H422" s="584"/>
      <c r="I422" s="584"/>
      <c r="J422" s="584"/>
      <c r="K422" s="584"/>
      <c r="L422" s="584"/>
      <c r="M422" s="584"/>
      <c r="N422" s="584"/>
      <c r="O422" s="584"/>
      <c r="P422" s="584"/>
      <c r="Q422" s="584"/>
      <c r="R422" s="584"/>
      <c r="S422" s="584"/>
      <c r="T422" s="584"/>
      <c r="U422" s="584"/>
      <c r="V422" s="584"/>
    </row>
    <row r="423">
      <c r="A423" s="584"/>
      <c r="B423" s="584"/>
      <c r="C423" s="615"/>
      <c r="D423" s="584"/>
      <c r="E423" s="584"/>
      <c r="F423" s="584"/>
      <c r="G423" s="584"/>
      <c r="H423" s="584"/>
      <c r="I423" s="584"/>
      <c r="J423" s="584"/>
      <c r="K423" s="584"/>
      <c r="L423" s="584"/>
      <c r="M423" s="584"/>
      <c r="N423" s="584"/>
      <c r="O423" s="584"/>
      <c r="P423" s="584"/>
      <c r="Q423" s="584"/>
      <c r="R423" s="584"/>
      <c r="S423" s="584"/>
      <c r="T423" s="584"/>
      <c r="U423" s="584"/>
      <c r="V423" s="584"/>
    </row>
    <row r="424">
      <c r="A424" s="584"/>
      <c r="B424" s="584"/>
      <c r="C424" s="615"/>
      <c r="D424" s="584"/>
      <c r="E424" s="584"/>
      <c r="F424" s="584"/>
      <c r="G424" s="584"/>
      <c r="H424" s="584"/>
      <c r="I424" s="584"/>
      <c r="J424" s="584"/>
      <c r="K424" s="584"/>
      <c r="L424" s="584"/>
      <c r="M424" s="584"/>
      <c r="N424" s="584"/>
      <c r="O424" s="584"/>
      <c r="P424" s="584"/>
      <c r="Q424" s="584"/>
      <c r="R424" s="584"/>
      <c r="S424" s="584"/>
      <c r="T424" s="584"/>
      <c r="U424" s="584"/>
      <c r="V424" s="584"/>
    </row>
    <row r="425">
      <c r="A425" s="584"/>
      <c r="B425" s="584"/>
      <c r="C425" s="615"/>
      <c r="D425" s="584"/>
      <c r="E425" s="584"/>
      <c r="F425" s="584"/>
      <c r="G425" s="584"/>
      <c r="H425" s="584"/>
      <c r="I425" s="584"/>
      <c r="J425" s="584"/>
      <c r="K425" s="584"/>
      <c r="L425" s="584"/>
      <c r="M425" s="584"/>
      <c r="N425" s="584"/>
      <c r="O425" s="584"/>
      <c r="P425" s="584"/>
      <c r="Q425" s="584"/>
      <c r="R425" s="584"/>
      <c r="S425" s="584"/>
      <c r="T425" s="584"/>
      <c r="U425" s="584"/>
      <c r="V425" s="584"/>
    </row>
    <row r="426">
      <c r="A426" s="584"/>
      <c r="B426" s="584"/>
      <c r="C426" s="615"/>
      <c r="D426" s="584"/>
      <c r="E426" s="584"/>
      <c r="F426" s="584"/>
      <c r="G426" s="584"/>
      <c r="H426" s="584"/>
      <c r="I426" s="584"/>
      <c r="J426" s="584"/>
      <c r="K426" s="584"/>
      <c r="L426" s="584"/>
      <c r="M426" s="584"/>
      <c r="N426" s="584"/>
      <c r="O426" s="584"/>
      <c r="P426" s="584"/>
      <c r="Q426" s="584"/>
      <c r="R426" s="584"/>
      <c r="S426" s="584"/>
      <c r="T426" s="584"/>
      <c r="U426" s="584"/>
      <c r="V426" s="584"/>
    </row>
    <row r="427">
      <c r="A427" s="584"/>
      <c r="B427" s="584"/>
      <c r="C427" s="615"/>
      <c r="D427" s="584"/>
      <c r="E427" s="584"/>
      <c r="F427" s="584"/>
      <c r="G427" s="584"/>
      <c r="H427" s="584"/>
      <c r="I427" s="584"/>
      <c r="J427" s="584"/>
      <c r="K427" s="584"/>
      <c r="L427" s="584"/>
      <c r="M427" s="584"/>
      <c r="N427" s="584"/>
      <c r="O427" s="584"/>
      <c r="P427" s="584"/>
      <c r="Q427" s="584"/>
      <c r="R427" s="584"/>
      <c r="S427" s="584"/>
      <c r="T427" s="584"/>
      <c r="U427" s="584"/>
      <c r="V427" s="584"/>
    </row>
    <row r="428">
      <c r="A428" s="584"/>
      <c r="B428" s="584"/>
      <c r="C428" s="615"/>
      <c r="D428" s="584"/>
      <c r="E428" s="584"/>
      <c r="F428" s="584"/>
      <c r="G428" s="584"/>
      <c r="H428" s="584"/>
      <c r="I428" s="584"/>
      <c r="J428" s="584"/>
      <c r="K428" s="584"/>
      <c r="L428" s="584"/>
      <c r="M428" s="584"/>
      <c r="N428" s="584"/>
      <c r="O428" s="584"/>
      <c r="P428" s="584"/>
      <c r="Q428" s="584"/>
      <c r="R428" s="584"/>
      <c r="S428" s="584"/>
      <c r="T428" s="584"/>
      <c r="U428" s="584"/>
      <c r="V428" s="584"/>
    </row>
    <row r="429">
      <c r="A429" s="584"/>
      <c r="B429" s="584"/>
      <c r="C429" s="615"/>
      <c r="D429" s="584"/>
      <c r="E429" s="584"/>
      <c r="F429" s="584"/>
      <c r="G429" s="584"/>
      <c r="H429" s="584"/>
      <c r="I429" s="584"/>
      <c r="J429" s="584"/>
      <c r="K429" s="584"/>
      <c r="L429" s="584"/>
      <c r="M429" s="584"/>
      <c r="N429" s="584"/>
      <c r="O429" s="584"/>
      <c r="P429" s="584"/>
      <c r="Q429" s="584"/>
      <c r="R429" s="584"/>
      <c r="S429" s="584"/>
      <c r="T429" s="584"/>
      <c r="U429" s="584"/>
      <c r="V429" s="584"/>
    </row>
    <row r="430">
      <c r="A430" s="584"/>
      <c r="B430" s="584"/>
      <c r="C430" s="615"/>
      <c r="D430" s="584"/>
      <c r="E430" s="584"/>
      <c r="F430" s="584"/>
      <c r="G430" s="584"/>
      <c r="H430" s="584"/>
      <c r="I430" s="584"/>
      <c r="J430" s="584"/>
      <c r="K430" s="584"/>
      <c r="L430" s="584"/>
      <c r="M430" s="584"/>
      <c r="N430" s="584"/>
      <c r="O430" s="584"/>
      <c r="P430" s="584"/>
      <c r="Q430" s="584"/>
      <c r="R430" s="584"/>
      <c r="S430" s="584"/>
      <c r="T430" s="584"/>
      <c r="U430" s="584"/>
      <c r="V430" s="584"/>
    </row>
    <row r="431">
      <c r="A431" s="584"/>
      <c r="B431" s="584"/>
      <c r="C431" s="615"/>
      <c r="D431" s="584"/>
      <c r="E431" s="584"/>
      <c r="F431" s="584"/>
      <c r="G431" s="584"/>
      <c r="H431" s="584"/>
      <c r="I431" s="584"/>
      <c r="J431" s="584"/>
      <c r="K431" s="584"/>
      <c r="L431" s="584"/>
      <c r="M431" s="584"/>
      <c r="N431" s="584"/>
      <c r="O431" s="584"/>
      <c r="P431" s="584"/>
      <c r="Q431" s="584"/>
      <c r="R431" s="584"/>
      <c r="S431" s="584"/>
      <c r="T431" s="584"/>
      <c r="U431" s="584"/>
      <c r="V431" s="584"/>
    </row>
    <row r="432">
      <c r="A432" s="584"/>
      <c r="B432" s="584"/>
      <c r="C432" s="615"/>
      <c r="D432" s="584"/>
      <c r="E432" s="584"/>
      <c r="F432" s="584"/>
      <c r="G432" s="584"/>
      <c r="H432" s="584"/>
      <c r="I432" s="584"/>
      <c r="J432" s="584"/>
      <c r="K432" s="584"/>
      <c r="L432" s="584"/>
      <c r="M432" s="584"/>
      <c r="N432" s="584"/>
      <c r="O432" s="584"/>
      <c r="P432" s="584"/>
      <c r="Q432" s="584"/>
      <c r="R432" s="584"/>
      <c r="S432" s="584"/>
      <c r="T432" s="584"/>
      <c r="U432" s="584"/>
      <c r="V432" s="584"/>
    </row>
    <row r="433">
      <c r="A433" s="584"/>
      <c r="B433" s="584"/>
      <c r="C433" s="615"/>
      <c r="D433" s="584"/>
      <c r="E433" s="584"/>
      <c r="F433" s="584"/>
      <c r="G433" s="584"/>
      <c r="H433" s="584"/>
      <c r="I433" s="584"/>
      <c r="J433" s="584"/>
      <c r="K433" s="584"/>
      <c r="L433" s="584"/>
      <c r="M433" s="584"/>
      <c r="N433" s="584"/>
      <c r="O433" s="584"/>
      <c r="P433" s="584"/>
      <c r="Q433" s="584"/>
      <c r="R433" s="584"/>
      <c r="S433" s="584"/>
      <c r="T433" s="584"/>
      <c r="U433" s="584"/>
      <c r="V433" s="584"/>
    </row>
    <row r="434">
      <c r="A434" s="584"/>
      <c r="B434" s="584"/>
      <c r="C434" s="615"/>
      <c r="D434" s="584"/>
      <c r="E434" s="584"/>
      <c r="F434" s="584"/>
      <c r="G434" s="584"/>
      <c r="H434" s="584"/>
      <c r="I434" s="584"/>
      <c r="J434" s="584"/>
      <c r="K434" s="584"/>
      <c r="L434" s="584"/>
      <c r="M434" s="584"/>
      <c r="N434" s="584"/>
      <c r="O434" s="584"/>
      <c r="P434" s="584"/>
      <c r="Q434" s="584"/>
      <c r="R434" s="584"/>
      <c r="S434" s="584"/>
      <c r="T434" s="584"/>
      <c r="U434" s="584"/>
      <c r="V434" s="584"/>
    </row>
    <row r="435">
      <c r="A435" s="584"/>
      <c r="B435" s="584"/>
      <c r="C435" s="615"/>
      <c r="D435" s="584"/>
      <c r="E435" s="584"/>
      <c r="F435" s="584"/>
      <c r="G435" s="584"/>
      <c r="H435" s="584"/>
      <c r="I435" s="584"/>
      <c r="J435" s="584"/>
      <c r="K435" s="584"/>
      <c r="L435" s="584"/>
      <c r="M435" s="584"/>
      <c r="N435" s="584"/>
      <c r="O435" s="584"/>
      <c r="P435" s="584"/>
      <c r="Q435" s="584"/>
      <c r="R435" s="584"/>
      <c r="S435" s="584"/>
      <c r="T435" s="584"/>
      <c r="U435" s="584"/>
      <c r="V435" s="584"/>
    </row>
    <row r="436">
      <c r="A436" s="584"/>
      <c r="B436" s="584"/>
      <c r="C436" s="615"/>
      <c r="D436" s="584"/>
      <c r="E436" s="584"/>
      <c r="F436" s="584"/>
      <c r="G436" s="584"/>
      <c r="H436" s="584"/>
      <c r="I436" s="584"/>
      <c r="J436" s="584"/>
      <c r="K436" s="584"/>
      <c r="L436" s="584"/>
      <c r="M436" s="584"/>
      <c r="N436" s="584"/>
      <c r="O436" s="584"/>
      <c r="P436" s="584"/>
      <c r="Q436" s="584"/>
      <c r="R436" s="584"/>
      <c r="S436" s="584"/>
      <c r="T436" s="584"/>
      <c r="U436" s="584"/>
      <c r="V436" s="584"/>
    </row>
    <row r="437">
      <c r="A437" s="584"/>
      <c r="B437" s="584"/>
      <c r="C437" s="615"/>
      <c r="D437" s="584"/>
      <c r="E437" s="584"/>
      <c r="F437" s="584"/>
      <c r="G437" s="584"/>
      <c r="H437" s="584"/>
      <c r="I437" s="584"/>
      <c r="J437" s="584"/>
      <c r="K437" s="584"/>
      <c r="L437" s="584"/>
      <c r="M437" s="584"/>
      <c r="N437" s="584"/>
      <c r="O437" s="584"/>
      <c r="P437" s="584"/>
      <c r="Q437" s="584"/>
      <c r="R437" s="584"/>
      <c r="S437" s="584"/>
      <c r="T437" s="584"/>
      <c r="U437" s="584"/>
      <c r="V437" s="584"/>
    </row>
    <row r="438">
      <c r="A438" s="584"/>
      <c r="B438" s="584"/>
      <c r="C438" s="615"/>
      <c r="D438" s="584"/>
      <c r="E438" s="584"/>
      <c r="F438" s="584"/>
      <c r="G438" s="584"/>
      <c r="H438" s="584"/>
      <c r="I438" s="584"/>
      <c r="J438" s="584"/>
      <c r="K438" s="584"/>
      <c r="L438" s="584"/>
      <c r="M438" s="584"/>
      <c r="N438" s="584"/>
      <c r="O438" s="584"/>
      <c r="P438" s="584"/>
      <c r="Q438" s="584"/>
      <c r="R438" s="584"/>
      <c r="S438" s="584"/>
      <c r="T438" s="584"/>
      <c r="U438" s="584"/>
      <c r="V438" s="584"/>
    </row>
    <row r="439">
      <c r="A439" s="584"/>
      <c r="B439" s="584"/>
      <c r="C439" s="615"/>
      <c r="D439" s="584"/>
      <c r="E439" s="584"/>
      <c r="F439" s="584"/>
      <c r="G439" s="584"/>
      <c r="H439" s="584"/>
      <c r="I439" s="584"/>
      <c r="J439" s="584"/>
      <c r="K439" s="584"/>
      <c r="L439" s="584"/>
      <c r="M439" s="584"/>
      <c r="N439" s="584"/>
      <c r="O439" s="584"/>
      <c r="P439" s="584"/>
      <c r="Q439" s="584"/>
      <c r="R439" s="584"/>
      <c r="S439" s="584"/>
      <c r="T439" s="584"/>
      <c r="U439" s="584"/>
      <c r="V439" s="584"/>
    </row>
    <row r="440">
      <c r="A440" s="584"/>
      <c r="B440" s="584"/>
      <c r="C440" s="615"/>
      <c r="D440" s="584"/>
      <c r="E440" s="584"/>
      <c r="F440" s="584"/>
      <c r="G440" s="584"/>
      <c r="H440" s="584"/>
      <c r="I440" s="584"/>
      <c r="J440" s="584"/>
      <c r="K440" s="584"/>
      <c r="L440" s="584"/>
      <c r="M440" s="584"/>
      <c r="N440" s="584"/>
      <c r="O440" s="584"/>
      <c r="P440" s="584"/>
      <c r="Q440" s="584"/>
      <c r="R440" s="584"/>
      <c r="S440" s="584"/>
      <c r="T440" s="584"/>
      <c r="U440" s="584"/>
      <c r="V440" s="584"/>
    </row>
    <row r="441">
      <c r="A441" s="584"/>
      <c r="B441" s="584"/>
      <c r="C441" s="615"/>
      <c r="D441" s="584"/>
      <c r="E441" s="584"/>
      <c r="F441" s="584"/>
      <c r="G441" s="584"/>
      <c r="H441" s="584"/>
      <c r="I441" s="584"/>
      <c r="J441" s="584"/>
      <c r="K441" s="584"/>
      <c r="L441" s="584"/>
      <c r="M441" s="584"/>
      <c r="N441" s="584"/>
      <c r="O441" s="584"/>
      <c r="P441" s="584"/>
      <c r="Q441" s="584"/>
      <c r="R441" s="584"/>
      <c r="S441" s="584"/>
      <c r="T441" s="584"/>
      <c r="U441" s="584"/>
      <c r="V441" s="584"/>
    </row>
    <row r="442">
      <c r="A442" s="584"/>
      <c r="B442" s="584"/>
      <c r="C442" s="615"/>
      <c r="D442" s="584"/>
      <c r="E442" s="584"/>
      <c r="F442" s="584"/>
      <c r="G442" s="584"/>
      <c r="H442" s="584"/>
      <c r="I442" s="584"/>
      <c r="J442" s="584"/>
      <c r="K442" s="584"/>
      <c r="L442" s="584"/>
      <c r="M442" s="584"/>
      <c r="N442" s="584"/>
      <c r="O442" s="584"/>
      <c r="P442" s="584"/>
      <c r="Q442" s="584"/>
      <c r="R442" s="584"/>
      <c r="S442" s="584"/>
      <c r="T442" s="584"/>
      <c r="U442" s="584"/>
      <c r="V442" s="584"/>
    </row>
    <row r="443">
      <c r="A443" s="584"/>
      <c r="B443" s="584"/>
      <c r="C443" s="615"/>
      <c r="D443" s="584"/>
      <c r="E443" s="584"/>
      <c r="F443" s="584"/>
      <c r="G443" s="584"/>
      <c r="H443" s="584"/>
      <c r="I443" s="584"/>
      <c r="J443" s="584"/>
      <c r="K443" s="584"/>
      <c r="L443" s="584"/>
      <c r="M443" s="584"/>
      <c r="N443" s="584"/>
      <c r="O443" s="584"/>
      <c r="P443" s="584"/>
      <c r="Q443" s="584"/>
      <c r="R443" s="584"/>
      <c r="S443" s="584"/>
      <c r="T443" s="584"/>
      <c r="U443" s="584"/>
      <c r="V443" s="584"/>
    </row>
    <row r="444">
      <c r="A444" s="584"/>
      <c r="B444" s="584"/>
      <c r="C444" s="615"/>
      <c r="D444" s="584"/>
      <c r="E444" s="584"/>
      <c r="F444" s="584"/>
      <c r="G444" s="584"/>
      <c r="H444" s="584"/>
      <c r="I444" s="584"/>
      <c r="J444" s="584"/>
      <c r="K444" s="584"/>
      <c r="L444" s="584"/>
      <c r="M444" s="584"/>
      <c r="N444" s="584"/>
      <c r="O444" s="584"/>
      <c r="P444" s="584"/>
      <c r="Q444" s="584"/>
      <c r="R444" s="584"/>
      <c r="S444" s="584"/>
      <c r="T444" s="584"/>
      <c r="U444" s="584"/>
      <c r="V444" s="584"/>
    </row>
    <row r="445">
      <c r="A445" s="584"/>
      <c r="B445" s="584"/>
      <c r="C445" s="615"/>
      <c r="D445" s="584"/>
      <c r="E445" s="584"/>
      <c r="F445" s="584"/>
      <c r="G445" s="584"/>
      <c r="H445" s="584"/>
      <c r="I445" s="584"/>
      <c r="J445" s="584"/>
      <c r="K445" s="584"/>
      <c r="L445" s="584"/>
      <c r="M445" s="584"/>
      <c r="N445" s="584"/>
      <c r="O445" s="584"/>
      <c r="P445" s="584"/>
      <c r="Q445" s="584"/>
      <c r="R445" s="584"/>
      <c r="S445" s="584"/>
      <c r="T445" s="584"/>
      <c r="U445" s="584"/>
      <c r="V445" s="584"/>
    </row>
    <row r="446">
      <c r="A446" s="584"/>
      <c r="B446" s="584"/>
      <c r="C446" s="615"/>
      <c r="D446" s="584"/>
      <c r="E446" s="584"/>
      <c r="F446" s="584"/>
      <c r="G446" s="584"/>
      <c r="H446" s="584"/>
      <c r="I446" s="584"/>
      <c r="J446" s="584"/>
      <c r="K446" s="584"/>
      <c r="L446" s="584"/>
      <c r="M446" s="584"/>
      <c r="N446" s="584"/>
      <c r="O446" s="584"/>
      <c r="P446" s="584"/>
      <c r="Q446" s="584"/>
      <c r="R446" s="584"/>
      <c r="S446" s="584"/>
      <c r="T446" s="584"/>
      <c r="U446" s="584"/>
      <c r="V446" s="584"/>
    </row>
    <row r="447">
      <c r="A447" s="584"/>
      <c r="B447" s="584"/>
      <c r="C447" s="615"/>
      <c r="D447" s="584"/>
      <c r="E447" s="584"/>
      <c r="F447" s="584"/>
      <c r="G447" s="584"/>
      <c r="H447" s="584"/>
      <c r="I447" s="584"/>
      <c r="J447" s="584"/>
      <c r="K447" s="584"/>
      <c r="L447" s="584"/>
      <c r="M447" s="584"/>
      <c r="N447" s="584"/>
      <c r="O447" s="584"/>
      <c r="P447" s="584"/>
      <c r="Q447" s="584"/>
      <c r="R447" s="584"/>
      <c r="S447" s="584"/>
      <c r="T447" s="584"/>
      <c r="U447" s="584"/>
      <c r="V447" s="584"/>
    </row>
    <row r="448">
      <c r="A448" s="584"/>
      <c r="B448" s="584"/>
      <c r="C448" s="615"/>
      <c r="D448" s="584"/>
      <c r="E448" s="584"/>
      <c r="F448" s="584"/>
      <c r="G448" s="584"/>
      <c r="H448" s="584"/>
      <c r="I448" s="584"/>
      <c r="J448" s="584"/>
      <c r="K448" s="584"/>
      <c r="L448" s="584"/>
      <c r="M448" s="584"/>
      <c r="N448" s="584"/>
      <c r="O448" s="584"/>
      <c r="P448" s="584"/>
      <c r="Q448" s="584"/>
      <c r="R448" s="584"/>
      <c r="S448" s="584"/>
      <c r="T448" s="584"/>
      <c r="U448" s="584"/>
      <c r="V448" s="584"/>
    </row>
    <row r="449">
      <c r="A449" s="584"/>
      <c r="B449" s="584"/>
      <c r="C449" s="615"/>
      <c r="D449" s="584"/>
      <c r="E449" s="584"/>
      <c r="F449" s="584"/>
      <c r="G449" s="584"/>
      <c r="H449" s="584"/>
      <c r="I449" s="584"/>
      <c r="J449" s="584"/>
      <c r="K449" s="584"/>
      <c r="L449" s="584"/>
      <c r="M449" s="584"/>
      <c r="N449" s="584"/>
      <c r="O449" s="584"/>
      <c r="P449" s="584"/>
      <c r="Q449" s="584"/>
      <c r="R449" s="584"/>
      <c r="S449" s="584"/>
      <c r="T449" s="584"/>
      <c r="U449" s="584"/>
      <c r="V449" s="584"/>
    </row>
    <row r="450">
      <c r="A450" s="584"/>
      <c r="B450" s="584"/>
      <c r="C450" s="615"/>
      <c r="D450" s="584"/>
      <c r="E450" s="584"/>
      <c r="F450" s="584"/>
      <c r="G450" s="584"/>
      <c r="H450" s="584"/>
      <c r="I450" s="584"/>
      <c r="J450" s="584"/>
      <c r="K450" s="584"/>
      <c r="L450" s="584"/>
      <c r="M450" s="584"/>
      <c r="N450" s="584"/>
      <c r="O450" s="584"/>
      <c r="P450" s="584"/>
      <c r="Q450" s="584"/>
      <c r="R450" s="584"/>
      <c r="S450" s="584"/>
      <c r="T450" s="584"/>
      <c r="U450" s="584"/>
      <c r="V450" s="584"/>
    </row>
    <row r="451">
      <c r="A451" s="584"/>
      <c r="B451" s="584"/>
      <c r="C451" s="615"/>
      <c r="D451" s="584"/>
      <c r="E451" s="584"/>
      <c r="F451" s="584"/>
      <c r="G451" s="584"/>
      <c r="H451" s="584"/>
      <c r="I451" s="584"/>
      <c r="J451" s="584"/>
      <c r="K451" s="584"/>
      <c r="L451" s="584"/>
      <c r="M451" s="584"/>
      <c r="N451" s="584"/>
      <c r="O451" s="584"/>
      <c r="P451" s="584"/>
      <c r="Q451" s="584"/>
      <c r="R451" s="584"/>
      <c r="S451" s="584"/>
      <c r="T451" s="584"/>
      <c r="U451" s="584"/>
      <c r="V451" s="584"/>
    </row>
    <row r="452">
      <c r="A452" s="584"/>
      <c r="B452" s="584"/>
      <c r="C452" s="615"/>
      <c r="D452" s="584"/>
      <c r="E452" s="584"/>
      <c r="F452" s="584"/>
      <c r="G452" s="584"/>
      <c r="H452" s="584"/>
      <c r="I452" s="584"/>
      <c r="J452" s="584"/>
      <c r="K452" s="584"/>
      <c r="L452" s="584"/>
      <c r="M452" s="584"/>
      <c r="N452" s="584"/>
      <c r="O452" s="584"/>
      <c r="P452" s="584"/>
      <c r="Q452" s="584"/>
      <c r="R452" s="584"/>
      <c r="S452" s="584"/>
      <c r="T452" s="584"/>
      <c r="U452" s="584"/>
      <c r="V452" s="584"/>
    </row>
    <row r="453">
      <c r="A453" s="584"/>
      <c r="B453" s="584"/>
      <c r="C453" s="615"/>
      <c r="D453" s="584"/>
      <c r="E453" s="584"/>
      <c r="F453" s="584"/>
      <c r="G453" s="584"/>
      <c r="H453" s="584"/>
      <c r="I453" s="584"/>
      <c r="J453" s="584"/>
      <c r="K453" s="584"/>
      <c r="L453" s="584"/>
      <c r="M453" s="584"/>
      <c r="N453" s="584"/>
      <c r="O453" s="584"/>
      <c r="P453" s="584"/>
      <c r="Q453" s="584"/>
      <c r="R453" s="584"/>
      <c r="S453" s="584"/>
      <c r="T453" s="584"/>
      <c r="U453" s="584"/>
      <c r="V453" s="584"/>
    </row>
    <row r="454">
      <c r="A454" s="584"/>
      <c r="B454" s="584"/>
      <c r="C454" s="615"/>
      <c r="D454" s="584"/>
      <c r="E454" s="584"/>
      <c r="F454" s="584"/>
      <c r="G454" s="584"/>
      <c r="H454" s="584"/>
      <c r="I454" s="584"/>
      <c r="J454" s="584"/>
      <c r="K454" s="584"/>
      <c r="L454" s="584"/>
      <c r="M454" s="584"/>
      <c r="N454" s="584"/>
      <c r="O454" s="584"/>
      <c r="P454" s="584"/>
      <c r="Q454" s="584"/>
      <c r="R454" s="584"/>
      <c r="S454" s="584"/>
      <c r="T454" s="584"/>
      <c r="U454" s="584"/>
      <c r="V454" s="584"/>
    </row>
    <row r="455">
      <c r="A455" s="584"/>
      <c r="B455" s="584"/>
      <c r="C455" s="615"/>
      <c r="D455" s="584"/>
      <c r="E455" s="584"/>
      <c r="F455" s="584"/>
      <c r="G455" s="584"/>
      <c r="H455" s="584"/>
      <c r="I455" s="584"/>
      <c r="J455" s="584"/>
      <c r="K455" s="584"/>
      <c r="L455" s="584"/>
      <c r="M455" s="584"/>
      <c r="N455" s="584"/>
      <c r="O455" s="584"/>
      <c r="P455" s="584"/>
      <c r="Q455" s="584"/>
      <c r="R455" s="584"/>
      <c r="S455" s="584"/>
      <c r="T455" s="584"/>
      <c r="U455" s="584"/>
      <c r="V455" s="584"/>
    </row>
    <row r="456">
      <c r="A456" s="584"/>
      <c r="B456" s="584"/>
      <c r="C456" s="615"/>
      <c r="D456" s="584"/>
      <c r="E456" s="584"/>
      <c r="F456" s="584"/>
      <c r="G456" s="584"/>
      <c r="H456" s="584"/>
      <c r="I456" s="584"/>
      <c r="J456" s="584"/>
      <c r="K456" s="584"/>
      <c r="L456" s="584"/>
      <c r="M456" s="584"/>
      <c r="N456" s="584"/>
      <c r="O456" s="584"/>
      <c r="P456" s="584"/>
      <c r="Q456" s="584"/>
      <c r="R456" s="584"/>
      <c r="S456" s="584"/>
      <c r="T456" s="584"/>
      <c r="U456" s="584"/>
      <c r="V456" s="584"/>
    </row>
    <row r="457">
      <c r="A457" s="584"/>
      <c r="B457" s="584"/>
      <c r="C457" s="615"/>
      <c r="D457" s="584"/>
      <c r="E457" s="584"/>
      <c r="F457" s="584"/>
      <c r="G457" s="584"/>
      <c r="H457" s="584"/>
      <c r="I457" s="584"/>
      <c r="J457" s="584"/>
      <c r="K457" s="584"/>
      <c r="L457" s="584"/>
      <c r="M457" s="584"/>
      <c r="N457" s="584"/>
      <c r="O457" s="584"/>
      <c r="P457" s="584"/>
      <c r="Q457" s="584"/>
      <c r="R457" s="584"/>
      <c r="S457" s="584"/>
      <c r="T457" s="584"/>
      <c r="U457" s="584"/>
      <c r="V457" s="584"/>
    </row>
    <row r="458">
      <c r="A458" s="584"/>
      <c r="B458" s="584"/>
      <c r="C458" s="615"/>
      <c r="D458" s="584"/>
      <c r="E458" s="584"/>
      <c r="F458" s="584"/>
      <c r="G458" s="584"/>
      <c r="H458" s="584"/>
      <c r="I458" s="584"/>
      <c r="J458" s="584"/>
      <c r="K458" s="584"/>
      <c r="L458" s="584"/>
      <c r="M458" s="584"/>
      <c r="N458" s="584"/>
      <c r="O458" s="584"/>
      <c r="P458" s="584"/>
      <c r="Q458" s="584"/>
      <c r="R458" s="584"/>
      <c r="S458" s="584"/>
      <c r="T458" s="584"/>
      <c r="U458" s="584"/>
      <c r="V458" s="584"/>
    </row>
    <row r="459">
      <c r="A459" s="584"/>
      <c r="B459" s="584"/>
      <c r="C459" s="615"/>
      <c r="D459" s="584"/>
      <c r="E459" s="584"/>
      <c r="F459" s="584"/>
      <c r="G459" s="584"/>
      <c r="H459" s="584"/>
      <c r="I459" s="584"/>
      <c r="J459" s="584"/>
      <c r="K459" s="584"/>
      <c r="L459" s="584"/>
      <c r="M459" s="584"/>
      <c r="N459" s="584"/>
      <c r="O459" s="584"/>
      <c r="P459" s="584"/>
      <c r="Q459" s="584"/>
      <c r="R459" s="584"/>
      <c r="S459" s="584"/>
      <c r="T459" s="584"/>
      <c r="U459" s="584"/>
      <c r="V459" s="584"/>
    </row>
    <row r="460">
      <c r="A460" s="584"/>
      <c r="B460" s="584"/>
      <c r="C460" s="615"/>
      <c r="D460" s="584"/>
      <c r="E460" s="584"/>
      <c r="F460" s="584"/>
      <c r="G460" s="584"/>
      <c r="H460" s="584"/>
      <c r="I460" s="584"/>
      <c r="J460" s="584"/>
      <c r="K460" s="584"/>
      <c r="L460" s="584"/>
      <c r="M460" s="584"/>
      <c r="N460" s="584"/>
      <c r="O460" s="584"/>
      <c r="P460" s="584"/>
      <c r="Q460" s="584"/>
      <c r="R460" s="584"/>
      <c r="S460" s="584"/>
      <c r="T460" s="584"/>
      <c r="U460" s="584"/>
      <c r="V460" s="584"/>
    </row>
    <row r="461">
      <c r="A461" s="584"/>
      <c r="B461" s="584"/>
      <c r="C461" s="615"/>
      <c r="D461" s="584"/>
      <c r="E461" s="584"/>
      <c r="F461" s="584"/>
      <c r="G461" s="584"/>
      <c r="H461" s="584"/>
      <c r="I461" s="584"/>
      <c r="J461" s="584"/>
      <c r="K461" s="584"/>
      <c r="L461" s="584"/>
      <c r="M461" s="584"/>
      <c r="N461" s="584"/>
      <c r="O461" s="584"/>
      <c r="P461" s="584"/>
      <c r="Q461" s="584"/>
      <c r="R461" s="584"/>
      <c r="S461" s="584"/>
      <c r="T461" s="584"/>
      <c r="U461" s="584"/>
      <c r="V461" s="584"/>
    </row>
    <row r="462">
      <c r="A462" s="584"/>
      <c r="B462" s="584"/>
      <c r="C462" s="615"/>
      <c r="D462" s="584"/>
      <c r="E462" s="584"/>
      <c r="F462" s="584"/>
      <c r="G462" s="584"/>
      <c r="H462" s="584"/>
      <c r="I462" s="584"/>
      <c r="J462" s="584"/>
      <c r="K462" s="584"/>
      <c r="L462" s="584"/>
      <c r="M462" s="584"/>
      <c r="N462" s="584"/>
      <c r="O462" s="584"/>
      <c r="P462" s="584"/>
      <c r="Q462" s="584"/>
      <c r="R462" s="584"/>
      <c r="S462" s="584"/>
      <c r="T462" s="584"/>
      <c r="U462" s="584"/>
      <c r="V462" s="584"/>
    </row>
    <row r="463">
      <c r="A463" s="584"/>
      <c r="B463" s="584"/>
      <c r="C463" s="615"/>
      <c r="D463" s="584"/>
      <c r="E463" s="584"/>
      <c r="F463" s="584"/>
      <c r="G463" s="584"/>
      <c r="H463" s="584"/>
      <c r="I463" s="584"/>
      <c r="J463" s="584"/>
      <c r="K463" s="584"/>
      <c r="L463" s="584"/>
      <c r="M463" s="584"/>
      <c r="N463" s="584"/>
      <c r="O463" s="584"/>
      <c r="P463" s="584"/>
      <c r="Q463" s="584"/>
      <c r="R463" s="584"/>
      <c r="S463" s="584"/>
      <c r="T463" s="584"/>
      <c r="U463" s="584"/>
      <c r="V463" s="584"/>
    </row>
    <row r="464">
      <c r="A464" s="584"/>
      <c r="B464" s="584"/>
      <c r="C464" s="615"/>
      <c r="D464" s="584"/>
      <c r="E464" s="584"/>
      <c r="F464" s="584"/>
      <c r="G464" s="584"/>
      <c r="H464" s="584"/>
      <c r="I464" s="584"/>
      <c r="J464" s="584"/>
      <c r="K464" s="584"/>
      <c r="L464" s="584"/>
      <c r="M464" s="584"/>
      <c r="N464" s="584"/>
      <c r="O464" s="584"/>
      <c r="P464" s="584"/>
      <c r="Q464" s="584"/>
      <c r="R464" s="584"/>
      <c r="S464" s="584"/>
      <c r="T464" s="584"/>
      <c r="U464" s="584"/>
      <c r="V464" s="584"/>
    </row>
    <row r="465">
      <c r="A465" s="584"/>
      <c r="B465" s="584"/>
      <c r="C465" s="615"/>
      <c r="D465" s="584"/>
      <c r="E465" s="584"/>
      <c r="F465" s="584"/>
      <c r="G465" s="584"/>
      <c r="H465" s="584"/>
      <c r="I465" s="584"/>
      <c r="J465" s="584"/>
      <c r="K465" s="584"/>
      <c r="L465" s="584"/>
      <c r="M465" s="584"/>
      <c r="N465" s="584"/>
      <c r="O465" s="584"/>
      <c r="P465" s="584"/>
      <c r="Q465" s="584"/>
      <c r="R465" s="584"/>
      <c r="S465" s="584"/>
      <c r="T465" s="584"/>
      <c r="U465" s="584"/>
      <c r="V465" s="584"/>
    </row>
    <row r="466">
      <c r="A466" s="584"/>
      <c r="B466" s="584"/>
      <c r="C466" s="615"/>
      <c r="D466" s="584"/>
      <c r="E466" s="584"/>
      <c r="F466" s="584"/>
      <c r="G466" s="584"/>
      <c r="H466" s="584"/>
      <c r="I466" s="584"/>
      <c r="J466" s="584"/>
      <c r="K466" s="584"/>
      <c r="L466" s="584"/>
      <c r="M466" s="584"/>
      <c r="N466" s="584"/>
      <c r="O466" s="584"/>
      <c r="P466" s="584"/>
      <c r="Q466" s="584"/>
      <c r="R466" s="584"/>
      <c r="S466" s="584"/>
      <c r="T466" s="584"/>
      <c r="U466" s="584"/>
      <c r="V466" s="584"/>
    </row>
    <row r="467">
      <c r="A467" s="584"/>
      <c r="B467" s="584"/>
      <c r="C467" s="615"/>
      <c r="D467" s="584"/>
      <c r="E467" s="584"/>
      <c r="F467" s="584"/>
      <c r="G467" s="584"/>
      <c r="H467" s="584"/>
      <c r="I467" s="584"/>
      <c r="J467" s="584"/>
      <c r="K467" s="584"/>
      <c r="L467" s="584"/>
      <c r="M467" s="584"/>
      <c r="N467" s="584"/>
      <c r="O467" s="584"/>
      <c r="P467" s="584"/>
      <c r="Q467" s="584"/>
      <c r="R467" s="584"/>
      <c r="S467" s="584"/>
      <c r="T467" s="584"/>
      <c r="U467" s="584"/>
      <c r="V467" s="584"/>
    </row>
    <row r="468">
      <c r="A468" s="584"/>
      <c r="B468" s="584"/>
      <c r="C468" s="615"/>
      <c r="D468" s="584"/>
      <c r="E468" s="584"/>
      <c r="F468" s="584"/>
      <c r="G468" s="584"/>
      <c r="H468" s="584"/>
      <c r="I468" s="584"/>
      <c r="J468" s="584"/>
      <c r="K468" s="584"/>
      <c r="L468" s="584"/>
      <c r="M468" s="584"/>
      <c r="N468" s="584"/>
      <c r="O468" s="584"/>
      <c r="P468" s="584"/>
      <c r="Q468" s="584"/>
      <c r="R468" s="584"/>
      <c r="S468" s="584"/>
      <c r="T468" s="584"/>
      <c r="U468" s="584"/>
      <c r="V468" s="584"/>
    </row>
    <row r="469">
      <c r="A469" s="584"/>
      <c r="B469" s="584"/>
      <c r="C469" s="615"/>
      <c r="D469" s="584"/>
      <c r="E469" s="584"/>
      <c r="F469" s="584"/>
      <c r="G469" s="584"/>
      <c r="H469" s="584"/>
      <c r="I469" s="584"/>
      <c r="J469" s="584"/>
      <c r="K469" s="584"/>
      <c r="L469" s="584"/>
      <c r="M469" s="584"/>
      <c r="N469" s="584"/>
      <c r="O469" s="584"/>
      <c r="P469" s="584"/>
      <c r="Q469" s="584"/>
      <c r="R469" s="584"/>
      <c r="S469" s="584"/>
      <c r="T469" s="584"/>
      <c r="U469" s="584"/>
      <c r="V469" s="584"/>
    </row>
    <row r="470">
      <c r="A470" s="584"/>
      <c r="B470" s="584"/>
      <c r="C470" s="615"/>
      <c r="D470" s="584"/>
      <c r="E470" s="584"/>
      <c r="F470" s="584"/>
      <c r="G470" s="584"/>
      <c r="H470" s="584"/>
      <c r="I470" s="584"/>
      <c r="J470" s="584"/>
      <c r="K470" s="584"/>
      <c r="L470" s="584"/>
      <c r="M470" s="584"/>
      <c r="N470" s="584"/>
      <c r="O470" s="584"/>
      <c r="P470" s="584"/>
      <c r="Q470" s="584"/>
      <c r="R470" s="584"/>
      <c r="S470" s="584"/>
      <c r="T470" s="584"/>
      <c r="U470" s="584"/>
      <c r="V470" s="584"/>
    </row>
    <row r="471">
      <c r="A471" s="584"/>
      <c r="B471" s="584"/>
      <c r="C471" s="615"/>
      <c r="D471" s="584"/>
      <c r="E471" s="584"/>
      <c r="F471" s="584"/>
      <c r="G471" s="584"/>
      <c r="H471" s="584"/>
      <c r="I471" s="584"/>
      <c r="J471" s="584"/>
      <c r="K471" s="584"/>
      <c r="L471" s="584"/>
      <c r="M471" s="584"/>
      <c r="N471" s="584"/>
      <c r="O471" s="584"/>
      <c r="P471" s="584"/>
      <c r="Q471" s="584"/>
      <c r="R471" s="584"/>
      <c r="S471" s="584"/>
      <c r="T471" s="584"/>
      <c r="U471" s="584"/>
      <c r="V471" s="584"/>
    </row>
    <row r="472">
      <c r="A472" s="584"/>
      <c r="B472" s="584"/>
      <c r="C472" s="615"/>
      <c r="D472" s="584"/>
      <c r="E472" s="584"/>
      <c r="F472" s="584"/>
      <c r="G472" s="584"/>
      <c r="H472" s="584"/>
      <c r="I472" s="584"/>
      <c r="J472" s="584"/>
      <c r="K472" s="584"/>
      <c r="L472" s="584"/>
      <c r="M472" s="584"/>
      <c r="N472" s="584"/>
      <c r="O472" s="584"/>
      <c r="P472" s="584"/>
      <c r="Q472" s="584"/>
      <c r="R472" s="584"/>
      <c r="S472" s="584"/>
      <c r="T472" s="584"/>
      <c r="U472" s="584"/>
      <c r="V472" s="584"/>
    </row>
    <row r="473">
      <c r="A473" s="584"/>
      <c r="B473" s="584"/>
      <c r="C473" s="615"/>
      <c r="D473" s="584"/>
      <c r="E473" s="584"/>
      <c r="F473" s="584"/>
      <c r="G473" s="584"/>
      <c r="H473" s="584"/>
      <c r="I473" s="584"/>
      <c r="J473" s="584"/>
      <c r="K473" s="584"/>
      <c r="L473" s="584"/>
      <c r="M473" s="584"/>
      <c r="N473" s="584"/>
      <c r="O473" s="584"/>
      <c r="P473" s="584"/>
      <c r="Q473" s="584"/>
      <c r="R473" s="584"/>
      <c r="S473" s="584"/>
      <c r="T473" s="584"/>
      <c r="U473" s="584"/>
      <c r="V473" s="584"/>
    </row>
    <row r="474">
      <c r="A474" s="584"/>
      <c r="B474" s="584"/>
      <c r="C474" s="615"/>
      <c r="D474" s="584"/>
      <c r="E474" s="584"/>
      <c r="F474" s="584"/>
      <c r="G474" s="584"/>
      <c r="H474" s="584"/>
      <c r="I474" s="584"/>
      <c r="J474" s="584"/>
      <c r="K474" s="584"/>
      <c r="L474" s="584"/>
      <c r="M474" s="584"/>
      <c r="N474" s="584"/>
      <c r="O474" s="584"/>
      <c r="P474" s="584"/>
      <c r="Q474" s="584"/>
      <c r="R474" s="584"/>
      <c r="S474" s="584"/>
      <c r="T474" s="584"/>
      <c r="U474" s="584"/>
      <c r="V474" s="584"/>
    </row>
    <row r="475">
      <c r="A475" s="584"/>
      <c r="B475" s="584"/>
      <c r="C475" s="615"/>
      <c r="D475" s="584"/>
      <c r="E475" s="584"/>
      <c r="F475" s="584"/>
      <c r="G475" s="584"/>
      <c r="H475" s="584"/>
      <c r="I475" s="584"/>
      <c r="J475" s="584"/>
      <c r="K475" s="584"/>
      <c r="L475" s="584"/>
      <c r="M475" s="584"/>
      <c r="N475" s="584"/>
      <c r="O475" s="584"/>
      <c r="P475" s="584"/>
      <c r="Q475" s="584"/>
      <c r="R475" s="584"/>
      <c r="S475" s="584"/>
      <c r="T475" s="584"/>
      <c r="U475" s="584"/>
      <c r="V475" s="584"/>
    </row>
    <row r="476">
      <c r="A476" s="584"/>
      <c r="B476" s="584"/>
      <c r="C476" s="615"/>
      <c r="D476" s="584"/>
      <c r="E476" s="584"/>
      <c r="F476" s="584"/>
      <c r="G476" s="584"/>
      <c r="H476" s="584"/>
      <c r="I476" s="584"/>
      <c r="J476" s="584"/>
      <c r="K476" s="584"/>
      <c r="L476" s="584"/>
      <c r="M476" s="584"/>
      <c r="N476" s="584"/>
      <c r="O476" s="584"/>
      <c r="P476" s="584"/>
      <c r="Q476" s="584"/>
      <c r="R476" s="584"/>
      <c r="S476" s="584"/>
      <c r="T476" s="584"/>
      <c r="U476" s="584"/>
      <c r="V476" s="584"/>
    </row>
    <row r="477">
      <c r="A477" s="584"/>
      <c r="B477" s="584"/>
      <c r="C477" s="615"/>
      <c r="D477" s="584"/>
      <c r="E477" s="584"/>
      <c r="F477" s="584"/>
      <c r="G477" s="584"/>
      <c r="H477" s="584"/>
      <c r="I477" s="584"/>
      <c r="J477" s="584"/>
      <c r="K477" s="584"/>
      <c r="L477" s="584"/>
      <c r="M477" s="584"/>
      <c r="N477" s="584"/>
      <c r="O477" s="584"/>
      <c r="P477" s="584"/>
      <c r="Q477" s="584"/>
      <c r="R477" s="584"/>
      <c r="S477" s="584"/>
      <c r="T477" s="584"/>
      <c r="U477" s="584"/>
      <c r="V477" s="584"/>
    </row>
    <row r="478">
      <c r="A478" s="584"/>
      <c r="B478" s="584"/>
      <c r="C478" s="615"/>
      <c r="D478" s="584"/>
      <c r="E478" s="584"/>
      <c r="F478" s="584"/>
      <c r="G478" s="584"/>
      <c r="H478" s="584"/>
      <c r="I478" s="584"/>
      <c r="J478" s="584"/>
      <c r="K478" s="584"/>
      <c r="L478" s="584"/>
      <c r="M478" s="584"/>
      <c r="N478" s="584"/>
      <c r="O478" s="584"/>
      <c r="P478" s="584"/>
      <c r="Q478" s="584"/>
      <c r="R478" s="584"/>
      <c r="S478" s="584"/>
      <c r="T478" s="584"/>
      <c r="U478" s="584"/>
      <c r="V478" s="584"/>
    </row>
    <row r="479">
      <c r="A479" s="584"/>
      <c r="B479" s="584"/>
      <c r="C479" s="615"/>
      <c r="D479" s="584"/>
      <c r="E479" s="584"/>
      <c r="F479" s="584"/>
      <c r="G479" s="584"/>
      <c r="H479" s="584"/>
      <c r="I479" s="584"/>
      <c r="J479" s="584"/>
      <c r="K479" s="584"/>
      <c r="L479" s="584"/>
      <c r="M479" s="584"/>
      <c r="N479" s="584"/>
      <c r="O479" s="584"/>
      <c r="P479" s="584"/>
      <c r="Q479" s="584"/>
      <c r="R479" s="584"/>
      <c r="S479" s="584"/>
      <c r="T479" s="584"/>
      <c r="U479" s="584"/>
      <c r="V479" s="584"/>
    </row>
    <row r="480">
      <c r="A480" s="584"/>
      <c r="B480" s="584"/>
      <c r="C480" s="615"/>
      <c r="D480" s="584"/>
      <c r="E480" s="584"/>
      <c r="F480" s="584"/>
      <c r="G480" s="584"/>
      <c r="H480" s="584"/>
      <c r="I480" s="584"/>
      <c r="J480" s="584"/>
      <c r="K480" s="584"/>
      <c r="L480" s="584"/>
      <c r="M480" s="584"/>
      <c r="N480" s="584"/>
      <c r="O480" s="584"/>
      <c r="P480" s="584"/>
      <c r="Q480" s="584"/>
      <c r="R480" s="584"/>
      <c r="S480" s="584"/>
      <c r="T480" s="584"/>
      <c r="U480" s="584"/>
      <c r="V480" s="584"/>
    </row>
    <row r="481">
      <c r="A481" s="584"/>
      <c r="B481" s="584"/>
      <c r="C481" s="615"/>
      <c r="D481" s="584"/>
      <c r="E481" s="584"/>
      <c r="F481" s="584"/>
      <c r="G481" s="584"/>
      <c r="H481" s="584"/>
      <c r="I481" s="584"/>
      <c r="J481" s="584"/>
      <c r="K481" s="584"/>
      <c r="L481" s="584"/>
      <c r="M481" s="584"/>
      <c r="N481" s="584"/>
      <c r="O481" s="584"/>
      <c r="P481" s="584"/>
      <c r="Q481" s="584"/>
      <c r="R481" s="584"/>
      <c r="S481" s="584"/>
      <c r="T481" s="584"/>
      <c r="U481" s="584"/>
      <c r="V481" s="584"/>
    </row>
    <row r="482">
      <c r="A482" s="584"/>
      <c r="B482" s="584"/>
      <c r="C482" s="615"/>
      <c r="D482" s="584"/>
      <c r="E482" s="584"/>
      <c r="F482" s="584"/>
      <c r="G482" s="584"/>
      <c r="H482" s="584"/>
      <c r="I482" s="584"/>
      <c r="J482" s="584"/>
      <c r="K482" s="584"/>
      <c r="L482" s="584"/>
      <c r="M482" s="584"/>
      <c r="N482" s="584"/>
      <c r="O482" s="584"/>
      <c r="P482" s="584"/>
      <c r="Q482" s="584"/>
      <c r="R482" s="584"/>
      <c r="S482" s="584"/>
      <c r="T482" s="584"/>
      <c r="U482" s="584"/>
      <c r="V482" s="584"/>
    </row>
    <row r="483">
      <c r="A483" s="584"/>
      <c r="B483" s="584"/>
      <c r="C483" s="615"/>
      <c r="D483" s="584"/>
      <c r="E483" s="584"/>
      <c r="F483" s="584"/>
      <c r="G483" s="584"/>
      <c r="H483" s="584"/>
      <c r="I483" s="584"/>
      <c r="J483" s="584"/>
      <c r="K483" s="584"/>
      <c r="L483" s="584"/>
      <c r="M483" s="584"/>
      <c r="N483" s="584"/>
      <c r="O483" s="584"/>
      <c r="P483" s="584"/>
      <c r="Q483" s="584"/>
      <c r="R483" s="584"/>
      <c r="S483" s="584"/>
      <c r="T483" s="584"/>
      <c r="U483" s="584"/>
      <c r="V483" s="584"/>
    </row>
    <row r="484">
      <c r="A484" s="584"/>
      <c r="B484" s="584"/>
      <c r="C484" s="615"/>
      <c r="D484" s="584"/>
      <c r="E484" s="584"/>
      <c r="F484" s="584"/>
      <c r="G484" s="584"/>
      <c r="H484" s="584"/>
      <c r="I484" s="584"/>
      <c r="J484" s="584"/>
      <c r="K484" s="584"/>
      <c r="L484" s="584"/>
      <c r="M484" s="584"/>
      <c r="N484" s="584"/>
      <c r="O484" s="584"/>
      <c r="P484" s="584"/>
      <c r="Q484" s="584"/>
      <c r="R484" s="584"/>
      <c r="S484" s="584"/>
      <c r="T484" s="584"/>
      <c r="U484" s="584"/>
      <c r="V484" s="584"/>
    </row>
    <row r="485">
      <c r="A485" s="584"/>
      <c r="B485" s="584"/>
      <c r="C485" s="615"/>
      <c r="D485" s="584"/>
      <c r="E485" s="584"/>
      <c r="F485" s="584"/>
      <c r="G485" s="584"/>
      <c r="H485" s="584"/>
      <c r="I485" s="584"/>
      <c r="J485" s="584"/>
      <c r="K485" s="584"/>
      <c r="L485" s="584"/>
      <c r="M485" s="584"/>
      <c r="N485" s="584"/>
      <c r="O485" s="584"/>
      <c r="P485" s="584"/>
      <c r="Q485" s="584"/>
      <c r="R485" s="584"/>
      <c r="S485" s="584"/>
      <c r="T485" s="584"/>
      <c r="U485" s="584"/>
      <c r="V485" s="584"/>
    </row>
    <row r="486">
      <c r="A486" s="584"/>
      <c r="B486" s="584"/>
      <c r="C486" s="615"/>
      <c r="D486" s="584"/>
      <c r="E486" s="584"/>
      <c r="F486" s="584"/>
      <c r="G486" s="584"/>
      <c r="H486" s="584"/>
      <c r="I486" s="584"/>
      <c r="J486" s="584"/>
      <c r="K486" s="584"/>
      <c r="L486" s="584"/>
      <c r="M486" s="584"/>
      <c r="N486" s="584"/>
      <c r="O486" s="584"/>
      <c r="P486" s="584"/>
      <c r="Q486" s="584"/>
      <c r="R486" s="584"/>
      <c r="S486" s="584"/>
      <c r="T486" s="584"/>
      <c r="U486" s="584"/>
      <c r="V486" s="584"/>
    </row>
    <row r="487">
      <c r="A487" s="584"/>
      <c r="B487" s="584"/>
      <c r="C487" s="615"/>
      <c r="D487" s="584"/>
      <c r="E487" s="584"/>
      <c r="F487" s="584"/>
      <c r="G487" s="584"/>
      <c r="H487" s="584"/>
      <c r="I487" s="584"/>
      <c r="J487" s="584"/>
      <c r="K487" s="584"/>
      <c r="L487" s="584"/>
      <c r="M487" s="584"/>
      <c r="N487" s="584"/>
      <c r="O487" s="584"/>
      <c r="P487" s="584"/>
      <c r="Q487" s="584"/>
      <c r="R487" s="584"/>
      <c r="S487" s="584"/>
      <c r="T487" s="584"/>
      <c r="U487" s="584"/>
      <c r="V487" s="584"/>
    </row>
    <row r="488">
      <c r="A488" s="584"/>
      <c r="B488" s="584"/>
      <c r="C488" s="615"/>
      <c r="D488" s="584"/>
      <c r="E488" s="584"/>
      <c r="F488" s="584"/>
      <c r="G488" s="584"/>
      <c r="H488" s="584"/>
      <c r="I488" s="584"/>
      <c r="J488" s="584"/>
      <c r="K488" s="584"/>
      <c r="L488" s="584"/>
      <c r="M488" s="584"/>
      <c r="N488" s="584"/>
      <c r="O488" s="584"/>
      <c r="P488" s="584"/>
      <c r="Q488" s="584"/>
      <c r="R488" s="584"/>
      <c r="S488" s="584"/>
      <c r="T488" s="584"/>
      <c r="U488" s="584"/>
      <c r="V488" s="584"/>
    </row>
    <row r="489">
      <c r="A489" s="584"/>
      <c r="B489" s="584"/>
      <c r="C489" s="615"/>
      <c r="D489" s="584"/>
      <c r="E489" s="584"/>
      <c r="F489" s="584"/>
      <c r="G489" s="584"/>
      <c r="H489" s="584"/>
      <c r="I489" s="584"/>
      <c r="J489" s="584"/>
      <c r="K489" s="584"/>
      <c r="L489" s="584"/>
      <c r="M489" s="584"/>
      <c r="N489" s="584"/>
      <c r="O489" s="584"/>
      <c r="P489" s="584"/>
      <c r="Q489" s="584"/>
      <c r="R489" s="584"/>
      <c r="S489" s="584"/>
      <c r="T489" s="584"/>
      <c r="U489" s="584"/>
      <c r="V489" s="584"/>
    </row>
    <row r="490">
      <c r="A490" s="584"/>
      <c r="B490" s="584"/>
      <c r="C490" s="615"/>
      <c r="D490" s="584"/>
      <c r="E490" s="584"/>
      <c r="F490" s="584"/>
      <c r="G490" s="584"/>
      <c r="H490" s="584"/>
      <c r="I490" s="584"/>
      <c r="J490" s="584"/>
      <c r="K490" s="584"/>
      <c r="L490" s="584"/>
      <c r="M490" s="584"/>
      <c r="N490" s="584"/>
      <c r="O490" s="584"/>
      <c r="P490" s="584"/>
      <c r="Q490" s="584"/>
      <c r="R490" s="584"/>
      <c r="S490" s="584"/>
      <c r="T490" s="584"/>
      <c r="U490" s="584"/>
      <c r="V490" s="584"/>
    </row>
    <row r="491">
      <c r="A491" s="584"/>
      <c r="B491" s="584"/>
      <c r="C491" s="615"/>
      <c r="D491" s="584"/>
      <c r="E491" s="584"/>
      <c r="F491" s="584"/>
      <c r="G491" s="584"/>
      <c r="H491" s="584"/>
      <c r="I491" s="584"/>
      <c r="J491" s="584"/>
      <c r="K491" s="584"/>
      <c r="L491" s="584"/>
      <c r="M491" s="584"/>
      <c r="N491" s="584"/>
      <c r="O491" s="584"/>
      <c r="P491" s="584"/>
      <c r="Q491" s="584"/>
      <c r="R491" s="584"/>
      <c r="S491" s="584"/>
      <c r="T491" s="584"/>
      <c r="U491" s="584"/>
      <c r="V491" s="584"/>
    </row>
    <row r="492">
      <c r="A492" s="584"/>
      <c r="B492" s="584"/>
      <c r="C492" s="615"/>
      <c r="D492" s="584"/>
      <c r="E492" s="584"/>
      <c r="F492" s="584"/>
      <c r="G492" s="584"/>
      <c r="H492" s="584"/>
      <c r="I492" s="584"/>
      <c r="J492" s="584"/>
      <c r="K492" s="584"/>
      <c r="L492" s="584"/>
      <c r="M492" s="584"/>
      <c r="N492" s="584"/>
      <c r="O492" s="584"/>
      <c r="P492" s="584"/>
      <c r="Q492" s="584"/>
      <c r="R492" s="584"/>
      <c r="S492" s="584"/>
      <c r="T492" s="584"/>
      <c r="U492" s="584"/>
      <c r="V492" s="584"/>
    </row>
    <row r="493">
      <c r="A493" s="584"/>
      <c r="B493" s="584"/>
      <c r="C493" s="615"/>
      <c r="D493" s="584"/>
      <c r="E493" s="584"/>
      <c r="F493" s="584"/>
      <c r="G493" s="584"/>
      <c r="H493" s="584"/>
      <c r="I493" s="584"/>
      <c r="J493" s="584"/>
      <c r="K493" s="584"/>
      <c r="L493" s="584"/>
      <c r="M493" s="584"/>
      <c r="N493" s="584"/>
      <c r="O493" s="584"/>
      <c r="P493" s="584"/>
      <c r="Q493" s="584"/>
      <c r="R493" s="584"/>
      <c r="S493" s="584"/>
      <c r="T493" s="584"/>
      <c r="U493" s="584"/>
      <c r="V493" s="584"/>
    </row>
    <row r="494">
      <c r="A494" s="584"/>
      <c r="B494" s="584"/>
      <c r="C494" s="615"/>
      <c r="D494" s="584"/>
      <c r="E494" s="584"/>
      <c r="F494" s="584"/>
      <c r="G494" s="584"/>
      <c r="H494" s="584"/>
      <c r="I494" s="584"/>
      <c r="J494" s="584"/>
      <c r="K494" s="584"/>
      <c r="L494" s="584"/>
      <c r="M494" s="584"/>
      <c r="N494" s="584"/>
      <c r="O494" s="584"/>
      <c r="P494" s="584"/>
      <c r="Q494" s="584"/>
      <c r="R494" s="584"/>
      <c r="S494" s="584"/>
      <c r="T494" s="584"/>
      <c r="U494" s="584"/>
      <c r="V494" s="584"/>
    </row>
    <row r="495">
      <c r="A495" s="584"/>
      <c r="B495" s="584"/>
      <c r="C495" s="615"/>
      <c r="D495" s="584"/>
      <c r="E495" s="584"/>
      <c r="F495" s="584"/>
      <c r="G495" s="584"/>
      <c r="H495" s="584"/>
      <c r="I495" s="584"/>
      <c r="J495" s="584"/>
      <c r="K495" s="584"/>
      <c r="L495" s="584"/>
      <c r="M495" s="584"/>
      <c r="N495" s="584"/>
      <c r="O495" s="584"/>
      <c r="P495" s="584"/>
      <c r="Q495" s="584"/>
      <c r="R495" s="584"/>
      <c r="S495" s="584"/>
      <c r="T495" s="584"/>
      <c r="U495" s="584"/>
      <c r="V495" s="584"/>
    </row>
    <row r="496">
      <c r="A496" s="584"/>
      <c r="B496" s="584"/>
      <c r="C496" s="615"/>
      <c r="D496" s="584"/>
      <c r="E496" s="584"/>
      <c r="F496" s="584"/>
      <c r="G496" s="584"/>
      <c r="H496" s="584"/>
      <c r="I496" s="584"/>
      <c r="J496" s="584"/>
      <c r="K496" s="584"/>
      <c r="L496" s="584"/>
      <c r="M496" s="584"/>
      <c r="N496" s="584"/>
      <c r="O496" s="584"/>
      <c r="P496" s="584"/>
      <c r="Q496" s="584"/>
      <c r="R496" s="584"/>
      <c r="S496" s="584"/>
      <c r="T496" s="584"/>
      <c r="U496" s="584"/>
      <c r="V496" s="584"/>
    </row>
    <row r="497">
      <c r="A497" s="584"/>
      <c r="B497" s="584"/>
      <c r="C497" s="615"/>
      <c r="D497" s="584"/>
      <c r="E497" s="584"/>
      <c r="F497" s="584"/>
      <c r="G497" s="584"/>
      <c r="H497" s="584"/>
      <c r="I497" s="584"/>
      <c r="J497" s="584"/>
      <c r="K497" s="584"/>
      <c r="L497" s="584"/>
      <c r="M497" s="584"/>
      <c r="N497" s="584"/>
      <c r="O497" s="584"/>
      <c r="P497" s="584"/>
      <c r="Q497" s="584"/>
      <c r="R497" s="584"/>
      <c r="S497" s="584"/>
      <c r="T497" s="584"/>
      <c r="U497" s="584"/>
      <c r="V497" s="584"/>
    </row>
    <row r="498">
      <c r="A498" s="584"/>
      <c r="B498" s="584"/>
      <c r="C498" s="615"/>
      <c r="D498" s="584"/>
      <c r="E498" s="584"/>
      <c r="F498" s="584"/>
      <c r="G498" s="584"/>
      <c r="H498" s="584"/>
      <c r="I498" s="584"/>
      <c r="J498" s="584"/>
      <c r="K498" s="584"/>
      <c r="L498" s="584"/>
      <c r="M498" s="584"/>
      <c r="N498" s="584"/>
      <c r="O498" s="584"/>
      <c r="P498" s="584"/>
      <c r="Q498" s="584"/>
      <c r="R498" s="584"/>
      <c r="S498" s="584"/>
      <c r="T498" s="584"/>
      <c r="U498" s="584"/>
      <c r="V498" s="584"/>
    </row>
    <row r="499">
      <c r="A499" s="584"/>
      <c r="B499" s="584"/>
      <c r="C499" s="615"/>
      <c r="D499" s="584"/>
      <c r="E499" s="584"/>
      <c r="F499" s="584"/>
      <c r="G499" s="584"/>
      <c r="H499" s="584"/>
      <c r="I499" s="584"/>
      <c r="J499" s="584"/>
      <c r="K499" s="584"/>
      <c r="L499" s="584"/>
      <c r="M499" s="584"/>
      <c r="N499" s="584"/>
      <c r="O499" s="584"/>
      <c r="P499" s="584"/>
      <c r="Q499" s="584"/>
      <c r="R499" s="584"/>
      <c r="S499" s="584"/>
      <c r="T499" s="584"/>
      <c r="U499" s="584"/>
      <c r="V499" s="584"/>
    </row>
    <row r="500">
      <c r="A500" s="584"/>
      <c r="B500" s="584"/>
      <c r="C500" s="615"/>
      <c r="D500" s="584"/>
      <c r="E500" s="584"/>
      <c r="F500" s="584"/>
      <c r="G500" s="584"/>
      <c r="H500" s="584"/>
      <c r="I500" s="584"/>
      <c r="J500" s="584"/>
      <c r="K500" s="584"/>
      <c r="L500" s="584"/>
      <c r="M500" s="584"/>
      <c r="N500" s="584"/>
      <c r="O500" s="584"/>
      <c r="P500" s="584"/>
      <c r="Q500" s="584"/>
      <c r="R500" s="584"/>
      <c r="S500" s="584"/>
      <c r="T500" s="584"/>
      <c r="U500" s="584"/>
      <c r="V500" s="584"/>
    </row>
    <row r="501">
      <c r="A501" s="584"/>
      <c r="B501" s="584"/>
      <c r="C501" s="615"/>
      <c r="D501" s="584"/>
      <c r="E501" s="584"/>
      <c r="F501" s="584"/>
      <c r="G501" s="584"/>
      <c r="H501" s="584"/>
      <c r="I501" s="584"/>
      <c r="J501" s="584"/>
      <c r="K501" s="584"/>
      <c r="L501" s="584"/>
      <c r="M501" s="584"/>
      <c r="N501" s="584"/>
      <c r="O501" s="584"/>
      <c r="P501" s="584"/>
      <c r="Q501" s="584"/>
      <c r="R501" s="584"/>
      <c r="S501" s="584"/>
      <c r="T501" s="584"/>
      <c r="U501" s="584"/>
      <c r="V501" s="584"/>
    </row>
    <row r="502">
      <c r="A502" s="584"/>
      <c r="B502" s="584"/>
      <c r="C502" s="615"/>
      <c r="D502" s="584"/>
      <c r="E502" s="584"/>
      <c r="F502" s="584"/>
      <c r="G502" s="584"/>
      <c r="H502" s="584"/>
      <c r="I502" s="584"/>
      <c r="J502" s="584"/>
      <c r="K502" s="584"/>
      <c r="L502" s="584"/>
      <c r="M502" s="584"/>
      <c r="N502" s="584"/>
      <c r="O502" s="584"/>
      <c r="P502" s="584"/>
      <c r="Q502" s="584"/>
      <c r="R502" s="584"/>
      <c r="S502" s="584"/>
      <c r="T502" s="584"/>
      <c r="U502" s="584"/>
      <c r="V502" s="584"/>
    </row>
    <row r="503">
      <c r="A503" s="584"/>
      <c r="B503" s="584"/>
      <c r="C503" s="615"/>
      <c r="D503" s="584"/>
      <c r="E503" s="584"/>
      <c r="F503" s="584"/>
      <c r="G503" s="584"/>
      <c r="H503" s="584"/>
      <c r="I503" s="584"/>
      <c r="J503" s="584"/>
      <c r="K503" s="584"/>
      <c r="L503" s="584"/>
      <c r="M503" s="584"/>
      <c r="N503" s="584"/>
      <c r="O503" s="584"/>
      <c r="P503" s="584"/>
      <c r="Q503" s="584"/>
      <c r="R503" s="584"/>
      <c r="S503" s="584"/>
      <c r="T503" s="584"/>
      <c r="U503" s="584"/>
      <c r="V503" s="584"/>
    </row>
    <row r="504">
      <c r="A504" s="584"/>
      <c r="B504" s="584"/>
      <c r="C504" s="615"/>
      <c r="D504" s="584"/>
      <c r="E504" s="584"/>
      <c r="F504" s="584"/>
      <c r="G504" s="584"/>
      <c r="H504" s="584"/>
      <c r="I504" s="584"/>
      <c r="J504" s="584"/>
      <c r="K504" s="584"/>
      <c r="L504" s="584"/>
      <c r="M504" s="584"/>
      <c r="N504" s="584"/>
      <c r="O504" s="584"/>
      <c r="P504" s="584"/>
      <c r="Q504" s="584"/>
      <c r="R504" s="584"/>
      <c r="S504" s="584"/>
      <c r="T504" s="584"/>
      <c r="U504" s="584"/>
      <c r="V504" s="584"/>
    </row>
    <row r="505">
      <c r="A505" s="584"/>
      <c r="B505" s="584"/>
      <c r="C505" s="615"/>
      <c r="D505" s="584"/>
      <c r="E505" s="584"/>
      <c r="F505" s="584"/>
      <c r="G505" s="584"/>
      <c r="H505" s="584"/>
      <c r="I505" s="584"/>
      <c r="J505" s="584"/>
      <c r="K505" s="584"/>
      <c r="L505" s="584"/>
      <c r="M505" s="584"/>
      <c r="N505" s="584"/>
      <c r="O505" s="584"/>
      <c r="P505" s="584"/>
      <c r="Q505" s="584"/>
      <c r="R505" s="584"/>
      <c r="S505" s="584"/>
      <c r="T505" s="584"/>
      <c r="U505" s="584"/>
      <c r="V505" s="584"/>
    </row>
    <row r="506">
      <c r="A506" s="584"/>
      <c r="B506" s="584"/>
      <c r="C506" s="615"/>
      <c r="D506" s="584"/>
      <c r="E506" s="584"/>
      <c r="F506" s="584"/>
      <c r="G506" s="584"/>
      <c r="H506" s="584"/>
      <c r="I506" s="584"/>
      <c r="J506" s="584"/>
      <c r="K506" s="584"/>
      <c r="L506" s="584"/>
      <c r="M506" s="584"/>
      <c r="N506" s="584"/>
      <c r="O506" s="584"/>
      <c r="P506" s="584"/>
      <c r="Q506" s="584"/>
      <c r="R506" s="584"/>
      <c r="S506" s="584"/>
      <c r="T506" s="584"/>
      <c r="U506" s="584"/>
      <c r="V506" s="584"/>
    </row>
    <row r="507">
      <c r="A507" s="584"/>
      <c r="B507" s="584"/>
      <c r="C507" s="615"/>
      <c r="D507" s="584"/>
      <c r="E507" s="584"/>
      <c r="F507" s="584"/>
      <c r="G507" s="584"/>
      <c r="H507" s="584"/>
      <c r="I507" s="584"/>
      <c r="J507" s="584"/>
      <c r="K507" s="584"/>
      <c r="L507" s="584"/>
      <c r="M507" s="584"/>
      <c r="N507" s="584"/>
      <c r="O507" s="584"/>
      <c r="P507" s="584"/>
      <c r="Q507" s="584"/>
      <c r="R507" s="584"/>
      <c r="S507" s="584"/>
      <c r="T507" s="584"/>
      <c r="U507" s="584"/>
      <c r="V507" s="584"/>
    </row>
    <row r="508">
      <c r="A508" s="584"/>
      <c r="B508" s="584"/>
      <c r="C508" s="615"/>
      <c r="D508" s="584"/>
      <c r="E508" s="584"/>
      <c r="F508" s="584"/>
      <c r="G508" s="584"/>
      <c r="H508" s="584"/>
      <c r="I508" s="584"/>
      <c r="J508" s="584"/>
      <c r="K508" s="584"/>
      <c r="L508" s="584"/>
      <c r="M508" s="584"/>
      <c r="N508" s="584"/>
      <c r="O508" s="584"/>
      <c r="P508" s="584"/>
      <c r="Q508" s="584"/>
      <c r="R508" s="584"/>
      <c r="S508" s="584"/>
      <c r="T508" s="584"/>
      <c r="U508" s="584"/>
      <c r="V508" s="584"/>
    </row>
    <row r="509">
      <c r="A509" s="584"/>
      <c r="B509" s="584"/>
      <c r="C509" s="615"/>
      <c r="D509" s="584"/>
      <c r="E509" s="584"/>
      <c r="F509" s="584"/>
      <c r="G509" s="584"/>
      <c r="H509" s="584"/>
      <c r="I509" s="584"/>
      <c r="J509" s="584"/>
      <c r="K509" s="584"/>
      <c r="L509" s="584"/>
      <c r="M509" s="584"/>
      <c r="N509" s="584"/>
      <c r="O509" s="584"/>
      <c r="P509" s="584"/>
      <c r="Q509" s="584"/>
      <c r="R509" s="584"/>
      <c r="S509" s="584"/>
      <c r="T509" s="584"/>
      <c r="U509" s="584"/>
      <c r="V509" s="584"/>
    </row>
    <row r="510">
      <c r="A510" s="584"/>
      <c r="B510" s="584"/>
      <c r="C510" s="615"/>
      <c r="D510" s="584"/>
      <c r="E510" s="584"/>
      <c r="F510" s="584"/>
      <c r="G510" s="584"/>
      <c r="H510" s="584"/>
      <c r="I510" s="584"/>
      <c r="J510" s="584"/>
      <c r="K510" s="584"/>
      <c r="L510" s="584"/>
      <c r="M510" s="584"/>
      <c r="N510" s="584"/>
      <c r="O510" s="584"/>
      <c r="P510" s="584"/>
      <c r="Q510" s="584"/>
      <c r="R510" s="584"/>
      <c r="S510" s="584"/>
      <c r="T510" s="584"/>
      <c r="U510" s="584"/>
      <c r="V510" s="584"/>
    </row>
    <row r="511">
      <c r="A511" s="584"/>
      <c r="B511" s="584"/>
      <c r="C511" s="615"/>
      <c r="D511" s="584"/>
      <c r="E511" s="584"/>
      <c r="F511" s="584"/>
      <c r="G511" s="584"/>
      <c r="H511" s="584"/>
      <c r="I511" s="584"/>
      <c r="J511" s="584"/>
      <c r="K511" s="584"/>
      <c r="L511" s="584"/>
      <c r="M511" s="584"/>
      <c r="N511" s="584"/>
      <c r="O511" s="584"/>
      <c r="P511" s="584"/>
      <c r="Q511" s="584"/>
      <c r="R511" s="584"/>
      <c r="S511" s="584"/>
      <c r="T511" s="584"/>
      <c r="U511" s="584"/>
      <c r="V511" s="584"/>
    </row>
    <row r="512">
      <c r="A512" s="584"/>
      <c r="B512" s="584"/>
      <c r="C512" s="615"/>
      <c r="D512" s="584"/>
      <c r="E512" s="584"/>
      <c r="F512" s="584"/>
      <c r="G512" s="584"/>
      <c r="H512" s="584"/>
      <c r="I512" s="584"/>
      <c r="J512" s="584"/>
      <c r="K512" s="584"/>
      <c r="L512" s="584"/>
      <c r="M512" s="584"/>
      <c r="N512" s="584"/>
      <c r="O512" s="584"/>
      <c r="P512" s="584"/>
      <c r="Q512" s="584"/>
      <c r="R512" s="584"/>
      <c r="S512" s="584"/>
      <c r="T512" s="584"/>
      <c r="U512" s="584"/>
      <c r="V512" s="584"/>
    </row>
    <row r="513">
      <c r="A513" s="584"/>
      <c r="B513" s="584"/>
      <c r="C513" s="615"/>
      <c r="D513" s="584"/>
      <c r="E513" s="584"/>
      <c r="F513" s="584"/>
      <c r="G513" s="584"/>
      <c r="H513" s="584"/>
      <c r="I513" s="584"/>
      <c r="J513" s="584"/>
      <c r="K513" s="584"/>
      <c r="L513" s="584"/>
      <c r="M513" s="584"/>
      <c r="N513" s="584"/>
      <c r="O513" s="584"/>
      <c r="P513" s="584"/>
      <c r="Q513" s="584"/>
      <c r="R513" s="584"/>
      <c r="S513" s="584"/>
      <c r="T513" s="584"/>
      <c r="U513" s="584"/>
      <c r="V513" s="584"/>
    </row>
    <row r="514">
      <c r="A514" s="584"/>
      <c r="B514" s="584"/>
      <c r="C514" s="615"/>
      <c r="D514" s="584"/>
      <c r="E514" s="584"/>
      <c r="F514" s="584"/>
      <c r="G514" s="584"/>
      <c r="H514" s="584"/>
      <c r="I514" s="584"/>
      <c r="J514" s="584"/>
      <c r="K514" s="584"/>
      <c r="L514" s="584"/>
      <c r="M514" s="584"/>
      <c r="N514" s="584"/>
      <c r="O514" s="584"/>
      <c r="P514" s="584"/>
      <c r="Q514" s="584"/>
      <c r="R514" s="584"/>
      <c r="S514" s="584"/>
      <c r="T514" s="584"/>
      <c r="U514" s="584"/>
      <c r="V514" s="584"/>
    </row>
    <row r="515">
      <c r="A515" s="584"/>
      <c r="B515" s="584"/>
      <c r="C515" s="615"/>
      <c r="D515" s="584"/>
      <c r="E515" s="584"/>
      <c r="F515" s="584"/>
      <c r="G515" s="584"/>
      <c r="H515" s="584"/>
      <c r="I515" s="584"/>
      <c r="J515" s="584"/>
      <c r="K515" s="584"/>
      <c r="L515" s="584"/>
      <c r="M515" s="584"/>
      <c r="N515" s="584"/>
      <c r="O515" s="584"/>
      <c r="P515" s="584"/>
      <c r="Q515" s="584"/>
      <c r="R515" s="584"/>
      <c r="S515" s="584"/>
      <c r="T515" s="584"/>
      <c r="U515" s="584"/>
      <c r="V515" s="584"/>
    </row>
    <row r="516">
      <c r="A516" s="584"/>
      <c r="B516" s="584"/>
      <c r="C516" s="615"/>
      <c r="D516" s="584"/>
      <c r="E516" s="584"/>
      <c r="F516" s="584"/>
      <c r="G516" s="584"/>
      <c r="H516" s="584"/>
      <c r="I516" s="584"/>
      <c r="J516" s="584"/>
      <c r="K516" s="584"/>
      <c r="L516" s="584"/>
      <c r="M516" s="584"/>
      <c r="N516" s="584"/>
      <c r="O516" s="584"/>
      <c r="P516" s="584"/>
      <c r="Q516" s="584"/>
      <c r="R516" s="584"/>
      <c r="S516" s="584"/>
      <c r="T516" s="584"/>
      <c r="U516" s="584"/>
      <c r="V516" s="584"/>
    </row>
    <row r="517">
      <c r="A517" s="584"/>
      <c r="B517" s="584"/>
      <c r="C517" s="615"/>
      <c r="D517" s="584"/>
      <c r="E517" s="584"/>
      <c r="F517" s="584"/>
      <c r="G517" s="584"/>
      <c r="H517" s="584"/>
      <c r="I517" s="584"/>
      <c r="J517" s="584"/>
      <c r="K517" s="584"/>
      <c r="L517" s="584"/>
      <c r="M517" s="584"/>
      <c r="N517" s="584"/>
      <c r="O517" s="584"/>
      <c r="P517" s="584"/>
      <c r="Q517" s="584"/>
      <c r="R517" s="584"/>
      <c r="S517" s="584"/>
      <c r="T517" s="584"/>
      <c r="U517" s="584"/>
      <c r="V517" s="584"/>
    </row>
    <row r="518">
      <c r="A518" s="584"/>
      <c r="B518" s="584"/>
      <c r="C518" s="615"/>
      <c r="D518" s="584"/>
      <c r="E518" s="584"/>
      <c r="F518" s="584"/>
      <c r="G518" s="584"/>
      <c r="H518" s="584"/>
      <c r="I518" s="584"/>
      <c r="J518" s="584"/>
      <c r="K518" s="584"/>
      <c r="L518" s="584"/>
      <c r="M518" s="584"/>
      <c r="N518" s="584"/>
      <c r="O518" s="584"/>
      <c r="P518" s="584"/>
      <c r="Q518" s="584"/>
      <c r="R518" s="584"/>
      <c r="S518" s="584"/>
      <c r="T518" s="584"/>
      <c r="U518" s="584"/>
      <c r="V518" s="584"/>
    </row>
    <row r="519">
      <c r="A519" s="584"/>
      <c r="B519" s="584"/>
      <c r="C519" s="615"/>
      <c r="D519" s="584"/>
      <c r="E519" s="584"/>
      <c r="F519" s="584"/>
      <c r="G519" s="584"/>
      <c r="H519" s="584"/>
      <c r="I519" s="584"/>
      <c r="J519" s="584"/>
      <c r="K519" s="584"/>
      <c r="L519" s="584"/>
      <c r="M519" s="584"/>
      <c r="N519" s="584"/>
      <c r="O519" s="584"/>
      <c r="P519" s="584"/>
      <c r="Q519" s="584"/>
      <c r="R519" s="584"/>
      <c r="S519" s="584"/>
      <c r="T519" s="584"/>
      <c r="U519" s="584"/>
      <c r="V519" s="584"/>
    </row>
    <row r="520">
      <c r="A520" s="584"/>
      <c r="B520" s="584"/>
      <c r="C520" s="615"/>
      <c r="D520" s="584"/>
      <c r="E520" s="584"/>
      <c r="F520" s="584"/>
      <c r="G520" s="584"/>
      <c r="H520" s="584"/>
      <c r="I520" s="584"/>
      <c r="J520" s="584"/>
      <c r="K520" s="584"/>
      <c r="L520" s="584"/>
      <c r="M520" s="584"/>
      <c r="N520" s="584"/>
      <c r="O520" s="584"/>
      <c r="P520" s="584"/>
      <c r="Q520" s="584"/>
      <c r="R520" s="584"/>
      <c r="S520" s="584"/>
      <c r="T520" s="584"/>
      <c r="U520" s="584"/>
      <c r="V520" s="584"/>
    </row>
    <row r="521">
      <c r="A521" s="584"/>
      <c r="B521" s="584"/>
      <c r="C521" s="615"/>
      <c r="D521" s="584"/>
      <c r="E521" s="584"/>
      <c r="F521" s="584"/>
      <c r="G521" s="584"/>
      <c r="H521" s="584"/>
      <c r="I521" s="584"/>
      <c r="J521" s="584"/>
      <c r="K521" s="584"/>
      <c r="L521" s="584"/>
      <c r="M521" s="584"/>
      <c r="N521" s="584"/>
      <c r="O521" s="584"/>
      <c r="P521" s="584"/>
      <c r="Q521" s="584"/>
      <c r="R521" s="584"/>
      <c r="S521" s="584"/>
      <c r="T521" s="584"/>
      <c r="U521" s="584"/>
      <c r="V521" s="584"/>
    </row>
    <row r="522">
      <c r="A522" s="584"/>
      <c r="B522" s="584"/>
      <c r="C522" s="615"/>
      <c r="D522" s="584"/>
      <c r="E522" s="584"/>
      <c r="F522" s="584"/>
      <c r="G522" s="584"/>
      <c r="H522" s="584"/>
      <c r="I522" s="584"/>
      <c r="J522" s="584"/>
      <c r="K522" s="584"/>
      <c r="L522" s="584"/>
      <c r="M522" s="584"/>
      <c r="N522" s="584"/>
      <c r="O522" s="584"/>
      <c r="P522" s="584"/>
      <c r="Q522" s="584"/>
      <c r="R522" s="584"/>
      <c r="S522" s="584"/>
      <c r="T522" s="584"/>
      <c r="U522" s="584"/>
      <c r="V522" s="584"/>
    </row>
    <row r="523">
      <c r="A523" s="584"/>
      <c r="B523" s="584"/>
      <c r="C523" s="615"/>
      <c r="D523" s="584"/>
      <c r="E523" s="584"/>
      <c r="F523" s="584"/>
      <c r="G523" s="584"/>
      <c r="H523" s="584"/>
      <c r="I523" s="584"/>
      <c r="J523" s="584"/>
      <c r="K523" s="584"/>
      <c r="L523" s="584"/>
      <c r="M523" s="584"/>
      <c r="N523" s="584"/>
      <c r="O523" s="584"/>
      <c r="P523" s="584"/>
      <c r="Q523" s="584"/>
      <c r="R523" s="584"/>
      <c r="S523" s="584"/>
      <c r="T523" s="584"/>
      <c r="U523" s="584"/>
      <c r="V523" s="584"/>
    </row>
    <row r="524">
      <c r="A524" s="584"/>
      <c r="B524" s="584"/>
      <c r="C524" s="615"/>
      <c r="D524" s="584"/>
      <c r="E524" s="584"/>
      <c r="F524" s="584"/>
      <c r="G524" s="584"/>
      <c r="H524" s="584"/>
      <c r="I524" s="584"/>
      <c r="J524" s="584"/>
      <c r="K524" s="584"/>
      <c r="L524" s="584"/>
      <c r="M524" s="584"/>
      <c r="N524" s="584"/>
      <c r="O524" s="584"/>
      <c r="P524" s="584"/>
      <c r="Q524" s="584"/>
      <c r="R524" s="584"/>
      <c r="S524" s="584"/>
      <c r="T524" s="584"/>
      <c r="U524" s="584"/>
      <c r="V524" s="584"/>
    </row>
    <row r="525">
      <c r="A525" s="584"/>
      <c r="B525" s="584"/>
      <c r="C525" s="615"/>
      <c r="D525" s="584"/>
      <c r="E525" s="584"/>
      <c r="F525" s="584"/>
      <c r="G525" s="584"/>
      <c r="H525" s="584"/>
      <c r="I525" s="584"/>
      <c r="J525" s="584"/>
      <c r="K525" s="584"/>
      <c r="L525" s="584"/>
      <c r="M525" s="584"/>
      <c r="N525" s="584"/>
      <c r="O525" s="584"/>
      <c r="P525" s="584"/>
      <c r="Q525" s="584"/>
      <c r="R525" s="584"/>
      <c r="S525" s="584"/>
      <c r="T525" s="584"/>
      <c r="U525" s="584"/>
      <c r="V525" s="584"/>
    </row>
    <row r="526">
      <c r="A526" s="584"/>
      <c r="B526" s="584"/>
      <c r="C526" s="615"/>
      <c r="D526" s="584"/>
      <c r="E526" s="584"/>
      <c r="F526" s="584"/>
      <c r="G526" s="584"/>
      <c r="H526" s="584"/>
      <c r="I526" s="584"/>
      <c r="J526" s="584"/>
      <c r="K526" s="584"/>
      <c r="L526" s="584"/>
      <c r="M526" s="584"/>
      <c r="N526" s="584"/>
      <c r="O526" s="584"/>
      <c r="P526" s="584"/>
      <c r="Q526" s="584"/>
      <c r="R526" s="584"/>
      <c r="S526" s="584"/>
      <c r="T526" s="584"/>
      <c r="U526" s="584"/>
      <c r="V526" s="584"/>
    </row>
    <row r="527">
      <c r="A527" s="584"/>
      <c r="B527" s="584"/>
      <c r="C527" s="615"/>
      <c r="D527" s="584"/>
      <c r="E527" s="584"/>
      <c r="F527" s="584"/>
      <c r="G527" s="584"/>
      <c r="H527" s="584"/>
      <c r="I527" s="584"/>
      <c r="J527" s="584"/>
      <c r="K527" s="584"/>
      <c r="L527" s="584"/>
      <c r="M527" s="584"/>
      <c r="N527" s="584"/>
      <c r="O527" s="584"/>
      <c r="P527" s="584"/>
      <c r="Q527" s="584"/>
      <c r="R527" s="584"/>
      <c r="S527" s="584"/>
      <c r="T527" s="584"/>
      <c r="U527" s="584"/>
      <c r="V527" s="584"/>
    </row>
    <row r="528">
      <c r="A528" s="584"/>
      <c r="B528" s="584"/>
      <c r="C528" s="615"/>
      <c r="D528" s="584"/>
      <c r="E528" s="584"/>
      <c r="F528" s="584"/>
      <c r="G528" s="584"/>
      <c r="H528" s="584"/>
      <c r="I528" s="584"/>
      <c r="J528" s="584"/>
      <c r="K528" s="584"/>
      <c r="L528" s="584"/>
      <c r="M528" s="584"/>
      <c r="N528" s="584"/>
      <c r="O528" s="584"/>
      <c r="P528" s="584"/>
      <c r="Q528" s="584"/>
      <c r="R528" s="584"/>
      <c r="S528" s="584"/>
      <c r="T528" s="584"/>
      <c r="U528" s="584"/>
      <c r="V528" s="584"/>
    </row>
    <row r="529">
      <c r="A529" s="584"/>
      <c r="B529" s="584"/>
      <c r="C529" s="615"/>
      <c r="D529" s="584"/>
      <c r="E529" s="584"/>
      <c r="F529" s="584"/>
      <c r="G529" s="584"/>
      <c r="H529" s="584"/>
      <c r="I529" s="584"/>
      <c r="J529" s="584"/>
      <c r="K529" s="584"/>
      <c r="L529" s="584"/>
      <c r="M529" s="584"/>
      <c r="N529" s="584"/>
      <c r="O529" s="584"/>
      <c r="P529" s="584"/>
      <c r="Q529" s="584"/>
      <c r="R529" s="584"/>
      <c r="S529" s="584"/>
      <c r="T529" s="584"/>
      <c r="U529" s="584"/>
      <c r="V529" s="584"/>
    </row>
    <row r="530">
      <c r="A530" s="584"/>
      <c r="B530" s="584"/>
      <c r="C530" s="615"/>
      <c r="D530" s="584"/>
      <c r="E530" s="584"/>
      <c r="F530" s="584"/>
      <c r="G530" s="584"/>
      <c r="H530" s="584"/>
      <c r="I530" s="584"/>
      <c r="J530" s="584"/>
      <c r="K530" s="584"/>
      <c r="L530" s="584"/>
      <c r="M530" s="584"/>
      <c r="N530" s="584"/>
      <c r="O530" s="584"/>
      <c r="P530" s="584"/>
      <c r="Q530" s="584"/>
      <c r="R530" s="584"/>
      <c r="S530" s="584"/>
      <c r="T530" s="584"/>
      <c r="U530" s="584"/>
      <c r="V530" s="584"/>
    </row>
    <row r="531">
      <c r="A531" s="584"/>
      <c r="B531" s="584"/>
      <c r="C531" s="615"/>
      <c r="D531" s="584"/>
      <c r="E531" s="584"/>
      <c r="F531" s="584"/>
      <c r="G531" s="584"/>
      <c r="H531" s="584"/>
      <c r="I531" s="584"/>
      <c r="J531" s="584"/>
      <c r="K531" s="584"/>
      <c r="L531" s="584"/>
      <c r="M531" s="584"/>
      <c r="N531" s="584"/>
      <c r="O531" s="584"/>
      <c r="P531" s="584"/>
      <c r="Q531" s="584"/>
      <c r="R531" s="584"/>
      <c r="S531" s="584"/>
      <c r="T531" s="584"/>
      <c r="U531" s="584"/>
      <c r="V531" s="584"/>
    </row>
    <row r="532">
      <c r="A532" s="584"/>
      <c r="B532" s="584"/>
      <c r="C532" s="615"/>
      <c r="D532" s="584"/>
      <c r="E532" s="584"/>
      <c r="F532" s="584"/>
      <c r="G532" s="584"/>
      <c r="H532" s="584"/>
      <c r="I532" s="584"/>
      <c r="J532" s="584"/>
      <c r="K532" s="584"/>
      <c r="L532" s="584"/>
      <c r="M532" s="584"/>
      <c r="N532" s="584"/>
      <c r="O532" s="584"/>
      <c r="P532" s="584"/>
      <c r="Q532" s="584"/>
      <c r="R532" s="584"/>
      <c r="S532" s="584"/>
      <c r="T532" s="584"/>
      <c r="U532" s="584"/>
      <c r="V532" s="584"/>
    </row>
    <row r="533">
      <c r="A533" s="584"/>
      <c r="B533" s="584"/>
      <c r="C533" s="615"/>
      <c r="D533" s="584"/>
      <c r="E533" s="584"/>
      <c r="F533" s="584"/>
      <c r="G533" s="584"/>
      <c r="H533" s="584"/>
      <c r="I533" s="584"/>
      <c r="J533" s="584"/>
      <c r="K533" s="584"/>
      <c r="L533" s="584"/>
      <c r="M533" s="584"/>
      <c r="N533" s="584"/>
      <c r="O533" s="584"/>
      <c r="P533" s="584"/>
      <c r="Q533" s="584"/>
      <c r="R533" s="584"/>
      <c r="S533" s="584"/>
      <c r="T533" s="584"/>
      <c r="U533" s="584"/>
      <c r="V533" s="584"/>
    </row>
    <row r="534">
      <c r="A534" s="584"/>
      <c r="B534" s="584"/>
      <c r="C534" s="615"/>
      <c r="D534" s="584"/>
      <c r="E534" s="584"/>
      <c r="F534" s="584"/>
      <c r="G534" s="584"/>
      <c r="H534" s="584"/>
      <c r="I534" s="584"/>
      <c r="J534" s="584"/>
      <c r="K534" s="584"/>
      <c r="L534" s="584"/>
      <c r="M534" s="584"/>
      <c r="N534" s="584"/>
      <c r="O534" s="584"/>
      <c r="P534" s="584"/>
      <c r="Q534" s="584"/>
      <c r="R534" s="584"/>
      <c r="S534" s="584"/>
      <c r="T534" s="584"/>
      <c r="U534" s="584"/>
      <c r="V534" s="584"/>
    </row>
    <row r="535">
      <c r="A535" s="584"/>
      <c r="B535" s="584"/>
      <c r="C535" s="615"/>
      <c r="D535" s="584"/>
      <c r="E535" s="584"/>
      <c r="F535" s="584"/>
      <c r="G535" s="584"/>
      <c r="H535" s="584"/>
      <c r="I535" s="584"/>
      <c r="J535" s="584"/>
      <c r="K535" s="584"/>
      <c r="L535" s="584"/>
      <c r="M535" s="584"/>
      <c r="N535" s="584"/>
      <c r="O535" s="584"/>
      <c r="P535" s="584"/>
      <c r="Q535" s="584"/>
      <c r="R535" s="584"/>
      <c r="S535" s="584"/>
      <c r="T535" s="584"/>
      <c r="U535" s="584"/>
      <c r="V535" s="584"/>
    </row>
    <row r="536">
      <c r="A536" s="584"/>
      <c r="B536" s="584"/>
      <c r="C536" s="615"/>
      <c r="D536" s="584"/>
      <c r="E536" s="584"/>
      <c r="F536" s="584"/>
      <c r="G536" s="584"/>
      <c r="H536" s="584"/>
      <c r="I536" s="584"/>
      <c r="J536" s="584"/>
      <c r="K536" s="584"/>
      <c r="L536" s="584"/>
      <c r="M536" s="584"/>
      <c r="N536" s="584"/>
      <c r="O536" s="584"/>
      <c r="P536" s="584"/>
      <c r="Q536" s="584"/>
      <c r="R536" s="584"/>
      <c r="S536" s="584"/>
      <c r="T536" s="584"/>
      <c r="U536" s="584"/>
      <c r="V536" s="584"/>
    </row>
    <row r="537">
      <c r="A537" s="584"/>
      <c r="B537" s="584"/>
      <c r="C537" s="615"/>
      <c r="D537" s="584"/>
      <c r="E537" s="584"/>
      <c r="F537" s="584"/>
      <c r="G537" s="584"/>
      <c r="H537" s="584"/>
      <c r="I537" s="584"/>
      <c r="J537" s="584"/>
      <c r="K537" s="584"/>
      <c r="L537" s="584"/>
      <c r="M537" s="584"/>
      <c r="N537" s="584"/>
      <c r="O537" s="584"/>
      <c r="P537" s="584"/>
      <c r="Q537" s="584"/>
      <c r="R537" s="584"/>
      <c r="S537" s="584"/>
      <c r="T537" s="584"/>
      <c r="U537" s="584"/>
      <c r="V537" s="584"/>
    </row>
    <row r="538">
      <c r="A538" s="584"/>
      <c r="B538" s="584"/>
      <c r="C538" s="615"/>
      <c r="D538" s="584"/>
      <c r="E538" s="584"/>
      <c r="F538" s="584"/>
      <c r="G538" s="584"/>
      <c r="H538" s="584"/>
      <c r="I538" s="584"/>
      <c r="J538" s="584"/>
      <c r="K538" s="584"/>
      <c r="L538" s="584"/>
      <c r="M538" s="584"/>
      <c r="N538" s="584"/>
      <c r="O538" s="584"/>
      <c r="P538" s="584"/>
      <c r="Q538" s="584"/>
      <c r="R538" s="584"/>
      <c r="S538" s="584"/>
      <c r="T538" s="584"/>
      <c r="U538" s="584"/>
      <c r="V538" s="584"/>
    </row>
    <row r="539">
      <c r="A539" s="584"/>
      <c r="B539" s="584"/>
      <c r="C539" s="615"/>
      <c r="D539" s="584"/>
      <c r="E539" s="584"/>
      <c r="F539" s="584"/>
      <c r="G539" s="584"/>
      <c r="H539" s="584"/>
      <c r="I539" s="584"/>
      <c r="J539" s="584"/>
      <c r="K539" s="584"/>
      <c r="L539" s="584"/>
      <c r="M539" s="584"/>
      <c r="N539" s="584"/>
      <c r="O539" s="584"/>
      <c r="P539" s="584"/>
      <c r="Q539" s="584"/>
      <c r="R539" s="584"/>
      <c r="S539" s="584"/>
      <c r="T539" s="584"/>
      <c r="U539" s="584"/>
      <c r="V539" s="584"/>
    </row>
    <row r="540">
      <c r="A540" s="584"/>
      <c r="B540" s="584"/>
      <c r="C540" s="615"/>
      <c r="D540" s="584"/>
      <c r="E540" s="584"/>
      <c r="F540" s="584"/>
      <c r="G540" s="584"/>
      <c r="H540" s="584"/>
      <c r="I540" s="584"/>
      <c r="J540" s="584"/>
      <c r="K540" s="584"/>
      <c r="L540" s="584"/>
      <c r="M540" s="584"/>
      <c r="N540" s="584"/>
      <c r="O540" s="584"/>
      <c r="P540" s="584"/>
      <c r="Q540" s="584"/>
      <c r="R540" s="584"/>
      <c r="S540" s="584"/>
      <c r="T540" s="584"/>
      <c r="U540" s="584"/>
      <c r="V540" s="584"/>
    </row>
    <row r="541">
      <c r="A541" s="584"/>
      <c r="B541" s="584"/>
      <c r="C541" s="615"/>
      <c r="D541" s="584"/>
      <c r="E541" s="584"/>
      <c r="F541" s="584"/>
      <c r="G541" s="584"/>
      <c r="H541" s="584"/>
      <c r="I541" s="584"/>
      <c r="J541" s="584"/>
      <c r="K541" s="584"/>
      <c r="L541" s="584"/>
      <c r="M541" s="584"/>
      <c r="N541" s="584"/>
      <c r="O541" s="584"/>
      <c r="P541" s="584"/>
      <c r="Q541" s="584"/>
      <c r="R541" s="584"/>
      <c r="S541" s="584"/>
      <c r="T541" s="584"/>
      <c r="U541" s="584"/>
      <c r="V541" s="584"/>
    </row>
    <row r="542">
      <c r="A542" s="584"/>
      <c r="B542" s="584"/>
      <c r="C542" s="615"/>
      <c r="D542" s="584"/>
      <c r="E542" s="584"/>
      <c r="F542" s="584"/>
      <c r="G542" s="584"/>
      <c r="H542" s="584"/>
      <c r="I542" s="584"/>
      <c r="J542" s="584"/>
      <c r="K542" s="584"/>
      <c r="L542" s="584"/>
      <c r="M542" s="584"/>
      <c r="N542" s="584"/>
      <c r="O542" s="584"/>
      <c r="P542" s="584"/>
      <c r="Q542" s="584"/>
      <c r="R542" s="584"/>
      <c r="S542" s="584"/>
      <c r="T542" s="584"/>
      <c r="U542" s="584"/>
      <c r="V542" s="584"/>
    </row>
    <row r="543">
      <c r="A543" s="584"/>
      <c r="B543" s="584"/>
      <c r="C543" s="615"/>
      <c r="D543" s="584"/>
      <c r="E543" s="584"/>
      <c r="F543" s="584"/>
      <c r="G543" s="584"/>
      <c r="H543" s="584"/>
      <c r="I543" s="584"/>
      <c r="J543" s="584"/>
      <c r="K543" s="584"/>
      <c r="L543" s="584"/>
      <c r="M543" s="584"/>
      <c r="N543" s="584"/>
      <c r="O543" s="584"/>
      <c r="P543" s="584"/>
      <c r="Q543" s="584"/>
      <c r="R543" s="584"/>
      <c r="S543" s="584"/>
      <c r="T543" s="584"/>
      <c r="U543" s="584"/>
      <c r="V543" s="584"/>
    </row>
    <row r="544">
      <c r="A544" s="584"/>
      <c r="B544" s="584"/>
      <c r="C544" s="615"/>
      <c r="D544" s="584"/>
      <c r="E544" s="584"/>
      <c r="F544" s="584"/>
      <c r="G544" s="584"/>
      <c r="H544" s="584"/>
      <c r="I544" s="584"/>
      <c r="J544" s="584"/>
      <c r="K544" s="584"/>
      <c r="L544" s="584"/>
      <c r="M544" s="584"/>
      <c r="N544" s="584"/>
      <c r="O544" s="584"/>
      <c r="P544" s="584"/>
      <c r="Q544" s="584"/>
      <c r="R544" s="584"/>
      <c r="S544" s="584"/>
      <c r="T544" s="584"/>
      <c r="U544" s="584"/>
      <c r="V544" s="584"/>
    </row>
    <row r="545">
      <c r="A545" s="584"/>
      <c r="B545" s="584"/>
      <c r="C545" s="615"/>
      <c r="D545" s="584"/>
      <c r="E545" s="584"/>
      <c r="F545" s="584"/>
      <c r="G545" s="584"/>
      <c r="H545" s="584"/>
      <c r="I545" s="584"/>
      <c r="J545" s="584"/>
      <c r="K545" s="584"/>
      <c r="L545" s="584"/>
      <c r="M545" s="584"/>
      <c r="N545" s="584"/>
      <c r="O545" s="584"/>
      <c r="P545" s="584"/>
      <c r="Q545" s="584"/>
      <c r="R545" s="584"/>
      <c r="S545" s="584"/>
      <c r="T545" s="584"/>
      <c r="U545" s="584"/>
      <c r="V545" s="584"/>
    </row>
    <row r="546">
      <c r="A546" s="584"/>
      <c r="B546" s="584"/>
      <c r="C546" s="615"/>
      <c r="D546" s="584"/>
      <c r="E546" s="584"/>
      <c r="F546" s="584"/>
      <c r="G546" s="584"/>
      <c r="H546" s="584"/>
      <c r="I546" s="584"/>
      <c r="J546" s="584"/>
      <c r="K546" s="584"/>
      <c r="L546" s="584"/>
      <c r="M546" s="584"/>
      <c r="N546" s="584"/>
      <c r="O546" s="584"/>
      <c r="P546" s="584"/>
      <c r="Q546" s="584"/>
      <c r="R546" s="584"/>
      <c r="S546" s="584"/>
      <c r="T546" s="584"/>
      <c r="U546" s="584"/>
      <c r="V546" s="584"/>
    </row>
    <row r="547">
      <c r="A547" s="584"/>
      <c r="B547" s="584"/>
      <c r="C547" s="615"/>
      <c r="D547" s="584"/>
      <c r="E547" s="584"/>
      <c r="F547" s="584"/>
      <c r="G547" s="584"/>
      <c r="H547" s="584"/>
      <c r="I547" s="584"/>
      <c r="J547" s="584"/>
      <c r="K547" s="584"/>
      <c r="L547" s="584"/>
      <c r="M547" s="584"/>
      <c r="N547" s="584"/>
      <c r="O547" s="584"/>
      <c r="P547" s="584"/>
      <c r="Q547" s="584"/>
      <c r="R547" s="584"/>
      <c r="S547" s="584"/>
      <c r="T547" s="584"/>
      <c r="U547" s="584"/>
      <c r="V547" s="584"/>
    </row>
    <row r="548">
      <c r="A548" s="584"/>
      <c r="B548" s="584"/>
      <c r="C548" s="615"/>
      <c r="D548" s="584"/>
      <c r="E548" s="584"/>
      <c r="F548" s="584"/>
      <c r="G548" s="584"/>
      <c r="H548" s="584"/>
      <c r="I548" s="584"/>
      <c r="J548" s="584"/>
      <c r="K548" s="584"/>
      <c r="L548" s="584"/>
      <c r="M548" s="584"/>
      <c r="N548" s="584"/>
      <c r="O548" s="584"/>
      <c r="P548" s="584"/>
      <c r="Q548" s="584"/>
      <c r="R548" s="584"/>
      <c r="S548" s="584"/>
      <c r="T548" s="584"/>
      <c r="U548" s="584"/>
      <c r="V548" s="584"/>
    </row>
    <row r="549">
      <c r="A549" s="584"/>
      <c r="B549" s="584"/>
      <c r="C549" s="615"/>
      <c r="D549" s="584"/>
      <c r="E549" s="584"/>
      <c r="F549" s="584"/>
      <c r="G549" s="584"/>
      <c r="H549" s="584"/>
      <c r="I549" s="584"/>
      <c r="J549" s="584"/>
      <c r="K549" s="584"/>
      <c r="L549" s="584"/>
      <c r="M549" s="584"/>
      <c r="N549" s="584"/>
      <c r="O549" s="584"/>
      <c r="P549" s="584"/>
      <c r="Q549" s="584"/>
      <c r="R549" s="584"/>
      <c r="S549" s="584"/>
      <c r="T549" s="584"/>
      <c r="U549" s="584"/>
      <c r="V549" s="584"/>
    </row>
    <row r="550">
      <c r="A550" s="584"/>
      <c r="B550" s="584"/>
      <c r="C550" s="615"/>
      <c r="D550" s="584"/>
      <c r="E550" s="584"/>
      <c r="F550" s="584"/>
      <c r="G550" s="584"/>
      <c r="H550" s="584"/>
      <c r="I550" s="584"/>
      <c r="J550" s="584"/>
      <c r="K550" s="584"/>
      <c r="L550" s="584"/>
      <c r="M550" s="584"/>
      <c r="N550" s="584"/>
      <c r="O550" s="584"/>
      <c r="P550" s="584"/>
      <c r="Q550" s="584"/>
      <c r="R550" s="584"/>
      <c r="S550" s="584"/>
      <c r="T550" s="584"/>
      <c r="U550" s="584"/>
      <c r="V550" s="584"/>
    </row>
    <row r="551">
      <c r="A551" s="584"/>
      <c r="B551" s="584"/>
      <c r="C551" s="615"/>
      <c r="D551" s="584"/>
      <c r="E551" s="584"/>
      <c r="F551" s="584"/>
      <c r="G551" s="584"/>
      <c r="H551" s="584"/>
      <c r="I551" s="584"/>
      <c r="J551" s="584"/>
      <c r="K551" s="584"/>
      <c r="L551" s="584"/>
      <c r="M551" s="584"/>
      <c r="N551" s="584"/>
      <c r="O551" s="584"/>
      <c r="P551" s="584"/>
      <c r="Q551" s="584"/>
      <c r="R551" s="584"/>
      <c r="S551" s="584"/>
      <c r="T551" s="584"/>
      <c r="U551" s="584"/>
      <c r="V551" s="584"/>
    </row>
    <row r="552">
      <c r="A552" s="584"/>
      <c r="B552" s="584"/>
      <c r="C552" s="615"/>
      <c r="D552" s="584"/>
      <c r="E552" s="584"/>
      <c r="F552" s="584"/>
      <c r="G552" s="584"/>
      <c r="H552" s="584"/>
      <c r="I552" s="584"/>
      <c r="J552" s="584"/>
      <c r="K552" s="584"/>
      <c r="L552" s="584"/>
      <c r="M552" s="584"/>
      <c r="N552" s="584"/>
      <c r="O552" s="584"/>
      <c r="P552" s="584"/>
      <c r="Q552" s="584"/>
      <c r="R552" s="584"/>
      <c r="S552" s="584"/>
      <c r="T552" s="584"/>
      <c r="U552" s="584"/>
      <c r="V552" s="584"/>
    </row>
    <row r="553">
      <c r="A553" s="584"/>
      <c r="B553" s="584"/>
      <c r="C553" s="615"/>
      <c r="D553" s="584"/>
      <c r="E553" s="584"/>
      <c r="F553" s="584"/>
      <c r="G553" s="584"/>
      <c r="H553" s="584"/>
      <c r="I553" s="584"/>
      <c r="J553" s="584"/>
      <c r="K553" s="584"/>
      <c r="L553" s="584"/>
      <c r="M553" s="584"/>
      <c r="N553" s="584"/>
      <c r="O553" s="584"/>
      <c r="P553" s="584"/>
      <c r="Q553" s="584"/>
      <c r="R553" s="584"/>
      <c r="S553" s="584"/>
      <c r="T553" s="584"/>
      <c r="U553" s="584"/>
      <c r="V553" s="584"/>
    </row>
    <row r="554">
      <c r="A554" s="584"/>
      <c r="B554" s="584"/>
      <c r="C554" s="615"/>
      <c r="D554" s="584"/>
      <c r="E554" s="584"/>
      <c r="F554" s="584"/>
      <c r="G554" s="584"/>
      <c r="H554" s="584"/>
      <c r="I554" s="584"/>
      <c r="J554" s="584"/>
      <c r="K554" s="584"/>
      <c r="L554" s="584"/>
      <c r="M554" s="584"/>
      <c r="N554" s="584"/>
      <c r="O554" s="584"/>
      <c r="P554" s="584"/>
      <c r="Q554" s="584"/>
      <c r="R554" s="584"/>
      <c r="S554" s="584"/>
      <c r="T554" s="584"/>
      <c r="U554" s="584"/>
      <c r="V554" s="584"/>
    </row>
    <row r="555">
      <c r="A555" s="584"/>
      <c r="B555" s="584"/>
      <c r="C555" s="615"/>
      <c r="D555" s="584"/>
      <c r="E555" s="584"/>
      <c r="F555" s="584"/>
      <c r="G555" s="584"/>
      <c r="H555" s="584"/>
      <c r="I555" s="584"/>
      <c r="J555" s="584"/>
      <c r="K555" s="584"/>
      <c r="L555" s="584"/>
      <c r="M555" s="584"/>
      <c r="N555" s="584"/>
      <c r="O555" s="584"/>
      <c r="P555" s="584"/>
      <c r="Q555" s="584"/>
      <c r="R555" s="584"/>
      <c r="S555" s="584"/>
      <c r="T555" s="584"/>
      <c r="U555" s="584"/>
      <c r="V555" s="584"/>
    </row>
    <row r="556">
      <c r="A556" s="584"/>
      <c r="B556" s="584"/>
      <c r="C556" s="615"/>
      <c r="D556" s="584"/>
      <c r="E556" s="584"/>
      <c r="F556" s="584"/>
      <c r="G556" s="584"/>
      <c r="H556" s="584"/>
      <c r="I556" s="584"/>
      <c r="J556" s="584"/>
      <c r="K556" s="584"/>
      <c r="L556" s="584"/>
      <c r="M556" s="584"/>
      <c r="N556" s="584"/>
      <c r="O556" s="584"/>
      <c r="P556" s="584"/>
      <c r="Q556" s="584"/>
      <c r="R556" s="584"/>
      <c r="S556" s="584"/>
      <c r="T556" s="584"/>
      <c r="U556" s="584"/>
      <c r="V556" s="584"/>
    </row>
    <row r="557">
      <c r="A557" s="584"/>
      <c r="B557" s="584"/>
      <c r="C557" s="615"/>
      <c r="D557" s="584"/>
      <c r="E557" s="584"/>
      <c r="F557" s="584"/>
      <c r="G557" s="584"/>
      <c r="H557" s="584"/>
      <c r="I557" s="584"/>
      <c r="J557" s="584"/>
      <c r="K557" s="584"/>
      <c r="L557" s="584"/>
      <c r="M557" s="584"/>
      <c r="N557" s="584"/>
      <c r="O557" s="584"/>
      <c r="P557" s="584"/>
      <c r="Q557" s="584"/>
      <c r="R557" s="584"/>
      <c r="S557" s="584"/>
      <c r="T557" s="584"/>
      <c r="U557" s="584"/>
      <c r="V557" s="584"/>
    </row>
    <row r="558">
      <c r="A558" s="584"/>
      <c r="B558" s="584"/>
      <c r="C558" s="615"/>
      <c r="D558" s="584"/>
      <c r="E558" s="584"/>
      <c r="F558" s="584"/>
      <c r="G558" s="584"/>
      <c r="H558" s="584"/>
      <c r="I558" s="584"/>
      <c r="J558" s="584"/>
      <c r="K558" s="584"/>
      <c r="L558" s="584"/>
      <c r="M558" s="584"/>
      <c r="N558" s="584"/>
      <c r="O558" s="584"/>
      <c r="P558" s="584"/>
      <c r="Q558" s="584"/>
      <c r="R558" s="584"/>
      <c r="S558" s="584"/>
      <c r="T558" s="584"/>
      <c r="U558" s="584"/>
      <c r="V558" s="584"/>
    </row>
    <row r="559">
      <c r="A559" s="584"/>
      <c r="B559" s="584"/>
      <c r="C559" s="615"/>
      <c r="D559" s="584"/>
      <c r="E559" s="584"/>
      <c r="F559" s="584"/>
      <c r="G559" s="584"/>
      <c r="H559" s="584"/>
      <c r="I559" s="584"/>
      <c r="J559" s="584"/>
      <c r="K559" s="584"/>
      <c r="L559" s="584"/>
      <c r="M559" s="584"/>
      <c r="N559" s="584"/>
      <c r="O559" s="584"/>
      <c r="P559" s="584"/>
      <c r="Q559" s="584"/>
      <c r="R559" s="584"/>
      <c r="S559" s="584"/>
      <c r="T559" s="584"/>
      <c r="U559" s="584"/>
      <c r="V559" s="584"/>
    </row>
    <row r="560">
      <c r="A560" s="584"/>
      <c r="B560" s="584"/>
      <c r="C560" s="615"/>
      <c r="D560" s="584"/>
      <c r="E560" s="584"/>
      <c r="F560" s="584"/>
      <c r="G560" s="584"/>
      <c r="H560" s="584"/>
      <c r="I560" s="584"/>
      <c r="J560" s="584"/>
      <c r="K560" s="584"/>
      <c r="L560" s="584"/>
      <c r="M560" s="584"/>
      <c r="N560" s="584"/>
      <c r="O560" s="584"/>
      <c r="P560" s="584"/>
      <c r="Q560" s="584"/>
      <c r="R560" s="584"/>
      <c r="S560" s="584"/>
      <c r="T560" s="584"/>
      <c r="U560" s="584"/>
      <c r="V560" s="584"/>
    </row>
    <row r="561">
      <c r="A561" s="584"/>
      <c r="B561" s="584"/>
      <c r="C561" s="615"/>
      <c r="D561" s="584"/>
      <c r="E561" s="584"/>
      <c r="F561" s="584"/>
      <c r="G561" s="584"/>
      <c r="H561" s="584"/>
      <c r="I561" s="584"/>
      <c r="J561" s="584"/>
      <c r="K561" s="584"/>
      <c r="L561" s="584"/>
      <c r="M561" s="584"/>
      <c r="N561" s="584"/>
      <c r="O561" s="584"/>
      <c r="P561" s="584"/>
      <c r="Q561" s="584"/>
      <c r="R561" s="584"/>
      <c r="S561" s="584"/>
      <c r="T561" s="584"/>
      <c r="U561" s="584"/>
      <c r="V561" s="584"/>
    </row>
    <row r="562">
      <c r="A562" s="584"/>
      <c r="B562" s="584"/>
      <c r="C562" s="615"/>
      <c r="D562" s="584"/>
      <c r="E562" s="584"/>
      <c r="F562" s="584"/>
      <c r="G562" s="584"/>
      <c r="H562" s="584"/>
      <c r="I562" s="584"/>
      <c r="J562" s="584"/>
      <c r="K562" s="584"/>
      <c r="L562" s="584"/>
      <c r="M562" s="584"/>
      <c r="N562" s="584"/>
      <c r="O562" s="584"/>
      <c r="P562" s="584"/>
      <c r="Q562" s="584"/>
      <c r="R562" s="584"/>
      <c r="S562" s="584"/>
      <c r="T562" s="584"/>
      <c r="U562" s="584"/>
      <c r="V562" s="584"/>
    </row>
    <row r="563">
      <c r="A563" s="584"/>
      <c r="B563" s="584"/>
      <c r="C563" s="615"/>
      <c r="D563" s="584"/>
      <c r="E563" s="584"/>
      <c r="F563" s="584"/>
      <c r="G563" s="584"/>
      <c r="H563" s="584"/>
      <c r="I563" s="584"/>
      <c r="J563" s="584"/>
      <c r="K563" s="584"/>
      <c r="L563" s="584"/>
      <c r="M563" s="584"/>
      <c r="N563" s="584"/>
      <c r="O563" s="584"/>
      <c r="P563" s="584"/>
      <c r="Q563" s="584"/>
      <c r="R563" s="584"/>
      <c r="S563" s="584"/>
      <c r="T563" s="584"/>
      <c r="U563" s="584"/>
      <c r="V563" s="584"/>
    </row>
    <row r="564">
      <c r="A564" s="584"/>
      <c r="B564" s="584"/>
      <c r="C564" s="615"/>
      <c r="D564" s="584"/>
      <c r="E564" s="584"/>
      <c r="F564" s="584"/>
      <c r="G564" s="584"/>
      <c r="H564" s="584"/>
      <c r="I564" s="584"/>
      <c r="J564" s="584"/>
      <c r="K564" s="584"/>
      <c r="L564" s="584"/>
      <c r="M564" s="584"/>
      <c r="N564" s="584"/>
      <c r="O564" s="584"/>
      <c r="P564" s="584"/>
      <c r="Q564" s="584"/>
      <c r="R564" s="584"/>
      <c r="S564" s="584"/>
      <c r="T564" s="584"/>
      <c r="U564" s="584"/>
      <c r="V564" s="584"/>
    </row>
    <row r="565">
      <c r="A565" s="584"/>
      <c r="B565" s="584"/>
      <c r="C565" s="615"/>
      <c r="D565" s="584"/>
      <c r="E565" s="584"/>
      <c r="F565" s="584"/>
      <c r="G565" s="584"/>
      <c r="H565" s="584"/>
      <c r="I565" s="584"/>
      <c r="J565" s="584"/>
      <c r="K565" s="584"/>
      <c r="L565" s="584"/>
      <c r="M565" s="584"/>
      <c r="N565" s="584"/>
      <c r="O565" s="584"/>
      <c r="P565" s="584"/>
      <c r="Q565" s="584"/>
      <c r="R565" s="584"/>
      <c r="S565" s="584"/>
      <c r="T565" s="584"/>
      <c r="U565" s="584"/>
      <c r="V565" s="584"/>
    </row>
    <row r="566">
      <c r="A566" s="584"/>
      <c r="B566" s="584"/>
      <c r="C566" s="615"/>
      <c r="D566" s="584"/>
      <c r="E566" s="584"/>
      <c r="F566" s="584"/>
      <c r="G566" s="584"/>
      <c r="H566" s="584"/>
      <c r="I566" s="584"/>
      <c r="J566" s="584"/>
      <c r="K566" s="584"/>
      <c r="L566" s="584"/>
      <c r="M566" s="584"/>
      <c r="N566" s="584"/>
      <c r="O566" s="584"/>
      <c r="P566" s="584"/>
      <c r="Q566" s="584"/>
      <c r="R566" s="584"/>
      <c r="S566" s="584"/>
      <c r="T566" s="584"/>
      <c r="U566" s="584"/>
      <c r="V566" s="584"/>
    </row>
    <row r="567">
      <c r="A567" s="584"/>
      <c r="B567" s="584"/>
      <c r="C567" s="615"/>
      <c r="D567" s="584"/>
      <c r="E567" s="584"/>
      <c r="F567" s="584"/>
      <c r="G567" s="584"/>
      <c r="H567" s="584"/>
      <c r="I567" s="584"/>
      <c r="J567" s="584"/>
      <c r="K567" s="584"/>
      <c r="L567" s="584"/>
      <c r="M567" s="584"/>
      <c r="N567" s="584"/>
      <c r="O567" s="584"/>
      <c r="P567" s="584"/>
      <c r="Q567" s="584"/>
      <c r="R567" s="584"/>
      <c r="S567" s="584"/>
      <c r="T567" s="584"/>
      <c r="U567" s="584"/>
      <c r="V567" s="584"/>
    </row>
    <row r="568">
      <c r="A568" s="584"/>
      <c r="B568" s="584"/>
      <c r="C568" s="615"/>
      <c r="D568" s="584"/>
      <c r="E568" s="584"/>
      <c r="F568" s="584"/>
      <c r="G568" s="584"/>
      <c r="H568" s="584"/>
      <c r="I568" s="584"/>
      <c r="J568" s="584"/>
      <c r="K568" s="584"/>
      <c r="L568" s="584"/>
      <c r="M568" s="584"/>
      <c r="N568" s="584"/>
      <c r="O568" s="584"/>
      <c r="P568" s="584"/>
      <c r="Q568" s="584"/>
      <c r="R568" s="584"/>
      <c r="S568" s="584"/>
      <c r="T568" s="584"/>
      <c r="U568" s="584"/>
      <c r="V568" s="584"/>
    </row>
    <row r="569">
      <c r="A569" s="584"/>
      <c r="B569" s="584"/>
      <c r="C569" s="615"/>
      <c r="D569" s="584"/>
      <c r="E569" s="584"/>
      <c r="F569" s="584"/>
      <c r="G569" s="584"/>
      <c r="H569" s="584"/>
      <c r="I569" s="584"/>
      <c r="J569" s="584"/>
      <c r="K569" s="584"/>
      <c r="L569" s="584"/>
      <c r="M569" s="584"/>
      <c r="N569" s="584"/>
      <c r="O569" s="584"/>
      <c r="P569" s="584"/>
      <c r="Q569" s="584"/>
      <c r="R569" s="584"/>
      <c r="S569" s="584"/>
      <c r="T569" s="584"/>
      <c r="U569" s="584"/>
      <c r="V569" s="584"/>
    </row>
    <row r="570">
      <c r="A570" s="584"/>
      <c r="B570" s="584"/>
      <c r="C570" s="615"/>
      <c r="D570" s="584"/>
      <c r="E570" s="584"/>
      <c r="F570" s="584"/>
      <c r="G570" s="584"/>
      <c r="H570" s="584"/>
      <c r="I570" s="584"/>
      <c r="J570" s="584"/>
      <c r="K570" s="584"/>
      <c r="L570" s="584"/>
      <c r="M570" s="584"/>
      <c r="N570" s="584"/>
      <c r="O570" s="584"/>
      <c r="P570" s="584"/>
      <c r="Q570" s="584"/>
      <c r="R570" s="584"/>
      <c r="S570" s="584"/>
      <c r="T570" s="584"/>
      <c r="U570" s="584"/>
      <c r="V570" s="584"/>
    </row>
    <row r="571">
      <c r="A571" s="584"/>
      <c r="B571" s="584"/>
      <c r="C571" s="615"/>
      <c r="D571" s="584"/>
      <c r="E571" s="584"/>
      <c r="F571" s="584"/>
      <c r="G571" s="584"/>
      <c r="H571" s="584"/>
      <c r="I571" s="584"/>
      <c r="J571" s="584"/>
      <c r="K571" s="584"/>
      <c r="L571" s="584"/>
      <c r="M571" s="584"/>
      <c r="N571" s="584"/>
      <c r="O571" s="584"/>
      <c r="P571" s="584"/>
      <c r="Q571" s="584"/>
      <c r="R571" s="584"/>
      <c r="S571" s="584"/>
      <c r="T571" s="584"/>
      <c r="U571" s="584"/>
      <c r="V571" s="584"/>
    </row>
    <row r="572">
      <c r="A572" s="584"/>
      <c r="B572" s="584"/>
      <c r="C572" s="615"/>
      <c r="D572" s="584"/>
      <c r="E572" s="584"/>
      <c r="F572" s="584"/>
      <c r="G572" s="584"/>
      <c r="H572" s="584"/>
      <c r="I572" s="584"/>
      <c r="J572" s="584"/>
      <c r="K572" s="584"/>
      <c r="L572" s="584"/>
      <c r="M572" s="584"/>
      <c r="N572" s="584"/>
      <c r="O572" s="584"/>
      <c r="P572" s="584"/>
      <c r="Q572" s="584"/>
      <c r="R572" s="584"/>
      <c r="S572" s="584"/>
      <c r="T572" s="584"/>
      <c r="U572" s="584"/>
      <c r="V572" s="584"/>
    </row>
    <row r="573">
      <c r="A573" s="584"/>
      <c r="B573" s="584"/>
      <c r="C573" s="615"/>
      <c r="D573" s="584"/>
      <c r="E573" s="584"/>
      <c r="F573" s="584"/>
      <c r="G573" s="584"/>
      <c r="H573" s="584"/>
      <c r="I573" s="584"/>
      <c r="J573" s="584"/>
      <c r="K573" s="584"/>
      <c r="L573" s="584"/>
      <c r="M573" s="584"/>
      <c r="N573" s="584"/>
      <c r="O573" s="584"/>
      <c r="P573" s="584"/>
      <c r="Q573" s="584"/>
      <c r="R573" s="584"/>
      <c r="S573" s="584"/>
      <c r="T573" s="584"/>
      <c r="U573" s="584"/>
      <c r="V573" s="584"/>
    </row>
    <row r="574">
      <c r="A574" s="584"/>
      <c r="B574" s="584"/>
      <c r="C574" s="615"/>
      <c r="D574" s="584"/>
      <c r="E574" s="584"/>
      <c r="F574" s="584"/>
      <c r="G574" s="584"/>
      <c r="H574" s="584"/>
      <c r="I574" s="584"/>
      <c r="J574" s="584"/>
      <c r="K574" s="584"/>
      <c r="L574" s="584"/>
      <c r="M574" s="584"/>
      <c r="N574" s="584"/>
      <c r="O574" s="584"/>
      <c r="P574" s="584"/>
      <c r="Q574" s="584"/>
      <c r="R574" s="584"/>
      <c r="S574" s="584"/>
      <c r="T574" s="584"/>
      <c r="U574" s="584"/>
      <c r="V574" s="584"/>
    </row>
    <row r="575">
      <c r="A575" s="584"/>
      <c r="B575" s="584"/>
      <c r="C575" s="615"/>
      <c r="D575" s="584"/>
      <c r="E575" s="584"/>
      <c r="F575" s="584"/>
      <c r="G575" s="584"/>
      <c r="H575" s="584"/>
      <c r="I575" s="584"/>
      <c r="J575" s="584"/>
      <c r="K575" s="584"/>
      <c r="L575" s="584"/>
      <c r="M575" s="584"/>
      <c r="N575" s="584"/>
      <c r="O575" s="584"/>
      <c r="P575" s="584"/>
      <c r="Q575" s="584"/>
      <c r="R575" s="584"/>
      <c r="S575" s="584"/>
      <c r="T575" s="584"/>
      <c r="U575" s="584"/>
      <c r="V575" s="584"/>
    </row>
    <row r="576">
      <c r="A576" s="584"/>
      <c r="B576" s="584"/>
      <c r="C576" s="615"/>
      <c r="D576" s="584"/>
      <c r="E576" s="584"/>
      <c r="F576" s="584"/>
      <c r="G576" s="584"/>
      <c r="H576" s="584"/>
      <c r="I576" s="584"/>
      <c r="J576" s="584"/>
      <c r="K576" s="584"/>
      <c r="L576" s="584"/>
      <c r="M576" s="584"/>
      <c r="N576" s="584"/>
      <c r="O576" s="584"/>
      <c r="P576" s="584"/>
      <c r="Q576" s="584"/>
      <c r="R576" s="584"/>
      <c r="S576" s="584"/>
      <c r="T576" s="584"/>
      <c r="U576" s="584"/>
      <c r="V576" s="584"/>
    </row>
    <row r="577">
      <c r="A577" s="584"/>
      <c r="B577" s="584"/>
      <c r="C577" s="615"/>
      <c r="D577" s="584"/>
      <c r="E577" s="584"/>
      <c r="F577" s="584"/>
      <c r="G577" s="584"/>
      <c r="H577" s="584"/>
      <c r="I577" s="584"/>
      <c r="J577" s="584"/>
      <c r="K577" s="584"/>
      <c r="L577" s="584"/>
      <c r="M577" s="584"/>
      <c r="N577" s="584"/>
      <c r="O577" s="584"/>
      <c r="P577" s="584"/>
      <c r="Q577" s="584"/>
      <c r="R577" s="584"/>
      <c r="S577" s="584"/>
      <c r="T577" s="584"/>
      <c r="U577" s="584"/>
      <c r="V577" s="584"/>
    </row>
    <row r="578">
      <c r="A578" s="584"/>
      <c r="B578" s="584"/>
      <c r="C578" s="615"/>
      <c r="D578" s="584"/>
      <c r="E578" s="584"/>
      <c r="F578" s="584"/>
      <c r="G578" s="584"/>
      <c r="H578" s="584"/>
      <c r="I578" s="584"/>
      <c r="J578" s="584"/>
      <c r="K578" s="584"/>
      <c r="L578" s="584"/>
      <c r="M578" s="584"/>
      <c r="N578" s="584"/>
      <c r="O578" s="584"/>
      <c r="P578" s="584"/>
      <c r="Q578" s="584"/>
      <c r="R578" s="584"/>
      <c r="S578" s="584"/>
      <c r="T578" s="584"/>
      <c r="U578" s="584"/>
      <c r="V578" s="584"/>
    </row>
    <row r="579">
      <c r="A579" s="584"/>
      <c r="B579" s="584"/>
      <c r="C579" s="615"/>
      <c r="D579" s="584"/>
      <c r="E579" s="584"/>
      <c r="F579" s="584"/>
      <c r="G579" s="584"/>
      <c r="H579" s="584"/>
      <c r="I579" s="584"/>
      <c r="J579" s="584"/>
      <c r="K579" s="584"/>
      <c r="L579" s="584"/>
      <c r="M579" s="584"/>
      <c r="N579" s="584"/>
      <c r="O579" s="584"/>
      <c r="P579" s="584"/>
      <c r="Q579" s="584"/>
      <c r="R579" s="584"/>
      <c r="S579" s="584"/>
      <c r="T579" s="584"/>
      <c r="U579" s="584"/>
      <c r="V579" s="584"/>
    </row>
    <row r="580">
      <c r="A580" s="584"/>
      <c r="B580" s="584"/>
      <c r="C580" s="615"/>
      <c r="D580" s="584"/>
      <c r="E580" s="584"/>
      <c r="F580" s="584"/>
      <c r="G580" s="584"/>
      <c r="H580" s="584"/>
      <c r="I580" s="584"/>
      <c r="J580" s="584"/>
      <c r="K580" s="584"/>
      <c r="L580" s="584"/>
      <c r="M580" s="584"/>
      <c r="N580" s="584"/>
      <c r="O580" s="584"/>
      <c r="P580" s="584"/>
      <c r="Q580" s="584"/>
      <c r="R580" s="584"/>
      <c r="S580" s="584"/>
      <c r="T580" s="584"/>
      <c r="U580" s="584"/>
      <c r="V580" s="584"/>
    </row>
    <row r="581">
      <c r="A581" s="584"/>
      <c r="B581" s="584"/>
      <c r="C581" s="615"/>
      <c r="D581" s="584"/>
      <c r="E581" s="584"/>
      <c r="F581" s="584"/>
      <c r="G581" s="584"/>
      <c r="H581" s="584"/>
      <c r="I581" s="584"/>
      <c r="J581" s="584"/>
      <c r="K581" s="584"/>
      <c r="L581" s="584"/>
      <c r="M581" s="584"/>
      <c r="N581" s="584"/>
      <c r="O581" s="584"/>
      <c r="P581" s="584"/>
      <c r="Q581" s="584"/>
      <c r="R581" s="584"/>
      <c r="S581" s="584"/>
      <c r="T581" s="584"/>
      <c r="U581" s="584"/>
      <c r="V581" s="584"/>
    </row>
    <row r="582">
      <c r="A582" s="584"/>
      <c r="B582" s="584"/>
      <c r="C582" s="615"/>
      <c r="D582" s="584"/>
      <c r="E582" s="584"/>
      <c r="F582" s="584"/>
      <c r="G582" s="584"/>
      <c r="H582" s="584"/>
      <c r="I582" s="584"/>
      <c r="J582" s="584"/>
      <c r="K582" s="584"/>
      <c r="L582" s="584"/>
      <c r="M582" s="584"/>
      <c r="N582" s="584"/>
      <c r="O582" s="584"/>
      <c r="P582" s="584"/>
      <c r="Q582" s="584"/>
      <c r="R582" s="584"/>
      <c r="S582" s="584"/>
      <c r="T582" s="584"/>
      <c r="U582" s="584"/>
      <c r="V582" s="584"/>
    </row>
    <row r="583">
      <c r="A583" s="584"/>
      <c r="B583" s="584"/>
      <c r="C583" s="615"/>
      <c r="D583" s="584"/>
      <c r="E583" s="584"/>
      <c r="F583" s="584"/>
      <c r="G583" s="584"/>
      <c r="H583" s="584"/>
      <c r="I583" s="584"/>
      <c r="J583" s="584"/>
      <c r="K583" s="584"/>
      <c r="L583" s="584"/>
      <c r="M583" s="584"/>
      <c r="N583" s="584"/>
      <c r="O583" s="584"/>
      <c r="P583" s="584"/>
      <c r="Q583" s="584"/>
      <c r="R583" s="584"/>
      <c r="S583" s="584"/>
      <c r="T583" s="584"/>
      <c r="U583" s="584"/>
      <c r="V583" s="584"/>
    </row>
    <row r="584">
      <c r="A584" s="584"/>
      <c r="B584" s="584"/>
      <c r="C584" s="615"/>
      <c r="D584" s="584"/>
      <c r="E584" s="584"/>
      <c r="F584" s="584"/>
      <c r="G584" s="584"/>
      <c r="H584" s="584"/>
      <c r="I584" s="584"/>
      <c r="J584" s="584"/>
      <c r="K584" s="584"/>
      <c r="L584" s="584"/>
      <c r="M584" s="584"/>
      <c r="N584" s="584"/>
      <c r="O584" s="584"/>
      <c r="P584" s="584"/>
      <c r="Q584" s="584"/>
      <c r="R584" s="584"/>
      <c r="S584" s="584"/>
      <c r="T584" s="584"/>
      <c r="U584" s="584"/>
      <c r="V584" s="584"/>
    </row>
    <row r="585">
      <c r="A585" s="584"/>
      <c r="B585" s="584"/>
      <c r="C585" s="615"/>
      <c r="D585" s="584"/>
      <c r="E585" s="584"/>
      <c r="F585" s="584"/>
      <c r="G585" s="584"/>
      <c r="H585" s="584"/>
      <c r="I585" s="584"/>
      <c r="J585" s="584"/>
      <c r="K585" s="584"/>
      <c r="L585" s="584"/>
      <c r="M585" s="584"/>
      <c r="N585" s="584"/>
      <c r="O585" s="584"/>
      <c r="P585" s="584"/>
      <c r="Q585" s="584"/>
      <c r="R585" s="584"/>
      <c r="S585" s="584"/>
      <c r="T585" s="584"/>
      <c r="U585" s="584"/>
      <c r="V585" s="584"/>
    </row>
    <row r="586">
      <c r="A586" s="584"/>
      <c r="B586" s="584"/>
      <c r="C586" s="615"/>
      <c r="D586" s="584"/>
      <c r="E586" s="584"/>
      <c r="F586" s="584"/>
      <c r="G586" s="584"/>
      <c r="H586" s="584"/>
      <c r="I586" s="584"/>
      <c r="J586" s="584"/>
      <c r="K586" s="584"/>
      <c r="L586" s="584"/>
      <c r="M586" s="584"/>
      <c r="N586" s="584"/>
      <c r="O586" s="584"/>
      <c r="P586" s="584"/>
      <c r="Q586" s="584"/>
      <c r="R586" s="584"/>
      <c r="S586" s="584"/>
      <c r="T586" s="584"/>
      <c r="U586" s="584"/>
      <c r="V586" s="584"/>
    </row>
    <row r="587">
      <c r="A587" s="584"/>
      <c r="B587" s="584"/>
      <c r="C587" s="615"/>
      <c r="D587" s="584"/>
      <c r="E587" s="584"/>
      <c r="F587" s="584"/>
      <c r="G587" s="584"/>
      <c r="H587" s="584"/>
      <c r="I587" s="584"/>
      <c r="J587" s="584"/>
      <c r="K587" s="584"/>
      <c r="L587" s="584"/>
      <c r="M587" s="584"/>
      <c r="N587" s="584"/>
      <c r="O587" s="584"/>
      <c r="P587" s="584"/>
      <c r="Q587" s="584"/>
      <c r="R587" s="584"/>
      <c r="S587" s="584"/>
      <c r="T587" s="584"/>
      <c r="U587" s="584"/>
      <c r="V587" s="584"/>
    </row>
    <row r="588">
      <c r="A588" s="584"/>
      <c r="B588" s="584"/>
      <c r="C588" s="615"/>
      <c r="D588" s="584"/>
      <c r="E588" s="584"/>
      <c r="F588" s="584"/>
      <c r="G588" s="584"/>
      <c r="H588" s="584"/>
      <c r="I588" s="584"/>
      <c r="J588" s="584"/>
      <c r="K588" s="584"/>
      <c r="L588" s="584"/>
      <c r="M588" s="584"/>
      <c r="N588" s="584"/>
      <c r="O588" s="584"/>
      <c r="P588" s="584"/>
      <c r="Q588" s="584"/>
      <c r="R588" s="584"/>
      <c r="S588" s="584"/>
      <c r="T588" s="584"/>
      <c r="U588" s="584"/>
      <c r="V588" s="584"/>
    </row>
    <row r="589">
      <c r="A589" s="584"/>
      <c r="B589" s="584"/>
      <c r="C589" s="615"/>
      <c r="D589" s="584"/>
      <c r="E589" s="584"/>
      <c r="F589" s="584"/>
      <c r="G589" s="584"/>
      <c r="H589" s="584"/>
      <c r="I589" s="584"/>
      <c r="J589" s="584"/>
      <c r="K589" s="584"/>
      <c r="L589" s="584"/>
      <c r="M589" s="584"/>
      <c r="N589" s="584"/>
      <c r="O589" s="584"/>
      <c r="P589" s="584"/>
      <c r="Q589" s="584"/>
      <c r="R589" s="584"/>
      <c r="S589" s="584"/>
      <c r="T589" s="584"/>
      <c r="U589" s="584"/>
      <c r="V589" s="584"/>
    </row>
    <row r="590">
      <c r="A590" s="584"/>
      <c r="B590" s="584"/>
      <c r="C590" s="615"/>
      <c r="D590" s="584"/>
      <c r="E590" s="584"/>
      <c r="F590" s="584"/>
      <c r="G590" s="584"/>
      <c r="H590" s="584"/>
      <c r="I590" s="584"/>
      <c r="J590" s="584"/>
      <c r="K590" s="584"/>
      <c r="L590" s="584"/>
      <c r="M590" s="584"/>
      <c r="N590" s="584"/>
      <c r="O590" s="584"/>
      <c r="P590" s="584"/>
      <c r="Q590" s="584"/>
      <c r="R590" s="584"/>
      <c r="S590" s="584"/>
      <c r="T590" s="584"/>
      <c r="U590" s="584"/>
      <c r="V590" s="584"/>
    </row>
    <row r="591">
      <c r="A591" s="584"/>
      <c r="B591" s="584"/>
      <c r="C591" s="615"/>
      <c r="D591" s="584"/>
      <c r="E591" s="584"/>
      <c r="F591" s="584"/>
      <c r="G591" s="584"/>
      <c r="H591" s="584"/>
      <c r="I591" s="584"/>
      <c r="J591" s="584"/>
      <c r="K591" s="584"/>
      <c r="L591" s="584"/>
      <c r="M591" s="584"/>
      <c r="N591" s="584"/>
      <c r="O591" s="584"/>
      <c r="P591" s="584"/>
      <c r="Q591" s="584"/>
      <c r="R591" s="584"/>
      <c r="S591" s="584"/>
      <c r="T591" s="584"/>
      <c r="U591" s="584"/>
      <c r="V591" s="584"/>
    </row>
    <row r="592">
      <c r="A592" s="584"/>
      <c r="B592" s="584"/>
      <c r="C592" s="615"/>
      <c r="D592" s="584"/>
      <c r="E592" s="584"/>
      <c r="F592" s="584"/>
      <c r="G592" s="584"/>
      <c r="H592" s="584"/>
      <c r="I592" s="584"/>
      <c r="J592" s="584"/>
      <c r="K592" s="584"/>
      <c r="L592" s="584"/>
      <c r="M592" s="584"/>
      <c r="N592" s="584"/>
      <c r="O592" s="584"/>
      <c r="P592" s="584"/>
      <c r="Q592" s="584"/>
      <c r="R592" s="584"/>
      <c r="S592" s="584"/>
      <c r="T592" s="584"/>
      <c r="U592" s="584"/>
      <c r="V592" s="584"/>
    </row>
    <row r="593">
      <c r="A593" s="584"/>
      <c r="B593" s="584"/>
      <c r="C593" s="615"/>
      <c r="D593" s="584"/>
      <c r="E593" s="584"/>
      <c r="F593" s="584"/>
      <c r="G593" s="584"/>
      <c r="H593" s="584"/>
      <c r="I593" s="584"/>
      <c r="J593" s="584"/>
      <c r="K593" s="584"/>
      <c r="L593" s="584"/>
      <c r="M593" s="584"/>
      <c r="N593" s="584"/>
      <c r="O593" s="584"/>
      <c r="P593" s="584"/>
      <c r="Q593" s="584"/>
      <c r="R593" s="584"/>
      <c r="S593" s="584"/>
      <c r="T593" s="584"/>
      <c r="U593" s="584"/>
      <c r="V593" s="584"/>
    </row>
    <row r="594">
      <c r="A594" s="584"/>
      <c r="B594" s="584"/>
      <c r="C594" s="615"/>
      <c r="D594" s="584"/>
      <c r="E594" s="584"/>
      <c r="F594" s="584"/>
      <c r="G594" s="584"/>
      <c r="H594" s="584"/>
      <c r="I594" s="584"/>
      <c r="J594" s="584"/>
      <c r="K594" s="584"/>
      <c r="L594" s="584"/>
      <c r="M594" s="584"/>
      <c r="N594" s="584"/>
      <c r="O594" s="584"/>
      <c r="P594" s="584"/>
      <c r="Q594" s="584"/>
      <c r="R594" s="584"/>
      <c r="S594" s="584"/>
      <c r="T594" s="584"/>
      <c r="U594" s="584"/>
      <c r="V594" s="584"/>
    </row>
    <row r="595">
      <c r="A595" s="584"/>
      <c r="B595" s="584"/>
      <c r="C595" s="615"/>
      <c r="D595" s="584"/>
      <c r="E595" s="584"/>
      <c r="F595" s="584"/>
      <c r="G595" s="584"/>
      <c r="H595" s="584"/>
      <c r="I595" s="584"/>
      <c r="J595" s="584"/>
      <c r="K595" s="584"/>
      <c r="L595" s="584"/>
      <c r="M595" s="584"/>
      <c r="N595" s="584"/>
      <c r="O595" s="584"/>
      <c r="P595" s="584"/>
      <c r="Q595" s="584"/>
      <c r="R595" s="584"/>
      <c r="S595" s="584"/>
      <c r="T595" s="584"/>
      <c r="U595" s="584"/>
      <c r="V595" s="584"/>
    </row>
    <row r="596">
      <c r="A596" s="584"/>
      <c r="B596" s="584"/>
      <c r="C596" s="615"/>
      <c r="D596" s="584"/>
      <c r="E596" s="584"/>
      <c r="F596" s="584"/>
      <c r="G596" s="584"/>
      <c r="H596" s="584"/>
      <c r="I596" s="584"/>
      <c r="J596" s="584"/>
      <c r="K596" s="584"/>
      <c r="L596" s="584"/>
      <c r="M596" s="584"/>
      <c r="N596" s="584"/>
      <c r="O596" s="584"/>
      <c r="P596" s="584"/>
      <c r="Q596" s="584"/>
      <c r="R596" s="584"/>
      <c r="S596" s="584"/>
      <c r="T596" s="584"/>
      <c r="U596" s="584"/>
      <c r="V596" s="584"/>
    </row>
    <row r="597">
      <c r="A597" s="584"/>
      <c r="B597" s="584"/>
      <c r="C597" s="615"/>
      <c r="D597" s="584"/>
      <c r="E597" s="584"/>
      <c r="F597" s="584"/>
      <c r="G597" s="584"/>
      <c r="H597" s="584"/>
      <c r="I597" s="584"/>
      <c r="J597" s="584"/>
      <c r="K597" s="584"/>
      <c r="L597" s="584"/>
      <c r="M597" s="584"/>
      <c r="N597" s="584"/>
      <c r="O597" s="584"/>
      <c r="P597" s="584"/>
      <c r="Q597" s="584"/>
      <c r="R597" s="584"/>
      <c r="S597" s="584"/>
      <c r="T597" s="584"/>
      <c r="U597" s="584"/>
      <c r="V597" s="584"/>
    </row>
    <row r="598">
      <c r="A598" s="584"/>
      <c r="B598" s="584"/>
      <c r="C598" s="615"/>
      <c r="D598" s="584"/>
      <c r="E598" s="584"/>
      <c r="F598" s="584"/>
      <c r="G598" s="584"/>
      <c r="H598" s="584"/>
      <c r="I598" s="584"/>
      <c r="J598" s="584"/>
      <c r="K598" s="584"/>
      <c r="L598" s="584"/>
      <c r="M598" s="584"/>
      <c r="N598" s="584"/>
      <c r="O598" s="584"/>
      <c r="P598" s="584"/>
      <c r="Q598" s="584"/>
      <c r="R598" s="584"/>
      <c r="S598" s="584"/>
      <c r="T598" s="584"/>
      <c r="U598" s="584"/>
      <c r="V598" s="584"/>
    </row>
    <row r="599">
      <c r="A599" s="584"/>
      <c r="B599" s="584"/>
      <c r="C599" s="615"/>
      <c r="D599" s="584"/>
      <c r="E599" s="584"/>
      <c r="F599" s="584"/>
      <c r="G599" s="584"/>
      <c r="H599" s="584"/>
      <c r="I599" s="584"/>
      <c r="J599" s="584"/>
      <c r="K599" s="584"/>
      <c r="L599" s="584"/>
      <c r="M599" s="584"/>
      <c r="N599" s="584"/>
      <c r="O599" s="584"/>
      <c r="P599" s="584"/>
      <c r="Q599" s="584"/>
      <c r="R599" s="584"/>
      <c r="S599" s="584"/>
      <c r="T599" s="584"/>
      <c r="U599" s="584"/>
      <c r="V599" s="584"/>
    </row>
    <row r="600">
      <c r="A600" s="584"/>
      <c r="B600" s="584"/>
      <c r="C600" s="615"/>
      <c r="D600" s="584"/>
      <c r="E600" s="584"/>
      <c r="F600" s="584"/>
      <c r="G600" s="584"/>
      <c r="H600" s="584"/>
      <c r="I600" s="584"/>
      <c r="J600" s="584"/>
      <c r="K600" s="584"/>
      <c r="L600" s="584"/>
      <c r="M600" s="584"/>
      <c r="N600" s="584"/>
      <c r="O600" s="584"/>
      <c r="P600" s="584"/>
      <c r="Q600" s="584"/>
      <c r="R600" s="584"/>
      <c r="S600" s="584"/>
      <c r="T600" s="584"/>
      <c r="U600" s="584"/>
      <c r="V600" s="584"/>
    </row>
    <row r="601">
      <c r="A601" s="584"/>
      <c r="B601" s="584"/>
      <c r="C601" s="615"/>
      <c r="D601" s="584"/>
      <c r="E601" s="584"/>
      <c r="F601" s="584"/>
      <c r="G601" s="584"/>
      <c r="H601" s="584"/>
      <c r="I601" s="584"/>
      <c r="J601" s="584"/>
      <c r="K601" s="584"/>
      <c r="L601" s="584"/>
      <c r="M601" s="584"/>
      <c r="N601" s="584"/>
      <c r="O601" s="584"/>
      <c r="P601" s="584"/>
      <c r="Q601" s="584"/>
      <c r="R601" s="584"/>
      <c r="S601" s="584"/>
      <c r="T601" s="584"/>
      <c r="U601" s="584"/>
      <c r="V601" s="584"/>
    </row>
    <row r="602">
      <c r="A602" s="584"/>
      <c r="B602" s="584"/>
      <c r="C602" s="615"/>
      <c r="D602" s="584"/>
      <c r="E602" s="584"/>
      <c r="F602" s="584"/>
      <c r="G602" s="584"/>
      <c r="H602" s="584"/>
      <c r="I602" s="584"/>
      <c r="J602" s="584"/>
      <c r="K602" s="584"/>
      <c r="L602" s="584"/>
      <c r="M602" s="584"/>
      <c r="N602" s="584"/>
      <c r="O602" s="584"/>
      <c r="P602" s="584"/>
      <c r="Q602" s="584"/>
      <c r="R602" s="584"/>
      <c r="S602" s="584"/>
      <c r="T602" s="584"/>
      <c r="U602" s="584"/>
      <c r="V602" s="584"/>
    </row>
    <row r="603">
      <c r="A603" s="584"/>
      <c r="B603" s="584"/>
      <c r="C603" s="615"/>
      <c r="D603" s="584"/>
      <c r="E603" s="584"/>
      <c r="F603" s="584"/>
      <c r="G603" s="584"/>
      <c r="H603" s="584"/>
      <c r="I603" s="584"/>
      <c r="J603" s="584"/>
      <c r="K603" s="584"/>
      <c r="L603" s="584"/>
      <c r="M603" s="584"/>
      <c r="N603" s="584"/>
      <c r="O603" s="584"/>
      <c r="P603" s="584"/>
      <c r="Q603" s="584"/>
      <c r="R603" s="584"/>
      <c r="S603" s="584"/>
      <c r="T603" s="584"/>
      <c r="U603" s="584"/>
      <c r="V603" s="584"/>
    </row>
    <row r="604">
      <c r="A604" s="584"/>
      <c r="B604" s="584"/>
      <c r="C604" s="615"/>
      <c r="D604" s="584"/>
      <c r="E604" s="584"/>
      <c r="F604" s="584"/>
      <c r="G604" s="584"/>
      <c r="H604" s="584"/>
      <c r="I604" s="584"/>
      <c r="J604" s="584"/>
      <c r="K604" s="584"/>
      <c r="L604" s="584"/>
      <c r="M604" s="584"/>
      <c r="N604" s="584"/>
      <c r="O604" s="584"/>
      <c r="P604" s="584"/>
      <c r="Q604" s="584"/>
      <c r="R604" s="584"/>
      <c r="S604" s="584"/>
      <c r="T604" s="584"/>
      <c r="U604" s="584"/>
      <c r="V604" s="584"/>
    </row>
    <row r="605">
      <c r="A605" s="584"/>
      <c r="B605" s="584"/>
      <c r="C605" s="615"/>
      <c r="D605" s="584"/>
      <c r="E605" s="584"/>
      <c r="F605" s="584"/>
      <c r="G605" s="584"/>
      <c r="H605" s="584"/>
      <c r="I605" s="584"/>
      <c r="J605" s="584"/>
      <c r="K605" s="584"/>
      <c r="L605" s="584"/>
      <c r="M605" s="584"/>
      <c r="N605" s="584"/>
      <c r="O605" s="584"/>
      <c r="P605" s="584"/>
      <c r="Q605" s="584"/>
      <c r="R605" s="584"/>
      <c r="S605" s="584"/>
      <c r="T605" s="584"/>
      <c r="U605" s="584"/>
      <c r="V605" s="584"/>
    </row>
    <row r="606">
      <c r="A606" s="584"/>
      <c r="B606" s="584"/>
      <c r="C606" s="615"/>
      <c r="D606" s="584"/>
      <c r="E606" s="584"/>
      <c r="F606" s="584"/>
      <c r="G606" s="584"/>
      <c r="H606" s="584"/>
      <c r="I606" s="584"/>
      <c r="J606" s="584"/>
      <c r="K606" s="584"/>
      <c r="L606" s="584"/>
      <c r="M606" s="584"/>
      <c r="N606" s="584"/>
      <c r="O606" s="584"/>
      <c r="P606" s="584"/>
      <c r="Q606" s="584"/>
      <c r="R606" s="584"/>
      <c r="S606" s="584"/>
      <c r="T606" s="584"/>
      <c r="U606" s="584"/>
      <c r="V606" s="584"/>
    </row>
    <row r="607">
      <c r="A607" s="584"/>
      <c r="B607" s="584"/>
      <c r="C607" s="615"/>
      <c r="D607" s="584"/>
      <c r="E607" s="584"/>
      <c r="F607" s="584"/>
      <c r="G607" s="584"/>
      <c r="H607" s="584"/>
      <c r="I607" s="584"/>
      <c r="J607" s="584"/>
      <c r="K607" s="584"/>
      <c r="L607" s="584"/>
      <c r="M607" s="584"/>
      <c r="N607" s="584"/>
      <c r="O607" s="584"/>
      <c r="P607" s="584"/>
      <c r="Q607" s="584"/>
      <c r="R607" s="584"/>
      <c r="S607" s="584"/>
      <c r="T607" s="584"/>
      <c r="U607" s="584"/>
      <c r="V607" s="584"/>
    </row>
    <row r="608">
      <c r="A608" s="584"/>
      <c r="B608" s="584"/>
      <c r="C608" s="615"/>
      <c r="D608" s="584"/>
      <c r="E608" s="584"/>
      <c r="F608" s="584"/>
      <c r="G608" s="584"/>
      <c r="H608" s="584"/>
      <c r="I608" s="584"/>
      <c r="J608" s="584"/>
      <c r="K608" s="584"/>
      <c r="L608" s="584"/>
      <c r="M608" s="584"/>
      <c r="N608" s="584"/>
      <c r="O608" s="584"/>
      <c r="P608" s="584"/>
      <c r="Q608" s="584"/>
      <c r="R608" s="584"/>
      <c r="S608" s="584"/>
      <c r="T608" s="584"/>
      <c r="U608" s="584"/>
      <c r="V608" s="584"/>
    </row>
    <row r="609">
      <c r="A609" s="584"/>
      <c r="B609" s="584"/>
      <c r="C609" s="615"/>
      <c r="D609" s="584"/>
      <c r="E609" s="584"/>
      <c r="F609" s="584"/>
      <c r="G609" s="584"/>
      <c r="H609" s="584"/>
      <c r="I609" s="584"/>
      <c r="J609" s="584"/>
      <c r="K609" s="584"/>
      <c r="L609" s="584"/>
      <c r="M609" s="584"/>
      <c r="N609" s="584"/>
      <c r="O609" s="584"/>
      <c r="P609" s="584"/>
      <c r="Q609" s="584"/>
      <c r="R609" s="584"/>
      <c r="S609" s="584"/>
      <c r="T609" s="584"/>
      <c r="U609" s="584"/>
      <c r="V609" s="584"/>
    </row>
    <row r="610">
      <c r="A610" s="584"/>
      <c r="B610" s="584"/>
      <c r="C610" s="615"/>
      <c r="D610" s="584"/>
      <c r="E610" s="584"/>
      <c r="F610" s="584"/>
      <c r="G610" s="584"/>
      <c r="H610" s="584"/>
      <c r="I610" s="584"/>
      <c r="J610" s="584"/>
      <c r="K610" s="584"/>
      <c r="L610" s="584"/>
      <c r="M610" s="584"/>
      <c r="N610" s="584"/>
      <c r="O610" s="584"/>
      <c r="P610" s="584"/>
      <c r="Q610" s="584"/>
      <c r="R610" s="584"/>
      <c r="S610" s="584"/>
      <c r="T610" s="584"/>
      <c r="U610" s="584"/>
      <c r="V610" s="584"/>
    </row>
    <row r="611">
      <c r="A611" s="584"/>
      <c r="B611" s="584"/>
      <c r="C611" s="615"/>
      <c r="D611" s="584"/>
      <c r="E611" s="584"/>
      <c r="F611" s="584"/>
      <c r="G611" s="584"/>
      <c r="H611" s="584"/>
      <c r="I611" s="584"/>
      <c r="J611" s="584"/>
      <c r="K611" s="584"/>
      <c r="L611" s="584"/>
      <c r="M611" s="584"/>
      <c r="N611" s="584"/>
      <c r="O611" s="584"/>
      <c r="P611" s="584"/>
      <c r="Q611" s="584"/>
      <c r="R611" s="584"/>
      <c r="S611" s="584"/>
      <c r="T611" s="584"/>
      <c r="U611" s="584"/>
      <c r="V611" s="584"/>
    </row>
    <row r="612">
      <c r="A612" s="584"/>
      <c r="B612" s="584"/>
      <c r="C612" s="615"/>
      <c r="D612" s="584"/>
      <c r="E612" s="584"/>
      <c r="F612" s="584"/>
      <c r="G612" s="584"/>
      <c r="H612" s="584"/>
      <c r="I612" s="584"/>
      <c r="J612" s="584"/>
      <c r="K612" s="584"/>
      <c r="L612" s="584"/>
      <c r="M612" s="584"/>
      <c r="N612" s="584"/>
      <c r="O612" s="584"/>
      <c r="P612" s="584"/>
      <c r="Q612" s="584"/>
      <c r="R612" s="584"/>
      <c r="S612" s="584"/>
      <c r="T612" s="584"/>
      <c r="U612" s="584"/>
      <c r="V612" s="584"/>
    </row>
    <row r="613">
      <c r="A613" s="584"/>
      <c r="B613" s="584"/>
      <c r="C613" s="615"/>
      <c r="D613" s="584"/>
      <c r="E613" s="584"/>
      <c r="F613" s="584"/>
      <c r="G613" s="584"/>
      <c r="H613" s="584"/>
      <c r="I613" s="584"/>
      <c r="J613" s="584"/>
      <c r="K613" s="584"/>
      <c r="L613" s="584"/>
      <c r="M613" s="584"/>
      <c r="N613" s="584"/>
      <c r="O613" s="584"/>
      <c r="P613" s="584"/>
      <c r="Q613" s="584"/>
      <c r="R613" s="584"/>
      <c r="S613" s="584"/>
      <c r="T613" s="584"/>
      <c r="U613" s="584"/>
      <c r="V613" s="584"/>
    </row>
    <row r="614">
      <c r="A614" s="584"/>
      <c r="B614" s="584"/>
      <c r="C614" s="615"/>
      <c r="D614" s="584"/>
      <c r="E614" s="584"/>
      <c r="F614" s="584"/>
      <c r="G614" s="584"/>
      <c r="H614" s="584"/>
      <c r="I614" s="584"/>
      <c r="J614" s="584"/>
      <c r="K614" s="584"/>
      <c r="L614" s="584"/>
      <c r="M614" s="584"/>
      <c r="N614" s="584"/>
      <c r="O614" s="584"/>
      <c r="P614" s="584"/>
      <c r="Q614" s="584"/>
      <c r="R614" s="584"/>
      <c r="S614" s="584"/>
      <c r="T614" s="584"/>
      <c r="U614" s="584"/>
      <c r="V614" s="584"/>
    </row>
    <row r="615">
      <c r="A615" s="584"/>
      <c r="B615" s="584"/>
      <c r="C615" s="615"/>
      <c r="D615" s="584"/>
      <c r="E615" s="584"/>
      <c r="F615" s="584"/>
      <c r="G615" s="584"/>
      <c r="H615" s="584"/>
      <c r="I615" s="584"/>
      <c r="J615" s="584"/>
      <c r="K615" s="584"/>
      <c r="L615" s="584"/>
      <c r="M615" s="584"/>
      <c r="N615" s="584"/>
      <c r="O615" s="584"/>
      <c r="P615" s="584"/>
      <c r="Q615" s="584"/>
      <c r="R615" s="584"/>
      <c r="S615" s="584"/>
      <c r="T615" s="584"/>
      <c r="U615" s="584"/>
      <c r="V615" s="584"/>
    </row>
    <row r="616">
      <c r="A616" s="584"/>
      <c r="B616" s="584"/>
      <c r="C616" s="615"/>
      <c r="D616" s="584"/>
      <c r="E616" s="584"/>
      <c r="F616" s="584"/>
      <c r="G616" s="584"/>
      <c r="H616" s="584"/>
      <c r="I616" s="584"/>
      <c r="J616" s="584"/>
      <c r="K616" s="584"/>
      <c r="L616" s="584"/>
      <c r="M616" s="584"/>
      <c r="N616" s="584"/>
      <c r="O616" s="584"/>
      <c r="P616" s="584"/>
      <c r="Q616" s="584"/>
      <c r="R616" s="584"/>
      <c r="S616" s="584"/>
      <c r="T616" s="584"/>
      <c r="U616" s="584"/>
      <c r="V616" s="584"/>
    </row>
    <row r="617">
      <c r="A617" s="584"/>
      <c r="B617" s="584"/>
      <c r="C617" s="615"/>
      <c r="D617" s="584"/>
      <c r="E617" s="584"/>
      <c r="F617" s="584"/>
      <c r="G617" s="584"/>
      <c r="H617" s="584"/>
      <c r="I617" s="584"/>
      <c r="J617" s="584"/>
      <c r="K617" s="584"/>
      <c r="L617" s="584"/>
      <c r="M617" s="584"/>
      <c r="N617" s="584"/>
      <c r="O617" s="584"/>
      <c r="P617" s="584"/>
      <c r="Q617" s="584"/>
      <c r="R617" s="584"/>
      <c r="S617" s="584"/>
      <c r="T617" s="584"/>
      <c r="U617" s="584"/>
      <c r="V617" s="584"/>
    </row>
    <row r="618">
      <c r="A618" s="584"/>
      <c r="B618" s="584"/>
      <c r="C618" s="615"/>
      <c r="D618" s="584"/>
      <c r="E618" s="584"/>
      <c r="F618" s="584"/>
      <c r="G618" s="584"/>
      <c r="H618" s="584"/>
      <c r="I618" s="584"/>
      <c r="J618" s="584"/>
      <c r="K618" s="584"/>
      <c r="L618" s="584"/>
      <c r="M618" s="584"/>
      <c r="N618" s="584"/>
      <c r="O618" s="584"/>
      <c r="P618" s="584"/>
      <c r="Q618" s="584"/>
      <c r="R618" s="584"/>
      <c r="S618" s="584"/>
      <c r="T618" s="584"/>
      <c r="U618" s="584"/>
      <c r="V618" s="584"/>
    </row>
    <row r="619">
      <c r="A619" s="584"/>
      <c r="B619" s="584"/>
      <c r="C619" s="615"/>
      <c r="D619" s="584"/>
      <c r="E619" s="584"/>
      <c r="F619" s="584"/>
      <c r="G619" s="584"/>
      <c r="H619" s="584"/>
      <c r="I619" s="584"/>
      <c r="J619" s="584"/>
      <c r="K619" s="584"/>
      <c r="L619" s="584"/>
      <c r="M619" s="584"/>
      <c r="N619" s="584"/>
      <c r="O619" s="584"/>
      <c r="P619" s="584"/>
      <c r="Q619" s="584"/>
      <c r="R619" s="584"/>
      <c r="S619" s="584"/>
      <c r="T619" s="584"/>
      <c r="U619" s="584"/>
      <c r="V619" s="584"/>
    </row>
    <row r="620">
      <c r="A620" s="584"/>
      <c r="B620" s="584"/>
      <c r="C620" s="615"/>
      <c r="D620" s="584"/>
      <c r="E620" s="584"/>
      <c r="F620" s="584"/>
      <c r="G620" s="584"/>
      <c r="H620" s="584"/>
      <c r="I620" s="584"/>
      <c r="J620" s="584"/>
      <c r="K620" s="584"/>
      <c r="L620" s="584"/>
      <c r="M620" s="584"/>
      <c r="N620" s="584"/>
      <c r="O620" s="584"/>
      <c r="P620" s="584"/>
      <c r="Q620" s="584"/>
      <c r="R620" s="584"/>
      <c r="S620" s="584"/>
      <c r="T620" s="584"/>
      <c r="U620" s="584"/>
      <c r="V620" s="584"/>
    </row>
    <row r="621">
      <c r="A621" s="584"/>
      <c r="B621" s="584"/>
      <c r="C621" s="615"/>
      <c r="D621" s="584"/>
      <c r="E621" s="584"/>
      <c r="F621" s="584"/>
      <c r="G621" s="584"/>
      <c r="H621" s="584"/>
      <c r="I621" s="584"/>
      <c r="J621" s="584"/>
      <c r="K621" s="584"/>
      <c r="L621" s="584"/>
      <c r="M621" s="584"/>
      <c r="N621" s="584"/>
      <c r="O621" s="584"/>
      <c r="P621" s="584"/>
      <c r="Q621" s="584"/>
      <c r="R621" s="584"/>
      <c r="S621" s="584"/>
      <c r="T621" s="584"/>
      <c r="U621" s="584"/>
      <c r="V621" s="584"/>
    </row>
    <row r="622">
      <c r="A622" s="584"/>
      <c r="B622" s="584"/>
      <c r="C622" s="615"/>
      <c r="D622" s="584"/>
      <c r="E622" s="584"/>
      <c r="F622" s="584"/>
      <c r="G622" s="584"/>
      <c r="H622" s="584"/>
      <c r="I622" s="584"/>
      <c r="J622" s="584"/>
      <c r="K622" s="584"/>
      <c r="L622" s="584"/>
      <c r="M622" s="584"/>
      <c r="N622" s="584"/>
      <c r="O622" s="584"/>
      <c r="P622" s="584"/>
      <c r="Q622" s="584"/>
      <c r="R622" s="584"/>
      <c r="S622" s="584"/>
      <c r="T622" s="584"/>
      <c r="U622" s="584"/>
      <c r="V622" s="584"/>
    </row>
    <row r="623">
      <c r="A623" s="584"/>
      <c r="B623" s="584"/>
      <c r="C623" s="615"/>
      <c r="D623" s="584"/>
      <c r="E623" s="584"/>
      <c r="F623" s="584"/>
      <c r="G623" s="584"/>
      <c r="H623" s="584"/>
      <c r="I623" s="584"/>
      <c r="J623" s="584"/>
      <c r="K623" s="584"/>
      <c r="L623" s="584"/>
      <c r="M623" s="584"/>
      <c r="N623" s="584"/>
      <c r="O623" s="584"/>
      <c r="P623" s="584"/>
      <c r="Q623" s="584"/>
      <c r="R623" s="584"/>
      <c r="S623" s="584"/>
      <c r="T623" s="584"/>
      <c r="U623" s="584"/>
      <c r="V623" s="584"/>
    </row>
    <row r="624">
      <c r="A624" s="584"/>
      <c r="B624" s="584"/>
      <c r="C624" s="615"/>
      <c r="D624" s="584"/>
      <c r="E624" s="584"/>
      <c r="F624" s="584"/>
      <c r="G624" s="584"/>
      <c r="H624" s="584"/>
      <c r="I624" s="584"/>
      <c r="J624" s="584"/>
      <c r="K624" s="584"/>
      <c r="L624" s="584"/>
      <c r="M624" s="584"/>
      <c r="N624" s="584"/>
      <c r="O624" s="584"/>
      <c r="P624" s="584"/>
      <c r="Q624" s="584"/>
      <c r="R624" s="584"/>
      <c r="S624" s="584"/>
      <c r="T624" s="584"/>
      <c r="U624" s="584"/>
      <c r="V624" s="584"/>
    </row>
    <row r="625">
      <c r="A625" s="584"/>
      <c r="B625" s="584"/>
      <c r="C625" s="615"/>
      <c r="D625" s="584"/>
      <c r="E625" s="584"/>
      <c r="F625" s="584"/>
      <c r="G625" s="584"/>
      <c r="H625" s="584"/>
      <c r="I625" s="584"/>
      <c r="J625" s="584"/>
      <c r="K625" s="584"/>
      <c r="L625" s="584"/>
      <c r="M625" s="584"/>
      <c r="N625" s="584"/>
      <c r="O625" s="584"/>
      <c r="P625" s="584"/>
      <c r="Q625" s="584"/>
      <c r="R625" s="584"/>
      <c r="S625" s="584"/>
      <c r="T625" s="584"/>
      <c r="U625" s="584"/>
      <c r="V625" s="584"/>
    </row>
    <row r="626">
      <c r="A626" s="584"/>
      <c r="B626" s="584"/>
      <c r="C626" s="615"/>
      <c r="D626" s="584"/>
      <c r="E626" s="584"/>
      <c r="F626" s="584"/>
      <c r="G626" s="584"/>
      <c r="H626" s="584"/>
      <c r="I626" s="584"/>
      <c r="J626" s="584"/>
      <c r="K626" s="584"/>
      <c r="L626" s="584"/>
      <c r="M626" s="584"/>
      <c r="N626" s="584"/>
      <c r="O626" s="584"/>
      <c r="P626" s="584"/>
      <c r="Q626" s="584"/>
      <c r="R626" s="584"/>
      <c r="S626" s="584"/>
      <c r="T626" s="584"/>
      <c r="U626" s="584"/>
      <c r="V626" s="584"/>
    </row>
    <row r="627">
      <c r="A627" s="584"/>
      <c r="B627" s="584"/>
      <c r="C627" s="615"/>
      <c r="D627" s="584"/>
      <c r="E627" s="584"/>
      <c r="F627" s="584"/>
      <c r="G627" s="584"/>
      <c r="H627" s="584"/>
      <c r="I627" s="584"/>
      <c r="J627" s="584"/>
      <c r="K627" s="584"/>
      <c r="L627" s="584"/>
      <c r="M627" s="584"/>
      <c r="N627" s="584"/>
      <c r="O627" s="584"/>
      <c r="P627" s="584"/>
      <c r="Q627" s="584"/>
      <c r="R627" s="584"/>
      <c r="S627" s="584"/>
      <c r="T627" s="584"/>
      <c r="U627" s="584"/>
      <c r="V627" s="584"/>
    </row>
    <row r="628">
      <c r="A628" s="584"/>
      <c r="B628" s="584"/>
      <c r="C628" s="615"/>
      <c r="D628" s="584"/>
      <c r="E628" s="584"/>
      <c r="F628" s="584"/>
      <c r="G628" s="584"/>
      <c r="H628" s="584"/>
      <c r="I628" s="584"/>
      <c r="J628" s="584"/>
      <c r="K628" s="584"/>
      <c r="L628" s="584"/>
      <c r="M628" s="584"/>
      <c r="N628" s="584"/>
      <c r="O628" s="584"/>
      <c r="P628" s="584"/>
      <c r="Q628" s="584"/>
      <c r="R628" s="584"/>
      <c r="S628" s="584"/>
      <c r="T628" s="584"/>
      <c r="U628" s="584"/>
      <c r="V628" s="584"/>
    </row>
    <row r="629">
      <c r="A629" s="584"/>
      <c r="B629" s="584"/>
      <c r="C629" s="615"/>
      <c r="D629" s="584"/>
      <c r="E629" s="584"/>
      <c r="F629" s="584"/>
      <c r="G629" s="584"/>
      <c r="H629" s="584"/>
      <c r="I629" s="584"/>
      <c r="J629" s="584"/>
      <c r="K629" s="584"/>
      <c r="L629" s="584"/>
      <c r="M629" s="584"/>
      <c r="N629" s="584"/>
      <c r="O629" s="584"/>
      <c r="P629" s="584"/>
      <c r="Q629" s="584"/>
      <c r="R629" s="584"/>
      <c r="S629" s="584"/>
      <c r="T629" s="584"/>
      <c r="U629" s="584"/>
      <c r="V629" s="584"/>
    </row>
    <row r="630">
      <c r="A630" s="584"/>
      <c r="B630" s="584"/>
      <c r="C630" s="615"/>
      <c r="D630" s="584"/>
      <c r="E630" s="584"/>
      <c r="F630" s="584"/>
      <c r="G630" s="584"/>
      <c r="H630" s="584"/>
      <c r="I630" s="584"/>
      <c r="J630" s="584"/>
      <c r="K630" s="584"/>
      <c r="L630" s="584"/>
      <c r="M630" s="584"/>
      <c r="N630" s="584"/>
      <c r="O630" s="584"/>
      <c r="P630" s="584"/>
      <c r="Q630" s="584"/>
      <c r="R630" s="584"/>
      <c r="S630" s="584"/>
      <c r="T630" s="584"/>
      <c r="U630" s="584"/>
      <c r="V630" s="584"/>
    </row>
    <row r="631">
      <c r="A631" s="584"/>
      <c r="B631" s="584"/>
      <c r="C631" s="615"/>
      <c r="D631" s="584"/>
      <c r="E631" s="584"/>
      <c r="F631" s="584"/>
      <c r="G631" s="584"/>
      <c r="H631" s="584"/>
      <c r="I631" s="584"/>
      <c r="J631" s="584"/>
      <c r="K631" s="584"/>
      <c r="L631" s="584"/>
      <c r="M631" s="584"/>
      <c r="N631" s="584"/>
      <c r="O631" s="584"/>
      <c r="P631" s="584"/>
      <c r="Q631" s="584"/>
      <c r="R631" s="584"/>
      <c r="S631" s="584"/>
      <c r="T631" s="584"/>
      <c r="U631" s="584"/>
      <c r="V631" s="584"/>
    </row>
    <row r="632">
      <c r="A632" s="584"/>
      <c r="B632" s="584"/>
      <c r="C632" s="615"/>
      <c r="D632" s="584"/>
      <c r="E632" s="584"/>
      <c r="F632" s="584"/>
      <c r="G632" s="584"/>
      <c r="H632" s="584"/>
      <c r="I632" s="584"/>
      <c r="J632" s="584"/>
      <c r="K632" s="584"/>
      <c r="L632" s="584"/>
      <c r="M632" s="584"/>
      <c r="N632" s="584"/>
      <c r="O632" s="584"/>
      <c r="P632" s="584"/>
      <c r="Q632" s="584"/>
      <c r="R632" s="584"/>
      <c r="S632" s="584"/>
      <c r="T632" s="584"/>
      <c r="U632" s="584"/>
      <c r="V632" s="584"/>
    </row>
    <row r="633">
      <c r="A633" s="584"/>
      <c r="B633" s="584"/>
      <c r="C633" s="615"/>
      <c r="D633" s="584"/>
      <c r="E633" s="584"/>
      <c r="F633" s="584"/>
      <c r="G633" s="584"/>
      <c r="H633" s="584"/>
      <c r="I633" s="584"/>
      <c r="J633" s="584"/>
      <c r="K633" s="584"/>
      <c r="L633" s="584"/>
      <c r="M633" s="584"/>
      <c r="N633" s="584"/>
      <c r="O633" s="584"/>
      <c r="P633" s="584"/>
      <c r="Q633" s="584"/>
      <c r="R633" s="584"/>
      <c r="S633" s="584"/>
      <c r="T633" s="584"/>
      <c r="U633" s="584"/>
      <c r="V633" s="584"/>
    </row>
    <row r="634">
      <c r="A634" s="584"/>
      <c r="B634" s="584"/>
      <c r="C634" s="615"/>
      <c r="D634" s="584"/>
      <c r="E634" s="584"/>
      <c r="F634" s="584"/>
      <c r="G634" s="584"/>
      <c r="H634" s="584"/>
      <c r="I634" s="584"/>
      <c r="J634" s="584"/>
      <c r="K634" s="584"/>
      <c r="L634" s="584"/>
      <c r="M634" s="584"/>
      <c r="N634" s="584"/>
      <c r="O634" s="584"/>
      <c r="P634" s="584"/>
      <c r="Q634" s="584"/>
      <c r="R634" s="584"/>
      <c r="S634" s="584"/>
      <c r="T634" s="584"/>
      <c r="U634" s="584"/>
      <c r="V634" s="584"/>
    </row>
    <row r="635">
      <c r="A635" s="584"/>
      <c r="B635" s="584"/>
      <c r="C635" s="615"/>
      <c r="D635" s="584"/>
      <c r="E635" s="584"/>
      <c r="F635" s="584"/>
      <c r="G635" s="584"/>
      <c r="H635" s="584"/>
      <c r="I635" s="584"/>
      <c r="J635" s="584"/>
      <c r="K635" s="584"/>
      <c r="L635" s="584"/>
      <c r="M635" s="584"/>
      <c r="N635" s="584"/>
      <c r="O635" s="584"/>
      <c r="P635" s="584"/>
      <c r="Q635" s="584"/>
      <c r="R635" s="584"/>
      <c r="S635" s="584"/>
      <c r="T635" s="584"/>
      <c r="U635" s="584"/>
      <c r="V635" s="584"/>
    </row>
    <row r="636">
      <c r="A636" s="584"/>
      <c r="B636" s="584"/>
      <c r="C636" s="615"/>
      <c r="D636" s="584"/>
      <c r="E636" s="584"/>
      <c r="F636" s="584"/>
      <c r="G636" s="584"/>
      <c r="H636" s="584"/>
      <c r="I636" s="584"/>
      <c r="J636" s="584"/>
      <c r="K636" s="584"/>
      <c r="L636" s="584"/>
      <c r="M636" s="584"/>
      <c r="N636" s="584"/>
      <c r="O636" s="584"/>
      <c r="P636" s="584"/>
      <c r="Q636" s="584"/>
      <c r="R636" s="584"/>
      <c r="S636" s="584"/>
      <c r="T636" s="584"/>
      <c r="U636" s="584"/>
      <c r="V636" s="584"/>
    </row>
    <row r="637">
      <c r="A637" s="584"/>
      <c r="B637" s="584"/>
      <c r="C637" s="615"/>
      <c r="D637" s="584"/>
      <c r="E637" s="584"/>
      <c r="F637" s="584"/>
      <c r="G637" s="584"/>
      <c r="H637" s="584"/>
      <c r="I637" s="584"/>
      <c r="J637" s="584"/>
      <c r="K637" s="584"/>
      <c r="L637" s="584"/>
      <c r="M637" s="584"/>
      <c r="N637" s="584"/>
      <c r="O637" s="584"/>
      <c r="P637" s="584"/>
      <c r="Q637" s="584"/>
      <c r="R637" s="584"/>
      <c r="S637" s="584"/>
      <c r="T637" s="584"/>
      <c r="U637" s="584"/>
      <c r="V637" s="584"/>
    </row>
    <row r="638">
      <c r="A638" s="584"/>
      <c r="B638" s="584"/>
      <c r="C638" s="615"/>
      <c r="D638" s="584"/>
      <c r="E638" s="584"/>
      <c r="F638" s="584"/>
      <c r="G638" s="584"/>
      <c r="H638" s="584"/>
      <c r="I638" s="584"/>
      <c r="J638" s="584"/>
      <c r="K638" s="584"/>
      <c r="L638" s="584"/>
      <c r="M638" s="584"/>
      <c r="N638" s="584"/>
      <c r="O638" s="584"/>
      <c r="P638" s="584"/>
      <c r="Q638" s="584"/>
      <c r="R638" s="584"/>
      <c r="S638" s="584"/>
      <c r="T638" s="584"/>
      <c r="U638" s="584"/>
      <c r="V638" s="584"/>
    </row>
    <row r="639">
      <c r="A639" s="584"/>
      <c r="B639" s="584"/>
      <c r="C639" s="615"/>
      <c r="D639" s="584"/>
      <c r="E639" s="584"/>
      <c r="F639" s="584"/>
      <c r="G639" s="584"/>
      <c r="H639" s="584"/>
      <c r="I639" s="584"/>
      <c r="J639" s="584"/>
      <c r="K639" s="584"/>
      <c r="L639" s="584"/>
      <c r="M639" s="584"/>
      <c r="N639" s="584"/>
      <c r="O639" s="584"/>
      <c r="P639" s="584"/>
      <c r="Q639" s="584"/>
      <c r="R639" s="584"/>
      <c r="S639" s="584"/>
      <c r="T639" s="584"/>
      <c r="U639" s="584"/>
      <c r="V639" s="584"/>
    </row>
    <row r="640">
      <c r="A640" s="584"/>
      <c r="B640" s="584"/>
      <c r="C640" s="615"/>
      <c r="D640" s="584"/>
      <c r="E640" s="584"/>
      <c r="F640" s="584"/>
      <c r="G640" s="584"/>
      <c r="H640" s="584"/>
      <c r="I640" s="584"/>
      <c r="J640" s="584"/>
      <c r="K640" s="584"/>
      <c r="L640" s="584"/>
      <c r="M640" s="584"/>
      <c r="N640" s="584"/>
      <c r="O640" s="584"/>
      <c r="P640" s="584"/>
      <c r="Q640" s="584"/>
      <c r="R640" s="584"/>
      <c r="S640" s="584"/>
      <c r="T640" s="584"/>
      <c r="U640" s="584"/>
      <c r="V640" s="584"/>
    </row>
    <row r="641">
      <c r="A641" s="584"/>
      <c r="B641" s="584"/>
      <c r="C641" s="615"/>
      <c r="D641" s="584"/>
      <c r="E641" s="584"/>
      <c r="F641" s="584"/>
      <c r="G641" s="584"/>
      <c r="H641" s="584"/>
      <c r="I641" s="584"/>
      <c r="J641" s="584"/>
      <c r="K641" s="584"/>
      <c r="L641" s="584"/>
      <c r="M641" s="584"/>
      <c r="N641" s="584"/>
      <c r="O641" s="584"/>
      <c r="P641" s="584"/>
      <c r="Q641" s="584"/>
      <c r="R641" s="584"/>
      <c r="S641" s="584"/>
      <c r="T641" s="584"/>
      <c r="U641" s="584"/>
      <c r="V641" s="584"/>
    </row>
    <row r="642">
      <c r="A642" s="584"/>
      <c r="B642" s="584"/>
      <c r="C642" s="615"/>
      <c r="D642" s="584"/>
      <c r="E642" s="584"/>
      <c r="F642" s="584"/>
      <c r="G642" s="584"/>
      <c r="H642" s="584"/>
      <c r="I642" s="584"/>
      <c r="J642" s="584"/>
      <c r="K642" s="584"/>
      <c r="L642" s="584"/>
      <c r="M642" s="584"/>
      <c r="N642" s="584"/>
      <c r="O642" s="584"/>
      <c r="P642" s="584"/>
      <c r="Q642" s="584"/>
      <c r="R642" s="584"/>
      <c r="S642" s="584"/>
      <c r="T642" s="584"/>
      <c r="U642" s="584"/>
      <c r="V642" s="584"/>
    </row>
    <row r="643">
      <c r="A643" s="584"/>
      <c r="B643" s="584"/>
      <c r="C643" s="615"/>
      <c r="D643" s="584"/>
      <c r="E643" s="584"/>
      <c r="F643" s="584"/>
      <c r="G643" s="584"/>
      <c r="H643" s="584"/>
      <c r="I643" s="584"/>
      <c r="J643" s="584"/>
      <c r="K643" s="584"/>
      <c r="L643" s="584"/>
      <c r="M643" s="584"/>
      <c r="N643" s="584"/>
      <c r="O643" s="584"/>
      <c r="P643" s="584"/>
      <c r="Q643" s="584"/>
      <c r="R643" s="584"/>
      <c r="S643" s="584"/>
      <c r="T643" s="584"/>
      <c r="U643" s="584"/>
      <c r="V643" s="584"/>
    </row>
    <row r="644">
      <c r="A644" s="584"/>
      <c r="B644" s="584"/>
      <c r="C644" s="615"/>
      <c r="D644" s="584"/>
      <c r="E644" s="584"/>
      <c r="F644" s="584"/>
      <c r="G644" s="584"/>
      <c r="H644" s="584"/>
      <c r="I644" s="584"/>
      <c r="J644" s="584"/>
      <c r="K644" s="584"/>
      <c r="L644" s="584"/>
      <c r="M644" s="584"/>
      <c r="N644" s="584"/>
      <c r="O644" s="584"/>
      <c r="P644" s="584"/>
      <c r="Q644" s="584"/>
      <c r="R644" s="584"/>
      <c r="S644" s="584"/>
      <c r="T644" s="584"/>
      <c r="U644" s="584"/>
      <c r="V644" s="584"/>
    </row>
    <row r="645">
      <c r="A645" s="584"/>
      <c r="B645" s="584"/>
      <c r="C645" s="615"/>
      <c r="D645" s="584"/>
      <c r="E645" s="584"/>
      <c r="F645" s="584"/>
      <c r="G645" s="584"/>
      <c r="H645" s="584"/>
      <c r="I645" s="584"/>
      <c r="J645" s="584"/>
      <c r="K645" s="584"/>
      <c r="L645" s="584"/>
      <c r="M645" s="584"/>
      <c r="N645" s="584"/>
      <c r="O645" s="584"/>
      <c r="P645" s="584"/>
      <c r="Q645" s="584"/>
      <c r="R645" s="584"/>
      <c r="S645" s="584"/>
      <c r="T645" s="584"/>
      <c r="U645" s="584"/>
      <c r="V645" s="584"/>
    </row>
    <row r="646">
      <c r="A646" s="584"/>
      <c r="B646" s="584"/>
      <c r="C646" s="615"/>
      <c r="D646" s="584"/>
      <c r="E646" s="584"/>
      <c r="F646" s="584"/>
      <c r="G646" s="584"/>
      <c r="H646" s="584"/>
      <c r="I646" s="584"/>
      <c r="J646" s="584"/>
      <c r="K646" s="584"/>
      <c r="L646" s="584"/>
      <c r="M646" s="584"/>
      <c r="N646" s="584"/>
      <c r="O646" s="584"/>
      <c r="P646" s="584"/>
      <c r="Q646" s="584"/>
      <c r="R646" s="584"/>
      <c r="S646" s="584"/>
      <c r="T646" s="584"/>
      <c r="U646" s="584"/>
      <c r="V646" s="584"/>
    </row>
    <row r="647">
      <c r="A647" s="584"/>
      <c r="B647" s="584"/>
      <c r="C647" s="615"/>
      <c r="D647" s="584"/>
      <c r="E647" s="584"/>
      <c r="F647" s="584"/>
      <c r="G647" s="584"/>
      <c r="H647" s="584"/>
      <c r="I647" s="584"/>
      <c r="J647" s="584"/>
      <c r="K647" s="584"/>
      <c r="L647" s="584"/>
      <c r="M647" s="584"/>
      <c r="N647" s="584"/>
      <c r="O647" s="584"/>
      <c r="P647" s="584"/>
      <c r="Q647" s="584"/>
      <c r="R647" s="584"/>
      <c r="S647" s="584"/>
      <c r="T647" s="584"/>
      <c r="U647" s="584"/>
      <c r="V647" s="584"/>
    </row>
    <row r="648">
      <c r="A648" s="584"/>
      <c r="B648" s="584"/>
      <c r="C648" s="615"/>
      <c r="D648" s="584"/>
      <c r="E648" s="584"/>
      <c r="F648" s="584"/>
      <c r="G648" s="584"/>
      <c r="H648" s="584"/>
      <c r="I648" s="584"/>
      <c r="J648" s="584"/>
      <c r="K648" s="584"/>
      <c r="L648" s="584"/>
      <c r="M648" s="584"/>
      <c r="N648" s="584"/>
      <c r="O648" s="584"/>
      <c r="P648" s="584"/>
      <c r="Q648" s="584"/>
      <c r="R648" s="584"/>
      <c r="S648" s="584"/>
      <c r="T648" s="584"/>
      <c r="U648" s="584"/>
      <c r="V648" s="584"/>
    </row>
    <row r="649">
      <c r="A649" s="584"/>
      <c r="B649" s="584"/>
      <c r="C649" s="615"/>
      <c r="D649" s="584"/>
      <c r="E649" s="584"/>
      <c r="F649" s="584"/>
      <c r="G649" s="584"/>
      <c r="H649" s="584"/>
      <c r="I649" s="584"/>
      <c r="J649" s="584"/>
      <c r="K649" s="584"/>
      <c r="L649" s="584"/>
      <c r="M649" s="584"/>
      <c r="N649" s="584"/>
      <c r="O649" s="584"/>
      <c r="P649" s="584"/>
      <c r="Q649" s="584"/>
      <c r="R649" s="584"/>
      <c r="S649" s="584"/>
      <c r="T649" s="584"/>
      <c r="U649" s="584"/>
      <c r="V649" s="584"/>
    </row>
    <row r="650">
      <c r="A650" s="584"/>
      <c r="B650" s="584"/>
      <c r="C650" s="615"/>
      <c r="D650" s="584"/>
      <c r="E650" s="584"/>
      <c r="F650" s="584"/>
      <c r="G650" s="584"/>
      <c r="H650" s="584"/>
      <c r="I650" s="584"/>
      <c r="J650" s="584"/>
      <c r="K650" s="584"/>
      <c r="L650" s="584"/>
      <c r="M650" s="584"/>
      <c r="N650" s="584"/>
      <c r="O650" s="584"/>
      <c r="P650" s="584"/>
      <c r="Q650" s="584"/>
      <c r="R650" s="584"/>
      <c r="S650" s="584"/>
      <c r="T650" s="584"/>
      <c r="U650" s="584"/>
      <c r="V650" s="584"/>
    </row>
    <row r="651">
      <c r="A651" s="584"/>
      <c r="B651" s="584"/>
      <c r="C651" s="615"/>
      <c r="D651" s="584"/>
      <c r="E651" s="584"/>
      <c r="F651" s="584"/>
      <c r="G651" s="584"/>
      <c r="H651" s="584"/>
      <c r="I651" s="584"/>
      <c r="J651" s="584"/>
      <c r="K651" s="584"/>
      <c r="L651" s="584"/>
      <c r="M651" s="584"/>
      <c r="N651" s="584"/>
      <c r="O651" s="584"/>
      <c r="P651" s="584"/>
      <c r="Q651" s="584"/>
      <c r="R651" s="584"/>
      <c r="S651" s="584"/>
      <c r="T651" s="584"/>
      <c r="U651" s="584"/>
      <c r="V651" s="584"/>
    </row>
    <row r="652">
      <c r="A652" s="584"/>
      <c r="B652" s="584"/>
      <c r="C652" s="615"/>
      <c r="D652" s="584"/>
      <c r="E652" s="584"/>
      <c r="F652" s="584"/>
      <c r="G652" s="584"/>
      <c r="H652" s="584"/>
      <c r="I652" s="584"/>
      <c r="J652" s="584"/>
      <c r="K652" s="584"/>
      <c r="L652" s="584"/>
      <c r="M652" s="584"/>
      <c r="N652" s="584"/>
      <c r="O652" s="584"/>
      <c r="P652" s="584"/>
      <c r="Q652" s="584"/>
      <c r="R652" s="584"/>
      <c r="S652" s="584"/>
      <c r="T652" s="584"/>
      <c r="U652" s="584"/>
      <c r="V652" s="584"/>
    </row>
    <row r="653">
      <c r="A653" s="584"/>
      <c r="B653" s="584"/>
      <c r="C653" s="615"/>
      <c r="D653" s="584"/>
      <c r="E653" s="584"/>
      <c r="F653" s="584"/>
      <c r="G653" s="584"/>
      <c r="H653" s="584"/>
      <c r="I653" s="584"/>
      <c r="J653" s="584"/>
      <c r="K653" s="584"/>
      <c r="L653" s="584"/>
      <c r="M653" s="584"/>
      <c r="N653" s="584"/>
      <c r="O653" s="584"/>
      <c r="P653" s="584"/>
      <c r="Q653" s="584"/>
      <c r="R653" s="584"/>
      <c r="S653" s="584"/>
      <c r="T653" s="584"/>
      <c r="U653" s="584"/>
      <c r="V653" s="584"/>
    </row>
    <row r="654">
      <c r="A654" s="584"/>
      <c r="B654" s="584"/>
      <c r="C654" s="615"/>
      <c r="D654" s="584"/>
      <c r="E654" s="584"/>
      <c r="F654" s="584"/>
      <c r="G654" s="584"/>
      <c r="H654" s="584"/>
      <c r="I654" s="584"/>
      <c r="J654" s="584"/>
      <c r="K654" s="584"/>
      <c r="L654" s="584"/>
      <c r="M654" s="584"/>
      <c r="N654" s="584"/>
      <c r="O654" s="584"/>
      <c r="P654" s="584"/>
      <c r="Q654" s="584"/>
      <c r="R654" s="584"/>
      <c r="S654" s="584"/>
      <c r="T654" s="584"/>
      <c r="U654" s="584"/>
      <c r="V654" s="584"/>
    </row>
    <row r="655">
      <c r="A655" s="584"/>
      <c r="B655" s="584"/>
      <c r="C655" s="615"/>
      <c r="D655" s="584"/>
      <c r="E655" s="584"/>
      <c r="F655" s="584"/>
      <c r="G655" s="584"/>
      <c r="H655" s="584"/>
      <c r="I655" s="584"/>
      <c r="J655" s="584"/>
      <c r="K655" s="584"/>
      <c r="L655" s="584"/>
      <c r="M655" s="584"/>
      <c r="N655" s="584"/>
      <c r="O655" s="584"/>
      <c r="P655" s="584"/>
      <c r="Q655" s="584"/>
      <c r="R655" s="584"/>
      <c r="S655" s="584"/>
      <c r="T655" s="584"/>
      <c r="U655" s="584"/>
      <c r="V655" s="584"/>
    </row>
    <row r="656">
      <c r="A656" s="584"/>
      <c r="B656" s="584"/>
      <c r="C656" s="615"/>
      <c r="D656" s="584"/>
      <c r="E656" s="584"/>
      <c r="F656" s="584"/>
      <c r="G656" s="584"/>
      <c r="H656" s="584"/>
      <c r="I656" s="584"/>
      <c r="J656" s="584"/>
      <c r="K656" s="584"/>
      <c r="L656" s="584"/>
      <c r="M656" s="584"/>
      <c r="N656" s="584"/>
      <c r="O656" s="584"/>
      <c r="P656" s="584"/>
      <c r="Q656" s="584"/>
      <c r="R656" s="584"/>
      <c r="S656" s="584"/>
      <c r="T656" s="584"/>
      <c r="U656" s="584"/>
      <c r="V656" s="584"/>
    </row>
    <row r="657">
      <c r="A657" s="584"/>
      <c r="B657" s="584"/>
      <c r="C657" s="615"/>
      <c r="D657" s="584"/>
      <c r="E657" s="584"/>
      <c r="F657" s="584"/>
      <c r="G657" s="584"/>
      <c r="H657" s="584"/>
      <c r="I657" s="584"/>
      <c r="J657" s="584"/>
      <c r="K657" s="584"/>
      <c r="L657" s="584"/>
      <c r="M657" s="584"/>
      <c r="N657" s="584"/>
      <c r="O657" s="584"/>
      <c r="P657" s="584"/>
      <c r="Q657" s="584"/>
      <c r="R657" s="584"/>
      <c r="S657" s="584"/>
      <c r="T657" s="584"/>
      <c r="U657" s="584"/>
      <c r="V657" s="584"/>
    </row>
    <row r="658">
      <c r="A658" s="584"/>
      <c r="B658" s="584"/>
      <c r="C658" s="615"/>
      <c r="D658" s="584"/>
      <c r="E658" s="584"/>
      <c r="F658" s="584"/>
      <c r="G658" s="584"/>
      <c r="H658" s="584"/>
      <c r="I658" s="584"/>
      <c r="J658" s="584"/>
      <c r="K658" s="584"/>
      <c r="L658" s="584"/>
      <c r="M658" s="584"/>
      <c r="N658" s="584"/>
      <c r="O658" s="584"/>
      <c r="P658" s="584"/>
      <c r="Q658" s="584"/>
      <c r="R658" s="584"/>
      <c r="S658" s="584"/>
      <c r="T658" s="584"/>
      <c r="U658" s="584"/>
      <c r="V658" s="584"/>
    </row>
    <row r="659">
      <c r="A659" s="584"/>
      <c r="B659" s="584"/>
      <c r="C659" s="615"/>
      <c r="D659" s="584"/>
      <c r="E659" s="584"/>
      <c r="F659" s="584"/>
      <c r="G659" s="584"/>
      <c r="H659" s="584"/>
      <c r="I659" s="584"/>
      <c r="J659" s="584"/>
      <c r="K659" s="584"/>
      <c r="L659" s="584"/>
      <c r="M659" s="584"/>
      <c r="N659" s="584"/>
      <c r="O659" s="584"/>
      <c r="P659" s="584"/>
      <c r="Q659" s="584"/>
      <c r="R659" s="584"/>
      <c r="S659" s="584"/>
      <c r="T659" s="584"/>
      <c r="U659" s="584"/>
      <c r="V659" s="584"/>
    </row>
    <row r="660">
      <c r="A660" s="584"/>
      <c r="B660" s="584"/>
      <c r="C660" s="615"/>
      <c r="D660" s="584"/>
      <c r="E660" s="584"/>
      <c r="F660" s="584"/>
      <c r="G660" s="584"/>
      <c r="H660" s="584"/>
      <c r="I660" s="584"/>
      <c r="J660" s="584"/>
      <c r="K660" s="584"/>
      <c r="L660" s="584"/>
      <c r="M660" s="584"/>
      <c r="N660" s="584"/>
      <c r="O660" s="584"/>
      <c r="P660" s="584"/>
      <c r="Q660" s="584"/>
      <c r="R660" s="584"/>
      <c r="S660" s="584"/>
      <c r="T660" s="584"/>
      <c r="U660" s="584"/>
      <c r="V660" s="584"/>
    </row>
    <row r="661">
      <c r="A661" s="584"/>
      <c r="B661" s="584"/>
      <c r="C661" s="615"/>
      <c r="D661" s="584"/>
      <c r="E661" s="584"/>
      <c r="F661" s="584"/>
      <c r="G661" s="584"/>
      <c r="H661" s="584"/>
      <c r="I661" s="584"/>
      <c r="J661" s="584"/>
      <c r="K661" s="584"/>
      <c r="L661" s="584"/>
      <c r="M661" s="584"/>
      <c r="N661" s="584"/>
      <c r="O661" s="584"/>
      <c r="P661" s="584"/>
      <c r="Q661" s="584"/>
      <c r="R661" s="584"/>
      <c r="S661" s="584"/>
      <c r="T661" s="584"/>
      <c r="U661" s="584"/>
      <c r="V661" s="584"/>
    </row>
    <row r="662">
      <c r="A662" s="584"/>
      <c r="B662" s="584"/>
      <c r="C662" s="615"/>
      <c r="D662" s="584"/>
      <c r="E662" s="584"/>
      <c r="F662" s="584"/>
      <c r="G662" s="584"/>
      <c r="H662" s="584"/>
      <c r="I662" s="584"/>
      <c r="J662" s="584"/>
      <c r="K662" s="584"/>
      <c r="L662" s="584"/>
      <c r="M662" s="584"/>
      <c r="N662" s="584"/>
      <c r="O662" s="584"/>
      <c r="P662" s="584"/>
      <c r="Q662" s="584"/>
      <c r="R662" s="584"/>
      <c r="S662" s="584"/>
      <c r="T662" s="584"/>
      <c r="U662" s="584"/>
      <c r="V662" s="584"/>
    </row>
    <row r="663">
      <c r="A663" s="584"/>
      <c r="B663" s="584"/>
      <c r="C663" s="615"/>
      <c r="D663" s="584"/>
      <c r="E663" s="584"/>
      <c r="F663" s="584"/>
      <c r="G663" s="584"/>
      <c r="H663" s="584"/>
      <c r="I663" s="584"/>
      <c r="J663" s="584"/>
      <c r="K663" s="584"/>
      <c r="L663" s="584"/>
      <c r="M663" s="584"/>
      <c r="N663" s="584"/>
      <c r="O663" s="584"/>
      <c r="P663" s="584"/>
      <c r="Q663" s="584"/>
      <c r="R663" s="584"/>
      <c r="S663" s="584"/>
      <c r="T663" s="584"/>
      <c r="U663" s="584"/>
      <c r="V663" s="584"/>
    </row>
    <row r="664">
      <c r="A664" s="584"/>
      <c r="B664" s="584"/>
      <c r="C664" s="615"/>
      <c r="D664" s="584"/>
      <c r="E664" s="584"/>
      <c r="F664" s="584"/>
      <c r="G664" s="584"/>
      <c r="H664" s="584"/>
      <c r="I664" s="584"/>
      <c r="J664" s="584"/>
      <c r="K664" s="584"/>
      <c r="L664" s="584"/>
      <c r="M664" s="584"/>
      <c r="N664" s="584"/>
      <c r="O664" s="584"/>
      <c r="P664" s="584"/>
      <c r="Q664" s="584"/>
      <c r="R664" s="584"/>
      <c r="S664" s="584"/>
      <c r="T664" s="584"/>
      <c r="U664" s="584"/>
      <c r="V664" s="584"/>
    </row>
    <row r="665">
      <c r="A665" s="584"/>
      <c r="B665" s="584"/>
      <c r="C665" s="615"/>
      <c r="D665" s="584"/>
      <c r="E665" s="584"/>
      <c r="F665" s="584"/>
      <c r="G665" s="584"/>
      <c r="H665" s="584"/>
      <c r="I665" s="584"/>
      <c r="J665" s="584"/>
      <c r="K665" s="584"/>
      <c r="L665" s="584"/>
      <c r="M665" s="584"/>
      <c r="N665" s="584"/>
      <c r="O665" s="584"/>
      <c r="P665" s="584"/>
      <c r="Q665" s="584"/>
      <c r="R665" s="584"/>
      <c r="S665" s="584"/>
      <c r="T665" s="584"/>
      <c r="U665" s="584"/>
      <c r="V665" s="584"/>
    </row>
    <row r="666">
      <c r="A666" s="584"/>
      <c r="B666" s="584"/>
      <c r="C666" s="615"/>
      <c r="D666" s="584"/>
      <c r="E666" s="584"/>
      <c r="F666" s="584"/>
      <c r="G666" s="584"/>
      <c r="H666" s="584"/>
      <c r="I666" s="584"/>
      <c r="J666" s="584"/>
      <c r="K666" s="584"/>
      <c r="L666" s="584"/>
      <c r="M666" s="584"/>
      <c r="N666" s="584"/>
      <c r="O666" s="584"/>
      <c r="P666" s="584"/>
      <c r="Q666" s="584"/>
      <c r="R666" s="584"/>
      <c r="S666" s="584"/>
      <c r="T666" s="584"/>
      <c r="U666" s="584"/>
      <c r="V666" s="584"/>
    </row>
    <row r="667">
      <c r="A667" s="584"/>
      <c r="B667" s="584"/>
      <c r="C667" s="615"/>
      <c r="D667" s="584"/>
      <c r="E667" s="584"/>
      <c r="F667" s="584"/>
      <c r="G667" s="584"/>
      <c r="H667" s="584"/>
      <c r="I667" s="584"/>
      <c r="J667" s="584"/>
      <c r="K667" s="584"/>
      <c r="L667" s="584"/>
      <c r="M667" s="584"/>
      <c r="N667" s="584"/>
      <c r="O667" s="584"/>
      <c r="P667" s="584"/>
      <c r="Q667" s="584"/>
      <c r="R667" s="584"/>
      <c r="S667" s="584"/>
      <c r="T667" s="584"/>
      <c r="U667" s="584"/>
      <c r="V667" s="584"/>
    </row>
    <row r="668">
      <c r="A668" s="584"/>
      <c r="B668" s="584"/>
      <c r="C668" s="615"/>
      <c r="D668" s="584"/>
      <c r="E668" s="584"/>
      <c r="F668" s="584"/>
      <c r="G668" s="584"/>
      <c r="H668" s="584"/>
      <c r="I668" s="584"/>
      <c r="J668" s="584"/>
      <c r="K668" s="584"/>
      <c r="L668" s="584"/>
      <c r="M668" s="584"/>
      <c r="N668" s="584"/>
      <c r="O668" s="584"/>
      <c r="P668" s="584"/>
      <c r="Q668" s="584"/>
      <c r="R668" s="584"/>
      <c r="S668" s="584"/>
      <c r="T668" s="584"/>
      <c r="U668" s="584"/>
      <c r="V668" s="584"/>
    </row>
    <row r="669">
      <c r="A669" s="584"/>
      <c r="B669" s="584"/>
      <c r="C669" s="615"/>
      <c r="D669" s="584"/>
      <c r="E669" s="584"/>
      <c r="F669" s="584"/>
      <c r="G669" s="584"/>
      <c r="H669" s="584"/>
      <c r="I669" s="584"/>
      <c r="J669" s="584"/>
      <c r="K669" s="584"/>
      <c r="L669" s="584"/>
      <c r="M669" s="584"/>
      <c r="N669" s="584"/>
      <c r="O669" s="584"/>
      <c r="P669" s="584"/>
      <c r="Q669" s="584"/>
      <c r="R669" s="584"/>
      <c r="S669" s="584"/>
      <c r="T669" s="584"/>
      <c r="U669" s="584"/>
      <c r="V669" s="584"/>
    </row>
    <row r="670">
      <c r="A670" s="584"/>
      <c r="B670" s="584"/>
      <c r="C670" s="615"/>
      <c r="D670" s="584"/>
      <c r="E670" s="584"/>
      <c r="F670" s="584"/>
      <c r="G670" s="584"/>
      <c r="H670" s="584"/>
      <c r="I670" s="584"/>
      <c r="J670" s="584"/>
      <c r="K670" s="584"/>
      <c r="L670" s="584"/>
      <c r="M670" s="584"/>
      <c r="N670" s="584"/>
      <c r="O670" s="584"/>
      <c r="P670" s="584"/>
      <c r="Q670" s="584"/>
      <c r="R670" s="584"/>
      <c r="S670" s="584"/>
      <c r="T670" s="584"/>
      <c r="U670" s="584"/>
      <c r="V670" s="584"/>
    </row>
    <row r="671">
      <c r="A671" s="584"/>
      <c r="B671" s="584"/>
      <c r="C671" s="615"/>
      <c r="D671" s="584"/>
      <c r="E671" s="584"/>
      <c r="F671" s="584"/>
      <c r="G671" s="584"/>
      <c r="H671" s="584"/>
      <c r="I671" s="584"/>
      <c r="J671" s="584"/>
      <c r="K671" s="584"/>
      <c r="L671" s="584"/>
      <c r="M671" s="584"/>
      <c r="N671" s="584"/>
      <c r="O671" s="584"/>
      <c r="P671" s="584"/>
      <c r="Q671" s="584"/>
      <c r="R671" s="584"/>
      <c r="S671" s="584"/>
      <c r="T671" s="584"/>
      <c r="U671" s="584"/>
      <c r="V671" s="584"/>
    </row>
    <row r="672">
      <c r="A672" s="584"/>
      <c r="B672" s="584"/>
      <c r="C672" s="615"/>
      <c r="D672" s="584"/>
      <c r="E672" s="584"/>
      <c r="F672" s="584"/>
      <c r="G672" s="584"/>
      <c r="H672" s="584"/>
      <c r="I672" s="584"/>
      <c r="J672" s="584"/>
      <c r="K672" s="584"/>
      <c r="L672" s="584"/>
      <c r="M672" s="584"/>
      <c r="N672" s="584"/>
      <c r="O672" s="584"/>
      <c r="P672" s="584"/>
      <c r="Q672" s="584"/>
      <c r="R672" s="584"/>
      <c r="S672" s="584"/>
      <c r="T672" s="584"/>
      <c r="U672" s="584"/>
      <c r="V672" s="584"/>
    </row>
    <row r="673">
      <c r="A673" s="584"/>
      <c r="B673" s="584"/>
      <c r="C673" s="615"/>
      <c r="D673" s="584"/>
      <c r="E673" s="584"/>
      <c r="F673" s="584"/>
      <c r="G673" s="584"/>
      <c r="H673" s="584"/>
      <c r="I673" s="584"/>
      <c r="J673" s="584"/>
      <c r="K673" s="584"/>
      <c r="L673" s="584"/>
      <c r="M673" s="584"/>
      <c r="N673" s="584"/>
      <c r="O673" s="584"/>
      <c r="P673" s="584"/>
      <c r="Q673" s="584"/>
      <c r="R673" s="584"/>
      <c r="S673" s="584"/>
      <c r="T673" s="584"/>
      <c r="U673" s="584"/>
      <c r="V673" s="584"/>
    </row>
    <row r="674">
      <c r="A674" s="584"/>
      <c r="B674" s="584"/>
      <c r="C674" s="615"/>
      <c r="D674" s="584"/>
      <c r="E674" s="584"/>
      <c r="F674" s="584"/>
      <c r="G674" s="584"/>
      <c r="H674" s="584"/>
      <c r="I674" s="584"/>
      <c r="J674" s="584"/>
      <c r="K674" s="584"/>
      <c r="L674" s="584"/>
      <c r="M674" s="584"/>
      <c r="N674" s="584"/>
      <c r="O674" s="584"/>
      <c r="P674" s="584"/>
      <c r="Q674" s="584"/>
      <c r="R674" s="584"/>
      <c r="S674" s="584"/>
      <c r="T674" s="584"/>
      <c r="U674" s="584"/>
      <c r="V674" s="584"/>
    </row>
    <row r="675">
      <c r="A675" s="584"/>
      <c r="B675" s="584"/>
      <c r="C675" s="615"/>
      <c r="D675" s="584"/>
      <c r="E675" s="584"/>
      <c r="F675" s="584"/>
      <c r="G675" s="584"/>
      <c r="H675" s="584"/>
      <c r="I675" s="584"/>
      <c r="J675" s="584"/>
      <c r="K675" s="584"/>
      <c r="L675" s="584"/>
      <c r="M675" s="584"/>
      <c r="N675" s="584"/>
      <c r="O675" s="584"/>
      <c r="P675" s="584"/>
      <c r="Q675" s="584"/>
      <c r="R675" s="584"/>
      <c r="S675" s="584"/>
      <c r="T675" s="584"/>
      <c r="U675" s="584"/>
      <c r="V675" s="584"/>
    </row>
    <row r="676">
      <c r="A676" s="584"/>
      <c r="B676" s="584"/>
      <c r="C676" s="615"/>
      <c r="D676" s="584"/>
      <c r="E676" s="584"/>
      <c r="F676" s="584"/>
      <c r="G676" s="584"/>
      <c r="H676" s="584"/>
      <c r="I676" s="584"/>
      <c r="J676" s="584"/>
      <c r="K676" s="584"/>
      <c r="L676" s="584"/>
      <c r="M676" s="584"/>
      <c r="N676" s="584"/>
      <c r="O676" s="584"/>
      <c r="P676" s="584"/>
      <c r="Q676" s="584"/>
      <c r="R676" s="584"/>
      <c r="S676" s="584"/>
      <c r="T676" s="584"/>
      <c r="U676" s="584"/>
      <c r="V676" s="584"/>
    </row>
    <row r="677">
      <c r="A677" s="584"/>
      <c r="B677" s="584"/>
      <c r="C677" s="615"/>
      <c r="D677" s="584"/>
      <c r="E677" s="584"/>
      <c r="F677" s="584"/>
      <c r="G677" s="584"/>
      <c r="H677" s="584"/>
      <c r="I677" s="584"/>
      <c r="J677" s="584"/>
      <c r="K677" s="584"/>
      <c r="L677" s="584"/>
      <c r="M677" s="584"/>
      <c r="N677" s="584"/>
      <c r="O677" s="584"/>
      <c r="P677" s="584"/>
      <c r="Q677" s="584"/>
      <c r="R677" s="584"/>
      <c r="S677" s="584"/>
      <c r="T677" s="584"/>
      <c r="U677" s="584"/>
      <c r="V677" s="584"/>
    </row>
    <row r="678">
      <c r="A678" s="584"/>
      <c r="B678" s="584"/>
      <c r="C678" s="615"/>
      <c r="D678" s="584"/>
      <c r="E678" s="584"/>
      <c r="F678" s="584"/>
      <c r="G678" s="584"/>
      <c r="H678" s="584"/>
      <c r="I678" s="584"/>
      <c r="J678" s="584"/>
      <c r="K678" s="584"/>
      <c r="L678" s="584"/>
      <c r="M678" s="584"/>
      <c r="N678" s="584"/>
      <c r="O678" s="584"/>
      <c r="P678" s="584"/>
      <c r="Q678" s="584"/>
      <c r="R678" s="584"/>
      <c r="S678" s="584"/>
      <c r="T678" s="584"/>
      <c r="U678" s="584"/>
      <c r="V678" s="584"/>
    </row>
    <row r="679">
      <c r="A679" s="584"/>
      <c r="B679" s="584"/>
      <c r="C679" s="615"/>
      <c r="D679" s="584"/>
      <c r="E679" s="584"/>
      <c r="F679" s="584"/>
      <c r="G679" s="584"/>
      <c r="H679" s="584"/>
      <c r="I679" s="584"/>
      <c r="J679" s="584"/>
      <c r="K679" s="584"/>
      <c r="L679" s="584"/>
      <c r="M679" s="584"/>
      <c r="N679" s="584"/>
      <c r="O679" s="584"/>
      <c r="P679" s="584"/>
      <c r="Q679" s="584"/>
      <c r="R679" s="584"/>
      <c r="S679" s="584"/>
      <c r="T679" s="584"/>
      <c r="U679" s="584"/>
      <c r="V679" s="584"/>
    </row>
    <row r="680">
      <c r="A680" s="584"/>
      <c r="B680" s="584"/>
      <c r="C680" s="615"/>
      <c r="D680" s="584"/>
      <c r="E680" s="584"/>
      <c r="F680" s="584"/>
      <c r="G680" s="584"/>
      <c r="H680" s="584"/>
      <c r="I680" s="584"/>
      <c r="J680" s="584"/>
      <c r="K680" s="584"/>
      <c r="L680" s="584"/>
      <c r="M680" s="584"/>
      <c r="N680" s="584"/>
      <c r="O680" s="584"/>
      <c r="P680" s="584"/>
      <c r="Q680" s="584"/>
      <c r="R680" s="584"/>
      <c r="S680" s="584"/>
      <c r="T680" s="584"/>
      <c r="U680" s="584"/>
      <c r="V680" s="584"/>
    </row>
    <row r="681">
      <c r="A681" s="584"/>
      <c r="B681" s="584"/>
      <c r="C681" s="615"/>
      <c r="D681" s="584"/>
      <c r="E681" s="584"/>
      <c r="F681" s="584"/>
      <c r="G681" s="584"/>
      <c r="H681" s="584"/>
      <c r="I681" s="584"/>
      <c r="J681" s="584"/>
      <c r="K681" s="584"/>
      <c r="L681" s="584"/>
      <c r="M681" s="584"/>
      <c r="N681" s="584"/>
      <c r="O681" s="584"/>
      <c r="P681" s="584"/>
      <c r="Q681" s="584"/>
      <c r="R681" s="584"/>
      <c r="S681" s="584"/>
      <c r="T681" s="584"/>
      <c r="U681" s="584"/>
      <c r="V681" s="584"/>
    </row>
    <row r="682">
      <c r="A682" s="584"/>
      <c r="B682" s="584"/>
      <c r="C682" s="615"/>
      <c r="D682" s="584"/>
      <c r="E682" s="584"/>
      <c r="F682" s="584"/>
      <c r="G682" s="584"/>
      <c r="H682" s="584"/>
      <c r="I682" s="584"/>
      <c r="J682" s="584"/>
      <c r="K682" s="584"/>
      <c r="L682" s="584"/>
      <c r="M682" s="584"/>
      <c r="N682" s="584"/>
      <c r="O682" s="584"/>
      <c r="P682" s="584"/>
      <c r="Q682" s="584"/>
      <c r="R682" s="584"/>
      <c r="S682" s="584"/>
      <c r="T682" s="584"/>
      <c r="U682" s="584"/>
      <c r="V682" s="584"/>
    </row>
    <row r="683">
      <c r="A683" s="584"/>
      <c r="B683" s="584"/>
      <c r="C683" s="615"/>
      <c r="D683" s="584"/>
      <c r="E683" s="584"/>
      <c r="F683" s="584"/>
      <c r="G683" s="584"/>
      <c r="H683" s="584"/>
      <c r="I683" s="584"/>
      <c r="J683" s="584"/>
      <c r="K683" s="584"/>
      <c r="L683" s="584"/>
      <c r="M683" s="584"/>
      <c r="N683" s="584"/>
      <c r="O683" s="584"/>
      <c r="P683" s="584"/>
      <c r="Q683" s="584"/>
      <c r="R683" s="584"/>
      <c r="S683" s="584"/>
      <c r="T683" s="584"/>
      <c r="U683" s="584"/>
      <c r="V683" s="584"/>
    </row>
    <row r="684">
      <c r="A684" s="584"/>
      <c r="B684" s="584"/>
      <c r="C684" s="615"/>
      <c r="D684" s="584"/>
      <c r="E684" s="584"/>
      <c r="F684" s="584"/>
      <c r="G684" s="584"/>
      <c r="H684" s="584"/>
      <c r="I684" s="584"/>
      <c r="J684" s="584"/>
      <c r="K684" s="584"/>
      <c r="L684" s="584"/>
      <c r="M684" s="584"/>
      <c r="N684" s="584"/>
      <c r="O684" s="584"/>
      <c r="P684" s="584"/>
      <c r="Q684" s="584"/>
      <c r="R684" s="584"/>
      <c r="S684" s="584"/>
      <c r="T684" s="584"/>
      <c r="U684" s="584"/>
      <c r="V684" s="584"/>
    </row>
    <row r="685">
      <c r="A685" s="584"/>
      <c r="B685" s="584"/>
      <c r="C685" s="615"/>
      <c r="D685" s="584"/>
      <c r="E685" s="584"/>
      <c r="F685" s="584"/>
      <c r="G685" s="584"/>
      <c r="H685" s="584"/>
      <c r="I685" s="584"/>
      <c r="J685" s="584"/>
      <c r="K685" s="584"/>
      <c r="L685" s="584"/>
      <c r="M685" s="584"/>
      <c r="N685" s="584"/>
      <c r="O685" s="584"/>
      <c r="P685" s="584"/>
      <c r="Q685" s="584"/>
      <c r="R685" s="584"/>
      <c r="S685" s="584"/>
      <c r="T685" s="584"/>
      <c r="U685" s="584"/>
      <c r="V685" s="584"/>
    </row>
    <row r="686">
      <c r="A686" s="584"/>
      <c r="B686" s="584"/>
      <c r="C686" s="615"/>
      <c r="D686" s="584"/>
      <c r="E686" s="584"/>
      <c r="F686" s="584"/>
      <c r="G686" s="584"/>
      <c r="H686" s="584"/>
      <c r="I686" s="584"/>
      <c r="J686" s="584"/>
      <c r="K686" s="584"/>
      <c r="L686" s="584"/>
      <c r="M686" s="584"/>
      <c r="N686" s="584"/>
      <c r="O686" s="584"/>
      <c r="P686" s="584"/>
      <c r="Q686" s="584"/>
      <c r="R686" s="584"/>
      <c r="S686" s="584"/>
      <c r="T686" s="584"/>
      <c r="U686" s="584"/>
      <c r="V686" s="584"/>
    </row>
    <row r="687">
      <c r="A687" s="584"/>
      <c r="B687" s="584"/>
      <c r="C687" s="615"/>
      <c r="D687" s="584"/>
      <c r="E687" s="584"/>
      <c r="F687" s="584"/>
      <c r="G687" s="584"/>
      <c r="H687" s="584"/>
      <c r="I687" s="584"/>
      <c r="J687" s="584"/>
      <c r="K687" s="584"/>
      <c r="L687" s="584"/>
      <c r="M687" s="584"/>
      <c r="N687" s="584"/>
      <c r="O687" s="584"/>
      <c r="P687" s="584"/>
      <c r="Q687" s="584"/>
      <c r="R687" s="584"/>
      <c r="S687" s="584"/>
      <c r="T687" s="584"/>
      <c r="U687" s="584"/>
      <c r="V687" s="584"/>
    </row>
    <row r="688">
      <c r="A688" s="584"/>
      <c r="B688" s="584"/>
      <c r="C688" s="615"/>
      <c r="D688" s="584"/>
      <c r="E688" s="584"/>
      <c r="F688" s="584"/>
      <c r="G688" s="584"/>
      <c r="H688" s="584"/>
      <c r="I688" s="584"/>
      <c r="J688" s="584"/>
      <c r="K688" s="584"/>
      <c r="L688" s="584"/>
      <c r="M688" s="584"/>
      <c r="N688" s="584"/>
      <c r="O688" s="584"/>
      <c r="P688" s="584"/>
      <c r="Q688" s="584"/>
      <c r="R688" s="584"/>
      <c r="S688" s="584"/>
      <c r="T688" s="584"/>
      <c r="U688" s="584"/>
      <c r="V688" s="584"/>
    </row>
    <row r="689">
      <c r="A689" s="584"/>
      <c r="B689" s="584"/>
      <c r="C689" s="615"/>
      <c r="D689" s="584"/>
      <c r="E689" s="584"/>
      <c r="F689" s="584"/>
      <c r="G689" s="584"/>
      <c r="H689" s="584"/>
      <c r="I689" s="584"/>
      <c r="J689" s="584"/>
      <c r="K689" s="584"/>
      <c r="L689" s="584"/>
      <c r="M689" s="584"/>
      <c r="N689" s="584"/>
      <c r="O689" s="584"/>
      <c r="P689" s="584"/>
      <c r="Q689" s="584"/>
      <c r="R689" s="584"/>
      <c r="S689" s="584"/>
      <c r="T689" s="584"/>
      <c r="U689" s="584"/>
      <c r="V689" s="584"/>
    </row>
    <row r="690">
      <c r="A690" s="584"/>
      <c r="B690" s="584"/>
      <c r="C690" s="615"/>
      <c r="D690" s="584"/>
      <c r="E690" s="584"/>
      <c r="F690" s="584"/>
      <c r="G690" s="584"/>
      <c r="H690" s="584"/>
      <c r="I690" s="584"/>
      <c r="J690" s="584"/>
      <c r="K690" s="584"/>
      <c r="L690" s="584"/>
      <c r="M690" s="584"/>
      <c r="N690" s="584"/>
      <c r="O690" s="584"/>
      <c r="P690" s="584"/>
      <c r="Q690" s="584"/>
      <c r="R690" s="584"/>
      <c r="S690" s="584"/>
      <c r="T690" s="584"/>
      <c r="U690" s="584"/>
      <c r="V690" s="584"/>
    </row>
    <row r="691">
      <c r="A691" s="584"/>
      <c r="B691" s="584"/>
      <c r="C691" s="615"/>
      <c r="D691" s="584"/>
      <c r="E691" s="584"/>
      <c r="F691" s="584"/>
      <c r="G691" s="584"/>
      <c r="H691" s="584"/>
      <c r="I691" s="584"/>
      <c r="J691" s="584"/>
      <c r="K691" s="584"/>
      <c r="L691" s="584"/>
      <c r="M691" s="584"/>
      <c r="N691" s="584"/>
      <c r="O691" s="584"/>
      <c r="P691" s="584"/>
      <c r="Q691" s="584"/>
      <c r="R691" s="584"/>
      <c r="S691" s="584"/>
      <c r="T691" s="584"/>
      <c r="U691" s="584"/>
      <c r="V691" s="584"/>
    </row>
    <row r="692">
      <c r="A692" s="584"/>
      <c r="B692" s="584"/>
      <c r="C692" s="615"/>
      <c r="D692" s="584"/>
      <c r="E692" s="584"/>
      <c r="F692" s="584"/>
      <c r="G692" s="584"/>
      <c r="H692" s="584"/>
      <c r="I692" s="584"/>
      <c r="J692" s="584"/>
      <c r="K692" s="584"/>
      <c r="L692" s="584"/>
      <c r="M692" s="584"/>
      <c r="N692" s="584"/>
      <c r="O692" s="584"/>
      <c r="P692" s="584"/>
      <c r="Q692" s="584"/>
      <c r="R692" s="584"/>
      <c r="S692" s="584"/>
      <c r="T692" s="584"/>
      <c r="U692" s="584"/>
      <c r="V692" s="584"/>
    </row>
    <row r="693">
      <c r="A693" s="584"/>
      <c r="B693" s="584"/>
      <c r="C693" s="615"/>
      <c r="D693" s="584"/>
      <c r="E693" s="584"/>
      <c r="F693" s="584"/>
      <c r="G693" s="584"/>
      <c r="H693" s="584"/>
      <c r="I693" s="584"/>
      <c r="J693" s="584"/>
      <c r="K693" s="584"/>
      <c r="L693" s="584"/>
      <c r="M693" s="584"/>
      <c r="N693" s="584"/>
      <c r="O693" s="584"/>
      <c r="P693" s="584"/>
      <c r="Q693" s="584"/>
      <c r="R693" s="584"/>
      <c r="S693" s="584"/>
      <c r="T693" s="584"/>
      <c r="U693" s="584"/>
      <c r="V693" s="584"/>
    </row>
    <row r="694">
      <c r="A694" s="584"/>
      <c r="B694" s="584"/>
      <c r="C694" s="615"/>
      <c r="D694" s="584"/>
      <c r="E694" s="584"/>
      <c r="F694" s="584"/>
      <c r="G694" s="584"/>
      <c r="H694" s="584"/>
      <c r="I694" s="584"/>
      <c r="J694" s="584"/>
      <c r="K694" s="584"/>
      <c r="L694" s="584"/>
      <c r="M694" s="584"/>
      <c r="N694" s="584"/>
      <c r="O694" s="584"/>
      <c r="P694" s="584"/>
      <c r="Q694" s="584"/>
      <c r="R694" s="584"/>
      <c r="S694" s="584"/>
      <c r="T694" s="584"/>
      <c r="U694" s="584"/>
      <c r="V694" s="584"/>
    </row>
    <row r="695">
      <c r="A695" s="584"/>
      <c r="B695" s="584"/>
      <c r="C695" s="615"/>
      <c r="D695" s="584"/>
      <c r="E695" s="584"/>
      <c r="F695" s="584"/>
      <c r="G695" s="584"/>
      <c r="H695" s="584"/>
      <c r="I695" s="584"/>
      <c r="J695" s="584"/>
      <c r="K695" s="584"/>
      <c r="L695" s="584"/>
      <c r="M695" s="584"/>
      <c r="N695" s="584"/>
      <c r="O695" s="584"/>
      <c r="P695" s="584"/>
      <c r="Q695" s="584"/>
      <c r="R695" s="584"/>
      <c r="S695" s="584"/>
      <c r="T695" s="584"/>
      <c r="U695" s="584"/>
      <c r="V695" s="584"/>
    </row>
    <row r="696">
      <c r="A696" s="584"/>
      <c r="B696" s="584"/>
      <c r="C696" s="615"/>
      <c r="D696" s="584"/>
      <c r="E696" s="584"/>
      <c r="F696" s="584"/>
      <c r="G696" s="584"/>
      <c r="H696" s="584"/>
      <c r="I696" s="584"/>
      <c r="J696" s="584"/>
      <c r="K696" s="584"/>
      <c r="L696" s="584"/>
      <c r="M696" s="584"/>
      <c r="N696" s="584"/>
      <c r="O696" s="584"/>
      <c r="P696" s="584"/>
      <c r="Q696" s="584"/>
      <c r="R696" s="584"/>
      <c r="S696" s="584"/>
      <c r="T696" s="584"/>
      <c r="U696" s="584"/>
      <c r="V696" s="584"/>
    </row>
    <row r="697">
      <c r="A697" s="584"/>
      <c r="B697" s="584"/>
      <c r="C697" s="615"/>
      <c r="D697" s="584"/>
      <c r="E697" s="584"/>
      <c r="F697" s="584"/>
      <c r="G697" s="584"/>
      <c r="H697" s="584"/>
      <c r="I697" s="584"/>
      <c r="J697" s="584"/>
      <c r="K697" s="584"/>
      <c r="L697" s="584"/>
      <c r="M697" s="584"/>
      <c r="N697" s="584"/>
      <c r="O697" s="584"/>
      <c r="P697" s="584"/>
      <c r="Q697" s="584"/>
      <c r="R697" s="584"/>
      <c r="S697" s="584"/>
      <c r="T697" s="584"/>
      <c r="U697" s="584"/>
      <c r="V697" s="584"/>
    </row>
    <row r="698">
      <c r="A698" s="584"/>
      <c r="B698" s="584"/>
      <c r="C698" s="615"/>
      <c r="D698" s="584"/>
      <c r="E698" s="584"/>
      <c r="F698" s="584"/>
      <c r="G698" s="584"/>
      <c r="H698" s="584"/>
      <c r="I698" s="584"/>
      <c r="J698" s="584"/>
      <c r="K698" s="584"/>
      <c r="L698" s="584"/>
      <c r="M698" s="584"/>
      <c r="N698" s="584"/>
      <c r="O698" s="584"/>
      <c r="P698" s="584"/>
      <c r="Q698" s="584"/>
      <c r="R698" s="584"/>
      <c r="S698" s="584"/>
      <c r="T698" s="584"/>
      <c r="U698" s="584"/>
      <c r="V698" s="584"/>
    </row>
    <row r="699">
      <c r="A699" s="584"/>
      <c r="B699" s="584"/>
      <c r="C699" s="615"/>
      <c r="D699" s="584"/>
      <c r="E699" s="584"/>
      <c r="F699" s="584"/>
      <c r="G699" s="584"/>
      <c r="H699" s="584"/>
      <c r="I699" s="584"/>
      <c r="J699" s="584"/>
      <c r="K699" s="584"/>
      <c r="L699" s="584"/>
      <c r="M699" s="584"/>
      <c r="N699" s="584"/>
      <c r="O699" s="584"/>
      <c r="P699" s="584"/>
      <c r="Q699" s="584"/>
      <c r="R699" s="584"/>
      <c r="S699" s="584"/>
      <c r="T699" s="584"/>
      <c r="U699" s="584"/>
      <c r="V699" s="584"/>
    </row>
    <row r="700">
      <c r="A700" s="584"/>
      <c r="B700" s="584"/>
      <c r="C700" s="615"/>
      <c r="D700" s="584"/>
      <c r="E700" s="584"/>
      <c r="F700" s="584"/>
      <c r="G700" s="584"/>
      <c r="H700" s="584"/>
      <c r="I700" s="584"/>
      <c r="J700" s="584"/>
      <c r="K700" s="584"/>
      <c r="L700" s="584"/>
      <c r="M700" s="584"/>
      <c r="N700" s="584"/>
      <c r="O700" s="584"/>
      <c r="P700" s="584"/>
      <c r="Q700" s="584"/>
      <c r="R700" s="584"/>
      <c r="S700" s="584"/>
      <c r="T700" s="584"/>
      <c r="U700" s="584"/>
      <c r="V700" s="584"/>
    </row>
    <row r="701">
      <c r="A701" s="584"/>
      <c r="B701" s="584"/>
      <c r="C701" s="615"/>
      <c r="D701" s="584"/>
      <c r="E701" s="584"/>
      <c r="F701" s="584"/>
      <c r="G701" s="584"/>
      <c r="H701" s="584"/>
      <c r="I701" s="584"/>
      <c r="J701" s="584"/>
      <c r="K701" s="584"/>
      <c r="L701" s="584"/>
      <c r="M701" s="584"/>
      <c r="N701" s="584"/>
      <c r="O701" s="584"/>
      <c r="P701" s="584"/>
      <c r="Q701" s="584"/>
      <c r="R701" s="584"/>
      <c r="S701" s="584"/>
      <c r="T701" s="584"/>
      <c r="U701" s="584"/>
      <c r="V701" s="584"/>
    </row>
    <row r="702">
      <c r="A702" s="584"/>
      <c r="B702" s="584"/>
      <c r="C702" s="615"/>
      <c r="D702" s="584"/>
      <c r="E702" s="584"/>
      <c r="F702" s="584"/>
      <c r="G702" s="584"/>
      <c r="H702" s="584"/>
      <c r="I702" s="584"/>
      <c r="J702" s="584"/>
      <c r="K702" s="584"/>
      <c r="L702" s="584"/>
      <c r="M702" s="584"/>
      <c r="N702" s="584"/>
      <c r="O702" s="584"/>
      <c r="P702" s="584"/>
      <c r="Q702" s="584"/>
      <c r="R702" s="584"/>
      <c r="S702" s="584"/>
      <c r="T702" s="584"/>
      <c r="U702" s="584"/>
      <c r="V702" s="584"/>
    </row>
    <row r="703">
      <c r="A703" s="584"/>
      <c r="B703" s="584"/>
      <c r="C703" s="615"/>
      <c r="D703" s="584"/>
      <c r="E703" s="584"/>
      <c r="F703" s="584"/>
      <c r="G703" s="584"/>
      <c r="H703" s="584"/>
      <c r="I703" s="584"/>
      <c r="J703" s="584"/>
      <c r="K703" s="584"/>
      <c r="L703" s="584"/>
      <c r="M703" s="584"/>
      <c r="N703" s="584"/>
      <c r="O703" s="584"/>
      <c r="P703" s="584"/>
      <c r="Q703" s="584"/>
      <c r="R703" s="584"/>
      <c r="S703" s="584"/>
      <c r="T703" s="584"/>
      <c r="U703" s="584"/>
      <c r="V703" s="584"/>
    </row>
    <row r="704">
      <c r="A704" s="584"/>
      <c r="B704" s="584"/>
      <c r="C704" s="615"/>
      <c r="D704" s="584"/>
      <c r="E704" s="584"/>
      <c r="F704" s="584"/>
      <c r="G704" s="584"/>
      <c r="H704" s="584"/>
      <c r="I704" s="584"/>
      <c r="J704" s="584"/>
      <c r="K704" s="584"/>
      <c r="L704" s="584"/>
      <c r="M704" s="584"/>
      <c r="N704" s="584"/>
      <c r="O704" s="584"/>
      <c r="P704" s="584"/>
      <c r="Q704" s="584"/>
      <c r="R704" s="584"/>
      <c r="S704" s="584"/>
      <c r="T704" s="584"/>
      <c r="U704" s="584"/>
      <c r="V704" s="584"/>
    </row>
    <row r="705">
      <c r="A705" s="584"/>
      <c r="B705" s="584"/>
      <c r="C705" s="615"/>
      <c r="D705" s="584"/>
      <c r="E705" s="584"/>
      <c r="F705" s="584"/>
      <c r="G705" s="584"/>
      <c r="H705" s="584"/>
      <c r="I705" s="584"/>
      <c r="J705" s="584"/>
      <c r="K705" s="584"/>
      <c r="L705" s="584"/>
      <c r="M705" s="584"/>
      <c r="N705" s="584"/>
      <c r="O705" s="584"/>
      <c r="P705" s="584"/>
      <c r="Q705" s="584"/>
      <c r="R705" s="584"/>
      <c r="S705" s="584"/>
      <c r="T705" s="584"/>
      <c r="U705" s="584"/>
      <c r="V705" s="584"/>
    </row>
    <row r="706">
      <c r="A706" s="584"/>
      <c r="B706" s="584"/>
      <c r="C706" s="615"/>
      <c r="D706" s="584"/>
      <c r="E706" s="584"/>
      <c r="F706" s="584"/>
      <c r="G706" s="584"/>
      <c r="H706" s="584"/>
      <c r="I706" s="584"/>
      <c r="J706" s="584"/>
      <c r="K706" s="584"/>
      <c r="L706" s="584"/>
      <c r="M706" s="584"/>
      <c r="N706" s="584"/>
      <c r="O706" s="584"/>
      <c r="P706" s="584"/>
      <c r="Q706" s="584"/>
      <c r="R706" s="584"/>
      <c r="S706" s="584"/>
      <c r="T706" s="584"/>
      <c r="U706" s="584"/>
      <c r="V706" s="584"/>
    </row>
    <row r="707">
      <c r="A707" s="584"/>
      <c r="B707" s="584"/>
      <c r="C707" s="615"/>
      <c r="D707" s="584"/>
      <c r="E707" s="584"/>
      <c r="F707" s="584"/>
      <c r="G707" s="584"/>
      <c r="H707" s="584"/>
      <c r="I707" s="584"/>
      <c r="J707" s="584"/>
      <c r="K707" s="584"/>
      <c r="L707" s="584"/>
      <c r="M707" s="584"/>
      <c r="N707" s="584"/>
      <c r="O707" s="584"/>
      <c r="P707" s="584"/>
      <c r="Q707" s="584"/>
      <c r="R707" s="584"/>
      <c r="S707" s="584"/>
      <c r="T707" s="584"/>
      <c r="U707" s="584"/>
      <c r="V707" s="584"/>
    </row>
    <row r="708">
      <c r="A708" s="584"/>
      <c r="B708" s="584"/>
      <c r="C708" s="615"/>
      <c r="D708" s="584"/>
      <c r="E708" s="584"/>
      <c r="F708" s="584"/>
      <c r="G708" s="584"/>
      <c r="H708" s="584"/>
      <c r="I708" s="584"/>
      <c r="J708" s="584"/>
      <c r="K708" s="584"/>
      <c r="L708" s="584"/>
      <c r="M708" s="584"/>
      <c r="N708" s="584"/>
      <c r="O708" s="584"/>
      <c r="P708" s="584"/>
      <c r="Q708" s="584"/>
      <c r="R708" s="584"/>
      <c r="S708" s="584"/>
      <c r="T708" s="584"/>
      <c r="U708" s="584"/>
      <c r="V708" s="584"/>
    </row>
    <row r="709">
      <c r="A709" s="584"/>
      <c r="B709" s="584"/>
      <c r="C709" s="615"/>
      <c r="D709" s="584"/>
      <c r="E709" s="584"/>
      <c r="F709" s="584"/>
      <c r="G709" s="584"/>
      <c r="H709" s="584"/>
      <c r="I709" s="584"/>
      <c r="J709" s="584"/>
      <c r="K709" s="584"/>
      <c r="L709" s="584"/>
      <c r="M709" s="584"/>
      <c r="N709" s="584"/>
      <c r="O709" s="584"/>
      <c r="P709" s="584"/>
      <c r="Q709" s="584"/>
      <c r="R709" s="584"/>
      <c r="S709" s="584"/>
      <c r="T709" s="584"/>
      <c r="U709" s="584"/>
      <c r="V709" s="584"/>
    </row>
    <row r="710">
      <c r="A710" s="584"/>
      <c r="B710" s="584"/>
      <c r="C710" s="615"/>
      <c r="D710" s="584"/>
      <c r="E710" s="584"/>
      <c r="F710" s="584"/>
      <c r="G710" s="584"/>
      <c r="H710" s="584"/>
      <c r="I710" s="584"/>
      <c r="J710" s="584"/>
      <c r="K710" s="584"/>
      <c r="L710" s="584"/>
      <c r="M710" s="584"/>
      <c r="N710" s="584"/>
      <c r="O710" s="584"/>
      <c r="P710" s="584"/>
      <c r="Q710" s="584"/>
      <c r="R710" s="584"/>
      <c r="S710" s="584"/>
      <c r="T710" s="584"/>
      <c r="U710" s="584"/>
      <c r="V710" s="584"/>
    </row>
    <row r="711">
      <c r="A711" s="584"/>
      <c r="B711" s="584"/>
      <c r="C711" s="615"/>
      <c r="D711" s="584"/>
      <c r="E711" s="584"/>
      <c r="F711" s="584"/>
      <c r="G711" s="584"/>
      <c r="H711" s="584"/>
      <c r="I711" s="584"/>
      <c r="J711" s="584"/>
      <c r="K711" s="584"/>
      <c r="L711" s="584"/>
      <c r="M711" s="584"/>
      <c r="N711" s="584"/>
      <c r="O711" s="584"/>
      <c r="P711" s="584"/>
      <c r="Q711" s="584"/>
      <c r="R711" s="584"/>
      <c r="S711" s="584"/>
      <c r="T711" s="584"/>
      <c r="U711" s="584"/>
      <c r="V711" s="584"/>
    </row>
    <row r="712">
      <c r="A712" s="584"/>
      <c r="B712" s="584"/>
      <c r="C712" s="615"/>
      <c r="D712" s="584"/>
      <c r="E712" s="584"/>
      <c r="F712" s="584"/>
      <c r="G712" s="584"/>
      <c r="H712" s="584"/>
      <c r="I712" s="584"/>
      <c r="J712" s="584"/>
      <c r="K712" s="584"/>
      <c r="L712" s="584"/>
      <c r="M712" s="584"/>
      <c r="N712" s="584"/>
      <c r="O712" s="584"/>
      <c r="P712" s="584"/>
      <c r="Q712" s="584"/>
      <c r="R712" s="584"/>
      <c r="S712" s="584"/>
      <c r="T712" s="584"/>
      <c r="U712" s="584"/>
      <c r="V712" s="584"/>
    </row>
    <row r="713">
      <c r="A713" s="584"/>
      <c r="B713" s="584"/>
      <c r="C713" s="615"/>
      <c r="D713" s="584"/>
      <c r="E713" s="584"/>
      <c r="F713" s="584"/>
      <c r="G713" s="584"/>
      <c r="H713" s="584"/>
      <c r="I713" s="584"/>
      <c r="J713" s="584"/>
      <c r="K713" s="584"/>
      <c r="L713" s="584"/>
      <c r="M713" s="584"/>
      <c r="N713" s="584"/>
      <c r="O713" s="584"/>
      <c r="P713" s="584"/>
      <c r="Q713" s="584"/>
      <c r="R713" s="584"/>
      <c r="S713" s="584"/>
      <c r="T713" s="584"/>
      <c r="U713" s="584"/>
      <c r="V713" s="584"/>
    </row>
    <row r="714">
      <c r="A714" s="584"/>
      <c r="B714" s="584"/>
      <c r="C714" s="615"/>
      <c r="D714" s="584"/>
      <c r="E714" s="584"/>
      <c r="F714" s="584"/>
      <c r="G714" s="584"/>
      <c r="H714" s="584"/>
      <c r="I714" s="584"/>
      <c r="J714" s="584"/>
      <c r="K714" s="584"/>
      <c r="L714" s="584"/>
      <c r="M714" s="584"/>
      <c r="N714" s="584"/>
      <c r="O714" s="584"/>
      <c r="P714" s="584"/>
      <c r="Q714" s="584"/>
      <c r="R714" s="584"/>
      <c r="S714" s="584"/>
      <c r="T714" s="584"/>
      <c r="U714" s="584"/>
      <c r="V714" s="584"/>
    </row>
    <row r="715">
      <c r="A715" s="584"/>
      <c r="B715" s="584"/>
      <c r="C715" s="615"/>
      <c r="D715" s="584"/>
      <c r="E715" s="584"/>
      <c r="F715" s="584"/>
      <c r="G715" s="584"/>
      <c r="H715" s="584"/>
      <c r="I715" s="584"/>
      <c r="J715" s="584"/>
      <c r="K715" s="584"/>
      <c r="L715" s="584"/>
      <c r="M715" s="584"/>
      <c r="N715" s="584"/>
      <c r="O715" s="584"/>
      <c r="P715" s="584"/>
      <c r="Q715" s="584"/>
      <c r="R715" s="584"/>
      <c r="S715" s="584"/>
      <c r="T715" s="584"/>
      <c r="U715" s="584"/>
      <c r="V715" s="584"/>
    </row>
    <row r="716">
      <c r="A716" s="584"/>
      <c r="B716" s="584"/>
      <c r="C716" s="615"/>
      <c r="D716" s="584"/>
      <c r="E716" s="584"/>
      <c r="F716" s="584"/>
      <c r="G716" s="584"/>
      <c r="H716" s="584"/>
      <c r="I716" s="584"/>
      <c r="J716" s="584"/>
      <c r="K716" s="584"/>
      <c r="L716" s="584"/>
      <c r="M716" s="584"/>
      <c r="N716" s="584"/>
      <c r="O716" s="584"/>
      <c r="P716" s="584"/>
      <c r="Q716" s="584"/>
      <c r="R716" s="584"/>
      <c r="S716" s="584"/>
      <c r="T716" s="584"/>
      <c r="U716" s="584"/>
      <c r="V716" s="584"/>
    </row>
    <row r="717">
      <c r="A717" s="584"/>
      <c r="B717" s="584"/>
      <c r="C717" s="615"/>
      <c r="D717" s="584"/>
      <c r="E717" s="584"/>
      <c r="F717" s="584"/>
      <c r="G717" s="584"/>
      <c r="H717" s="584"/>
      <c r="I717" s="584"/>
      <c r="J717" s="584"/>
      <c r="K717" s="584"/>
      <c r="L717" s="584"/>
      <c r="M717" s="584"/>
      <c r="N717" s="584"/>
      <c r="O717" s="584"/>
      <c r="P717" s="584"/>
      <c r="Q717" s="584"/>
      <c r="R717" s="584"/>
      <c r="S717" s="584"/>
      <c r="T717" s="584"/>
      <c r="U717" s="584"/>
      <c r="V717" s="584"/>
    </row>
    <row r="718">
      <c r="A718" s="584"/>
      <c r="B718" s="584"/>
      <c r="C718" s="615"/>
      <c r="D718" s="584"/>
      <c r="E718" s="584"/>
      <c r="F718" s="584"/>
      <c r="G718" s="584"/>
      <c r="H718" s="584"/>
      <c r="I718" s="584"/>
      <c r="J718" s="584"/>
      <c r="K718" s="584"/>
      <c r="L718" s="584"/>
      <c r="M718" s="584"/>
      <c r="N718" s="584"/>
      <c r="O718" s="584"/>
      <c r="P718" s="584"/>
      <c r="Q718" s="584"/>
      <c r="R718" s="584"/>
      <c r="S718" s="584"/>
      <c r="T718" s="584"/>
      <c r="U718" s="584"/>
      <c r="V718" s="584"/>
    </row>
    <row r="719">
      <c r="A719" s="584"/>
      <c r="B719" s="584"/>
      <c r="C719" s="615"/>
      <c r="D719" s="584"/>
      <c r="E719" s="584"/>
      <c r="F719" s="584"/>
      <c r="G719" s="584"/>
      <c r="H719" s="584"/>
      <c r="I719" s="584"/>
      <c r="J719" s="584"/>
      <c r="K719" s="584"/>
      <c r="L719" s="584"/>
      <c r="M719" s="584"/>
      <c r="N719" s="584"/>
      <c r="O719" s="584"/>
      <c r="P719" s="584"/>
      <c r="Q719" s="584"/>
      <c r="R719" s="584"/>
      <c r="S719" s="584"/>
      <c r="T719" s="584"/>
      <c r="U719" s="584"/>
      <c r="V719" s="584"/>
    </row>
    <row r="720">
      <c r="A720" s="584"/>
      <c r="B720" s="584"/>
      <c r="C720" s="615"/>
      <c r="D720" s="584"/>
      <c r="E720" s="584"/>
      <c r="F720" s="584"/>
      <c r="G720" s="584"/>
      <c r="H720" s="584"/>
      <c r="I720" s="584"/>
      <c r="J720" s="584"/>
      <c r="K720" s="584"/>
      <c r="L720" s="584"/>
      <c r="M720" s="584"/>
      <c r="N720" s="584"/>
      <c r="O720" s="584"/>
      <c r="P720" s="584"/>
      <c r="Q720" s="584"/>
      <c r="R720" s="584"/>
      <c r="S720" s="584"/>
      <c r="T720" s="584"/>
      <c r="U720" s="584"/>
      <c r="V720" s="584"/>
    </row>
    <row r="721">
      <c r="A721" s="584"/>
      <c r="B721" s="584"/>
      <c r="C721" s="615"/>
      <c r="D721" s="584"/>
      <c r="E721" s="584"/>
      <c r="F721" s="584"/>
      <c r="G721" s="584"/>
      <c r="H721" s="584"/>
      <c r="I721" s="584"/>
      <c r="J721" s="584"/>
      <c r="K721" s="584"/>
      <c r="L721" s="584"/>
      <c r="M721" s="584"/>
      <c r="N721" s="584"/>
      <c r="O721" s="584"/>
      <c r="P721" s="584"/>
      <c r="Q721" s="584"/>
      <c r="R721" s="584"/>
      <c r="S721" s="584"/>
      <c r="T721" s="584"/>
      <c r="U721" s="584"/>
      <c r="V721" s="584"/>
    </row>
    <row r="722">
      <c r="A722" s="584"/>
      <c r="B722" s="584"/>
      <c r="C722" s="615"/>
      <c r="D722" s="584"/>
      <c r="E722" s="584"/>
      <c r="F722" s="584"/>
      <c r="G722" s="584"/>
      <c r="H722" s="584"/>
      <c r="I722" s="584"/>
      <c r="J722" s="584"/>
      <c r="K722" s="584"/>
      <c r="L722" s="584"/>
      <c r="M722" s="584"/>
      <c r="N722" s="584"/>
      <c r="O722" s="584"/>
      <c r="P722" s="584"/>
      <c r="Q722" s="584"/>
      <c r="R722" s="584"/>
      <c r="S722" s="584"/>
      <c r="T722" s="584"/>
      <c r="U722" s="584"/>
      <c r="V722" s="584"/>
    </row>
    <row r="723">
      <c r="A723" s="584"/>
      <c r="B723" s="584"/>
      <c r="C723" s="615"/>
      <c r="D723" s="584"/>
      <c r="E723" s="584"/>
      <c r="F723" s="584"/>
      <c r="G723" s="584"/>
      <c r="H723" s="584"/>
      <c r="I723" s="584"/>
      <c r="J723" s="584"/>
      <c r="K723" s="584"/>
      <c r="L723" s="584"/>
      <c r="M723" s="584"/>
      <c r="N723" s="584"/>
      <c r="O723" s="584"/>
      <c r="P723" s="584"/>
      <c r="Q723" s="584"/>
      <c r="R723" s="584"/>
      <c r="S723" s="584"/>
      <c r="T723" s="584"/>
      <c r="U723" s="584"/>
      <c r="V723" s="584"/>
    </row>
    <row r="724">
      <c r="A724" s="584"/>
      <c r="B724" s="584"/>
      <c r="C724" s="615"/>
      <c r="D724" s="584"/>
      <c r="E724" s="584"/>
      <c r="F724" s="584"/>
      <c r="G724" s="584"/>
      <c r="H724" s="584"/>
      <c r="I724" s="584"/>
      <c r="J724" s="584"/>
      <c r="K724" s="584"/>
      <c r="L724" s="584"/>
      <c r="M724" s="584"/>
      <c r="N724" s="584"/>
      <c r="O724" s="584"/>
      <c r="P724" s="584"/>
      <c r="Q724" s="584"/>
      <c r="R724" s="584"/>
      <c r="S724" s="584"/>
      <c r="T724" s="584"/>
      <c r="U724" s="584"/>
      <c r="V724" s="584"/>
    </row>
    <row r="725">
      <c r="A725" s="584"/>
      <c r="B725" s="584"/>
      <c r="C725" s="615"/>
      <c r="D725" s="584"/>
      <c r="E725" s="584"/>
      <c r="F725" s="584"/>
      <c r="G725" s="584"/>
      <c r="H725" s="584"/>
      <c r="I725" s="584"/>
      <c r="J725" s="584"/>
      <c r="K725" s="584"/>
      <c r="L725" s="584"/>
      <c r="M725" s="584"/>
      <c r="N725" s="584"/>
      <c r="O725" s="584"/>
      <c r="P725" s="584"/>
      <c r="Q725" s="584"/>
      <c r="R725" s="584"/>
      <c r="S725" s="584"/>
      <c r="T725" s="584"/>
      <c r="U725" s="584"/>
      <c r="V725" s="584"/>
    </row>
    <row r="726">
      <c r="A726" s="584"/>
      <c r="B726" s="584"/>
      <c r="C726" s="615"/>
      <c r="D726" s="584"/>
      <c r="E726" s="584"/>
      <c r="F726" s="584"/>
      <c r="G726" s="584"/>
      <c r="H726" s="584"/>
      <c r="I726" s="584"/>
      <c r="J726" s="584"/>
      <c r="K726" s="584"/>
      <c r="L726" s="584"/>
      <c r="M726" s="584"/>
      <c r="N726" s="584"/>
      <c r="O726" s="584"/>
      <c r="P726" s="584"/>
      <c r="Q726" s="584"/>
      <c r="R726" s="584"/>
      <c r="S726" s="584"/>
      <c r="T726" s="584"/>
      <c r="U726" s="584"/>
      <c r="V726" s="584"/>
    </row>
    <row r="727">
      <c r="A727" s="584"/>
      <c r="B727" s="584"/>
      <c r="C727" s="615"/>
      <c r="D727" s="584"/>
      <c r="E727" s="584"/>
      <c r="F727" s="584"/>
      <c r="G727" s="584"/>
      <c r="H727" s="584"/>
      <c r="I727" s="584"/>
      <c r="J727" s="584"/>
      <c r="K727" s="584"/>
      <c r="L727" s="584"/>
      <c r="M727" s="584"/>
      <c r="N727" s="584"/>
      <c r="O727" s="584"/>
      <c r="P727" s="584"/>
      <c r="Q727" s="584"/>
      <c r="R727" s="584"/>
      <c r="S727" s="584"/>
      <c r="T727" s="584"/>
      <c r="U727" s="584"/>
      <c r="V727" s="584"/>
    </row>
    <row r="728">
      <c r="A728" s="584"/>
      <c r="B728" s="584"/>
      <c r="C728" s="615"/>
      <c r="D728" s="584"/>
      <c r="E728" s="584"/>
      <c r="F728" s="584"/>
      <c r="G728" s="584"/>
      <c r="H728" s="584"/>
      <c r="I728" s="584"/>
      <c r="J728" s="584"/>
      <c r="K728" s="584"/>
      <c r="L728" s="584"/>
      <c r="M728" s="584"/>
      <c r="N728" s="584"/>
      <c r="O728" s="584"/>
      <c r="P728" s="584"/>
      <c r="Q728" s="584"/>
      <c r="R728" s="584"/>
      <c r="S728" s="584"/>
      <c r="T728" s="584"/>
      <c r="U728" s="584"/>
      <c r="V728" s="584"/>
    </row>
    <row r="729">
      <c r="A729" s="584"/>
      <c r="B729" s="584"/>
      <c r="C729" s="615"/>
      <c r="D729" s="584"/>
      <c r="E729" s="584"/>
      <c r="F729" s="584"/>
      <c r="G729" s="584"/>
      <c r="H729" s="584"/>
      <c r="I729" s="584"/>
      <c r="J729" s="584"/>
      <c r="K729" s="584"/>
      <c r="L729" s="584"/>
      <c r="M729" s="584"/>
      <c r="N729" s="584"/>
      <c r="O729" s="584"/>
      <c r="P729" s="584"/>
      <c r="Q729" s="584"/>
      <c r="R729" s="584"/>
      <c r="S729" s="584"/>
      <c r="T729" s="584"/>
      <c r="U729" s="584"/>
      <c r="V729" s="584"/>
    </row>
    <row r="730">
      <c r="A730" s="584"/>
      <c r="B730" s="584"/>
      <c r="C730" s="615"/>
      <c r="D730" s="584"/>
      <c r="E730" s="584"/>
      <c r="F730" s="584"/>
      <c r="G730" s="584"/>
      <c r="H730" s="584"/>
      <c r="I730" s="584"/>
      <c r="J730" s="584"/>
      <c r="K730" s="584"/>
      <c r="L730" s="584"/>
      <c r="M730" s="584"/>
      <c r="N730" s="584"/>
      <c r="O730" s="584"/>
      <c r="P730" s="584"/>
      <c r="Q730" s="584"/>
      <c r="R730" s="584"/>
      <c r="S730" s="584"/>
      <c r="T730" s="584"/>
      <c r="U730" s="584"/>
      <c r="V730" s="584"/>
    </row>
    <row r="731">
      <c r="A731" s="584"/>
      <c r="B731" s="584"/>
      <c r="C731" s="615"/>
      <c r="D731" s="584"/>
      <c r="E731" s="584"/>
      <c r="F731" s="584"/>
      <c r="G731" s="584"/>
      <c r="H731" s="584"/>
      <c r="I731" s="584"/>
      <c r="J731" s="584"/>
      <c r="K731" s="584"/>
      <c r="L731" s="584"/>
      <c r="M731" s="584"/>
      <c r="N731" s="584"/>
      <c r="O731" s="584"/>
      <c r="P731" s="584"/>
      <c r="Q731" s="584"/>
      <c r="R731" s="584"/>
      <c r="S731" s="584"/>
      <c r="T731" s="584"/>
      <c r="U731" s="584"/>
      <c r="V731" s="584"/>
    </row>
    <row r="732">
      <c r="A732" s="584"/>
      <c r="B732" s="584"/>
      <c r="C732" s="615"/>
      <c r="D732" s="584"/>
      <c r="E732" s="584"/>
      <c r="F732" s="584"/>
      <c r="G732" s="584"/>
      <c r="H732" s="584"/>
      <c r="I732" s="584"/>
      <c r="J732" s="584"/>
      <c r="K732" s="584"/>
      <c r="L732" s="584"/>
      <c r="M732" s="584"/>
      <c r="N732" s="584"/>
      <c r="O732" s="584"/>
      <c r="P732" s="584"/>
      <c r="Q732" s="584"/>
      <c r="R732" s="584"/>
      <c r="S732" s="584"/>
      <c r="T732" s="584"/>
      <c r="U732" s="584"/>
      <c r="V732" s="584"/>
    </row>
    <row r="733">
      <c r="A733" s="584"/>
      <c r="B733" s="584"/>
      <c r="C733" s="615"/>
      <c r="D733" s="584"/>
      <c r="E733" s="584"/>
      <c r="F733" s="584"/>
      <c r="G733" s="584"/>
      <c r="H733" s="584"/>
      <c r="I733" s="584"/>
      <c r="J733" s="584"/>
      <c r="K733" s="584"/>
      <c r="L733" s="584"/>
      <c r="M733" s="584"/>
      <c r="N733" s="584"/>
      <c r="O733" s="584"/>
      <c r="P733" s="584"/>
      <c r="Q733" s="584"/>
      <c r="R733" s="584"/>
      <c r="S733" s="584"/>
      <c r="T733" s="584"/>
      <c r="U733" s="584"/>
      <c r="V733" s="584"/>
    </row>
    <row r="734">
      <c r="A734" s="584"/>
      <c r="B734" s="584"/>
      <c r="C734" s="615"/>
      <c r="D734" s="584"/>
      <c r="E734" s="584"/>
      <c r="F734" s="584"/>
      <c r="G734" s="584"/>
      <c r="H734" s="584"/>
      <c r="I734" s="584"/>
      <c r="J734" s="584"/>
      <c r="K734" s="584"/>
      <c r="L734" s="584"/>
      <c r="M734" s="584"/>
      <c r="N734" s="584"/>
      <c r="O734" s="584"/>
      <c r="P734" s="584"/>
      <c r="Q734" s="584"/>
      <c r="R734" s="584"/>
      <c r="S734" s="584"/>
      <c r="T734" s="584"/>
      <c r="U734" s="584"/>
      <c r="V734" s="584"/>
    </row>
    <row r="735">
      <c r="A735" s="584"/>
      <c r="B735" s="584"/>
      <c r="C735" s="615"/>
      <c r="D735" s="584"/>
      <c r="E735" s="584"/>
      <c r="F735" s="584"/>
      <c r="G735" s="584"/>
      <c r="H735" s="584"/>
      <c r="I735" s="584"/>
      <c r="J735" s="584"/>
      <c r="K735" s="584"/>
      <c r="L735" s="584"/>
      <c r="M735" s="584"/>
      <c r="N735" s="584"/>
      <c r="O735" s="584"/>
      <c r="P735" s="584"/>
      <c r="Q735" s="584"/>
      <c r="R735" s="584"/>
      <c r="S735" s="584"/>
      <c r="T735" s="584"/>
      <c r="U735" s="584"/>
      <c r="V735" s="584"/>
    </row>
    <row r="736">
      <c r="A736" s="584"/>
      <c r="B736" s="584"/>
      <c r="C736" s="615"/>
      <c r="D736" s="584"/>
      <c r="E736" s="584"/>
      <c r="F736" s="584"/>
      <c r="G736" s="584"/>
      <c r="H736" s="584"/>
      <c r="I736" s="584"/>
      <c r="J736" s="584"/>
      <c r="K736" s="584"/>
      <c r="L736" s="584"/>
      <c r="M736" s="584"/>
      <c r="N736" s="584"/>
      <c r="O736" s="584"/>
      <c r="P736" s="584"/>
      <c r="Q736" s="584"/>
      <c r="R736" s="584"/>
      <c r="S736" s="584"/>
      <c r="T736" s="584"/>
      <c r="U736" s="584"/>
      <c r="V736" s="584"/>
    </row>
    <row r="737">
      <c r="A737" s="584"/>
      <c r="B737" s="584"/>
      <c r="C737" s="615"/>
      <c r="D737" s="584"/>
      <c r="E737" s="584"/>
      <c r="F737" s="584"/>
      <c r="G737" s="584"/>
      <c r="H737" s="584"/>
      <c r="I737" s="584"/>
      <c r="J737" s="584"/>
      <c r="K737" s="584"/>
      <c r="L737" s="584"/>
      <c r="M737" s="584"/>
      <c r="N737" s="584"/>
      <c r="O737" s="584"/>
      <c r="P737" s="584"/>
      <c r="Q737" s="584"/>
      <c r="R737" s="584"/>
      <c r="S737" s="584"/>
      <c r="T737" s="584"/>
      <c r="U737" s="584"/>
      <c r="V737" s="584"/>
    </row>
    <row r="738">
      <c r="A738" s="584"/>
      <c r="B738" s="584"/>
      <c r="C738" s="615"/>
      <c r="D738" s="584"/>
      <c r="E738" s="584"/>
      <c r="F738" s="584"/>
      <c r="G738" s="584"/>
      <c r="H738" s="584"/>
      <c r="I738" s="584"/>
      <c r="J738" s="584"/>
      <c r="K738" s="584"/>
      <c r="L738" s="584"/>
      <c r="M738" s="584"/>
      <c r="N738" s="584"/>
      <c r="O738" s="584"/>
      <c r="P738" s="584"/>
      <c r="Q738" s="584"/>
      <c r="R738" s="584"/>
      <c r="S738" s="584"/>
      <c r="T738" s="584"/>
      <c r="U738" s="584"/>
      <c r="V738" s="584"/>
    </row>
    <row r="739">
      <c r="A739" s="584"/>
      <c r="B739" s="584"/>
      <c r="C739" s="615"/>
      <c r="D739" s="584"/>
      <c r="E739" s="584"/>
      <c r="F739" s="584"/>
      <c r="G739" s="584"/>
      <c r="H739" s="584"/>
      <c r="I739" s="584"/>
      <c r="J739" s="584"/>
      <c r="K739" s="584"/>
      <c r="L739" s="584"/>
      <c r="M739" s="584"/>
      <c r="N739" s="584"/>
      <c r="O739" s="584"/>
      <c r="P739" s="584"/>
      <c r="Q739" s="584"/>
      <c r="R739" s="584"/>
      <c r="S739" s="584"/>
      <c r="T739" s="584"/>
      <c r="U739" s="584"/>
      <c r="V739" s="584"/>
    </row>
    <row r="740">
      <c r="A740" s="584"/>
      <c r="B740" s="584"/>
      <c r="C740" s="615"/>
      <c r="D740" s="584"/>
      <c r="E740" s="584"/>
      <c r="F740" s="584"/>
      <c r="G740" s="584"/>
      <c r="H740" s="584"/>
      <c r="I740" s="584"/>
      <c r="J740" s="584"/>
      <c r="K740" s="584"/>
      <c r="L740" s="584"/>
      <c r="M740" s="584"/>
      <c r="N740" s="584"/>
      <c r="O740" s="584"/>
      <c r="P740" s="584"/>
      <c r="Q740" s="584"/>
      <c r="R740" s="584"/>
      <c r="S740" s="584"/>
      <c r="T740" s="584"/>
      <c r="U740" s="584"/>
      <c r="V740" s="584"/>
    </row>
    <row r="741">
      <c r="A741" s="584"/>
      <c r="B741" s="584"/>
      <c r="C741" s="615"/>
      <c r="D741" s="584"/>
      <c r="E741" s="584"/>
      <c r="F741" s="584"/>
      <c r="G741" s="584"/>
      <c r="H741" s="584"/>
      <c r="I741" s="584"/>
      <c r="J741" s="584"/>
      <c r="K741" s="584"/>
      <c r="L741" s="584"/>
      <c r="M741" s="584"/>
      <c r="N741" s="584"/>
      <c r="O741" s="584"/>
      <c r="P741" s="584"/>
      <c r="Q741" s="584"/>
      <c r="R741" s="584"/>
      <c r="S741" s="584"/>
      <c r="T741" s="584"/>
      <c r="U741" s="584"/>
      <c r="V741" s="584"/>
    </row>
    <row r="742">
      <c r="A742" s="584"/>
      <c r="B742" s="584"/>
      <c r="C742" s="615"/>
      <c r="D742" s="584"/>
      <c r="E742" s="584"/>
      <c r="F742" s="584"/>
      <c r="G742" s="584"/>
      <c r="H742" s="584"/>
      <c r="I742" s="584"/>
      <c r="J742" s="584"/>
      <c r="K742" s="584"/>
      <c r="L742" s="584"/>
      <c r="M742" s="584"/>
      <c r="N742" s="584"/>
      <c r="O742" s="584"/>
      <c r="P742" s="584"/>
      <c r="Q742" s="584"/>
      <c r="R742" s="584"/>
      <c r="S742" s="584"/>
      <c r="T742" s="584"/>
      <c r="U742" s="584"/>
      <c r="V742" s="584"/>
    </row>
    <row r="743">
      <c r="A743" s="584"/>
      <c r="B743" s="584"/>
      <c r="C743" s="615"/>
      <c r="D743" s="584"/>
      <c r="E743" s="584"/>
      <c r="F743" s="584"/>
      <c r="G743" s="584"/>
      <c r="H743" s="584"/>
      <c r="I743" s="584"/>
      <c r="J743" s="584"/>
      <c r="K743" s="584"/>
      <c r="L743" s="584"/>
      <c r="M743" s="584"/>
      <c r="N743" s="584"/>
      <c r="O743" s="584"/>
      <c r="P743" s="584"/>
      <c r="Q743" s="584"/>
      <c r="R743" s="584"/>
      <c r="S743" s="584"/>
      <c r="T743" s="584"/>
      <c r="U743" s="584"/>
      <c r="V743" s="584"/>
    </row>
    <row r="744">
      <c r="A744" s="584"/>
      <c r="B744" s="584"/>
      <c r="C744" s="615"/>
      <c r="D744" s="584"/>
      <c r="E744" s="584"/>
      <c r="F744" s="584"/>
      <c r="G744" s="584"/>
      <c r="H744" s="584"/>
      <c r="I744" s="584"/>
      <c r="J744" s="584"/>
      <c r="K744" s="584"/>
      <c r="L744" s="584"/>
      <c r="M744" s="584"/>
      <c r="N744" s="584"/>
      <c r="O744" s="584"/>
      <c r="P744" s="584"/>
      <c r="Q744" s="584"/>
      <c r="R744" s="584"/>
      <c r="S744" s="584"/>
      <c r="T744" s="584"/>
      <c r="U744" s="584"/>
      <c r="V744" s="584"/>
    </row>
    <row r="745">
      <c r="A745" s="584"/>
      <c r="B745" s="584"/>
      <c r="C745" s="615"/>
      <c r="D745" s="584"/>
      <c r="E745" s="584"/>
      <c r="F745" s="584"/>
      <c r="G745" s="584"/>
      <c r="H745" s="584"/>
      <c r="I745" s="584"/>
      <c r="J745" s="584"/>
      <c r="K745" s="584"/>
      <c r="L745" s="584"/>
      <c r="M745" s="584"/>
      <c r="N745" s="584"/>
      <c r="O745" s="584"/>
      <c r="P745" s="584"/>
      <c r="Q745" s="584"/>
      <c r="R745" s="584"/>
      <c r="S745" s="584"/>
      <c r="T745" s="584"/>
      <c r="U745" s="584"/>
      <c r="V745" s="584"/>
    </row>
    <row r="746">
      <c r="A746" s="584"/>
      <c r="B746" s="584"/>
      <c r="C746" s="615"/>
      <c r="D746" s="584"/>
      <c r="E746" s="584"/>
      <c r="F746" s="584"/>
      <c r="G746" s="584"/>
      <c r="H746" s="584"/>
      <c r="I746" s="584"/>
      <c r="J746" s="584"/>
      <c r="K746" s="584"/>
      <c r="L746" s="584"/>
      <c r="M746" s="584"/>
      <c r="N746" s="584"/>
      <c r="O746" s="584"/>
      <c r="P746" s="584"/>
      <c r="Q746" s="584"/>
      <c r="R746" s="584"/>
      <c r="S746" s="584"/>
      <c r="T746" s="584"/>
      <c r="U746" s="584"/>
      <c r="V746" s="584"/>
    </row>
    <row r="747">
      <c r="A747" s="584"/>
      <c r="B747" s="584"/>
      <c r="C747" s="615"/>
      <c r="D747" s="584"/>
      <c r="E747" s="584"/>
      <c r="F747" s="584"/>
      <c r="G747" s="584"/>
      <c r="H747" s="584"/>
      <c r="I747" s="584"/>
      <c r="J747" s="584"/>
      <c r="K747" s="584"/>
      <c r="L747" s="584"/>
      <c r="M747" s="584"/>
      <c r="N747" s="584"/>
      <c r="O747" s="584"/>
      <c r="P747" s="584"/>
      <c r="Q747" s="584"/>
      <c r="R747" s="584"/>
      <c r="S747" s="584"/>
      <c r="T747" s="584"/>
      <c r="U747" s="584"/>
      <c r="V747" s="584"/>
    </row>
    <row r="748">
      <c r="A748" s="584"/>
      <c r="B748" s="584"/>
      <c r="C748" s="615"/>
      <c r="D748" s="584"/>
      <c r="E748" s="584"/>
      <c r="F748" s="584"/>
      <c r="G748" s="584"/>
      <c r="H748" s="584"/>
      <c r="I748" s="584"/>
      <c r="J748" s="584"/>
      <c r="K748" s="584"/>
      <c r="L748" s="584"/>
      <c r="M748" s="584"/>
      <c r="N748" s="584"/>
      <c r="O748" s="584"/>
      <c r="P748" s="584"/>
      <c r="Q748" s="584"/>
      <c r="R748" s="584"/>
      <c r="S748" s="584"/>
      <c r="T748" s="584"/>
      <c r="U748" s="584"/>
      <c r="V748" s="584"/>
    </row>
    <row r="749">
      <c r="A749" s="584"/>
      <c r="B749" s="584"/>
      <c r="C749" s="615"/>
      <c r="D749" s="584"/>
      <c r="E749" s="584"/>
      <c r="F749" s="584"/>
      <c r="G749" s="584"/>
      <c r="H749" s="584"/>
      <c r="I749" s="584"/>
      <c r="J749" s="584"/>
      <c r="K749" s="584"/>
      <c r="L749" s="584"/>
      <c r="M749" s="584"/>
      <c r="N749" s="584"/>
      <c r="O749" s="584"/>
      <c r="P749" s="584"/>
      <c r="Q749" s="584"/>
      <c r="R749" s="584"/>
      <c r="S749" s="584"/>
      <c r="T749" s="584"/>
      <c r="U749" s="584"/>
      <c r="V749" s="584"/>
    </row>
    <row r="750">
      <c r="A750" s="584"/>
      <c r="B750" s="584"/>
      <c r="C750" s="615"/>
      <c r="D750" s="584"/>
      <c r="E750" s="584"/>
      <c r="F750" s="584"/>
      <c r="G750" s="584"/>
      <c r="H750" s="584"/>
      <c r="I750" s="584"/>
      <c r="J750" s="584"/>
      <c r="K750" s="584"/>
      <c r="L750" s="584"/>
      <c r="M750" s="584"/>
      <c r="N750" s="584"/>
      <c r="O750" s="584"/>
      <c r="P750" s="584"/>
      <c r="Q750" s="584"/>
      <c r="R750" s="584"/>
      <c r="S750" s="584"/>
      <c r="T750" s="584"/>
      <c r="U750" s="584"/>
      <c r="V750" s="584"/>
    </row>
    <row r="751">
      <c r="A751" s="584"/>
      <c r="B751" s="584"/>
      <c r="C751" s="615"/>
      <c r="D751" s="584"/>
      <c r="E751" s="584"/>
      <c r="F751" s="584"/>
      <c r="G751" s="584"/>
      <c r="H751" s="584"/>
      <c r="I751" s="584"/>
      <c r="J751" s="584"/>
      <c r="K751" s="584"/>
      <c r="L751" s="584"/>
      <c r="M751" s="584"/>
      <c r="N751" s="584"/>
      <c r="O751" s="584"/>
      <c r="P751" s="584"/>
      <c r="Q751" s="584"/>
      <c r="R751" s="584"/>
      <c r="S751" s="584"/>
      <c r="T751" s="584"/>
      <c r="U751" s="584"/>
      <c r="V751" s="584"/>
    </row>
    <row r="752">
      <c r="A752" s="584"/>
      <c r="B752" s="584"/>
      <c r="C752" s="615"/>
      <c r="D752" s="584"/>
      <c r="E752" s="584"/>
      <c r="F752" s="584"/>
      <c r="G752" s="584"/>
      <c r="H752" s="584"/>
      <c r="I752" s="584"/>
      <c r="J752" s="584"/>
      <c r="K752" s="584"/>
      <c r="L752" s="584"/>
      <c r="M752" s="584"/>
      <c r="N752" s="584"/>
      <c r="O752" s="584"/>
      <c r="P752" s="584"/>
      <c r="Q752" s="584"/>
      <c r="R752" s="584"/>
      <c r="S752" s="584"/>
      <c r="T752" s="584"/>
      <c r="U752" s="584"/>
      <c r="V752" s="584"/>
    </row>
    <row r="753">
      <c r="A753" s="584"/>
      <c r="B753" s="584"/>
      <c r="C753" s="615"/>
      <c r="D753" s="584"/>
      <c r="E753" s="584"/>
      <c r="F753" s="584"/>
      <c r="G753" s="584"/>
      <c r="H753" s="584"/>
      <c r="I753" s="584"/>
      <c r="J753" s="584"/>
      <c r="K753" s="584"/>
      <c r="L753" s="584"/>
      <c r="M753" s="584"/>
      <c r="N753" s="584"/>
      <c r="O753" s="584"/>
      <c r="P753" s="584"/>
      <c r="Q753" s="584"/>
      <c r="R753" s="584"/>
      <c r="S753" s="584"/>
      <c r="T753" s="584"/>
      <c r="U753" s="584"/>
      <c r="V753" s="584"/>
    </row>
    <row r="754">
      <c r="A754" s="584"/>
      <c r="B754" s="584"/>
      <c r="C754" s="615"/>
      <c r="D754" s="584"/>
      <c r="E754" s="584"/>
      <c r="F754" s="584"/>
      <c r="G754" s="584"/>
      <c r="H754" s="584"/>
      <c r="I754" s="584"/>
      <c r="J754" s="584"/>
      <c r="K754" s="584"/>
      <c r="L754" s="584"/>
      <c r="M754" s="584"/>
      <c r="N754" s="584"/>
      <c r="O754" s="584"/>
      <c r="P754" s="584"/>
      <c r="Q754" s="584"/>
      <c r="R754" s="584"/>
      <c r="S754" s="584"/>
      <c r="T754" s="584"/>
      <c r="U754" s="584"/>
      <c r="V754" s="584"/>
    </row>
    <row r="755">
      <c r="A755" s="584"/>
      <c r="B755" s="584"/>
      <c r="C755" s="615"/>
      <c r="D755" s="584"/>
      <c r="E755" s="584"/>
      <c r="F755" s="584"/>
      <c r="G755" s="584"/>
      <c r="H755" s="584"/>
      <c r="I755" s="584"/>
      <c r="J755" s="584"/>
      <c r="K755" s="584"/>
      <c r="L755" s="584"/>
      <c r="M755" s="584"/>
      <c r="N755" s="584"/>
      <c r="O755" s="584"/>
      <c r="P755" s="584"/>
      <c r="Q755" s="584"/>
      <c r="R755" s="584"/>
      <c r="S755" s="584"/>
      <c r="T755" s="584"/>
      <c r="U755" s="584"/>
      <c r="V755" s="584"/>
    </row>
    <row r="756">
      <c r="A756" s="584"/>
      <c r="B756" s="584"/>
      <c r="C756" s="615"/>
      <c r="D756" s="584"/>
      <c r="E756" s="584"/>
      <c r="F756" s="584"/>
      <c r="G756" s="584"/>
      <c r="H756" s="584"/>
      <c r="I756" s="584"/>
      <c r="J756" s="584"/>
      <c r="K756" s="584"/>
      <c r="L756" s="584"/>
      <c r="M756" s="584"/>
      <c r="N756" s="584"/>
      <c r="O756" s="584"/>
      <c r="P756" s="584"/>
      <c r="Q756" s="584"/>
      <c r="R756" s="584"/>
      <c r="S756" s="584"/>
      <c r="T756" s="584"/>
      <c r="U756" s="584"/>
      <c r="V756" s="584"/>
    </row>
    <row r="757">
      <c r="A757" s="584"/>
      <c r="B757" s="584"/>
      <c r="C757" s="615"/>
      <c r="D757" s="584"/>
      <c r="E757" s="584"/>
      <c r="F757" s="584"/>
      <c r="G757" s="584"/>
      <c r="H757" s="584"/>
      <c r="I757" s="584"/>
      <c r="J757" s="584"/>
      <c r="K757" s="584"/>
      <c r="L757" s="584"/>
      <c r="M757" s="584"/>
      <c r="N757" s="584"/>
      <c r="O757" s="584"/>
      <c r="P757" s="584"/>
      <c r="Q757" s="584"/>
      <c r="R757" s="584"/>
      <c r="S757" s="584"/>
      <c r="T757" s="584"/>
      <c r="U757" s="584"/>
      <c r="V757" s="584"/>
    </row>
    <row r="758">
      <c r="A758" s="584"/>
      <c r="B758" s="584"/>
      <c r="C758" s="615"/>
      <c r="D758" s="584"/>
      <c r="E758" s="584"/>
      <c r="F758" s="584"/>
      <c r="G758" s="584"/>
      <c r="H758" s="584"/>
      <c r="I758" s="584"/>
      <c r="J758" s="584"/>
      <c r="K758" s="584"/>
      <c r="L758" s="584"/>
      <c r="M758" s="584"/>
      <c r="N758" s="584"/>
      <c r="O758" s="584"/>
      <c r="P758" s="584"/>
      <c r="Q758" s="584"/>
      <c r="R758" s="584"/>
      <c r="S758" s="584"/>
      <c r="T758" s="584"/>
      <c r="U758" s="584"/>
      <c r="V758" s="584"/>
    </row>
    <row r="759">
      <c r="A759" s="584"/>
      <c r="B759" s="584"/>
      <c r="C759" s="615"/>
      <c r="D759" s="584"/>
      <c r="E759" s="584"/>
      <c r="F759" s="584"/>
      <c r="G759" s="584"/>
      <c r="H759" s="584"/>
      <c r="I759" s="584"/>
      <c r="J759" s="584"/>
      <c r="K759" s="584"/>
      <c r="L759" s="584"/>
      <c r="M759" s="584"/>
      <c r="N759" s="584"/>
      <c r="O759" s="584"/>
      <c r="P759" s="584"/>
      <c r="Q759" s="584"/>
      <c r="R759" s="584"/>
      <c r="S759" s="584"/>
      <c r="T759" s="584"/>
      <c r="U759" s="584"/>
      <c r="V759" s="584"/>
    </row>
    <row r="760">
      <c r="A760" s="584"/>
      <c r="B760" s="584"/>
      <c r="C760" s="615"/>
      <c r="D760" s="584"/>
      <c r="E760" s="584"/>
      <c r="F760" s="584"/>
      <c r="G760" s="584"/>
      <c r="H760" s="584"/>
      <c r="I760" s="584"/>
      <c r="J760" s="584"/>
      <c r="K760" s="584"/>
      <c r="L760" s="584"/>
      <c r="M760" s="584"/>
      <c r="N760" s="584"/>
      <c r="O760" s="584"/>
      <c r="P760" s="584"/>
      <c r="Q760" s="584"/>
      <c r="R760" s="584"/>
      <c r="S760" s="584"/>
      <c r="T760" s="584"/>
      <c r="U760" s="584"/>
      <c r="V760" s="584"/>
    </row>
    <row r="761">
      <c r="A761" s="584"/>
      <c r="B761" s="584"/>
      <c r="C761" s="615"/>
      <c r="D761" s="584"/>
      <c r="E761" s="584"/>
      <c r="F761" s="584"/>
      <c r="G761" s="584"/>
      <c r="H761" s="584"/>
      <c r="I761" s="584"/>
      <c r="J761" s="584"/>
      <c r="K761" s="584"/>
      <c r="L761" s="584"/>
      <c r="M761" s="584"/>
      <c r="N761" s="584"/>
      <c r="O761" s="584"/>
      <c r="P761" s="584"/>
      <c r="Q761" s="584"/>
      <c r="R761" s="584"/>
      <c r="S761" s="584"/>
      <c r="T761" s="584"/>
      <c r="U761" s="584"/>
      <c r="V761" s="584"/>
    </row>
    <row r="762">
      <c r="A762" s="584"/>
      <c r="B762" s="584"/>
      <c r="C762" s="615"/>
      <c r="D762" s="584"/>
      <c r="E762" s="584"/>
      <c r="F762" s="584"/>
      <c r="G762" s="584"/>
      <c r="H762" s="584"/>
      <c r="I762" s="584"/>
      <c r="J762" s="584"/>
      <c r="K762" s="584"/>
      <c r="L762" s="584"/>
      <c r="M762" s="584"/>
      <c r="N762" s="584"/>
      <c r="O762" s="584"/>
      <c r="P762" s="584"/>
      <c r="Q762" s="584"/>
      <c r="R762" s="584"/>
      <c r="S762" s="584"/>
      <c r="T762" s="584"/>
      <c r="U762" s="584"/>
      <c r="V762" s="584"/>
    </row>
    <row r="763">
      <c r="A763" s="584"/>
      <c r="B763" s="584"/>
      <c r="C763" s="615"/>
      <c r="D763" s="584"/>
      <c r="E763" s="584"/>
      <c r="F763" s="584"/>
      <c r="G763" s="584"/>
      <c r="H763" s="584"/>
      <c r="I763" s="584"/>
      <c r="J763" s="584"/>
      <c r="K763" s="584"/>
      <c r="L763" s="584"/>
      <c r="M763" s="584"/>
      <c r="N763" s="584"/>
      <c r="O763" s="584"/>
      <c r="P763" s="584"/>
      <c r="Q763" s="584"/>
      <c r="R763" s="584"/>
      <c r="S763" s="584"/>
      <c r="T763" s="584"/>
      <c r="U763" s="584"/>
      <c r="V763" s="584"/>
    </row>
    <row r="764">
      <c r="A764" s="584"/>
      <c r="B764" s="584"/>
      <c r="C764" s="615"/>
      <c r="D764" s="584"/>
      <c r="E764" s="584"/>
      <c r="F764" s="584"/>
      <c r="G764" s="584"/>
      <c r="H764" s="584"/>
      <c r="I764" s="584"/>
      <c r="J764" s="584"/>
      <c r="K764" s="584"/>
      <c r="L764" s="584"/>
      <c r="M764" s="584"/>
      <c r="N764" s="584"/>
      <c r="O764" s="584"/>
      <c r="P764" s="584"/>
      <c r="Q764" s="584"/>
      <c r="R764" s="584"/>
      <c r="S764" s="584"/>
      <c r="T764" s="584"/>
      <c r="U764" s="584"/>
      <c r="V764" s="584"/>
    </row>
    <row r="765">
      <c r="A765" s="584"/>
      <c r="B765" s="584"/>
      <c r="C765" s="615"/>
      <c r="D765" s="584"/>
      <c r="E765" s="584"/>
      <c r="F765" s="584"/>
      <c r="G765" s="584"/>
      <c r="H765" s="584"/>
      <c r="I765" s="584"/>
      <c r="J765" s="584"/>
      <c r="K765" s="584"/>
      <c r="L765" s="584"/>
      <c r="M765" s="584"/>
      <c r="N765" s="584"/>
      <c r="O765" s="584"/>
      <c r="P765" s="584"/>
      <c r="Q765" s="584"/>
      <c r="R765" s="584"/>
      <c r="S765" s="584"/>
      <c r="T765" s="584"/>
      <c r="U765" s="584"/>
      <c r="V765" s="584"/>
    </row>
    <row r="766">
      <c r="A766" s="584"/>
      <c r="B766" s="584"/>
      <c r="C766" s="615"/>
      <c r="D766" s="584"/>
      <c r="E766" s="584"/>
      <c r="F766" s="584"/>
      <c r="G766" s="584"/>
      <c r="H766" s="584"/>
      <c r="I766" s="584"/>
      <c r="J766" s="584"/>
      <c r="K766" s="584"/>
      <c r="L766" s="584"/>
      <c r="M766" s="584"/>
      <c r="N766" s="584"/>
      <c r="O766" s="584"/>
      <c r="P766" s="584"/>
      <c r="Q766" s="584"/>
      <c r="R766" s="584"/>
      <c r="S766" s="584"/>
      <c r="T766" s="584"/>
      <c r="U766" s="584"/>
      <c r="V766" s="584"/>
    </row>
    <row r="767">
      <c r="A767" s="584"/>
      <c r="B767" s="584"/>
      <c r="C767" s="615"/>
      <c r="D767" s="584"/>
      <c r="E767" s="584"/>
      <c r="F767" s="584"/>
      <c r="G767" s="584"/>
      <c r="H767" s="584"/>
      <c r="I767" s="584"/>
      <c r="J767" s="584"/>
      <c r="K767" s="584"/>
      <c r="L767" s="584"/>
      <c r="M767" s="584"/>
      <c r="N767" s="584"/>
      <c r="O767" s="584"/>
      <c r="P767" s="584"/>
      <c r="Q767" s="584"/>
      <c r="R767" s="584"/>
      <c r="S767" s="584"/>
      <c r="T767" s="584"/>
      <c r="U767" s="584"/>
      <c r="V767" s="584"/>
    </row>
    <row r="768">
      <c r="A768" s="584"/>
      <c r="B768" s="584"/>
      <c r="C768" s="615"/>
      <c r="D768" s="584"/>
      <c r="E768" s="584"/>
      <c r="F768" s="584"/>
      <c r="G768" s="584"/>
      <c r="H768" s="584"/>
      <c r="I768" s="584"/>
      <c r="J768" s="584"/>
      <c r="K768" s="584"/>
      <c r="L768" s="584"/>
      <c r="M768" s="584"/>
      <c r="N768" s="584"/>
      <c r="O768" s="584"/>
      <c r="P768" s="584"/>
      <c r="Q768" s="584"/>
      <c r="R768" s="584"/>
      <c r="S768" s="584"/>
      <c r="T768" s="584"/>
      <c r="U768" s="584"/>
      <c r="V768" s="584"/>
    </row>
    <row r="769">
      <c r="A769" s="584"/>
      <c r="B769" s="584"/>
      <c r="C769" s="615"/>
      <c r="D769" s="584"/>
      <c r="E769" s="584"/>
      <c r="F769" s="584"/>
      <c r="G769" s="584"/>
      <c r="H769" s="584"/>
      <c r="I769" s="584"/>
      <c r="J769" s="584"/>
      <c r="K769" s="584"/>
      <c r="L769" s="584"/>
      <c r="M769" s="584"/>
      <c r="N769" s="584"/>
      <c r="O769" s="584"/>
      <c r="P769" s="584"/>
      <c r="Q769" s="584"/>
      <c r="R769" s="584"/>
      <c r="S769" s="584"/>
      <c r="T769" s="584"/>
      <c r="U769" s="584"/>
      <c r="V769" s="584"/>
    </row>
    <row r="770">
      <c r="A770" s="584"/>
      <c r="B770" s="584"/>
      <c r="C770" s="615"/>
      <c r="D770" s="584"/>
      <c r="E770" s="584"/>
      <c r="F770" s="584"/>
      <c r="G770" s="584"/>
      <c r="H770" s="584"/>
      <c r="I770" s="584"/>
      <c r="J770" s="584"/>
      <c r="K770" s="584"/>
      <c r="L770" s="584"/>
      <c r="M770" s="584"/>
      <c r="N770" s="584"/>
      <c r="O770" s="584"/>
      <c r="P770" s="584"/>
      <c r="Q770" s="584"/>
      <c r="R770" s="584"/>
      <c r="S770" s="584"/>
      <c r="T770" s="584"/>
      <c r="U770" s="584"/>
      <c r="V770" s="584"/>
    </row>
    <row r="771">
      <c r="A771" s="584"/>
      <c r="B771" s="584"/>
      <c r="C771" s="615"/>
      <c r="D771" s="584"/>
      <c r="E771" s="584"/>
      <c r="F771" s="584"/>
      <c r="G771" s="584"/>
      <c r="H771" s="584"/>
      <c r="I771" s="584"/>
      <c r="J771" s="584"/>
      <c r="K771" s="584"/>
      <c r="L771" s="584"/>
      <c r="M771" s="584"/>
      <c r="N771" s="584"/>
      <c r="O771" s="584"/>
      <c r="P771" s="584"/>
      <c r="Q771" s="584"/>
      <c r="R771" s="584"/>
      <c r="S771" s="584"/>
      <c r="T771" s="584"/>
      <c r="U771" s="584"/>
      <c r="V771" s="584"/>
    </row>
    <row r="772">
      <c r="A772" s="584"/>
      <c r="B772" s="584"/>
      <c r="C772" s="615"/>
      <c r="D772" s="584"/>
      <c r="E772" s="584"/>
      <c r="F772" s="584"/>
      <c r="G772" s="584"/>
      <c r="H772" s="584"/>
      <c r="I772" s="584"/>
      <c r="J772" s="584"/>
      <c r="K772" s="584"/>
      <c r="L772" s="584"/>
      <c r="M772" s="584"/>
      <c r="N772" s="584"/>
      <c r="O772" s="584"/>
      <c r="P772" s="584"/>
      <c r="Q772" s="584"/>
      <c r="R772" s="584"/>
      <c r="S772" s="584"/>
      <c r="T772" s="584"/>
      <c r="U772" s="584"/>
      <c r="V772" s="584"/>
    </row>
    <row r="773">
      <c r="A773" s="584"/>
      <c r="B773" s="584"/>
      <c r="C773" s="615"/>
      <c r="D773" s="584"/>
      <c r="E773" s="584"/>
      <c r="F773" s="584"/>
      <c r="G773" s="584"/>
      <c r="H773" s="584"/>
      <c r="I773" s="584"/>
      <c r="J773" s="584"/>
      <c r="K773" s="584"/>
      <c r="L773" s="584"/>
      <c r="M773" s="584"/>
      <c r="N773" s="584"/>
      <c r="O773" s="584"/>
      <c r="P773" s="584"/>
      <c r="Q773" s="584"/>
      <c r="R773" s="584"/>
      <c r="S773" s="584"/>
      <c r="T773" s="584"/>
      <c r="U773" s="584"/>
      <c r="V773" s="584"/>
    </row>
    <row r="774">
      <c r="A774" s="584"/>
      <c r="B774" s="584"/>
      <c r="C774" s="615"/>
      <c r="D774" s="584"/>
      <c r="E774" s="584"/>
      <c r="F774" s="584"/>
      <c r="G774" s="584"/>
      <c r="H774" s="584"/>
      <c r="I774" s="584"/>
      <c r="J774" s="584"/>
      <c r="K774" s="584"/>
      <c r="L774" s="584"/>
      <c r="M774" s="584"/>
      <c r="N774" s="584"/>
      <c r="O774" s="584"/>
      <c r="P774" s="584"/>
      <c r="Q774" s="584"/>
      <c r="R774" s="584"/>
      <c r="S774" s="584"/>
      <c r="T774" s="584"/>
      <c r="U774" s="584"/>
      <c r="V774" s="584"/>
    </row>
    <row r="775">
      <c r="A775" s="584"/>
      <c r="B775" s="584"/>
      <c r="C775" s="615"/>
      <c r="D775" s="584"/>
      <c r="E775" s="584"/>
      <c r="F775" s="584"/>
      <c r="G775" s="584"/>
      <c r="H775" s="584"/>
      <c r="I775" s="584"/>
      <c r="J775" s="584"/>
      <c r="K775" s="584"/>
      <c r="L775" s="584"/>
      <c r="M775" s="584"/>
      <c r="N775" s="584"/>
      <c r="O775" s="584"/>
      <c r="P775" s="584"/>
      <c r="Q775" s="584"/>
      <c r="R775" s="584"/>
      <c r="S775" s="584"/>
      <c r="T775" s="584"/>
      <c r="U775" s="584"/>
      <c r="V775" s="584"/>
    </row>
    <row r="776">
      <c r="A776" s="584"/>
      <c r="B776" s="584"/>
      <c r="C776" s="615"/>
      <c r="D776" s="584"/>
      <c r="E776" s="584"/>
      <c r="F776" s="584"/>
      <c r="G776" s="584"/>
      <c r="H776" s="584"/>
      <c r="I776" s="584"/>
      <c r="J776" s="584"/>
      <c r="K776" s="584"/>
      <c r="L776" s="584"/>
      <c r="M776" s="584"/>
      <c r="N776" s="584"/>
      <c r="O776" s="584"/>
      <c r="P776" s="584"/>
      <c r="Q776" s="584"/>
      <c r="R776" s="584"/>
      <c r="S776" s="584"/>
      <c r="T776" s="584"/>
      <c r="U776" s="584"/>
      <c r="V776" s="584"/>
    </row>
    <row r="777">
      <c r="A777" s="584"/>
      <c r="B777" s="584"/>
      <c r="C777" s="615"/>
      <c r="D777" s="584"/>
      <c r="E777" s="584"/>
      <c r="F777" s="584"/>
      <c r="G777" s="584"/>
      <c r="H777" s="584"/>
      <c r="I777" s="584"/>
      <c r="J777" s="584"/>
      <c r="K777" s="584"/>
      <c r="L777" s="584"/>
      <c r="M777" s="584"/>
      <c r="N777" s="584"/>
      <c r="O777" s="584"/>
      <c r="P777" s="584"/>
      <c r="Q777" s="584"/>
      <c r="R777" s="584"/>
      <c r="S777" s="584"/>
      <c r="T777" s="584"/>
      <c r="U777" s="584"/>
      <c r="V777" s="584"/>
    </row>
    <row r="778">
      <c r="A778" s="584"/>
      <c r="B778" s="584"/>
      <c r="C778" s="615"/>
      <c r="D778" s="584"/>
      <c r="E778" s="584"/>
      <c r="F778" s="584"/>
      <c r="G778" s="584"/>
      <c r="H778" s="584"/>
      <c r="I778" s="584"/>
      <c r="J778" s="584"/>
      <c r="K778" s="584"/>
      <c r="L778" s="584"/>
      <c r="M778" s="584"/>
      <c r="N778" s="584"/>
      <c r="O778" s="584"/>
      <c r="P778" s="584"/>
      <c r="Q778" s="584"/>
      <c r="R778" s="584"/>
      <c r="S778" s="584"/>
      <c r="T778" s="584"/>
      <c r="U778" s="584"/>
      <c r="V778" s="584"/>
    </row>
    <row r="779">
      <c r="A779" s="584"/>
      <c r="B779" s="584"/>
      <c r="C779" s="615"/>
      <c r="D779" s="584"/>
      <c r="E779" s="584"/>
      <c r="F779" s="584"/>
      <c r="G779" s="584"/>
      <c r="H779" s="584"/>
      <c r="I779" s="584"/>
      <c r="J779" s="584"/>
      <c r="K779" s="584"/>
      <c r="L779" s="584"/>
      <c r="M779" s="584"/>
      <c r="N779" s="584"/>
      <c r="O779" s="584"/>
      <c r="P779" s="584"/>
      <c r="Q779" s="584"/>
      <c r="R779" s="584"/>
      <c r="S779" s="584"/>
      <c r="T779" s="584"/>
      <c r="U779" s="584"/>
      <c r="V779" s="584"/>
    </row>
    <row r="780">
      <c r="A780" s="584"/>
      <c r="B780" s="584"/>
      <c r="C780" s="615"/>
      <c r="D780" s="584"/>
      <c r="E780" s="584"/>
      <c r="F780" s="584"/>
      <c r="G780" s="584"/>
      <c r="H780" s="584"/>
      <c r="I780" s="584"/>
      <c r="J780" s="584"/>
      <c r="K780" s="584"/>
      <c r="L780" s="584"/>
      <c r="M780" s="584"/>
      <c r="N780" s="584"/>
      <c r="O780" s="584"/>
      <c r="P780" s="584"/>
      <c r="Q780" s="584"/>
      <c r="R780" s="584"/>
      <c r="S780" s="584"/>
      <c r="T780" s="584"/>
      <c r="U780" s="584"/>
      <c r="V780" s="584"/>
    </row>
    <row r="781">
      <c r="A781" s="584"/>
      <c r="B781" s="584"/>
      <c r="C781" s="615"/>
      <c r="D781" s="584"/>
      <c r="E781" s="584"/>
      <c r="F781" s="584"/>
      <c r="G781" s="584"/>
      <c r="H781" s="584"/>
      <c r="I781" s="584"/>
      <c r="J781" s="584"/>
      <c r="K781" s="584"/>
      <c r="L781" s="584"/>
      <c r="M781" s="584"/>
      <c r="N781" s="584"/>
      <c r="O781" s="584"/>
      <c r="P781" s="584"/>
      <c r="Q781" s="584"/>
      <c r="R781" s="584"/>
      <c r="S781" s="584"/>
      <c r="T781" s="584"/>
      <c r="U781" s="584"/>
      <c r="V781" s="584"/>
    </row>
    <row r="782">
      <c r="A782" s="584"/>
      <c r="B782" s="584"/>
      <c r="C782" s="615"/>
      <c r="D782" s="584"/>
      <c r="E782" s="584"/>
      <c r="F782" s="584"/>
      <c r="G782" s="584"/>
      <c r="H782" s="584"/>
      <c r="I782" s="584"/>
      <c r="J782" s="584"/>
      <c r="K782" s="584"/>
      <c r="L782" s="584"/>
      <c r="M782" s="584"/>
      <c r="N782" s="584"/>
      <c r="O782" s="584"/>
      <c r="P782" s="584"/>
      <c r="Q782" s="584"/>
      <c r="R782" s="584"/>
      <c r="S782" s="584"/>
      <c r="T782" s="584"/>
      <c r="U782" s="584"/>
      <c r="V782" s="584"/>
    </row>
    <row r="783">
      <c r="A783" s="584"/>
      <c r="B783" s="584"/>
      <c r="C783" s="615"/>
      <c r="D783" s="584"/>
      <c r="E783" s="584"/>
      <c r="F783" s="584"/>
      <c r="G783" s="584"/>
      <c r="H783" s="584"/>
      <c r="I783" s="584"/>
      <c r="J783" s="584"/>
      <c r="K783" s="584"/>
      <c r="L783" s="584"/>
      <c r="M783" s="584"/>
      <c r="N783" s="584"/>
      <c r="O783" s="584"/>
      <c r="P783" s="584"/>
      <c r="Q783" s="584"/>
      <c r="R783" s="584"/>
      <c r="S783" s="584"/>
      <c r="T783" s="584"/>
      <c r="U783" s="584"/>
      <c r="V783" s="584"/>
    </row>
    <row r="784">
      <c r="A784" s="584"/>
      <c r="B784" s="584"/>
      <c r="C784" s="615"/>
      <c r="D784" s="584"/>
      <c r="E784" s="584"/>
      <c r="F784" s="584"/>
      <c r="G784" s="584"/>
      <c r="H784" s="584"/>
      <c r="I784" s="584"/>
      <c r="J784" s="584"/>
      <c r="K784" s="584"/>
      <c r="L784" s="584"/>
      <c r="M784" s="584"/>
      <c r="N784" s="584"/>
      <c r="O784" s="584"/>
      <c r="P784" s="584"/>
      <c r="Q784" s="584"/>
      <c r="R784" s="584"/>
      <c r="S784" s="584"/>
      <c r="T784" s="584"/>
      <c r="U784" s="584"/>
      <c r="V784" s="584"/>
    </row>
    <row r="785">
      <c r="A785" s="584"/>
      <c r="B785" s="584"/>
      <c r="C785" s="615"/>
      <c r="D785" s="584"/>
      <c r="E785" s="584"/>
      <c r="F785" s="584"/>
      <c r="G785" s="584"/>
      <c r="H785" s="584"/>
      <c r="I785" s="584"/>
      <c r="J785" s="584"/>
      <c r="K785" s="584"/>
      <c r="L785" s="584"/>
      <c r="M785" s="584"/>
      <c r="N785" s="584"/>
      <c r="O785" s="584"/>
      <c r="P785" s="584"/>
      <c r="Q785" s="584"/>
      <c r="R785" s="584"/>
      <c r="S785" s="584"/>
      <c r="T785" s="584"/>
      <c r="U785" s="584"/>
      <c r="V785" s="584"/>
    </row>
    <row r="786">
      <c r="A786" s="584"/>
      <c r="B786" s="584"/>
      <c r="C786" s="615"/>
      <c r="D786" s="584"/>
      <c r="E786" s="584"/>
      <c r="F786" s="584"/>
      <c r="G786" s="584"/>
      <c r="H786" s="584"/>
      <c r="I786" s="584"/>
      <c r="J786" s="584"/>
      <c r="K786" s="584"/>
      <c r="L786" s="584"/>
      <c r="M786" s="584"/>
      <c r="N786" s="584"/>
      <c r="O786" s="584"/>
      <c r="P786" s="584"/>
      <c r="Q786" s="584"/>
      <c r="R786" s="584"/>
      <c r="S786" s="584"/>
      <c r="T786" s="584"/>
      <c r="U786" s="584"/>
      <c r="V786" s="584"/>
    </row>
    <row r="787">
      <c r="A787" s="584"/>
      <c r="B787" s="584"/>
      <c r="C787" s="615"/>
      <c r="D787" s="584"/>
      <c r="E787" s="584"/>
      <c r="F787" s="584"/>
      <c r="G787" s="584"/>
      <c r="H787" s="584"/>
      <c r="I787" s="584"/>
      <c r="J787" s="584"/>
      <c r="K787" s="584"/>
      <c r="L787" s="584"/>
      <c r="M787" s="584"/>
      <c r="N787" s="584"/>
      <c r="O787" s="584"/>
      <c r="P787" s="584"/>
      <c r="Q787" s="584"/>
      <c r="R787" s="584"/>
      <c r="S787" s="584"/>
      <c r="T787" s="584"/>
      <c r="U787" s="584"/>
      <c r="V787" s="584"/>
    </row>
    <row r="788">
      <c r="A788" s="584"/>
      <c r="B788" s="584"/>
      <c r="C788" s="615"/>
      <c r="D788" s="584"/>
      <c r="E788" s="584"/>
      <c r="F788" s="584"/>
      <c r="G788" s="584"/>
      <c r="H788" s="584"/>
      <c r="I788" s="584"/>
      <c r="J788" s="584"/>
      <c r="K788" s="584"/>
      <c r="L788" s="584"/>
      <c r="M788" s="584"/>
      <c r="N788" s="584"/>
      <c r="O788" s="584"/>
      <c r="P788" s="584"/>
      <c r="Q788" s="584"/>
      <c r="R788" s="584"/>
      <c r="S788" s="584"/>
      <c r="T788" s="584"/>
      <c r="U788" s="584"/>
      <c r="V788" s="584"/>
    </row>
    <row r="789">
      <c r="A789" s="584"/>
      <c r="B789" s="584"/>
      <c r="C789" s="615"/>
      <c r="D789" s="584"/>
      <c r="E789" s="584"/>
      <c r="F789" s="584"/>
      <c r="G789" s="584"/>
      <c r="H789" s="584"/>
      <c r="I789" s="584"/>
      <c r="J789" s="584"/>
      <c r="K789" s="584"/>
      <c r="L789" s="584"/>
      <c r="M789" s="584"/>
      <c r="N789" s="584"/>
      <c r="O789" s="584"/>
      <c r="P789" s="584"/>
      <c r="Q789" s="584"/>
      <c r="R789" s="584"/>
      <c r="S789" s="584"/>
      <c r="T789" s="584"/>
      <c r="U789" s="584"/>
      <c r="V789" s="584"/>
    </row>
    <row r="790">
      <c r="A790" s="584"/>
      <c r="B790" s="584"/>
      <c r="C790" s="615"/>
      <c r="D790" s="584"/>
      <c r="E790" s="584"/>
      <c r="F790" s="584"/>
      <c r="G790" s="584"/>
      <c r="H790" s="584"/>
      <c r="I790" s="584"/>
      <c r="J790" s="584"/>
      <c r="K790" s="584"/>
      <c r="L790" s="584"/>
      <c r="M790" s="584"/>
      <c r="N790" s="584"/>
      <c r="O790" s="584"/>
      <c r="P790" s="584"/>
      <c r="Q790" s="584"/>
      <c r="R790" s="584"/>
      <c r="S790" s="584"/>
      <c r="T790" s="584"/>
      <c r="U790" s="584"/>
      <c r="V790" s="584"/>
    </row>
    <row r="791">
      <c r="A791" s="584"/>
      <c r="B791" s="584"/>
      <c r="C791" s="615"/>
      <c r="D791" s="584"/>
      <c r="E791" s="584"/>
      <c r="F791" s="584"/>
      <c r="G791" s="584"/>
      <c r="H791" s="584"/>
      <c r="I791" s="584"/>
      <c r="J791" s="584"/>
      <c r="K791" s="584"/>
      <c r="L791" s="584"/>
      <c r="M791" s="584"/>
      <c r="N791" s="584"/>
      <c r="O791" s="584"/>
      <c r="P791" s="584"/>
      <c r="Q791" s="584"/>
      <c r="R791" s="584"/>
      <c r="S791" s="584"/>
      <c r="T791" s="584"/>
      <c r="U791" s="584"/>
      <c r="V791" s="584"/>
    </row>
    <row r="792">
      <c r="A792" s="584"/>
      <c r="B792" s="584"/>
      <c r="C792" s="615"/>
      <c r="D792" s="584"/>
      <c r="E792" s="584"/>
      <c r="F792" s="584"/>
      <c r="G792" s="584"/>
      <c r="H792" s="584"/>
      <c r="I792" s="584"/>
      <c r="J792" s="584"/>
      <c r="K792" s="584"/>
      <c r="L792" s="584"/>
      <c r="M792" s="584"/>
      <c r="N792" s="584"/>
      <c r="O792" s="584"/>
      <c r="P792" s="584"/>
      <c r="Q792" s="584"/>
      <c r="R792" s="584"/>
      <c r="S792" s="584"/>
      <c r="T792" s="584"/>
      <c r="U792" s="584"/>
      <c r="V792" s="584"/>
    </row>
    <row r="793">
      <c r="A793" s="584"/>
      <c r="B793" s="584"/>
      <c r="C793" s="615"/>
      <c r="D793" s="584"/>
      <c r="E793" s="584"/>
      <c r="F793" s="584"/>
      <c r="G793" s="584"/>
      <c r="H793" s="584"/>
      <c r="I793" s="584"/>
      <c r="J793" s="584"/>
      <c r="K793" s="584"/>
      <c r="L793" s="584"/>
      <c r="M793" s="584"/>
      <c r="N793" s="584"/>
      <c r="O793" s="584"/>
      <c r="P793" s="584"/>
      <c r="Q793" s="584"/>
      <c r="R793" s="584"/>
      <c r="S793" s="584"/>
      <c r="T793" s="584"/>
      <c r="U793" s="584"/>
      <c r="V793" s="584"/>
    </row>
  </sheetData>
  <autoFilter ref="$A$1:$J$793"/>
  <conditionalFormatting sqref="G8 G10:G11 G13:G14 G16 G18:G19 G21:G22 G24 G26:G27 G29:G30 G32 G34:G35 G37:G38 G40 G42:G43 G45:G46 G48 G50:G51 G53:G54 G56 G58:G59 G61 G63:G64 G66 G68:G69 G71:G72 G74 G76:G77 G79:G80 G82 G84 G86 G88 G90 G92 G96 G98:G102 G105 G107:G111 G114:G117 G120:G125 G128:G130 G133:G138 G140 G142 G144 G147:G148 G150:G151 G153 G155 G157 G159 G161 G163 G165 G167 G186 G188 G191 G193 G196 G198 G201 G203 G206 G208 G212 G214 G216 G218 G220 G224 G226 G228 G230 G232 G236 G238 G240 G242 G244">
    <cfRule type="cellIs" dxfId="0" priority="1" operator="greaterThan">
      <formula>0</formula>
    </cfRule>
  </conditionalFormatting>
  <hyperlinks>
    <hyperlink r:id="rId1" ref="J255"/>
    <hyperlink r:id="rId2" ref="J256"/>
    <hyperlink r:id="rId3" ref="J257"/>
    <hyperlink r:id="rId4" ref="J258"/>
    <hyperlink r:id="rId5" ref="J259"/>
    <hyperlink r:id="rId6" ref="J260"/>
    <hyperlink r:id="rId7" ref="J262"/>
    <hyperlink r:id="rId8" ref="J264"/>
    <hyperlink r:id="rId9" ref="J265"/>
  </hyperlinks>
  <drawing r:id="rId10"/>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3" max="3" width="39.0"/>
    <col customWidth="1" min="10" max="10" width="38.63"/>
    <col customWidth="1" min="12" max="12" width="26.38"/>
  </cols>
  <sheetData>
    <row r="1">
      <c r="A1" s="9" t="s">
        <v>1</v>
      </c>
      <c r="B1" s="624" t="s">
        <v>2</v>
      </c>
      <c r="C1" s="9" t="s">
        <v>3</v>
      </c>
      <c r="D1" s="9" t="s">
        <v>4</v>
      </c>
      <c r="E1" s="9" t="s">
        <v>5</v>
      </c>
      <c r="F1" s="9" t="s">
        <v>957</v>
      </c>
      <c r="G1" s="317" t="s">
        <v>958</v>
      </c>
      <c r="H1" s="317" t="s">
        <v>959</v>
      </c>
      <c r="I1" s="319" t="s">
        <v>960</v>
      </c>
      <c r="J1" s="625" t="s">
        <v>1107</v>
      </c>
    </row>
    <row r="2">
      <c r="A2" s="13"/>
      <c r="B2" s="13"/>
      <c r="C2" s="13"/>
      <c r="D2" s="13"/>
      <c r="E2" s="13"/>
      <c r="F2" s="13"/>
      <c r="H2" s="626"/>
      <c r="I2" s="309"/>
      <c r="J2" s="627"/>
    </row>
    <row r="3">
      <c r="A3" s="628">
        <v>176.0</v>
      </c>
      <c r="B3" s="629">
        <v>97.0</v>
      </c>
      <c r="C3" s="630" t="s">
        <v>383</v>
      </c>
      <c r="D3" s="629" t="s">
        <v>23</v>
      </c>
      <c r="E3" s="629">
        <v>960.168</v>
      </c>
      <c r="F3" s="631"/>
      <c r="G3" s="631"/>
      <c r="H3" s="632">
        <f>SUM(I4:I7)/E3</f>
        <v>448.8726487</v>
      </c>
      <c r="I3" s="633">
        <f>E3*H3</f>
        <v>430993.1533</v>
      </c>
      <c r="J3" s="634" t="s">
        <v>384</v>
      </c>
      <c r="K3" s="635"/>
      <c r="L3" s="635"/>
      <c r="M3" s="635"/>
      <c r="N3" s="635"/>
      <c r="O3" s="635"/>
      <c r="P3" s="635"/>
      <c r="Q3" s="635"/>
      <c r="R3" s="635"/>
      <c r="S3" s="635"/>
      <c r="T3" s="635"/>
      <c r="U3" s="635"/>
      <c r="V3" s="635"/>
      <c r="W3" s="635"/>
      <c r="X3" s="635"/>
      <c r="Y3" s="635"/>
      <c r="Z3" s="635"/>
    </row>
    <row r="4">
      <c r="A4" s="636"/>
      <c r="B4" s="636"/>
      <c r="C4" s="637" t="s">
        <v>1272</v>
      </c>
      <c r="D4" s="638" t="s">
        <v>23</v>
      </c>
      <c r="E4" s="638">
        <v>960.168</v>
      </c>
      <c r="F4" s="638">
        <v>1.0</v>
      </c>
      <c r="G4" s="636">
        <f t="shared" ref="G4:G7" si="1">E4*F4</f>
        <v>960.168</v>
      </c>
      <c r="H4" s="638">
        <v>100.0</v>
      </c>
      <c r="I4" s="639">
        <f t="shared" ref="I4:I7" si="2">G4*H4</f>
        <v>96016.8</v>
      </c>
      <c r="J4" s="640"/>
    </row>
    <row r="5">
      <c r="A5" s="636"/>
      <c r="B5" s="636"/>
      <c r="C5" s="637" t="s">
        <v>1273</v>
      </c>
      <c r="D5" s="638" t="s">
        <v>47</v>
      </c>
      <c r="E5" s="638">
        <v>188.05</v>
      </c>
      <c r="F5" s="638">
        <v>1.15</v>
      </c>
      <c r="G5" s="636">
        <f t="shared" si="1"/>
        <v>216.2575</v>
      </c>
      <c r="H5" s="638">
        <v>376.31</v>
      </c>
      <c r="I5" s="639">
        <f t="shared" si="2"/>
        <v>81379.85983</v>
      </c>
      <c r="J5" s="640"/>
    </row>
    <row r="6">
      <c r="A6" s="636"/>
      <c r="B6" s="636"/>
      <c r="C6" s="637" t="s">
        <v>1274</v>
      </c>
      <c r="D6" s="638" t="s">
        <v>47</v>
      </c>
      <c r="E6" s="638">
        <v>340.5</v>
      </c>
      <c r="F6" s="638">
        <v>1.15</v>
      </c>
      <c r="G6" s="636">
        <f t="shared" si="1"/>
        <v>391.575</v>
      </c>
      <c r="H6" s="638">
        <v>274.98</v>
      </c>
      <c r="I6" s="639">
        <f t="shared" si="2"/>
        <v>107675.2935</v>
      </c>
      <c r="J6" s="640"/>
    </row>
    <row r="7">
      <c r="A7" s="636"/>
      <c r="B7" s="636"/>
      <c r="C7" s="637" t="s">
        <v>1275</v>
      </c>
      <c r="D7" s="638" t="s">
        <v>47</v>
      </c>
      <c r="E7" s="638">
        <v>52.87</v>
      </c>
      <c r="F7" s="638">
        <v>1.15</v>
      </c>
      <c r="G7" s="636">
        <f t="shared" si="1"/>
        <v>60.8005</v>
      </c>
      <c r="H7" s="638">
        <v>2400.0</v>
      </c>
      <c r="I7" s="639">
        <f t="shared" si="2"/>
        <v>145921.2</v>
      </c>
      <c r="J7" s="640"/>
    </row>
    <row r="8" ht="1.5" customHeight="1">
      <c r="A8" s="641"/>
      <c r="B8" s="641"/>
      <c r="C8" s="641"/>
      <c r="D8" s="641"/>
      <c r="E8" s="641"/>
      <c r="F8" s="641"/>
      <c r="G8" s="641"/>
      <c r="H8" s="641"/>
      <c r="I8" s="641"/>
      <c r="J8" s="641"/>
    </row>
  </sheetData>
  <mergeCells count="6">
    <mergeCell ref="A1:A2"/>
    <mergeCell ref="B1:B2"/>
    <mergeCell ref="C1:C2"/>
    <mergeCell ref="D1:D2"/>
    <mergeCell ref="E1:E2"/>
    <mergeCell ref="F1:F2"/>
  </mergeCells>
  <drawing r:id="rId1"/>
</worksheet>
</file>