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 Усть-Луга\!!!КМ\!!! кс-2\!!!акт №10_май-2_26г\"/>
    </mc:Choice>
  </mc:AlternateContent>
  <xr:revisionPtr revIDLastSave="0" documentId="13_ncr:1_{0CD34485-F200-4C9C-9880-6A5C0D07FC8B}" xr6:coauthVersionLast="47" xr6:coauthVersionMax="47" xr10:uidLastSave="{00000000-0000-0000-0000-000000000000}"/>
  <bookViews>
    <workbookView xWindow="28680" yWindow="1290" windowWidth="29040" windowHeight="16440" firstSheet="1" activeTab="1" xr2:uid="{ED34E375-EF46-4B9F-AA62-D89949B79483}"/>
  </bookViews>
  <sheets>
    <sheet name="Расчет по кс-6а (2)" sheetId="4" state="hidden" r:id="rId1"/>
    <sheet name="Расчет по кс-6а" sheetId="3" r:id="rId2"/>
    <sheet name="Расчет к КС" sheetId="1" r:id="rId3"/>
  </sheets>
  <definedNames>
    <definedName name="_xlnm.Print_Area" localSheetId="2">'Расчет к КС'!$A$1:$K$19</definedName>
    <definedName name="_xlnm.Print_Area" localSheetId="1">'Расчет по кс-6а'!$A$1:$K$19</definedName>
    <definedName name="_xlnm.Print_Area" localSheetId="0">'Расчет по кс-6а (2)'!$A$1:$K$19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4" i="4" l="1"/>
  <c r="B21" i="4"/>
  <c r="I19" i="4"/>
  <c r="J16" i="4"/>
  <c r="J18" i="4" s="1"/>
  <c r="I16" i="4"/>
  <c r="I18" i="4" s="1"/>
  <c r="H16" i="4"/>
  <c r="H18" i="4" s="1"/>
  <c r="G16" i="4"/>
  <c r="G18" i="4" s="1"/>
  <c r="K15" i="4"/>
  <c r="K14" i="4"/>
  <c r="C13" i="4"/>
  <c r="C16" i="4" s="1"/>
  <c r="C18" i="4" s="1"/>
  <c r="K12" i="4"/>
  <c r="K11" i="4"/>
  <c r="K10" i="4"/>
  <c r="J9" i="4"/>
  <c r="I9" i="4"/>
  <c r="H9" i="4"/>
  <c r="G9" i="4"/>
  <c r="F9" i="4"/>
  <c r="F16" i="4" s="1"/>
  <c r="F18" i="4" s="1"/>
  <c r="E9" i="4"/>
  <c r="E16" i="4" s="1"/>
  <c r="E18" i="4" s="1"/>
  <c r="D9" i="4"/>
  <c r="D16" i="4" s="1"/>
  <c r="D18" i="4" s="1"/>
  <c r="C9" i="4"/>
  <c r="B9" i="4"/>
  <c r="B16" i="4" s="1"/>
  <c r="K8" i="4"/>
  <c r="K7" i="4"/>
  <c r="K6" i="4"/>
  <c r="J5" i="4"/>
  <c r="I5" i="4"/>
  <c r="H5" i="4"/>
  <c r="G5" i="4"/>
  <c r="F5" i="4"/>
  <c r="E5" i="4"/>
  <c r="D5" i="4"/>
  <c r="C5" i="4"/>
  <c r="B5" i="4"/>
  <c r="K5" i="4" s="1"/>
  <c r="J4" i="4"/>
  <c r="I4" i="4"/>
  <c r="H4" i="4"/>
  <c r="H19" i="4" s="1"/>
  <c r="G4" i="4"/>
  <c r="G19" i="4" s="1"/>
  <c r="F4" i="4"/>
  <c r="F19" i="4" s="1"/>
  <c r="E4" i="4"/>
  <c r="E19" i="4" s="1"/>
  <c r="D4" i="4"/>
  <c r="C4" i="4"/>
  <c r="B4" i="4"/>
  <c r="K3" i="4"/>
  <c r="K2" i="4"/>
  <c r="M16" i="3"/>
  <c r="B21" i="3"/>
  <c r="B19" i="3"/>
  <c r="B18" i="3"/>
  <c r="J16" i="3"/>
  <c r="J18" i="3" s="1"/>
  <c r="B16" i="3"/>
  <c r="K15" i="3"/>
  <c r="K14" i="3"/>
  <c r="C13" i="3"/>
  <c r="K13" i="3" s="1"/>
  <c r="K9" i="3" s="1"/>
  <c r="K12" i="3"/>
  <c r="K11" i="3"/>
  <c r="K10" i="3"/>
  <c r="J9" i="3"/>
  <c r="I9" i="3"/>
  <c r="I16" i="3" s="1"/>
  <c r="I18" i="3" s="1"/>
  <c r="H9" i="3"/>
  <c r="H16" i="3" s="1"/>
  <c r="H18" i="3" s="1"/>
  <c r="G9" i="3"/>
  <c r="G16" i="3" s="1"/>
  <c r="G18" i="3" s="1"/>
  <c r="F9" i="3"/>
  <c r="F16" i="3" s="1"/>
  <c r="F18" i="3" s="1"/>
  <c r="E9" i="3"/>
  <c r="E16" i="3" s="1"/>
  <c r="E18" i="3" s="1"/>
  <c r="D9" i="3"/>
  <c r="D16" i="3" s="1"/>
  <c r="D18" i="3" s="1"/>
  <c r="C9" i="3"/>
  <c r="B9" i="3"/>
  <c r="K8" i="3"/>
  <c r="K7" i="3"/>
  <c r="K6" i="3"/>
  <c r="J5" i="3"/>
  <c r="I5" i="3"/>
  <c r="H5" i="3"/>
  <c r="G5" i="3"/>
  <c r="F5" i="3"/>
  <c r="E5" i="3"/>
  <c r="B5" i="3"/>
  <c r="J4" i="3"/>
  <c r="J19" i="3" s="1"/>
  <c r="I4" i="3"/>
  <c r="H4" i="3"/>
  <c r="G4" i="3"/>
  <c r="F4" i="3"/>
  <c r="E4" i="3"/>
  <c r="D4" i="3"/>
  <c r="D5" i="3" s="1"/>
  <c r="C4" i="3"/>
  <c r="K4" i="3" s="1"/>
  <c r="B4" i="3"/>
  <c r="K3" i="3"/>
  <c r="K2" i="3"/>
  <c r="H16" i="1"/>
  <c r="G16" i="1"/>
  <c r="F16" i="1"/>
  <c r="E16" i="1"/>
  <c r="D16" i="1"/>
  <c r="C16" i="1"/>
  <c r="B16" i="1"/>
  <c r="K9" i="1"/>
  <c r="J9" i="1"/>
  <c r="I9" i="1"/>
  <c r="H9" i="1"/>
  <c r="G9" i="1"/>
  <c r="F9" i="1"/>
  <c r="E9" i="1"/>
  <c r="D9" i="1"/>
  <c r="C9" i="1"/>
  <c r="B9" i="1"/>
  <c r="J19" i="4" l="1"/>
  <c r="L5" i="4"/>
  <c r="C19" i="4"/>
  <c r="D19" i="4"/>
  <c r="B18" i="4"/>
  <c r="K18" i="4" s="1"/>
  <c r="K16" i="4"/>
  <c r="L16" i="4" s="1"/>
  <c r="K13" i="4"/>
  <c r="K9" i="4" s="1"/>
  <c r="M16" i="4" s="1"/>
  <c r="B19" i="4"/>
  <c r="L5" i="3"/>
  <c r="E19" i="3"/>
  <c r="F19" i="3"/>
  <c r="G19" i="3"/>
  <c r="H19" i="3"/>
  <c r="I19" i="3"/>
  <c r="D19" i="3"/>
  <c r="C16" i="3"/>
  <c r="C5" i="3"/>
  <c r="K5" i="3" s="1"/>
  <c r="K19" i="4" l="1"/>
  <c r="K16" i="3"/>
  <c r="L16" i="3" s="1"/>
  <c r="C18" i="3"/>
  <c r="K18" i="3" s="1"/>
  <c r="C19" i="3"/>
  <c r="K19" i="3" s="1"/>
  <c r="B21" i="1" l="1"/>
  <c r="E18" i="1" l="1"/>
  <c r="F18" i="1"/>
  <c r="G18" i="1"/>
  <c r="H18" i="1"/>
  <c r="I16" i="1"/>
  <c r="I18" i="1" s="1"/>
  <c r="J16" i="1"/>
  <c r="J18" i="1" s="1"/>
  <c r="B18" i="1"/>
  <c r="K15" i="1"/>
  <c r="D18" i="1"/>
  <c r="K14" i="1"/>
  <c r="C13" i="1"/>
  <c r="K12" i="1"/>
  <c r="K11" i="1"/>
  <c r="K10" i="1"/>
  <c r="K8" i="1"/>
  <c r="K7" i="1"/>
  <c r="K6" i="1"/>
  <c r="J4" i="1"/>
  <c r="J5" i="1" s="1"/>
  <c r="I4" i="1"/>
  <c r="H4" i="1"/>
  <c r="G4" i="1"/>
  <c r="F4" i="1"/>
  <c r="E4" i="1"/>
  <c r="D4" i="1"/>
  <c r="C4" i="1"/>
  <c r="C5" i="1" s="1"/>
  <c r="B4" i="1"/>
  <c r="K3" i="1"/>
  <c r="K2" i="1"/>
  <c r="B19" i="1" l="1"/>
  <c r="B5" i="1"/>
  <c r="G19" i="1"/>
  <c r="F19" i="1"/>
  <c r="D19" i="1"/>
  <c r="I19" i="1"/>
  <c r="H19" i="1"/>
  <c r="J19" i="1"/>
  <c r="E19" i="1"/>
  <c r="E5" i="1"/>
  <c r="D5" i="1"/>
  <c r="C18" i="1"/>
  <c r="K18" i="1" s="1"/>
  <c r="C19" i="1"/>
  <c r="K13" i="1"/>
  <c r="F5" i="1"/>
  <c r="G5" i="1"/>
  <c r="H5" i="1"/>
  <c r="I5" i="1"/>
  <c r="K16" i="1"/>
  <c r="K4" i="1"/>
  <c r="L16" i="1" l="1"/>
  <c r="K19" i="1"/>
  <c r="K5" i="1"/>
  <c r="L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Мария Чудотворцева</author>
  </authors>
  <commentList>
    <comment ref="F3" authorId="0" shapeId="0" xr:uid="{32F2FC31-64DE-4691-BC52-A0C61741EAE2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объем без ВПБ 1,03272тн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Мария Чудотворцева</author>
  </authors>
  <commentList>
    <comment ref="F3" authorId="0" shapeId="0" xr:uid="{8712F4E5-92B0-40B6-BBA0-29DEF48A858D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объем без ВПБ 1,03272тн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Мария Чудотворцева</author>
  </authors>
  <commentList>
    <comment ref="F3" authorId="0" shapeId="0" xr:uid="{9109B94D-6DEB-46F3-AA2A-C2DCB3E8C5AB}">
      <text>
        <r>
          <rPr>
            <b/>
            <sz val="9"/>
            <color indexed="81"/>
            <rFont val="Tahoma"/>
            <family val="2"/>
            <charset val="204"/>
          </rPr>
          <t>Мария Чудотворцева:</t>
        </r>
        <r>
          <rPr>
            <sz val="9"/>
            <color indexed="81"/>
            <rFont val="Tahoma"/>
            <family val="2"/>
            <charset val="204"/>
          </rPr>
          <t xml:space="preserve">
объем без ВПБ 1,03272тн
</t>
        </r>
      </text>
    </comment>
  </commentList>
</comments>
</file>

<file path=xl/sharedStrings.xml><?xml version="1.0" encoding="utf-8"?>
<sst xmlns="http://schemas.openxmlformats.org/spreadsheetml/2006/main" count="87" uniqueCount="29">
  <si>
    <t>ИТОГО:</t>
  </si>
  <si>
    <t>Раздел 1. Колонны</t>
  </si>
  <si>
    <t>Раздел 2. Балки перекрытий и фермы ФП1</t>
  </si>
  <si>
    <t>Раздел 3. Балки и прогоны покрытия</t>
  </si>
  <si>
    <t>Раздел 4. Связи горизонт. и вертик.</t>
  </si>
  <si>
    <t>Раздел 5. Стеновой фахверк + болты</t>
  </si>
  <si>
    <t>Раздел 6. Лестницы,площадки,огражден. и щиты</t>
  </si>
  <si>
    <t>Раздел 7. Настил + монтажные эл.</t>
  </si>
  <si>
    <t>Раздел 7.1/7.2 Профлист</t>
  </si>
  <si>
    <t>Раздел 8. Опоры под оборудование ЗД1-ЗД3</t>
  </si>
  <si>
    <t>объемы по КС</t>
  </si>
  <si>
    <t>объемы по КМД</t>
  </si>
  <si>
    <t>с коэф. 1,04</t>
  </si>
  <si>
    <t>плюс ВПБ 1,03272тн</t>
  </si>
  <si>
    <t>плюс винты 4,2615тн</t>
  </si>
  <si>
    <t>1 кс декабрь</t>
  </si>
  <si>
    <t>2 кс февраль</t>
  </si>
  <si>
    <t>3/4 кс март</t>
  </si>
  <si>
    <t>5 кс апрель</t>
  </si>
  <si>
    <t>6 кс апрель</t>
  </si>
  <si>
    <t>7 кс апрель</t>
  </si>
  <si>
    <t>8 кс апрель</t>
  </si>
  <si>
    <t>9 кс май</t>
  </si>
  <si>
    <t>к закрытию в 10 КС,тн</t>
  </si>
  <si>
    <t>Всего закрыто по КС:</t>
  </si>
  <si>
    <t>остаток к закрытию по КС</t>
  </si>
  <si>
    <t>остаток к закрытию по КМД</t>
  </si>
  <si>
    <t>10 кс май</t>
  </si>
  <si>
    <t>5/6/7/8 кс апрель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</si>
</sst>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00_-;\-* #,##0.0000_-;_-* &quot;-&quot;??_-;_-@_-"/>
    <numFmt numFmtId="165" formatCode="0.000"/>
    <numFmt numFmtId="166" formatCode="_-* #,##0.000_-;\-* #,##0.000_-;_-* &quot;-&quot;??_-;_-@_-"/>
    <numFmt numFmtId="167" formatCode="_-* #,##0.000\ _₽_-;\-* #,##0.000\ _₽_-;_-* &quot;-&quot;???\ _₽_-;_-@_-"/>
    <numFmt numFmtId="168" formatCode="_-* #,##0.0000000\ _₽_-;\-* #,##0.0000000\ _₽_-;_-* &quot;-&quot;???\ _₽_-;_-@_-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sz val="11"/>
      <color theme="0" tint="-0.249977111117893"/>
      <name val="Calibri"/>
      <family val="2"/>
      <scheme val="minor"/>
    </font>
    <font>
      <sz val="11"/>
      <color theme="0" tint="-0.249977111117893"/>
      <name val="Calibri"/>
      <family val="2"/>
      <charset val="204"/>
      <scheme val="minor"/>
    </font>
    <font>
      <sz val="11"/>
      <color theme="0" tint="-0.1499984740745262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i/>
      <sz val="11"/>
      <color theme="0" tint="-0.249977111117893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i/>
      <sz val="11"/>
      <color theme="2" tint="-0.249977111117893"/>
      <name val="Calibri"/>
      <family val="2"/>
      <charset val="204"/>
      <scheme val="minor"/>
    </font>
    <font>
      <b/>
      <i/>
      <sz val="11"/>
      <color theme="2" tint="-0.24997711111789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3" fillId="0" borderId="0" xfId="2"/>
    <xf numFmtId="0" fontId="1" fillId="0" borderId="0" xfId="2" applyFont="1" applyAlignment="1">
      <alignment horizontal="center" vertical="center"/>
    </xf>
    <xf numFmtId="0" fontId="2" fillId="2" borderId="1" xfId="2" applyFont="1" applyFill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/>
    </xf>
    <xf numFmtId="0" fontId="2" fillId="0" borderId="0" xfId="2" applyFont="1" applyAlignment="1">
      <alignment horizontal="center" vertical="center"/>
    </xf>
    <xf numFmtId="166" fontId="1" fillId="0" borderId="0" xfId="1" applyNumberFormat="1" applyFont="1" applyAlignment="1">
      <alignment horizontal="center" vertical="center"/>
    </xf>
    <xf numFmtId="166" fontId="1" fillId="2" borderId="1" xfId="1" applyNumberFormat="1" applyFont="1" applyFill="1" applyBorder="1" applyAlignment="1">
      <alignment horizontal="center" vertical="center" wrapText="1"/>
    </xf>
    <xf numFmtId="166" fontId="4" fillId="0" borderId="1" xfId="1" applyNumberFormat="1" applyFont="1" applyBorder="1" applyAlignment="1">
      <alignment horizontal="center" vertical="center"/>
    </xf>
    <xf numFmtId="167" fontId="3" fillId="0" borderId="0" xfId="2" applyNumberFormat="1"/>
    <xf numFmtId="166" fontId="2" fillId="0" borderId="0" xfId="1" applyNumberFormat="1" applyFont="1" applyAlignment="1">
      <alignment horizontal="center" vertical="center"/>
    </xf>
    <xf numFmtId="166" fontId="1" fillId="3" borderId="0" xfId="1" applyNumberFormat="1" applyFont="1" applyFill="1" applyAlignment="1">
      <alignment horizontal="center" vertical="center"/>
    </xf>
    <xf numFmtId="166" fontId="1" fillId="3" borderId="1" xfId="1" applyNumberFormat="1" applyFont="1" applyFill="1" applyBorder="1" applyAlignment="1">
      <alignment horizontal="center" vertical="center"/>
    </xf>
    <xf numFmtId="166" fontId="5" fillId="3" borderId="1" xfId="1" applyNumberFormat="1" applyFont="1" applyFill="1" applyBorder="1" applyAlignment="1">
      <alignment horizontal="center" vertical="center"/>
    </xf>
    <xf numFmtId="164" fontId="4" fillId="3" borderId="1" xfId="1" applyNumberFormat="1" applyFont="1" applyFill="1" applyBorder="1" applyAlignment="1">
      <alignment horizontal="center" vertical="center"/>
    </xf>
    <xf numFmtId="0" fontId="3" fillId="3" borderId="0" xfId="2" applyFill="1"/>
    <xf numFmtId="166" fontId="2" fillId="3" borderId="0" xfId="1" applyNumberFormat="1" applyFont="1" applyFill="1" applyAlignment="1">
      <alignment horizontal="center" vertical="center"/>
    </xf>
    <xf numFmtId="166" fontId="5" fillId="3" borderId="0" xfId="1" applyNumberFormat="1" applyFont="1" applyFill="1" applyAlignment="1">
      <alignment horizontal="center" vertical="center"/>
    </xf>
    <xf numFmtId="166" fontId="6" fillId="3" borderId="1" xfId="1" applyNumberFormat="1" applyFont="1" applyFill="1" applyBorder="1" applyAlignment="1">
      <alignment horizontal="center" vertical="center"/>
    </xf>
    <xf numFmtId="0" fontId="5" fillId="0" borderId="0" xfId="2" applyFont="1"/>
    <xf numFmtId="0" fontId="5" fillId="3" borderId="0" xfId="2" applyFont="1" applyFill="1"/>
    <xf numFmtId="0" fontId="7" fillId="0" borderId="0" xfId="2" applyFont="1"/>
    <xf numFmtId="167" fontId="7" fillId="0" borderId="0" xfId="2" applyNumberFormat="1" applyFont="1"/>
    <xf numFmtId="167" fontId="8" fillId="0" borderId="0" xfId="2" applyNumberFormat="1" applyFont="1" applyAlignment="1">
      <alignment horizontal="center"/>
    </xf>
    <xf numFmtId="166" fontId="9" fillId="2" borderId="0" xfId="1" applyNumberFormat="1" applyFont="1" applyFill="1" applyAlignment="1">
      <alignment horizontal="center"/>
    </xf>
    <xf numFmtId="0" fontId="5" fillId="0" borderId="1" xfId="2" applyFont="1" applyBorder="1" applyAlignment="1">
      <alignment horizontal="center" vertical="center"/>
    </xf>
    <xf numFmtId="166" fontId="5" fillId="0" borderId="1" xfId="1" applyNumberFormat="1" applyFont="1" applyBorder="1"/>
    <xf numFmtId="0" fontId="5" fillId="0" borderId="2" xfId="2" applyFont="1" applyBorder="1"/>
    <xf numFmtId="166" fontId="10" fillId="0" borderId="1" xfId="1" applyNumberFormat="1" applyFont="1" applyBorder="1" applyAlignment="1">
      <alignment horizontal="center" vertical="center"/>
    </xf>
    <xf numFmtId="166" fontId="5" fillId="0" borderId="0" xfId="2" applyNumberFormat="1" applyFont="1"/>
    <xf numFmtId="167" fontId="5" fillId="0" borderId="0" xfId="2" applyNumberFormat="1" applyFont="1"/>
    <xf numFmtId="0" fontId="5" fillId="2" borderId="1" xfId="2" applyFont="1" applyFill="1" applyBorder="1" applyAlignment="1">
      <alignment horizontal="center" vertical="center"/>
    </xf>
    <xf numFmtId="166" fontId="5" fillId="2" borderId="1" xfId="1" applyNumberFormat="1" applyFont="1" applyFill="1" applyBorder="1"/>
    <xf numFmtId="0" fontId="5" fillId="2" borderId="0" xfId="2" applyFont="1" applyFill="1"/>
    <xf numFmtId="0" fontId="5" fillId="2" borderId="2" xfId="2" applyFont="1" applyFill="1" applyBorder="1"/>
    <xf numFmtId="166" fontId="10" fillId="2" borderId="1" xfId="1" applyNumberFormat="1" applyFont="1" applyFill="1" applyBorder="1" applyAlignment="1">
      <alignment horizontal="center" vertical="center"/>
    </xf>
    <xf numFmtId="0" fontId="5" fillId="0" borderId="1" xfId="2" applyFont="1" applyBorder="1"/>
    <xf numFmtId="0" fontId="5" fillId="3" borderId="1" xfId="2" applyFont="1" applyFill="1" applyBorder="1" applyAlignment="1">
      <alignment horizontal="center" vertical="center"/>
    </xf>
    <xf numFmtId="166" fontId="5" fillId="3" borderId="1" xfId="2" applyNumberFormat="1" applyFont="1" applyFill="1" applyBorder="1"/>
    <xf numFmtId="0" fontId="3" fillId="0" borderId="0" xfId="2" applyAlignment="1">
      <alignment horizontal="center" vertical="center"/>
    </xf>
    <xf numFmtId="0" fontId="3" fillId="0" borderId="3" xfId="2" applyBorder="1"/>
    <xf numFmtId="0" fontId="7" fillId="0" borderId="0" xfId="2" applyFont="1" applyAlignment="1">
      <alignment horizontal="center" vertical="center"/>
    </xf>
    <xf numFmtId="166" fontId="7" fillId="0" borderId="0" xfId="1" applyNumberFormat="1" applyFont="1"/>
    <xf numFmtId="166" fontId="11" fillId="0" borderId="3" xfId="1" applyNumberFormat="1" applyFont="1" applyBorder="1" applyAlignment="1">
      <alignment horizontal="center" vertical="center"/>
    </xf>
    <xf numFmtId="0" fontId="12" fillId="4" borderId="4" xfId="2" applyFont="1" applyFill="1" applyBorder="1" applyAlignment="1">
      <alignment horizontal="center" vertical="center"/>
    </xf>
    <xf numFmtId="166" fontId="12" fillId="4" borderId="4" xfId="1" applyNumberFormat="1" applyFont="1" applyFill="1" applyBorder="1" applyAlignment="1">
      <alignment vertical="center"/>
    </xf>
    <xf numFmtId="166" fontId="10" fillId="4" borderId="5" xfId="1" applyNumberFormat="1" applyFont="1" applyFill="1" applyBorder="1" applyAlignment="1">
      <alignment horizontal="center" vertical="center"/>
    </xf>
    <xf numFmtId="0" fontId="5" fillId="2" borderId="0" xfId="2" applyFont="1" applyFill="1" applyAlignment="1">
      <alignment vertical="center"/>
    </xf>
    <xf numFmtId="166" fontId="4" fillId="0" borderId="0" xfId="1" applyNumberFormat="1" applyFont="1" applyAlignment="1">
      <alignment horizontal="center" vertical="center"/>
    </xf>
    <xf numFmtId="168" fontId="3" fillId="0" borderId="0" xfId="2" applyNumberFormat="1"/>
    <xf numFmtId="167" fontId="3" fillId="0" borderId="0" xfId="2" applyNumberFormat="1" applyAlignment="1">
      <alignment horizontal="right"/>
    </xf>
    <xf numFmtId="0" fontId="3" fillId="0" borderId="0" xfId="2" applyAlignment="1">
      <alignment horizontal="right"/>
    </xf>
    <xf numFmtId="165" fontId="13" fillId="0" borderId="0" xfId="3" applyNumberFormat="1" applyFont="1" applyAlignment="1">
      <alignment horizontal="center" vertical="center"/>
    </xf>
    <xf numFmtId="2" fontId="13" fillId="0" borderId="0" xfId="4" applyNumberFormat="1" applyFont="1" applyAlignment="1">
      <alignment horizontal="center" vertical="center"/>
    </xf>
    <xf numFmtId="0" fontId="5" fillId="2" borderId="1" xfId="2" applyFont="1" applyFill="1" applyBorder="1"/>
    <xf numFmtId="166" fontId="5" fillId="5" borderId="1" xfId="1" applyNumberFormat="1" applyFont="1" applyFill="1" applyBorder="1"/>
    <xf numFmtId="0" fontId="16" fillId="6" borderId="1" xfId="2" applyFont="1" applyFill="1" applyBorder="1" applyAlignment="1">
      <alignment horizontal="center" vertical="center"/>
    </xf>
    <xf numFmtId="166" fontId="16" fillId="6" borderId="1" xfId="1" applyNumberFormat="1" applyFont="1" applyFill="1" applyBorder="1"/>
    <xf numFmtId="0" fontId="16" fillId="6" borderId="2" xfId="2" applyFont="1" applyFill="1" applyBorder="1"/>
    <xf numFmtId="166" fontId="17" fillId="6" borderId="1" xfId="1" applyNumberFormat="1" applyFont="1" applyFill="1" applyBorder="1" applyAlignment="1">
      <alignment horizontal="center" vertical="center"/>
    </xf>
    <xf numFmtId="0" fontId="16" fillId="6" borderId="0" xfId="2" applyFont="1" applyFill="1"/>
  </cellXfs>
  <cellStyles count="5">
    <cellStyle name="Обычный" xfId="0" builtinId="0"/>
    <cellStyle name="Обычный 2" xfId="2" xr:uid="{8FA300F2-4768-4DC2-86D1-BDE59E98AF11}"/>
    <cellStyle name="Обычный 3" xfId="3" xr:uid="{984B69F4-9752-47F9-85D4-94693C1BB1B1}"/>
    <cellStyle name="Финансовый 2" xfId="1" xr:uid="{AA441C18-84A1-4CAA-A0A8-BD5FD48DB71F}"/>
    <cellStyle name="Финансовый 3" xfId="4" xr:uid="{2D452400-DB5F-4208-8632-78EBE00192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FB44A-F2C3-434A-A1A4-C69BDD7A1180}">
  <sheetPr>
    <tabColor rgb="FFFFFF00"/>
    <pageSetUpPr fitToPage="1"/>
  </sheetPr>
  <dimension ref="A1:N33"/>
  <sheetViews>
    <sheetView view="pageBreakPreview" zoomScaleNormal="100" zoomScaleSheetLayoutView="100" workbookViewId="0">
      <selection activeCell="K4" sqref="K4"/>
    </sheetView>
  </sheetViews>
  <sheetFormatPr defaultColWidth="9.85546875" defaultRowHeight="15" x14ac:dyDescent="0.25"/>
  <cols>
    <col min="1" max="1" width="36.28515625" style="1" customWidth="1"/>
    <col min="2" max="10" width="13.42578125" style="1" customWidth="1"/>
    <col min="11" max="11" width="16.85546875" style="1" customWidth="1"/>
    <col min="12" max="12" width="18.42578125" style="1" customWidth="1"/>
    <col min="13" max="13" width="19.7109375" style="1" customWidth="1"/>
    <col min="14" max="18" width="13.42578125" style="1" customWidth="1"/>
    <col min="19" max="19" width="12.7109375" style="1" bestFit="1" customWidth="1"/>
    <col min="20" max="16384" width="9.85546875" style="1"/>
  </cols>
  <sheetData>
    <row r="1" spans="1:14" s="5" customFormat="1" ht="80.45" customHeight="1" x14ac:dyDescent="0.25">
      <c r="A1" s="2"/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4" t="s">
        <v>0</v>
      </c>
      <c r="L1" s="1"/>
      <c r="M1" s="1"/>
      <c r="N1" s="1"/>
    </row>
    <row r="2" spans="1:14" s="10" customFormat="1" ht="32.450000000000003" customHeight="1" x14ac:dyDescent="0.25">
      <c r="A2" s="6" t="s">
        <v>10</v>
      </c>
      <c r="B2" s="7">
        <v>413.608</v>
      </c>
      <c r="C2" s="7">
        <v>676.62400000000002</v>
      </c>
      <c r="D2" s="7">
        <v>295.15199999999999</v>
      </c>
      <c r="E2" s="7">
        <v>284.85599999999999</v>
      </c>
      <c r="F2" s="7">
        <v>103.27200000000001</v>
      </c>
      <c r="G2" s="7">
        <v>66.872</v>
      </c>
      <c r="H2" s="7">
        <v>233.27199999999999</v>
      </c>
      <c r="I2" s="7">
        <v>118.37569999999999</v>
      </c>
      <c r="J2" s="7">
        <v>4.3680000000000003</v>
      </c>
      <c r="K2" s="8">
        <f>SUM(B2:J2)</f>
        <v>2196.3996999999999</v>
      </c>
      <c r="L2" s="9"/>
      <c r="M2" s="1"/>
      <c r="N2" s="1"/>
    </row>
    <row r="3" spans="1:14" s="16" customFormat="1" ht="23.1" customHeight="1" x14ac:dyDescent="0.25">
      <c r="A3" s="11" t="s">
        <v>11</v>
      </c>
      <c r="B3" s="12">
        <v>300.59989999999999</v>
      </c>
      <c r="C3" s="12">
        <v>649.37099999999998</v>
      </c>
      <c r="D3" s="12">
        <v>280.25599999999997</v>
      </c>
      <c r="E3" s="12">
        <v>270.86709999999999</v>
      </c>
      <c r="F3" s="13">
        <v>56.376300000000001</v>
      </c>
      <c r="G3" s="12">
        <v>47.083399999999997</v>
      </c>
      <c r="H3" s="12">
        <v>182.98779999999999</v>
      </c>
      <c r="I3" s="12">
        <v>103.33199999999999</v>
      </c>
      <c r="J3" s="12">
        <v>4.1420000000000003</v>
      </c>
      <c r="K3" s="14">
        <f>SUM(B3:J3)</f>
        <v>1895.0154999999997</v>
      </c>
      <c r="L3" s="9"/>
      <c r="M3" s="1"/>
      <c r="N3" s="15"/>
    </row>
    <row r="4" spans="1:14" s="17" customFormat="1" ht="23.1" customHeight="1" x14ac:dyDescent="0.25">
      <c r="A4" s="17" t="s">
        <v>12</v>
      </c>
      <c r="B4" s="13">
        <f>B3*1.04</f>
        <v>312.623896</v>
      </c>
      <c r="C4" s="13">
        <f t="shared" ref="C4:J4" si="0">C3*1.04</f>
        <v>675.34583999999995</v>
      </c>
      <c r="D4" s="13">
        <f t="shared" si="0"/>
        <v>291.46623999999997</v>
      </c>
      <c r="E4" s="13">
        <f t="shared" si="0"/>
        <v>281.70178399999998</v>
      </c>
      <c r="F4" s="13">
        <f t="shared" si="0"/>
        <v>58.631352</v>
      </c>
      <c r="G4" s="13">
        <f t="shared" si="0"/>
        <v>48.966735999999997</v>
      </c>
      <c r="H4" s="13">
        <f t="shared" si="0"/>
        <v>190.307312</v>
      </c>
      <c r="I4" s="13">
        <f t="shared" si="0"/>
        <v>107.46527999999999</v>
      </c>
      <c r="J4" s="13">
        <f t="shared" si="0"/>
        <v>4.3076800000000004</v>
      </c>
      <c r="K4" s="18">
        <f t="shared" ref="K4:K12" si="1">SUM(B4:J4)</f>
        <v>1970.81612</v>
      </c>
      <c r="L4" s="19" t="s">
        <v>13</v>
      </c>
      <c r="M4" s="19" t="s">
        <v>14</v>
      </c>
      <c r="N4" s="20"/>
    </row>
    <row r="5" spans="1:14" s="21" customFormat="1" ht="21" customHeight="1" x14ac:dyDescent="0.25">
      <c r="B5" s="22">
        <f>B2-B4</f>
        <v>100.984104</v>
      </c>
      <c r="C5" s="22">
        <f t="shared" ref="C5:J5" si="2">C2-C4</f>
        <v>1.2781600000000708</v>
      </c>
      <c r="D5" s="22">
        <f t="shared" si="2"/>
        <v>3.6857600000000161</v>
      </c>
      <c r="E5" s="22">
        <f>E2-E4</f>
        <v>3.1542160000000194</v>
      </c>
      <c r="F5" s="22">
        <f>F2-F4</f>
        <v>44.640648000000006</v>
      </c>
      <c r="G5" s="22">
        <f t="shared" si="2"/>
        <v>17.905264000000003</v>
      </c>
      <c r="H5" s="22">
        <f t="shared" si="2"/>
        <v>42.964687999999995</v>
      </c>
      <c r="I5" s="22">
        <f t="shared" si="2"/>
        <v>10.910420000000002</v>
      </c>
      <c r="J5" s="23">
        <f t="shared" si="2"/>
        <v>6.0319999999999929E-2</v>
      </c>
      <c r="K5" s="24">
        <f t="shared" si="1"/>
        <v>225.5835800000001</v>
      </c>
      <c r="L5" s="9">
        <f>K4+1.03272+4.2615</f>
        <v>1976.11034</v>
      </c>
      <c r="M5" s="1"/>
    </row>
    <row r="6" spans="1:14" s="19" customFormat="1" x14ac:dyDescent="0.25">
      <c r="A6" s="25" t="s">
        <v>15</v>
      </c>
      <c r="B6" s="55">
        <v>17.760999999999999</v>
      </c>
      <c r="C6" s="55">
        <v>35.142000000000003</v>
      </c>
      <c r="D6" s="55">
        <v>29.047418400000002</v>
      </c>
      <c r="E6" s="55"/>
      <c r="F6" s="26"/>
      <c r="G6" s="26"/>
      <c r="H6" s="26"/>
      <c r="I6" s="26"/>
      <c r="J6" s="27"/>
      <c r="K6" s="28">
        <f t="shared" si="1"/>
        <v>81.950418400000004</v>
      </c>
    </row>
    <row r="7" spans="1:14" s="19" customFormat="1" x14ac:dyDescent="0.25">
      <c r="A7" s="25" t="s">
        <v>16</v>
      </c>
      <c r="B7" s="55">
        <v>34.200000000000003</v>
      </c>
      <c r="C7" s="55">
        <v>43.41</v>
      </c>
      <c r="D7" s="55">
        <v>35.08</v>
      </c>
      <c r="E7" s="55">
        <v>14.2</v>
      </c>
      <c r="F7" s="26"/>
      <c r="G7" s="26"/>
      <c r="H7" s="26"/>
      <c r="I7" s="26"/>
      <c r="J7" s="27"/>
      <c r="K7" s="28">
        <f t="shared" si="1"/>
        <v>126.89</v>
      </c>
    </row>
    <row r="8" spans="1:14" s="19" customFormat="1" x14ac:dyDescent="0.25">
      <c r="A8" s="25" t="s">
        <v>17</v>
      </c>
      <c r="B8" s="55">
        <v>58.234999999999999</v>
      </c>
      <c r="C8" s="55">
        <v>87.768000000000001</v>
      </c>
      <c r="D8" s="55">
        <v>48.618000000000002</v>
      </c>
      <c r="E8" s="55">
        <v>59.377000000000002</v>
      </c>
      <c r="F8" s="26"/>
      <c r="G8" s="26"/>
      <c r="H8" s="26"/>
      <c r="I8" s="26"/>
      <c r="J8" s="27"/>
      <c r="K8" s="28">
        <f t="shared" si="1"/>
        <v>253.99799999999999</v>
      </c>
    </row>
    <row r="9" spans="1:14" s="19" customFormat="1" x14ac:dyDescent="0.25">
      <c r="A9" s="25" t="s">
        <v>28</v>
      </c>
      <c r="B9" s="55">
        <f>B10+B11+B12+B13</f>
        <v>123.13563760000001</v>
      </c>
      <c r="C9" s="55">
        <f t="shared" ref="C9:K9" si="3">C10+C11+C12+C13</f>
        <v>301.83799999999997</v>
      </c>
      <c r="D9" s="55">
        <f t="shared" si="3"/>
        <v>137.74055440000001</v>
      </c>
      <c r="E9" s="55">
        <f t="shared" si="3"/>
        <v>168.786112</v>
      </c>
      <c r="F9" s="55">
        <f t="shared" si="3"/>
        <v>24.34</v>
      </c>
      <c r="G9" s="55">
        <f t="shared" si="3"/>
        <v>2.0224000000000002</v>
      </c>
      <c r="H9" s="55">
        <f t="shared" si="3"/>
        <v>34.495000000000005</v>
      </c>
      <c r="I9" s="26">
        <f t="shared" si="3"/>
        <v>0</v>
      </c>
      <c r="J9" s="26">
        <f t="shared" si="3"/>
        <v>0</v>
      </c>
      <c r="K9" s="35">
        <f t="shared" si="3"/>
        <v>792.35770400000001</v>
      </c>
    </row>
    <row r="10" spans="1:14" s="19" customFormat="1" x14ac:dyDescent="0.25">
      <c r="A10" s="56" t="s">
        <v>18</v>
      </c>
      <c r="B10" s="57">
        <v>29.782</v>
      </c>
      <c r="C10" s="57">
        <v>67.358000000000004</v>
      </c>
      <c r="D10" s="57">
        <v>41.164000000000001</v>
      </c>
      <c r="E10" s="57">
        <v>63.266112</v>
      </c>
      <c r="F10" s="57"/>
      <c r="G10" s="57"/>
      <c r="H10" s="57">
        <v>9.27</v>
      </c>
      <c r="I10" s="57"/>
      <c r="J10" s="58"/>
      <c r="K10" s="59">
        <f t="shared" si="1"/>
        <v>210.840112</v>
      </c>
    </row>
    <row r="11" spans="1:14" s="19" customFormat="1" x14ac:dyDescent="0.25">
      <c r="A11" s="56" t="s">
        <v>19</v>
      </c>
      <c r="B11" s="57">
        <v>39.529000000000003</v>
      </c>
      <c r="C11" s="57">
        <v>47.67</v>
      </c>
      <c r="D11" s="57">
        <v>31.79</v>
      </c>
      <c r="E11" s="57">
        <v>56.16</v>
      </c>
      <c r="F11" s="57"/>
      <c r="G11" s="57"/>
      <c r="H11" s="57">
        <v>16.614000000000001</v>
      </c>
      <c r="I11" s="57"/>
      <c r="J11" s="58"/>
      <c r="K11" s="59">
        <f t="shared" si="1"/>
        <v>191.76300000000001</v>
      </c>
    </row>
    <row r="12" spans="1:14" s="19" customFormat="1" x14ac:dyDescent="0.25">
      <c r="A12" s="56" t="s">
        <v>20</v>
      </c>
      <c r="B12" s="57">
        <v>29.300637599999998</v>
      </c>
      <c r="C12" s="57">
        <v>57.396000000000001</v>
      </c>
      <c r="D12" s="57">
        <v>38.790554400000005</v>
      </c>
      <c r="E12" s="57">
        <v>49.36</v>
      </c>
      <c r="F12" s="57"/>
      <c r="G12" s="57"/>
      <c r="H12" s="57">
        <v>8.093</v>
      </c>
      <c r="I12" s="57"/>
      <c r="J12" s="58"/>
      <c r="K12" s="59">
        <f t="shared" si="1"/>
        <v>182.940192</v>
      </c>
      <c r="L12" s="29"/>
      <c r="M12" s="30"/>
    </row>
    <row r="13" spans="1:14" s="33" customFormat="1" x14ac:dyDescent="0.25">
      <c r="A13" s="56" t="s">
        <v>21</v>
      </c>
      <c r="B13" s="57">
        <v>24.524000000000001</v>
      </c>
      <c r="C13" s="57">
        <f>117.204+12.21</f>
        <v>129.41399999999999</v>
      </c>
      <c r="D13" s="57">
        <v>25.995999999999999</v>
      </c>
      <c r="E13" s="60"/>
      <c r="F13" s="57">
        <v>24.34</v>
      </c>
      <c r="G13" s="57">
        <v>2.0224000000000002</v>
      </c>
      <c r="H13" s="57">
        <v>0.51800000000000002</v>
      </c>
      <c r="I13" s="57"/>
      <c r="J13" s="58"/>
      <c r="K13" s="59">
        <f>SUM(B13:J13)</f>
        <v>206.81440000000001</v>
      </c>
    </row>
    <row r="14" spans="1:14" s="19" customFormat="1" x14ac:dyDescent="0.25">
      <c r="A14" s="31" t="s">
        <v>22</v>
      </c>
      <c r="B14" s="55">
        <v>45.844000000000001</v>
      </c>
      <c r="C14" s="55">
        <v>97.56</v>
      </c>
      <c r="D14" s="55">
        <v>15.622999999999999</v>
      </c>
      <c r="E14" s="55">
        <v>22.492999999999999</v>
      </c>
      <c r="F14" s="55">
        <v>10.56</v>
      </c>
      <c r="G14" s="55">
        <v>5</v>
      </c>
      <c r="H14" s="55">
        <v>15.2</v>
      </c>
      <c r="I14" s="36"/>
      <c r="J14" s="27"/>
      <c r="K14" s="35">
        <f>SUM(B14:J14)</f>
        <v>212.27999999999997</v>
      </c>
      <c r="L14" s="19" t="s">
        <v>23</v>
      </c>
      <c r="M14" s="30"/>
    </row>
    <row r="15" spans="1:14" s="19" customFormat="1" x14ac:dyDescent="0.25">
      <c r="A15" s="31" t="s">
        <v>27</v>
      </c>
      <c r="B15" s="32"/>
      <c r="C15" s="32"/>
      <c r="D15" s="32"/>
      <c r="E15" s="32"/>
      <c r="F15" s="32"/>
      <c r="G15" s="32"/>
      <c r="H15" s="32"/>
      <c r="I15" s="54"/>
      <c r="J15" s="34"/>
      <c r="K15" s="35">
        <f>SUM(B15:J15)</f>
        <v>0</v>
      </c>
      <c r="M15" s="30"/>
    </row>
    <row r="16" spans="1:14" s="19" customFormat="1" x14ac:dyDescent="0.25">
      <c r="A16" s="37" t="s">
        <v>24</v>
      </c>
      <c r="B16" s="38">
        <f>SUM(B6:B15)-B10-B11-B12-B13</f>
        <v>279.17563760000002</v>
      </c>
      <c r="C16" s="38">
        <f t="shared" ref="C16:H16" si="4">SUM(C6:C15)-C10-C11-C12-C13</f>
        <v>565.71799999999996</v>
      </c>
      <c r="D16" s="38">
        <f t="shared" si="4"/>
        <v>266.1089728</v>
      </c>
      <c r="E16" s="38">
        <f t="shared" si="4"/>
        <v>264.85611199999994</v>
      </c>
      <c r="F16" s="38">
        <f t="shared" si="4"/>
        <v>34.900000000000006</v>
      </c>
      <c r="G16" s="38">
        <f t="shared" si="4"/>
        <v>7.0224000000000002</v>
      </c>
      <c r="H16" s="38">
        <f t="shared" si="4"/>
        <v>49.695000000000007</v>
      </c>
      <c r="I16" s="38">
        <f t="shared" ref="I16:P16" si="5">SUM(I6:I15)</f>
        <v>0</v>
      </c>
      <c r="J16" s="38">
        <f t="shared" si="5"/>
        <v>0</v>
      </c>
      <c r="K16" s="18">
        <f>SUM(B16:J16)</f>
        <v>1467.4761223999999</v>
      </c>
      <c r="L16" s="30">
        <f>K4-K16</f>
        <v>503.33999760000006</v>
      </c>
      <c r="M16" s="30">
        <f>K6+K7+K8+K9+K14+K15</f>
        <v>1467.4761224000001</v>
      </c>
    </row>
    <row r="17" spans="1:13" x14ac:dyDescent="0.25">
      <c r="A17" s="39"/>
      <c r="K17" s="40"/>
      <c r="L17" s="9"/>
      <c r="M17" s="9"/>
    </row>
    <row r="18" spans="1:13" s="21" customFormat="1" x14ac:dyDescent="0.25">
      <c r="A18" s="41" t="s">
        <v>25</v>
      </c>
      <c r="B18" s="42">
        <f>B2-B16</f>
        <v>134.43236239999999</v>
      </c>
      <c r="C18" s="42">
        <f t="shared" ref="C18:J18" si="6">C2-C16</f>
        <v>110.90600000000006</v>
      </c>
      <c r="D18" s="42">
        <f t="shared" si="6"/>
        <v>29.043027199999983</v>
      </c>
      <c r="E18" s="42">
        <f t="shared" si="6"/>
        <v>19.999888000000055</v>
      </c>
      <c r="F18" s="42">
        <f t="shared" si="6"/>
        <v>68.372</v>
      </c>
      <c r="G18" s="42">
        <f t="shared" si="6"/>
        <v>59.849600000000002</v>
      </c>
      <c r="H18" s="42">
        <f t="shared" si="6"/>
        <v>183.577</v>
      </c>
      <c r="I18" s="42">
        <f t="shared" si="6"/>
        <v>118.37569999999999</v>
      </c>
      <c r="J18" s="42">
        <f t="shared" si="6"/>
        <v>4.3680000000000003</v>
      </c>
      <c r="K18" s="43">
        <f t="shared" ref="K18" si="7">SUM(B18:J18)</f>
        <v>728.92357760000016</v>
      </c>
    </row>
    <row r="19" spans="1:13" s="47" customFormat="1" ht="27.6" customHeight="1" x14ac:dyDescent="0.25">
      <c r="A19" s="44" t="s">
        <v>26</v>
      </c>
      <c r="B19" s="45">
        <f>B4-B16</f>
        <v>33.448258399999986</v>
      </c>
      <c r="C19" s="45">
        <f>C4-C16</f>
        <v>109.62783999999999</v>
      </c>
      <c r="D19" s="45">
        <f>D4-D16</f>
        <v>25.357267199999967</v>
      </c>
      <c r="E19" s="45">
        <f t="shared" ref="E19:J19" si="8">E4-E16</f>
        <v>16.845672000000036</v>
      </c>
      <c r="F19" s="45">
        <f>F4-F16</f>
        <v>23.731351999999994</v>
      </c>
      <c r="G19" s="45">
        <f t="shared" si="8"/>
        <v>41.944336</v>
      </c>
      <c r="H19" s="45">
        <f t="shared" si="8"/>
        <v>140.61231199999997</v>
      </c>
      <c r="I19" s="45">
        <f t="shared" si="8"/>
        <v>107.46527999999999</v>
      </c>
      <c r="J19" s="45">
        <f t="shared" si="8"/>
        <v>4.3076800000000004</v>
      </c>
      <c r="K19" s="46">
        <f>SUM(B19:J19)</f>
        <v>503.33999759999995</v>
      </c>
    </row>
    <row r="20" spans="1:13" ht="34.9" customHeight="1" x14ac:dyDescent="0.25">
      <c r="A20" s="9"/>
      <c r="K20" s="48"/>
    </row>
    <row r="21" spans="1:13" x14ac:dyDescent="0.25">
      <c r="B21" s="9">
        <f>B14/1.04</f>
        <v>44.080769230769228</v>
      </c>
      <c r="C21" s="9"/>
      <c r="D21" s="9"/>
      <c r="K21" s="9"/>
    </row>
    <row r="22" spans="1:13" x14ac:dyDescent="0.25">
      <c r="K22" s="49"/>
    </row>
    <row r="23" spans="1:13" x14ac:dyDescent="0.25">
      <c r="C23" s="9"/>
      <c r="H23" s="9"/>
      <c r="K23" s="9"/>
    </row>
    <row r="24" spans="1:13" x14ac:dyDescent="0.25">
      <c r="D24" s="9"/>
      <c r="E24" s="50"/>
      <c r="F24" s="9"/>
      <c r="G24" s="9"/>
    </row>
    <row r="25" spans="1:13" x14ac:dyDescent="0.25">
      <c r="C25" s="9"/>
      <c r="E25" s="51"/>
    </row>
    <row r="26" spans="1:13" x14ac:dyDescent="0.25">
      <c r="E26" s="51"/>
    </row>
    <row r="27" spans="1:13" x14ac:dyDescent="0.25">
      <c r="E27" s="51"/>
    </row>
    <row r="33" spans="2:4" x14ac:dyDescent="0.25">
      <c r="B33" s="52"/>
      <c r="C33" s="53"/>
      <c r="D33" s="53"/>
    </row>
  </sheetData>
  <pageMargins left="0.7" right="0.7" top="0.75" bottom="0.75" header="0.3" footer="0.3"/>
  <pageSetup paperSize="9" scale="75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A3B84-299B-4F87-9223-AD258A53CF36}">
  <sheetPr>
    <tabColor rgb="FFFFFF00"/>
    <pageSetUpPr fitToPage="1"/>
  </sheetPr>
  <dimension ref="A1:N33"/>
  <sheetViews>
    <sheetView tabSelected="1" view="pageBreakPreview" zoomScaleNormal="100" zoomScaleSheetLayoutView="100" workbookViewId="0">
      <selection activeCell="M17" sqref="M17"/>
    </sheetView>
  </sheetViews>
  <sheetFormatPr defaultColWidth="9.85546875" defaultRowHeight="15" x14ac:dyDescent="0.25"/>
  <cols>
    <col min="1" max="1" width="36.28515625" style="1" customWidth="1"/>
    <col min="2" max="10" width="13.42578125" style="1" customWidth="1"/>
    <col min="11" max="11" width="16.85546875" style="1" customWidth="1"/>
    <col min="12" max="12" width="18.42578125" style="1" customWidth="1"/>
    <col min="13" max="13" width="19.7109375" style="1" customWidth="1"/>
    <col min="14" max="18" width="13.42578125" style="1" customWidth="1"/>
    <col min="19" max="19" width="12.7109375" style="1" bestFit="1" customWidth="1"/>
    <col min="20" max="16384" width="9.85546875" style="1"/>
  </cols>
  <sheetData>
    <row r="1" spans="1:14" s="5" customFormat="1" ht="80.45" customHeight="1" x14ac:dyDescent="0.25">
      <c r="A1" s="2"/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4" t="s">
        <v>0</v>
      </c>
      <c r="L1" s="1"/>
      <c r="M1" s="1"/>
      <c r="N1" s="1"/>
    </row>
    <row r="2" spans="1:14" s="10" customFormat="1" ht="32.450000000000003" customHeight="1" x14ac:dyDescent="0.25">
      <c r="A2" s="6" t="s">
        <v>10</v>
      </c>
      <c r="B2" s="7">
        <v>413.608</v>
      </c>
      <c r="C2" s="7">
        <v>676.62400000000002</v>
      </c>
      <c r="D2" s="7">
        <v>295.15199999999999</v>
      </c>
      <c r="E2" s="7">
        <v>284.85599999999999</v>
      </c>
      <c r="F2" s="7">
        <v>103.27200000000001</v>
      </c>
      <c r="G2" s="7">
        <v>66.872</v>
      </c>
      <c r="H2" s="7">
        <v>233.27199999999999</v>
      </c>
      <c r="I2" s="7">
        <v>118.37569999999999</v>
      </c>
      <c r="J2" s="7">
        <v>4.3680000000000003</v>
      </c>
      <c r="K2" s="8">
        <f>SUM(B2:J2)</f>
        <v>2196.3996999999999</v>
      </c>
      <c r="L2" s="9"/>
      <c r="M2" s="1"/>
      <c r="N2" s="1"/>
    </row>
    <row r="3" spans="1:14" s="16" customFormat="1" ht="23.1" customHeight="1" x14ac:dyDescent="0.25">
      <c r="A3" s="11" t="s">
        <v>11</v>
      </c>
      <c r="B3" s="12">
        <v>300.59989999999999</v>
      </c>
      <c r="C3" s="12">
        <v>649.37099999999998</v>
      </c>
      <c r="D3" s="12">
        <v>280.25599999999997</v>
      </c>
      <c r="E3" s="12">
        <v>270.86709999999999</v>
      </c>
      <c r="F3" s="13">
        <v>56.376300000000001</v>
      </c>
      <c r="G3" s="12">
        <v>47.083399999999997</v>
      </c>
      <c r="H3" s="12">
        <v>182.98779999999999</v>
      </c>
      <c r="I3" s="12">
        <v>103.33199999999999</v>
      </c>
      <c r="J3" s="12">
        <v>4.1420000000000003</v>
      </c>
      <c r="K3" s="14">
        <f>SUM(B3:J3)</f>
        <v>1895.0154999999997</v>
      </c>
      <c r="L3" s="9"/>
      <c r="M3" s="1"/>
      <c r="N3" s="15"/>
    </row>
    <row r="4" spans="1:14" s="17" customFormat="1" ht="23.1" customHeight="1" x14ac:dyDescent="0.25">
      <c r="A4" s="17" t="s">
        <v>12</v>
      </c>
      <c r="B4" s="13">
        <f>B3*1.04</f>
        <v>312.623896</v>
      </c>
      <c r="C4" s="13">
        <f t="shared" ref="C4:J4" si="0">C3*1.04</f>
        <v>675.34583999999995</v>
      </c>
      <c r="D4" s="13">
        <f t="shared" si="0"/>
        <v>291.46623999999997</v>
      </c>
      <c r="E4" s="13">
        <f t="shared" si="0"/>
        <v>281.70178399999998</v>
      </c>
      <c r="F4" s="13">
        <f t="shared" si="0"/>
        <v>58.631352</v>
      </c>
      <c r="G4" s="13">
        <f t="shared" si="0"/>
        <v>48.966735999999997</v>
      </c>
      <c r="H4" s="13">
        <f t="shared" si="0"/>
        <v>190.307312</v>
      </c>
      <c r="I4" s="13">
        <f t="shared" si="0"/>
        <v>107.46527999999999</v>
      </c>
      <c r="J4" s="13">
        <f t="shared" si="0"/>
        <v>4.3076800000000004</v>
      </c>
      <c r="K4" s="18">
        <f t="shared" ref="K4:K12" si="1">SUM(B4:J4)</f>
        <v>1970.81612</v>
      </c>
      <c r="L4" s="19" t="s">
        <v>13</v>
      </c>
      <c r="M4" s="19" t="s">
        <v>14</v>
      </c>
      <c r="N4" s="20"/>
    </row>
    <row r="5" spans="1:14" s="21" customFormat="1" ht="21" customHeight="1" x14ac:dyDescent="0.25">
      <c r="B5" s="22">
        <f>B2-B4</f>
        <v>100.984104</v>
      </c>
      <c r="C5" s="22">
        <f t="shared" ref="C5:J5" si="2">C2-C4</f>
        <v>1.2781600000000708</v>
      </c>
      <c r="D5" s="22">
        <f t="shared" si="2"/>
        <v>3.6857600000000161</v>
      </c>
      <c r="E5" s="22">
        <f>E2-E4</f>
        <v>3.1542160000000194</v>
      </c>
      <c r="F5" s="22">
        <f>F2-F4</f>
        <v>44.640648000000006</v>
      </c>
      <c r="G5" s="22">
        <f t="shared" si="2"/>
        <v>17.905264000000003</v>
      </c>
      <c r="H5" s="22">
        <f t="shared" si="2"/>
        <v>42.964687999999995</v>
      </c>
      <c r="I5" s="22">
        <f t="shared" si="2"/>
        <v>10.910420000000002</v>
      </c>
      <c r="J5" s="23">
        <f t="shared" si="2"/>
        <v>6.0319999999999929E-2</v>
      </c>
      <c r="K5" s="24">
        <f t="shared" si="1"/>
        <v>225.5835800000001</v>
      </c>
      <c r="L5" s="9">
        <f>K4+1.03272+4.2615</f>
        <v>1976.11034</v>
      </c>
      <c r="M5" s="1"/>
    </row>
    <row r="6" spans="1:14" s="19" customFormat="1" x14ac:dyDescent="0.25">
      <c r="A6" s="25" t="s">
        <v>15</v>
      </c>
      <c r="B6" s="55">
        <v>17.760999999999999</v>
      </c>
      <c r="C6" s="55">
        <v>35.142000000000003</v>
      </c>
      <c r="D6" s="55">
        <v>29.047418400000002</v>
      </c>
      <c r="E6" s="55"/>
      <c r="F6" s="26"/>
      <c r="G6" s="26"/>
      <c r="H6" s="26"/>
      <c r="I6" s="26"/>
      <c r="J6" s="27"/>
      <c r="K6" s="28">
        <f t="shared" si="1"/>
        <v>81.950418400000004</v>
      </c>
    </row>
    <row r="7" spans="1:14" s="19" customFormat="1" x14ac:dyDescent="0.25">
      <c r="A7" s="25" t="s">
        <v>16</v>
      </c>
      <c r="B7" s="55">
        <v>34.200000000000003</v>
      </c>
      <c r="C7" s="55">
        <v>43.41</v>
      </c>
      <c r="D7" s="55">
        <v>35.08</v>
      </c>
      <c r="E7" s="55">
        <v>14.2</v>
      </c>
      <c r="F7" s="26"/>
      <c r="G7" s="26"/>
      <c r="H7" s="26"/>
      <c r="I7" s="26"/>
      <c r="J7" s="27"/>
      <c r="K7" s="28">
        <f t="shared" si="1"/>
        <v>126.89</v>
      </c>
    </row>
    <row r="8" spans="1:14" s="19" customFormat="1" x14ac:dyDescent="0.25">
      <c r="A8" s="25" t="s">
        <v>17</v>
      </c>
      <c r="B8" s="55">
        <v>58.234999999999999</v>
      </c>
      <c r="C8" s="55">
        <v>87.768000000000001</v>
      </c>
      <c r="D8" s="55">
        <v>48.618000000000002</v>
      </c>
      <c r="E8" s="55">
        <v>59.377000000000002</v>
      </c>
      <c r="F8" s="26"/>
      <c r="G8" s="26"/>
      <c r="H8" s="26"/>
      <c r="I8" s="26"/>
      <c r="J8" s="27"/>
      <c r="K8" s="28">
        <f t="shared" si="1"/>
        <v>253.99799999999999</v>
      </c>
    </row>
    <row r="9" spans="1:14" s="19" customFormat="1" x14ac:dyDescent="0.25">
      <c r="A9" s="25" t="s">
        <v>28</v>
      </c>
      <c r="B9" s="55">
        <f>B10+B11+B12+B13</f>
        <v>123.13563760000001</v>
      </c>
      <c r="C9" s="55">
        <f t="shared" ref="C9:K9" si="3">C10+C11+C12+C13</f>
        <v>301.83799999999997</v>
      </c>
      <c r="D9" s="55">
        <f t="shared" si="3"/>
        <v>137.74055440000001</v>
      </c>
      <c r="E9" s="55">
        <f t="shared" si="3"/>
        <v>168.786112</v>
      </c>
      <c r="F9" s="55">
        <f t="shared" si="3"/>
        <v>24.34</v>
      </c>
      <c r="G9" s="55">
        <f t="shared" si="3"/>
        <v>2.0224000000000002</v>
      </c>
      <c r="H9" s="55">
        <f t="shared" si="3"/>
        <v>34.495000000000005</v>
      </c>
      <c r="I9" s="26">
        <f t="shared" si="3"/>
        <v>0</v>
      </c>
      <c r="J9" s="26">
        <f t="shared" si="3"/>
        <v>0</v>
      </c>
      <c r="K9" s="35">
        <f t="shared" si="3"/>
        <v>792.35770400000001</v>
      </c>
    </row>
    <row r="10" spans="1:14" s="19" customFormat="1" x14ac:dyDescent="0.25">
      <c r="A10" s="56" t="s">
        <v>18</v>
      </c>
      <c r="B10" s="57">
        <v>29.782</v>
      </c>
      <c r="C10" s="57">
        <v>67.358000000000004</v>
      </c>
      <c r="D10" s="57">
        <v>41.164000000000001</v>
      </c>
      <c r="E10" s="57">
        <v>63.266112</v>
      </c>
      <c r="F10" s="57"/>
      <c r="G10" s="57"/>
      <c r="H10" s="57">
        <v>9.27</v>
      </c>
      <c r="I10" s="57"/>
      <c r="J10" s="58"/>
      <c r="K10" s="59">
        <f t="shared" si="1"/>
        <v>210.840112</v>
      </c>
    </row>
    <row r="11" spans="1:14" s="19" customFormat="1" x14ac:dyDescent="0.25">
      <c r="A11" s="56" t="s">
        <v>19</v>
      </c>
      <c r="B11" s="57">
        <v>39.529000000000003</v>
      </c>
      <c r="C11" s="57">
        <v>47.67</v>
      </c>
      <c r="D11" s="57">
        <v>31.79</v>
      </c>
      <c r="E11" s="57">
        <v>56.16</v>
      </c>
      <c r="F11" s="57"/>
      <c r="G11" s="57"/>
      <c r="H11" s="57">
        <v>16.614000000000001</v>
      </c>
      <c r="I11" s="57"/>
      <c r="J11" s="58"/>
      <c r="K11" s="59">
        <f t="shared" si="1"/>
        <v>191.76300000000001</v>
      </c>
    </row>
    <row r="12" spans="1:14" s="19" customFormat="1" x14ac:dyDescent="0.25">
      <c r="A12" s="56" t="s">
        <v>20</v>
      </c>
      <c r="B12" s="57">
        <v>29.300637599999998</v>
      </c>
      <c r="C12" s="57">
        <v>57.396000000000001</v>
      </c>
      <c r="D12" s="57">
        <v>38.790554400000005</v>
      </c>
      <c r="E12" s="57">
        <v>49.36</v>
      </c>
      <c r="F12" s="57"/>
      <c r="G12" s="57"/>
      <c r="H12" s="57">
        <v>8.093</v>
      </c>
      <c r="I12" s="57"/>
      <c r="J12" s="58"/>
      <c r="K12" s="59">
        <f t="shared" si="1"/>
        <v>182.940192</v>
      </c>
      <c r="L12" s="29"/>
      <c r="M12" s="30"/>
    </row>
    <row r="13" spans="1:14" s="33" customFormat="1" x14ac:dyDescent="0.25">
      <c r="A13" s="56" t="s">
        <v>21</v>
      </c>
      <c r="B13" s="57">
        <v>24.524000000000001</v>
      </c>
      <c r="C13" s="57">
        <f>117.204+12.21</f>
        <v>129.41399999999999</v>
      </c>
      <c r="D13" s="57">
        <v>25.995999999999999</v>
      </c>
      <c r="E13" s="60"/>
      <c r="F13" s="57">
        <v>24.34</v>
      </c>
      <c r="G13" s="57">
        <v>2.0224000000000002</v>
      </c>
      <c r="H13" s="57">
        <v>0.51800000000000002</v>
      </c>
      <c r="I13" s="57"/>
      <c r="J13" s="58"/>
      <c r="K13" s="59">
        <f>SUM(B13:J13)</f>
        <v>206.81440000000001</v>
      </c>
    </row>
    <row r="14" spans="1:14" s="19" customFormat="1" x14ac:dyDescent="0.25">
      <c r="A14" s="31" t="s">
        <v>22</v>
      </c>
      <c r="B14" s="55">
        <v>45.844000000000001</v>
      </c>
      <c r="C14" s="55">
        <v>97.56</v>
      </c>
      <c r="D14" s="55">
        <v>15.622999999999999</v>
      </c>
      <c r="E14" s="55">
        <v>22.492999999999999</v>
      </c>
      <c r="F14" s="55">
        <v>10.56</v>
      </c>
      <c r="G14" s="55">
        <v>5</v>
      </c>
      <c r="H14" s="55">
        <v>15.2</v>
      </c>
      <c r="I14" s="36"/>
      <c r="J14" s="27"/>
      <c r="K14" s="35">
        <f>SUM(B14:J14)</f>
        <v>212.27999999999997</v>
      </c>
      <c r="L14" s="19" t="s">
        <v>23</v>
      </c>
      <c r="M14" s="30"/>
    </row>
    <row r="15" spans="1:14" s="19" customFormat="1" x14ac:dyDescent="0.25">
      <c r="A15" s="31" t="s">
        <v>27</v>
      </c>
      <c r="B15" s="32">
        <v>20.448</v>
      </c>
      <c r="C15" s="32">
        <v>79.628</v>
      </c>
      <c r="D15" s="32">
        <v>15.356999999999999</v>
      </c>
      <c r="E15" s="32">
        <v>16.846</v>
      </c>
      <c r="F15" s="32">
        <v>13.731</v>
      </c>
      <c r="G15" s="32">
        <v>11.944000000000001</v>
      </c>
      <c r="H15" s="32">
        <v>25.46</v>
      </c>
      <c r="I15" s="54"/>
      <c r="J15" s="34"/>
      <c r="K15" s="35">
        <f>SUM(B15:J15)</f>
        <v>183.41399999999999</v>
      </c>
      <c r="M15" s="30"/>
    </row>
    <row r="16" spans="1:14" s="19" customFormat="1" x14ac:dyDescent="0.25">
      <c r="A16" s="37" t="s">
        <v>24</v>
      </c>
      <c r="B16" s="38">
        <f>SUM(B6:B15)-B10-B11-B12-B13</f>
        <v>299.6236376</v>
      </c>
      <c r="C16" s="38">
        <f t="shared" ref="C16:H16" si="4">SUM(C6:C15)-C10-C11-C12-C13</f>
        <v>645.34599999999989</v>
      </c>
      <c r="D16" s="38">
        <f t="shared" si="4"/>
        <v>281.46597279999997</v>
      </c>
      <c r="E16" s="38">
        <f t="shared" si="4"/>
        <v>281.70211199999994</v>
      </c>
      <c r="F16" s="38">
        <f t="shared" si="4"/>
        <v>48.631</v>
      </c>
      <c r="G16" s="38">
        <f t="shared" si="4"/>
        <v>18.9664</v>
      </c>
      <c r="H16" s="38">
        <f t="shared" si="4"/>
        <v>75.155000000000001</v>
      </c>
      <c r="I16" s="38">
        <f t="shared" ref="I16:P16" si="5">SUM(I6:I15)</f>
        <v>0</v>
      </c>
      <c r="J16" s="38">
        <f t="shared" si="5"/>
        <v>0</v>
      </c>
      <c r="K16" s="18">
        <f>SUM(B16:J16)</f>
        <v>1650.8901223999999</v>
      </c>
      <c r="L16" s="30">
        <f>K4-K16</f>
        <v>319.92599760000007</v>
      </c>
      <c r="M16" s="30">
        <f>K6+K7+K8+K9+K14+K15</f>
        <v>1650.8901224000001</v>
      </c>
    </row>
    <row r="17" spans="1:13" x14ac:dyDescent="0.25">
      <c r="A17" s="39"/>
      <c r="K17" s="40"/>
      <c r="L17" s="9"/>
      <c r="M17" s="9"/>
    </row>
    <row r="18" spans="1:13" s="21" customFormat="1" x14ac:dyDescent="0.25">
      <c r="A18" s="41" t="s">
        <v>25</v>
      </c>
      <c r="B18" s="42">
        <f>B2-B16</f>
        <v>113.98436240000001</v>
      </c>
      <c r="C18" s="42">
        <f t="shared" ref="C18:J18" si="6">C2-C16</f>
        <v>31.278000000000134</v>
      </c>
      <c r="D18" s="42">
        <f t="shared" si="6"/>
        <v>13.686027200000012</v>
      </c>
      <c r="E18" s="42">
        <f t="shared" si="6"/>
        <v>3.1538880000000518</v>
      </c>
      <c r="F18" s="42">
        <f t="shared" si="6"/>
        <v>54.641000000000005</v>
      </c>
      <c r="G18" s="42">
        <f t="shared" si="6"/>
        <v>47.9056</v>
      </c>
      <c r="H18" s="42">
        <f t="shared" si="6"/>
        <v>158.11699999999999</v>
      </c>
      <c r="I18" s="42">
        <f t="shared" si="6"/>
        <v>118.37569999999999</v>
      </c>
      <c r="J18" s="42">
        <f t="shared" si="6"/>
        <v>4.3680000000000003</v>
      </c>
      <c r="K18" s="43">
        <f t="shared" ref="K18" si="7">SUM(B18:J18)</f>
        <v>545.50957760000017</v>
      </c>
    </row>
    <row r="19" spans="1:13" s="47" customFormat="1" ht="27.6" customHeight="1" x14ac:dyDescent="0.25">
      <c r="A19" s="44" t="s">
        <v>26</v>
      </c>
      <c r="B19" s="45">
        <f>B4-B16</f>
        <v>13.000258400000007</v>
      </c>
      <c r="C19" s="45">
        <f>C4-C16</f>
        <v>29.999840000000063</v>
      </c>
      <c r="D19" s="45">
        <f>D4-D16</f>
        <v>10.000267199999996</v>
      </c>
      <c r="E19" s="45">
        <f t="shared" ref="E19:J19" si="8">E4-E16</f>
        <v>-3.2799999996768747E-4</v>
      </c>
      <c r="F19" s="45">
        <f>F4-F16</f>
        <v>10.000351999999999</v>
      </c>
      <c r="G19" s="45">
        <f t="shared" si="8"/>
        <v>30.000335999999997</v>
      </c>
      <c r="H19" s="45">
        <f t="shared" si="8"/>
        <v>115.15231199999999</v>
      </c>
      <c r="I19" s="45">
        <f t="shared" si="8"/>
        <v>107.46527999999999</v>
      </c>
      <c r="J19" s="45">
        <f t="shared" si="8"/>
        <v>4.3076800000000004</v>
      </c>
      <c r="K19" s="46">
        <f>SUM(B19:J19)</f>
        <v>319.92599760000007</v>
      </c>
    </row>
    <row r="20" spans="1:13" ht="34.9" customHeight="1" x14ac:dyDescent="0.25">
      <c r="A20" s="9"/>
      <c r="K20" s="48"/>
    </row>
    <row r="21" spans="1:13" x14ac:dyDescent="0.25">
      <c r="B21" s="9">
        <f>B14/1.04</f>
        <v>44.080769230769228</v>
      </c>
      <c r="C21" s="9"/>
      <c r="D21" s="9"/>
      <c r="K21" s="9"/>
    </row>
    <row r="22" spans="1:13" x14ac:dyDescent="0.25">
      <c r="K22" s="49"/>
    </row>
    <row r="23" spans="1:13" x14ac:dyDescent="0.25">
      <c r="C23" s="9"/>
      <c r="H23" s="9"/>
      <c r="K23" s="9"/>
    </row>
    <row r="24" spans="1:13" x14ac:dyDescent="0.25">
      <c r="D24" s="9"/>
      <c r="E24" s="50"/>
      <c r="F24" s="9"/>
      <c r="G24" s="9"/>
    </row>
    <row r="25" spans="1:13" x14ac:dyDescent="0.25">
      <c r="C25" s="9"/>
      <c r="E25" s="51"/>
    </row>
    <row r="26" spans="1:13" x14ac:dyDescent="0.25">
      <c r="E26" s="51"/>
    </row>
    <row r="27" spans="1:13" x14ac:dyDescent="0.25">
      <c r="E27" s="51"/>
    </row>
    <row r="33" spans="2:4" x14ac:dyDescent="0.25">
      <c r="B33" s="52"/>
      <c r="C33" s="53"/>
      <c r="D33" s="53"/>
    </row>
  </sheetData>
  <pageMargins left="0.7" right="0.7" top="0.75" bottom="0.75" header="0.3" footer="0.3"/>
  <pageSetup paperSize="9" scale="75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5DEAE-0EAA-46C5-B988-B426EE7784ED}">
  <sheetPr>
    <tabColor rgb="FF00B050"/>
    <pageSetUpPr fitToPage="1"/>
  </sheetPr>
  <dimension ref="A1:N33"/>
  <sheetViews>
    <sheetView view="pageBreakPreview" zoomScaleNormal="100" zoomScaleSheetLayoutView="100" workbookViewId="0">
      <selection activeCell="E20" sqref="E20"/>
    </sheetView>
  </sheetViews>
  <sheetFormatPr defaultColWidth="9.85546875" defaultRowHeight="15" x14ac:dyDescent="0.25"/>
  <cols>
    <col min="1" max="1" width="36.28515625" style="1" customWidth="1"/>
    <col min="2" max="10" width="13.42578125" style="1" customWidth="1"/>
    <col min="11" max="11" width="16.85546875" style="1" customWidth="1"/>
    <col min="12" max="12" width="18.42578125" style="1" customWidth="1"/>
    <col min="13" max="13" width="19.7109375" style="1" customWidth="1"/>
    <col min="14" max="18" width="13.42578125" style="1" customWidth="1"/>
    <col min="19" max="19" width="12.7109375" style="1" bestFit="1" customWidth="1"/>
    <col min="20" max="16384" width="9.85546875" style="1"/>
  </cols>
  <sheetData>
    <row r="1" spans="1:14" s="5" customFormat="1" ht="80.45" customHeight="1" x14ac:dyDescent="0.25">
      <c r="A1" s="2"/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4" t="s">
        <v>0</v>
      </c>
      <c r="L1" s="1"/>
      <c r="M1" s="1"/>
      <c r="N1" s="1"/>
    </row>
    <row r="2" spans="1:14" s="10" customFormat="1" ht="32.450000000000003" customHeight="1" x14ac:dyDescent="0.25">
      <c r="A2" s="6" t="s">
        <v>10</v>
      </c>
      <c r="B2" s="7">
        <v>413.608</v>
      </c>
      <c r="C2" s="7">
        <v>676.62400000000002</v>
      </c>
      <c r="D2" s="7">
        <v>295.15199999999999</v>
      </c>
      <c r="E2" s="7">
        <v>284.85599999999999</v>
      </c>
      <c r="F2" s="7">
        <v>103.27200000000001</v>
      </c>
      <c r="G2" s="7">
        <v>66.872</v>
      </c>
      <c r="H2" s="7">
        <v>233.27199999999999</v>
      </c>
      <c r="I2" s="7">
        <v>118.37569999999999</v>
      </c>
      <c r="J2" s="7">
        <v>4.3680000000000003</v>
      </c>
      <c r="K2" s="8">
        <f>SUM(B2:J2)</f>
        <v>2196.3996999999999</v>
      </c>
      <c r="L2" s="9"/>
      <c r="M2" s="1"/>
      <c r="N2" s="1"/>
    </row>
    <row r="3" spans="1:14" s="16" customFormat="1" ht="23.1" customHeight="1" x14ac:dyDescent="0.25">
      <c r="A3" s="11" t="s">
        <v>11</v>
      </c>
      <c r="B3" s="12">
        <v>300.59989999999999</v>
      </c>
      <c r="C3" s="12">
        <v>649.37099999999998</v>
      </c>
      <c r="D3" s="12">
        <v>280.25599999999997</v>
      </c>
      <c r="E3" s="12">
        <v>270.86709999999999</v>
      </c>
      <c r="F3" s="13">
        <v>56.376300000000001</v>
      </c>
      <c r="G3" s="12">
        <v>47.083399999999997</v>
      </c>
      <c r="H3" s="12">
        <v>182.98779999999999</v>
      </c>
      <c r="I3" s="12">
        <v>103.33199999999999</v>
      </c>
      <c r="J3" s="12">
        <v>4.1420000000000003</v>
      </c>
      <c r="K3" s="14">
        <f>SUM(B3:J3)</f>
        <v>1895.0154999999997</v>
      </c>
      <c r="L3" s="9"/>
      <c r="M3" s="1"/>
      <c r="N3" s="15"/>
    </row>
    <row r="4" spans="1:14" s="17" customFormat="1" ht="23.1" customHeight="1" x14ac:dyDescent="0.25">
      <c r="A4" s="17" t="s">
        <v>12</v>
      </c>
      <c r="B4" s="13">
        <f>B3*1.04</f>
        <v>312.623896</v>
      </c>
      <c r="C4" s="13">
        <f t="shared" ref="C4:J4" si="0">C3*1.04</f>
        <v>675.34583999999995</v>
      </c>
      <c r="D4" s="13">
        <f t="shared" si="0"/>
        <v>291.46623999999997</v>
      </c>
      <c r="E4" s="13">
        <f t="shared" si="0"/>
        <v>281.70178399999998</v>
      </c>
      <c r="F4" s="13">
        <f t="shared" si="0"/>
        <v>58.631352</v>
      </c>
      <c r="G4" s="13">
        <f t="shared" si="0"/>
        <v>48.966735999999997</v>
      </c>
      <c r="H4" s="13">
        <f t="shared" si="0"/>
        <v>190.307312</v>
      </c>
      <c r="I4" s="13">
        <f t="shared" si="0"/>
        <v>107.46527999999999</v>
      </c>
      <c r="J4" s="13">
        <f t="shared" si="0"/>
        <v>4.3076800000000004</v>
      </c>
      <c r="K4" s="18">
        <f t="shared" ref="K4:K12" si="1">SUM(B4:J4)</f>
        <v>1970.81612</v>
      </c>
      <c r="L4" s="19" t="s">
        <v>13</v>
      </c>
      <c r="M4" s="19" t="s">
        <v>14</v>
      </c>
      <c r="N4" s="20"/>
    </row>
    <row r="5" spans="1:14" s="21" customFormat="1" ht="21" customHeight="1" x14ac:dyDescent="0.25">
      <c r="B5" s="22">
        <f>B2-B4</f>
        <v>100.984104</v>
      </c>
      <c r="C5" s="22">
        <f t="shared" ref="C5:J5" si="2">C2-C4</f>
        <v>1.2781600000000708</v>
      </c>
      <c r="D5" s="22">
        <f t="shared" si="2"/>
        <v>3.6857600000000161</v>
      </c>
      <c r="E5" s="22">
        <f>E2-E4</f>
        <v>3.1542160000000194</v>
      </c>
      <c r="F5" s="22">
        <f>F2-F4</f>
        <v>44.640648000000006</v>
      </c>
      <c r="G5" s="22">
        <f t="shared" si="2"/>
        <v>17.905264000000003</v>
      </c>
      <c r="H5" s="22">
        <f t="shared" si="2"/>
        <v>42.964687999999995</v>
      </c>
      <c r="I5" s="22">
        <f t="shared" si="2"/>
        <v>10.910420000000002</v>
      </c>
      <c r="J5" s="23">
        <f t="shared" si="2"/>
        <v>6.0319999999999929E-2</v>
      </c>
      <c r="K5" s="24">
        <f t="shared" si="1"/>
        <v>225.5835800000001</v>
      </c>
      <c r="L5" s="9">
        <f>K4+1.03272+4.2615</f>
        <v>1976.11034</v>
      </c>
      <c r="M5" s="1"/>
    </row>
    <row r="6" spans="1:14" s="19" customFormat="1" x14ac:dyDescent="0.25">
      <c r="A6" s="25" t="s">
        <v>15</v>
      </c>
      <c r="B6" s="26">
        <v>17.760999999999999</v>
      </c>
      <c r="C6" s="26">
        <v>35.142000000000003</v>
      </c>
      <c r="D6" s="26">
        <v>29.047418400000002</v>
      </c>
      <c r="E6" s="26"/>
      <c r="F6" s="26"/>
      <c r="G6" s="26"/>
      <c r="H6" s="26"/>
      <c r="I6" s="26"/>
      <c r="J6" s="27"/>
      <c r="K6" s="28">
        <f t="shared" si="1"/>
        <v>81.950418400000004</v>
      </c>
    </row>
    <row r="7" spans="1:14" s="19" customFormat="1" x14ac:dyDescent="0.25">
      <c r="A7" s="25" t="s">
        <v>16</v>
      </c>
      <c r="B7" s="26">
        <v>34.200000000000003</v>
      </c>
      <c r="C7" s="26">
        <v>43.41</v>
      </c>
      <c r="D7" s="26">
        <v>35.08</v>
      </c>
      <c r="E7" s="26">
        <v>14.2</v>
      </c>
      <c r="F7" s="26"/>
      <c r="G7" s="26"/>
      <c r="H7" s="26"/>
      <c r="I7" s="26"/>
      <c r="J7" s="27"/>
      <c r="K7" s="28">
        <f t="shared" si="1"/>
        <v>126.89</v>
      </c>
    </row>
    <row r="8" spans="1:14" s="19" customFormat="1" x14ac:dyDescent="0.25">
      <c r="A8" s="25" t="s">
        <v>17</v>
      </c>
      <c r="B8" s="26">
        <v>58.234999999999999</v>
      </c>
      <c r="C8" s="26">
        <v>87.768000000000001</v>
      </c>
      <c r="D8" s="26">
        <v>48.618000000000002</v>
      </c>
      <c r="E8" s="26">
        <v>59.377000000000002</v>
      </c>
      <c r="F8" s="26"/>
      <c r="G8" s="26"/>
      <c r="H8" s="26"/>
      <c r="I8" s="26"/>
      <c r="J8" s="27"/>
      <c r="K8" s="28">
        <f t="shared" si="1"/>
        <v>253.99799999999999</v>
      </c>
    </row>
    <row r="9" spans="1:14" s="19" customFormat="1" x14ac:dyDescent="0.25">
      <c r="A9" s="25" t="s">
        <v>28</v>
      </c>
      <c r="B9" s="26">
        <f>B10+B11+B12+B13</f>
        <v>123.13563760000001</v>
      </c>
      <c r="C9" s="26">
        <f t="shared" ref="C9:K9" si="3">C10+C11+C12+C13</f>
        <v>301.83799999999997</v>
      </c>
      <c r="D9" s="26">
        <f t="shared" si="3"/>
        <v>137.74055440000001</v>
      </c>
      <c r="E9" s="26">
        <f t="shared" si="3"/>
        <v>168.786112</v>
      </c>
      <c r="F9" s="26">
        <f t="shared" si="3"/>
        <v>24.34</v>
      </c>
      <c r="G9" s="26">
        <f t="shared" si="3"/>
        <v>2.0224000000000002</v>
      </c>
      <c r="H9" s="26">
        <f t="shared" si="3"/>
        <v>34.495000000000005</v>
      </c>
      <c r="I9" s="26">
        <f t="shared" si="3"/>
        <v>0</v>
      </c>
      <c r="J9" s="26">
        <f t="shared" si="3"/>
        <v>0</v>
      </c>
      <c r="K9" s="35">
        <f t="shared" si="3"/>
        <v>792.35770400000001</v>
      </c>
    </row>
    <row r="10" spans="1:14" s="19" customFormat="1" x14ac:dyDescent="0.25">
      <c r="A10" s="56" t="s">
        <v>18</v>
      </c>
      <c r="B10" s="57">
        <v>29.782</v>
      </c>
      <c r="C10" s="57">
        <v>67.358000000000004</v>
      </c>
      <c r="D10" s="57">
        <v>41.164000000000001</v>
      </c>
      <c r="E10" s="57">
        <v>63.266112</v>
      </c>
      <c r="F10" s="57"/>
      <c r="G10" s="57"/>
      <c r="H10" s="57">
        <v>9.27</v>
      </c>
      <c r="I10" s="57"/>
      <c r="J10" s="58"/>
      <c r="K10" s="59">
        <f t="shared" si="1"/>
        <v>210.840112</v>
      </c>
    </row>
    <row r="11" spans="1:14" s="19" customFormat="1" x14ac:dyDescent="0.25">
      <c r="A11" s="56" t="s">
        <v>19</v>
      </c>
      <c r="B11" s="57">
        <v>39.529000000000003</v>
      </c>
      <c r="C11" s="57">
        <v>47.67</v>
      </c>
      <c r="D11" s="57">
        <v>31.79</v>
      </c>
      <c r="E11" s="57">
        <v>56.16</v>
      </c>
      <c r="F11" s="57"/>
      <c r="G11" s="57"/>
      <c r="H11" s="57">
        <v>16.614000000000001</v>
      </c>
      <c r="I11" s="57"/>
      <c r="J11" s="58"/>
      <c r="K11" s="59">
        <f t="shared" si="1"/>
        <v>191.76300000000001</v>
      </c>
    </row>
    <row r="12" spans="1:14" s="19" customFormat="1" x14ac:dyDescent="0.25">
      <c r="A12" s="56" t="s">
        <v>20</v>
      </c>
      <c r="B12" s="57">
        <v>29.300637599999998</v>
      </c>
      <c r="C12" s="57">
        <v>57.396000000000001</v>
      </c>
      <c r="D12" s="57">
        <v>38.790554400000005</v>
      </c>
      <c r="E12" s="57">
        <v>49.36</v>
      </c>
      <c r="F12" s="57"/>
      <c r="G12" s="57"/>
      <c r="H12" s="57">
        <v>8.093</v>
      </c>
      <c r="I12" s="57"/>
      <c r="J12" s="58"/>
      <c r="K12" s="59">
        <f t="shared" si="1"/>
        <v>182.940192</v>
      </c>
      <c r="L12" s="29"/>
      <c r="M12" s="30"/>
    </row>
    <row r="13" spans="1:14" s="33" customFormat="1" x14ac:dyDescent="0.25">
      <c r="A13" s="56" t="s">
        <v>21</v>
      </c>
      <c r="B13" s="57">
        <v>24.524000000000001</v>
      </c>
      <c r="C13" s="57">
        <f>117.204+12.21</f>
        <v>129.41399999999999</v>
      </c>
      <c r="D13" s="57">
        <v>25.995999999999999</v>
      </c>
      <c r="E13" s="60"/>
      <c r="F13" s="57">
        <v>24.34</v>
      </c>
      <c r="G13" s="57">
        <v>2.0224000000000002</v>
      </c>
      <c r="H13" s="57">
        <v>0.51800000000000002</v>
      </c>
      <c r="I13" s="57"/>
      <c r="J13" s="58"/>
      <c r="K13" s="59">
        <f>SUM(B13:J13)</f>
        <v>206.81440000000001</v>
      </c>
    </row>
    <row r="14" spans="1:14" s="19" customFormat="1" x14ac:dyDescent="0.25">
      <c r="A14" s="31" t="s">
        <v>22</v>
      </c>
      <c r="B14" s="32">
        <v>45.844000000000001</v>
      </c>
      <c r="C14" s="32">
        <v>97.56</v>
      </c>
      <c r="D14" s="32">
        <v>15.622999999999999</v>
      </c>
      <c r="E14" s="26">
        <v>22.492999999999999</v>
      </c>
      <c r="F14" s="32">
        <v>10.56</v>
      </c>
      <c r="G14" s="32">
        <v>5</v>
      </c>
      <c r="H14" s="32">
        <v>15.2</v>
      </c>
      <c r="I14" s="36"/>
      <c r="J14" s="27"/>
      <c r="K14" s="35">
        <f>SUM(B14:J14)</f>
        <v>212.27999999999997</v>
      </c>
      <c r="L14" s="19" t="s">
        <v>23</v>
      </c>
      <c r="M14" s="30"/>
    </row>
    <row r="15" spans="1:14" s="19" customFormat="1" x14ac:dyDescent="0.25">
      <c r="A15" s="31" t="s">
        <v>27</v>
      </c>
      <c r="B15" s="32">
        <v>20.448</v>
      </c>
      <c r="C15" s="32">
        <v>79.628</v>
      </c>
      <c r="D15" s="32">
        <v>15.356999999999999</v>
      </c>
      <c r="E15" s="32">
        <v>16.846</v>
      </c>
      <c r="F15" s="32">
        <v>13.731</v>
      </c>
      <c r="G15" s="32">
        <v>11.944000000000001</v>
      </c>
      <c r="H15" s="32">
        <v>25.46</v>
      </c>
      <c r="I15" s="54"/>
      <c r="J15" s="34"/>
      <c r="K15" s="35">
        <f>SUM(B15:J15)</f>
        <v>183.41399999999999</v>
      </c>
      <c r="M15" s="30"/>
    </row>
    <row r="16" spans="1:14" s="19" customFormat="1" x14ac:dyDescent="0.25">
      <c r="A16" s="37" t="s">
        <v>24</v>
      </c>
      <c r="B16" s="38">
        <f>SUM(B6:B15)-B10-B11-B12-B13</f>
        <v>299.6236376</v>
      </c>
      <c r="C16" s="38">
        <f t="shared" ref="C16:H16" si="4">SUM(C6:C15)-C10-C11-C12-C13</f>
        <v>645.34599999999989</v>
      </c>
      <c r="D16" s="38">
        <f t="shared" si="4"/>
        <v>281.46597279999997</v>
      </c>
      <c r="E16" s="38">
        <f t="shared" si="4"/>
        <v>281.70211199999994</v>
      </c>
      <c r="F16" s="38">
        <f t="shared" si="4"/>
        <v>48.631</v>
      </c>
      <c r="G16" s="38">
        <f t="shared" si="4"/>
        <v>18.9664</v>
      </c>
      <c r="H16" s="38">
        <f t="shared" si="4"/>
        <v>75.155000000000001</v>
      </c>
      <c r="I16" s="38">
        <f t="shared" ref="C16:J16" si="5">SUM(I6:I15)</f>
        <v>0</v>
      </c>
      <c r="J16" s="38">
        <f t="shared" si="5"/>
        <v>0</v>
      </c>
      <c r="K16" s="18">
        <f>SUM(B16:J16)</f>
        <v>1650.8901223999999</v>
      </c>
      <c r="L16" s="30">
        <f>K4-K16</f>
        <v>319.92599760000007</v>
      </c>
      <c r="M16" s="30"/>
    </row>
    <row r="17" spans="1:13" x14ac:dyDescent="0.25">
      <c r="A17" s="39"/>
      <c r="K17" s="40"/>
      <c r="L17" s="9"/>
      <c r="M17" s="9"/>
    </row>
    <row r="18" spans="1:13" s="21" customFormat="1" x14ac:dyDescent="0.25">
      <c r="A18" s="41" t="s">
        <v>25</v>
      </c>
      <c r="B18" s="42">
        <f>B2-B16</f>
        <v>113.98436240000001</v>
      </c>
      <c r="C18" s="42">
        <f t="shared" ref="C18:J18" si="6">C2-C16</f>
        <v>31.278000000000134</v>
      </c>
      <c r="D18" s="42">
        <f t="shared" si="6"/>
        <v>13.686027200000012</v>
      </c>
      <c r="E18" s="42">
        <f t="shared" si="6"/>
        <v>3.1538880000000518</v>
      </c>
      <c r="F18" s="42">
        <f t="shared" si="6"/>
        <v>54.641000000000005</v>
      </c>
      <c r="G18" s="42">
        <f t="shared" si="6"/>
        <v>47.9056</v>
      </c>
      <c r="H18" s="42">
        <f t="shared" si="6"/>
        <v>158.11699999999999</v>
      </c>
      <c r="I18" s="42">
        <f t="shared" si="6"/>
        <v>118.37569999999999</v>
      </c>
      <c r="J18" s="42">
        <f t="shared" si="6"/>
        <v>4.3680000000000003</v>
      </c>
      <c r="K18" s="43">
        <f t="shared" ref="K18" si="7">SUM(B18:J18)</f>
        <v>545.50957760000017</v>
      </c>
    </row>
    <row r="19" spans="1:13" s="47" customFormat="1" ht="27.6" customHeight="1" x14ac:dyDescent="0.25">
      <c r="A19" s="44" t="s">
        <v>26</v>
      </c>
      <c r="B19" s="45">
        <f>B4-B16</f>
        <v>13.000258400000007</v>
      </c>
      <c r="C19" s="45">
        <f>C4-C16</f>
        <v>29.999840000000063</v>
      </c>
      <c r="D19" s="45">
        <f>D4-D16</f>
        <v>10.000267199999996</v>
      </c>
      <c r="E19" s="45">
        <f t="shared" ref="E19:J19" si="8">E4-E16</f>
        <v>-3.2799999996768747E-4</v>
      </c>
      <c r="F19" s="45">
        <f>F4-F16</f>
        <v>10.000351999999999</v>
      </c>
      <c r="G19" s="45">
        <f t="shared" si="8"/>
        <v>30.000335999999997</v>
      </c>
      <c r="H19" s="45">
        <f t="shared" si="8"/>
        <v>115.15231199999999</v>
      </c>
      <c r="I19" s="45">
        <f t="shared" si="8"/>
        <v>107.46527999999999</v>
      </c>
      <c r="J19" s="45">
        <f t="shared" si="8"/>
        <v>4.3076800000000004</v>
      </c>
      <c r="K19" s="46">
        <f>SUM(B19:J19)</f>
        <v>319.92599760000007</v>
      </c>
    </row>
    <row r="20" spans="1:13" ht="34.9" customHeight="1" x14ac:dyDescent="0.25">
      <c r="A20" s="9"/>
      <c r="K20" s="48"/>
    </row>
    <row r="21" spans="1:13" x14ac:dyDescent="0.25">
      <c r="B21" s="9">
        <f>B14/1.04</f>
        <v>44.080769230769228</v>
      </c>
      <c r="C21" s="9"/>
      <c r="D21" s="9"/>
      <c r="K21" s="9"/>
    </row>
    <row r="22" spans="1:13" x14ac:dyDescent="0.25">
      <c r="K22" s="49"/>
    </row>
    <row r="23" spans="1:13" x14ac:dyDescent="0.25">
      <c r="C23" s="9"/>
      <c r="H23" s="9"/>
      <c r="K23" s="9"/>
    </row>
    <row r="24" spans="1:13" x14ac:dyDescent="0.25">
      <c r="D24" s="9"/>
      <c r="E24" s="50"/>
      <c r="F24" s="9"/>
      <c r="G24" s="9"/>
    </row>
    <row r="25" spans="1:13" x14ac:dyDescent="0.25">
      <c r="C25" s="9"/>
      <c r="E25" s="51"/>
    </row>
    <row r="26" spans="1:13" x14ac:dyDescent="0.25">
      <c r="E26" s="51"/>
    </row>
    <row r="27" spans="1:13" x14ac:dyDescent="0.25">
      <c r="E27" s="51"/>
    </row>
    <row r="33" spans="2:4" x14ac:dyDescent="0.25">
      <c r="B33" s="52"/>
      <c r="C33" s="53"/>
      <c r="D33" s="53"/>
    </row>
  </sheetData>
  <pageMargins left="0.7" right="0.7" top="0.75" bottom="0.75" header="0.3" footer="0.3"/>
  <pageSetup paperSize="9" scale="7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Расчет по кс-6а (2)</vt:lpstr>
      <vt:lpstr>Расчет по кс-6а</vt:lpstr>
      <vt:lpstr>Расчет к КС</vt:lpstr>
      <vt:lpstr>'Расчет к КС'!Область_печати</vt:lpstr>
      <vt:lpstr>'Расчет по кс-6а'!Область_печати</vt:lpstr>
      <vt:lpstr>'Расчет по кс-6а (2)'!Область_печати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 Чудотворцева</dc:creator>
  <cp:lastModifiedBy>Анастасия</cp:lastModifiedBy>
  <dcterms:created xsi:type="dcterms:W3CDTF">2026-05-07T11:18:34Z</dcterms:created>
  <dcterms:modified xsi:type="dcterms:W3CDTF">2026-05-12T09:34:08Z</dcterms:modified>
</cp:coreProperties>
</file>