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ПЕРЕСЧЕТ\разное\мусор\обоснование +ЛСР на 218 млн\"/>
    </mc:Choice>
  </mc:AlternateContent>
  <xr:revisionPtr revIDLastSave="0" documentId="13_ncr:1_{087E498D-C731-46FA-BA07-A153FB4735FA}" xr6:coauthVersionLast="47" xr6:coauthVersionMax="47" xr10:uidLastSave="{00000000-0000-0000-0000-000000000000}"/>
  <bookViews>
    <workbookView xWindow="-120" yWindow="-120" windowWidth="29040" windowHeight="15720" xr2:uid="{75C52123-29E4-4273-94D6-0914D72F1D5F}"/>
  </bookViews>
  <sheets>
    <sheet name="по Грандсмете" sheetId="2" r:id="rId1"/>
    <sheet name="Лист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C10" i="2"/>
  <c r="C19" i="2"/>
  <c r="C11" i="1"/>
  <c r="C16" i="2"/>
  <c r="C17" i="2" s="1"/>
  <c r="C6" i="2"/>
  <c r="C7" i="2" s="1"/>
  <c r="C12" i="2" l="1"/>
  <c r="C13" i="2" s="1"/>
  <c r="C14" i="2" l="1"/>
  <c r="C6" i="1" l="1"/>
  <c r="C7" i="1" l="1"/>
  <c r="C12" i="1"/>
  <c r="C13" i="1" s="1"/>
  <c r="C14" i="1" s="1"/>
  <c r="C15" i="1" s="1"/>
  <c r="C16" i="1" s="1"/>
  <c r="C18" i="1" l="1"/>
  <c r="D19" i="2" s="1"/>
  <c r="E19" i="2" s="1"/>
</calcChain>
</file>

<file path=xl/sharedStrings.xml><?xml version="1.0" encoding="utf-8"?>
<sst xmlns="http://schemas.openxmlformats.org/spreadsheetml/2006/main" count="40" uniqueCount="23">
  <si>
    <t>№ п/п</t>
  </si>
  <si>
    <t>Наименование работ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</si>
  <si>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</si>
  <si>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</si>
  <si>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</si>
  <si>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НДС 20%</t>
  </si>
  <si>
    <t>Расчёт обновленной стоимости работ</t>
  </si>
  <si>
    <t>Непредвиденные 3%</t>
  </si>
  <si>
    <t>Итого с НДС 20%</t>
  </si>
  <si>
    <t>Стоимость работ в контракте</t>
  </si>
  <si>
    <t>Итого с зимними, содержанием и инфляцией</t>
  </si>
  <si>
    <t xml:space="preserve">Итого с зимними, содержанием, инфляцией и непредвиденными </t>
  </si>
  <si>
    <t>Банковская гарантия</t>
  </si>
  <si>
    <t>Итого, с банковской гарантией</t>
  </si>
  <si>
    <t>Затраты на содержание строительной площадки и персонала (4 мес, июль-октябрь)</t>
  </si>
  <si>
    <t xml:space="preserve">Стоимость работ </t>
  </si>
  <si>
    <t xml:space="preserve">Индекс инфляции 2кв.25г./1кв.26г. (октябрь 25г./март 26г., дефлятор, ± 3,9%) </t>
  </si>
  <si>
    <t>Зимнее удорожание работ 2,1% с уходом за материалом зимой</t>
  </si>
  <si>
    <t>Итого с зимними, содержанием</t>
  </si>
  <si>
    <t>Кирилл</t>
  </si>
  <si>
    <r>
      <t>Итого, с договорным коэффициентом (</t>
    </r>
    <r>
      <rPr>
        <i/>
        <sz val="11"/>
        <color theme="1"/>
        <rFont val="Aptos Narrow"/>
        <charset val="204"/>
        <scheme val="minor"/>
      </rPr>
      <t>только на СМР- 1,20409902725</t>
    </r>
    <r>
      <rPr>
        <sz val="11"/>
        <color theme="1"/>
        <rFont val="Aptos Narrow"/>
        <family val="2"/>
        <charset val="204"/>
        <scheme val="minor"/>
      </rPr>
      <t>)</t>
    </r>
  </si>
  <si>
    <t xml:space="preserve">Индекс инфляции 2кв.25г./1кв.26г. (октябрь 25г./март 26г., дефлятор, ± 3,3%) </t>
  </si>
  <si>
    <r>
      <t xml:space="preserve">Зимнее удорожание работ 2,1% </t>
    </r>
    <r>
      <rPr>
        <sz val="11"/>
        <color rgb="FFFF0000"/>
        <rFont val="Aptos Narrow"/>
        <charset val="204"/>
        <scheme val="minor"/>
      </rPr>
      <t>с уходом за материалом зимой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</si>
</sst>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1"/>
      <name val="Aptos Narrow"/>
      <charset val="204"/>
      <scheme val="minor"/>
    </font>
    <font>
      <sz val="11"/>
      <color rgb="FFFF0000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  <font>
      <sz val="11"/>
      <color rgb="FFFF0000"/>
      <name val="Aptos Narrow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5;&#1088;&#1080;&#1083;&#1086;&#1078;&#1077;&#1085;&#1080;&#1103;%20&#1082;%20&#1087;&#1080;&#1089;&#1100;&#1084;&#1091;%20&#1087;&#1086;%20&#1091;&#1074;&#1077;&#1083;&#1080;&#1095;&#1077;&#1085;&#1080;&#1102;%20&#1089;&#1090;&#1086;&#1080;&#1084;&#1086;&#1089;&#1090;&#1080;/&#1057;&#1086;&#1076;&#1077;&#1088;&#1078;&#1072;&#1085;&#1080;&#1077;%20&#1087;&#1083;&#1086;&#1097;&#1072;&#1076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8">
          <cell r="H28">
            <v>8834892.9900000002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56F4-9932-442E-B5FB-51D5CFADC4AC}">
  <sheetPr>
    <tabColor rgb="FFFF0000"/>
  </sheetPr>
  <dimension ref="A1:E19"/>
  <sheetViews>
    <sheetView tabSelected="1" zoomScale="130" zoomScaleNormal="130" workbookViewId="0">
      <selection activeCell="C11" sqref="C11"/>
    </sheetView>
  </sheetViews>
  <sheetFormatPr defaultRowHeight="14.25"/>
  <cols>
    <col min="2" max="2" width="91.375" bestFit="1" customWidth="1"/>
    <col min="3" max="3" width="28.75" bestFit="1" customWidth="1"/>
    <col min="4" max="4" width="14.125" bestFit="1" customWidth="1"/>
    <col min="5" max="5" width="13.875" customWidth="1"/>
  </cols>
  <sheetData>
    <row r="1" spans="1:3" ht="15">
      <c r="A1" s="16"/>
      <c r="B1" s="16"/>
      <c r="C1" s="16"/>
    </row>
    <row r="2" spans="1:3" ht="15">
      <c r="A2" s="1" t="s">
        <v>0</v>
      </c>
      <c r="B2" s="1" t="s">
        <v>1</v>
      </c>
      <c r="C2" s="1" t="s">
        <v>15</v>
      </c>
    </row>
    <row r="3" spans="1:3" ht="15">
      <c r="A3" s="7" t="s">
        <v>9</v>
      </c>
      <c r="B3" s="8"/>
      <c r="C3" s="9"/>
    </row>
    <row r="4" spans="1:3">
      <c r="A4" s="2">
        <v>1</v>
      </c>
      <c r="B4" s="3" t="s">
        <v>2</v>
      </c>
      <c r="C4" s="4">
        <v>155057461.56</v>
      </c>
    </row>
    <row r="5" spans="1:3">
      <c r="A5" s="2">
        <v>2</v>
      </c>
      <c r="B5" s="3" t="s">
        <v>3</v>
      </c>
      <c r="C5" s="4">
        <v>4651723.8499999996</v>
      </c>
    </row>
    <row r="6" spans="1:3">
      <c r="A6" s="2">
        <v>3</v>
      </c>
      <c r="B6" s="3" t="s">
        <v>4</v>
      </c>
      <c r="C6" s="4">
        <f>C4+C5</f>
        <v>159709185.41</v>
      </c>
    </row>
    <row r="7" spans="1:3">
      <c r="A7" s="2">
        <v>4</v>
      </c>
      <c r="B7" s="3" t="s">
        <v>5</v>
      </c>
      <c r="C7" s="4">
        <f>C6*1.2</f>
        <v>191651022.49199998</v>
      </c>
    </row>
    <row r="8" spans="1:3" ht="15">
      <c r="A8" s="6" t="s">
        <v>6</v>
      </c>
      <c r="B8" s="6"/>
      <c r="C8" s="6"/>
    </row>
    <row r="9" spans="1:3">
      <c r="A9" s="2">
        <v>1</v>
      </c>
      <c r="B9" s="3" t="s">
        <v>17</v>
      </c>
      <c r="C9" s="13">
        <v>9767601.6199999992</v>
      </c>
    </row>
    <row r="10" spans="1:3">
      <c r="A10" s="2">
        <v>2</v>
      </c>
      <c r="B10" s="3" t="s">
        <v>14</v>
      </c>
      <c r="C10" s="13">
        <f>[1]Лист1!$H$28</f>
        <v>8834892.9900000002</v>
      </c>
    </row>
    <row r="11" spans="1:3" ht="15">
      <c r="A11" s="2"/>
      <c r="B11" s="10" t="s">
        <v>18</v>
      </c>
      <c r="C11" s="14">
        <v>148229498.66</v>
      </c>
    </row>
    <row r="12" spans="1:3">
      <c r="A12" s="2">
        <v>3</v>
      </c>
      <c r="B12" s="3" t="s">
        <v>7</v>
      </c>
      <c r="C12" s="4">
        <f>C11*0.03</f>
        <v>4446884.9597999994</v>
      </c>
    </row>
    <row r="13" spans="1:3">
      <c r="A13" s="2">
        <v>4</v>
      </c>
      <c r="B13" s="3" t="s">
        <v>21</v>
      </c>
      <c r="C13" s="4">
        <f>(C11+C12)*0.033</f>
        <v>5038320.6594534004</v>
      </c>
    </row>
    <row r="14" spans="1:3" ht="15">
      <c r="A14" s="2"/>
      <c r="B14" s="10" t="s">
        <v>11</v>
      </c>
      <c r="C14" s="14">
        <f>C12+C11+C13</f>
        <v>157714704.27925339</v>
      </c>
    </row>
    <row r="15" spans="1:3" ht="15">
      <c r="A15" s="2"/>
      <c r="B15" s="10" t="s">
        <v>20</v>
      </c>
      <c r="C15" s="14">
        <v>184021979.02000001</v>
      </c>
    </row>
    <row r="16" spans="1:3">
      <c r="A16" s="2"/>
      <c r="B16" s="10" t="s">
        <v>5</v>
      </c>
      <c r="C16" s="4">
        <f>C15*0.2</f>
        <v>36804395.804000005</v>
      </c>
    </row>
    <row r="17" spans="1:5" ht="15">
      <c r="A17" s="12"/>
      <c r="B17" s="11" t="s">
        <v>8</v>
      </c>
      <c r="C17" s="5">
        <f>C15+C16</f>
        <v>220826374.824</v>
      </c>
    </row>
    <row r="18" spans="1:5" ht="15">
      <c r="A18" s="12"/>
      <c r="B18" s="11" t="s">
        <v>12</v>
      </c>
      <c r="C18" s="5">
        <v>1002038.1</v>
      </c>
      <c r="D18" t="s">
        <v>19</v>
      </c>
    </row>
    <row r="19" spans="1:5" ht="15">
      <c r="A19" s="12"/>
      <c r="B19" s="11" t="s">
        <v>13</v>
      </c>
      <c r="C19" s="5">
        <f>C17+C18</f>
        <v>221828412.92399999</v>
      </c>
      <c r="D19" s="15">
        <f>Лист1!C18</f>
        <v>222159962.18062308</v>
      </c>
      <c r="E19" s="15">
        <f>C19-D19</f>
        <v>-331549.25662308931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1D58-0B65-41DB-838E-557BD18B6F90}">
  <dimension ref="A1:C18"/>
  <sheetViews>
    <sheetView zoomScale="130" zoomScaleNormal="130" workbookViewId="0">
      <selection activeCell="B17" sqref="B17"/>
    </sheetView>
  </sheetViews>
  <sheetFormatPr defaultRowHeight="14.25"/>
  <cols>
    <col min="2" max="2" width="72.625" customWidth="1"/>
    <col min="3" max="3" width="28.75" bestFit="1" customWidth="1"/>
    <col min="4" max="4" width="10.875" bestFit="1" customWidth="1"/>
  </cols>
  <sheetData>
    <row r="1" spans="1:3" ht="15">
      <c r="A1" s="16"/>
      <c r="B1" s="16"/>
      <c r="C1" s="16"/>
    </row>
    <row r="2" spans="1:3" ht="15">
      <c r="A2" s="1" t="s">
        <v>0</v>
      </c>
      <c r="B2" s="1" t="s">
        <v>1</v>
      </c>
      <c r="C2" s="1" t="s">
        <v>15</v>
      </c>
    </row>
    <row r="3" spans="1:3" ht="15">
      <c r="A3" s="7" t="s">
        <v>9</v>
      </c>
      <c r="B3" s="8"/>
      <c r="C3" s="9"/>
    </row>
    <row r="4" spans="1:3">
      <c r="A4" s="2">
        <v>1</v>
      </c>
      <c r="B4" s="3" t="s">
        <v>2</v>
      </c>
      <c r="C4" s="4">
        <v>155057461.56</v>
      </c>
    </row>
    <row r="5" spans="1:3">
      <c r="A5" s="2">
        <v>2</v>
      </c>
      <c r="B5" s="3" t="s">
        <v>3</v>
      </c>
      <c r="C5" s="4">
        <v>4651723.8499999996</v>
      </c>
    </row>
    <row r="6" spans="1:3">
      <c r="A6" s="2">
        <v>3</v>
      </c>
      <c r="B6" s="3" t="s">
        <v>4</v>
      </c>
      <c r="C6" s="4">
        <f>C4+C5</f>
        <v>159709185.41</v>
      </c>
    </row>
    <row r="7" spans="1:3">
      <c r="A7" s="2">
        <v>4</v>
      </c>
      <c r="B7" s="3" t="s">
        <v>5</v>
      </c>
      <c r="C7" s="4">
        <f>C6*1.2</f>
        <v>191651022.49199998</v>
      </c>
    </row>
    <row r="8" spans="1:3" ht="15">
      <c r="A8" s="6" t="s">
        <v>6</v>
      </c>
      <c r="B8" s="6"/>
      <c r="C8" s="6"/>
    </row>
    <row r="9" spans="1:3">
      <c r="A9" s="2">
        <v>1</v>
      </c>
      <c r="B9" s="3" t="s">
        <v>22</v>
      </c>
      <c r="C9" s="4">
        <v>9767601.6199999992</v>
      </c>
    </row>
    <row r="10" spans="1:3">
      <c r="A10" s="2">
        <v>2</v>
      </c>
      <c r="B10" s="3" t="s">
        <v>14</v>
      </c>
      <c r="C10" s="4">
        <f>[1]Лист1!$H$28</f>
        <v>8834892.9900000002</v>
      </c>
    </row>
    <row r="11" spans="1:3">
      <c r="A11" s="2">
        <v>3</v>
      </c>
      <c r="B11" s="3" t="s">
        <v>16</v>
      </c>
      <c r="C11" s="4">
        <f>C6*0.033</f>
        <v>5270403.1185300006</v>
      </c>
    </row>
    <row r="12" spans="1:3">
      <c r="A12" s="2"/>
      <c r="B12" s="10" t="s">
        <v>10</v>
      </c>
      <c r="C12" s="4">
        <f>C4+C9+C10+C11</f>
        <v>178930359.28853002</v>
      </c>
    </row>
    <row r="13" spans="1:3">
      <c r="A13" s="2">
        <v>4</v>
      </c>
      <c r="B13" s="3" t="s">
        <v>7</v>
      </c>
      <c r="C13" s="4">
        <f>C12*0.03</f>
        <v>5367910.7786559006</v>
      </c>
    </row>
    <row r="14" spans="1:3">
      <c r="A14" s="2"/>
      <c r="B14" s="10" t="s">
        <v>11</v>
      </c>
      <c r="C14" s="4">
        <f>C13+C12</f>
        <v>184298270.06718591</v>
      </c>
    </row>
    <row r="15" spans="1:3">
      <c r="A15" s="2">
        <v>5</v>
      </c>
      <c r="B15" s="10" t="s">
        <v>5</v>
      </c>
      <c r="C15" s="4">
        <f>C14*0.2</f>
        <v>36859654.013437182</v>
      </c>
    </row>
    <row r="16" spans="1:3" ht="15">
      <c r="A16" s="12">
        <v>7</v>
      </c>
      <c r="B16" s="11" t="s">
        <v>8</v>
      </c>
      <c r="C16" s="5">
        <f>C15+C14</f>
        <v>221157924.08062309</v>
      </c>
    </row>
    <row r="17" spans="1:3" ht="15">
      <c r="A17" s="12">
        <v>8</v>
      </c>
      <c r="B17" s="11" t="s">
        <v>12</v>
      </c>
      <c r="C17" s="5">
        <v>1002038.1</v>
      </c>
    </row>
    <row r="18" spans="1:3" ht="15">
      <c r="A18" s="12">
        <v>9</v>
      </c>
      <c r="B18" s="11" t="s">
        <v>13</v>
      </c>
      <c r="C18" s="5">
        <f>C16+C17</f>
        <v>222159962.18062308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Грандсмете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Анастасия</cp:lastModifiedBy>
  <cp:lastPrinted>2025-10-29T11:51:57Z</cp:lastPrinted>
  <dcterms:created xsi:type="dcterms:W3CDTF">2025-10-28T10:10:42Z</dcterms:created>
  <dcterms:modified xsi:type="dcterms:W3CDTF">2026-04-16T07:17:48Z</dcterms:modified>
</cp:coreProperties>
</file>