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"/>
    </mc:Choice>
  </mc:AlternateContent>
  <xr:revisionPtr revIDLastSave="0" documentId="13_ncr:1_{AE5375CC-1896-458A-A16C-FCA88656D895}" xr6:coauthVersionLast="47" xr6:coauthVersionMax="47" xr10:uidLastSave="{00000000-0000-0000-0000-000000000000}"/>
  <bookViews>
    <workbookView xWindow="28680" yWindow="1290" windowWidth="29040" windowHeight="16440" xr2:uid="{C76FC308-CB15-43BB-AE19-38780009EC2F}"/>
  </bookViews>
  <sheets>
    <sheet name="справка (2)" sheetId="3" r:id="rId1"/>
    <sheet name="справк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3" l="1"/>
  <c r="G23" i="3"/>
  <c r="F23" i="3"/>
  <c r="D19" i="3"/>
  <c r="D4" i="3"/>
  <c r="D12" i="3"/>
  <c r="E14" i="3" s="1"/>
  <c r="H15" i="3"/>
  <c r="L12" i="3"/>
  <c r="M11" i="3" s="1"/>
  <c r="K12" i="3"/>
  <c r="H11" i="3"/>
  <c r="H9" i="3"/>
  <c r="H8" i="3"/>
  <c r="H12" i="3" s="1"/>
  <c r="D8" i="3"/>
  <c r="L7" i="3"/>
  <c r="L6" i="3"/>
  <c r="E6" i="3"/>
  <c r="E5" i="3"/>
  <c r="M3" i="3"/>
  <c r="F3" i="3"/>
  <c r="H4" i="2"/>
  <c r="D4" i="2"/>
  <c r="H15" i="2"/>
  <c r="H3" i="2"/>
  <c r="L12" i="2"/>
  <c r="M11" i="2" s="1"/>
  <c r="H11" i="2"/>
  <c r="K12" i="2"/>
  <c r="H9" i="2"/>
  <c r="H8" i="2"/>
  <c r="H12" i="2" s="1"/>
  <c r="M3" i="2"/>
  <c r="M4" i="3" l="1"/>
  <c r="D8" i="2"/>
  <c r="L6" i="2"/>
  <c r="E6" i="2" s="1"/>
  <c r="E5" i="2"/>
  <c r="F3" i="2"/>
  <c r="L7" i="2"/>
  <c r="M4" i="2"/>
  <c r="D12" i="2" l="1"/>
  <c r="E14" i="2" s="1"/>
</calcChain>
</file>

<file path=xl/sharedStrings.xml><?xml version="1.0" encoding="utf-8"?>
<sst xmlns="http://schemas.openxmlformats.org/spreadsheetml/2006/main" count="182" uniqueCount="44">
  <si>
    <t>Монтаж кровельнного покрытия</t>
  </si>
  <si>
    <t>м2</t>
  </si>
  <si>
    <t>ед.изм.</t>
  </si>
  <si>
    <t>кол-во</t>
  </si>
  <si>
    <t>ст-ть с НДС</t>
  </si>
  <si>
    <t>т</t>
  </si>
  <si>
    <t>Монтаж стеннового покрытия</t>
  </si>
  <si>
    <t>Нащельники и детали обрамления</t>
  </si>
  <si>
    <t>-</t>
  </si>
  <si>
    <t>работа</t>
  </si>
  <si>
    <t>материал</t>
  </si>
  <si>
    <t>*с уплотнит. лентой</t>
  </si>
  <si>
    <t>Профиль HC35-1000-0,7(стены)</t>
  </si>
  <si>
    <t>Профиль H57-750-0,8(кровля)</t>
  </si>
  <si>
    <t>Наименование</t>
  </si>
  <si>
    <t>шт/т</t>
  </si>
  <si>
    <t>1000шт=5,6кг</t>
  </si>
  <si>
    <t>1000шт=8,4кг</t>
  </si>
  <si>
    <t>давальческий</t>
  </si>
  <si>
    <t>0,00036 т.</t>
  </si>
  <si>
    <t>на 1 м2</t>
  </si>
  <si>
    <t>Винты самонарезающие (из расчета 0,00036т на 1 м2)</t>
  </si>
  <si>
    <t>т/шт</t>
  </si>
  <si>
    <t>КМД</t>
  </si>
  <si>
    <t>смета=РД</t>
  </si>
  <si>
    <t>0,021/3312</t>
  </si>
  <si>
    <t>Заклепки 0,9гр *1шт</t>
  </si>
  <si>
    <t>10 000/0,056</t>
  </si>
  <si>
    <t>42 500/0,357</t>
  </si>
  <si>
    <t>50 000/0,045</t>
  </si>
  <si>
    <r>
      <t xml:space="preserve">Винты самонарезающие </t>
    </r>
    <r>
      <rPr>
        <b/>
        <sz val="11"/>
        <color rgb="FFFF0000"/>
        <rFont val="Calibri"/>
        <family val="2"/>
        <charset val="204"/>
        <scheme val="minor"/>
      </rPr>
      <t>В4.8х16</t>
    </r>
  </si>
  <si>
    <r>
      <t>Самонарезающий винт В</t>
    </r>
    <r>
      <rPr>
        <b/>
        <sz val="11"/>
        <color rgb="FFFF0000"/>
        <rFont val="Calibri"/>
        <family val="2"/>
        <charset val="204"/>
        <scheme val="minor"/>
      </rPr>
      <t>5.5х30</t>
    </r>
  </si>
  <si>
    <r>
      <t>Самонарезающий винт В</t>
    </r>
    <r>
      <rPr>
        <b/>
        <sz val="11"/>
        <color rgb="FFFF0000"/>
        <rFont val="Calibri"/>
        <family val="2"/>
        <charset val="204"/>
        <scheme val="minor"/>
      </rPr>
      <t>5.5х50</t>
    </r>
  </si>
  <si>
    <r>
      <t xml:space="preserve">Саморезы </t>
    </r>
    <r>
      <rPr>
        <b/>
        <sz val="11"/>
        <color rgb="FFFF0000"/>
        <rFont val="Calibri"/>
        <family val="2"/>
        <charset val="204"/>
        <scheme val="minor"/>
      </rPr>
      <t>6,3*25</t>
    </r>
    <r>
      <rPr>
        <sz val="11"/>
        <color theme="1"/>
        <rFont val="Calibri"/>
        <family val="2"/>
        <charset val="204"/>
        <scheme val="minor"/>
      </rPr>
      <t xml:space="preserve"> оцинкованные</t>
    </r>
  </si>
  <si>
    <r>
      <t xml:space="preserve">Саморезы  </t>
    </r>
    <r>
      <rPr>
        <b/>
        <sz val="11"/>
        <color rgb="FFFF0000"/>
        <rFont val="Calibri"/>
        <family val="2"/>
        <charset val="204"/>
        <scheme val="minor"/>
      </rPr>
      <t>5,5*19</t>
    </r>
    <r>
      <rPr>
        <sz val="11"/>
        <color theme="1"/>
        <rFont val="Calibri"/>
        <family val="2"/>
        <charset val="204"/>
        <scheme val="minor"/>
      </rPr>
      <t>, RAL  (к нащельникам)</t>
    </r>
  </si>
  <si>
    <t>Монтаж стеннового покрытия(без нащельников)</t>
  </si>
  <si>
    <t>м2/т</t>
  </si>
  <si>
    <t>421,85/0,57</t>
  </si>
  <si>
    <t>в доп.работы</t>
  </si>
  <si>
    <t>закупка (по спецификации ООО "ТД "Спецсталь")</t>
  </si>
  <si>
    <t>?</t>
  </si>
  <si>
    <t>всего саморезов</t>
  </si>
  <si>
    <t>Нащельники и детали обрамления (в АР)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</si>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</sst>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#,##0.00000"/>
    <numFmt numFmtId="166" formatCode="0.000"/>
    <numFmt numFmtId="167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" fontId="0" fillId="0" borderId="15" xfId="0" applyNumberForma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wrapText="1"/>
    </xf>
    <xf numFmtId="2" fontId="0" fillId="0" borderId="0" xfId="0" applyNumberFormat="1"/>
    <xf numFmtId="0" fontId="0" fillId="0" borderId="16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" fontId="0" fillId="0" borderId="23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4" fontId="1" fillId="4" borderId="22" xfId="0" applyNumberFormat="1" applyFont="1" applyFill="1" applyBorder="1" applyAlignment="1">
      <alignment horizontal="center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167" fontId="1" fillId="6" borderId="9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4" fontId="0" fillId="0" borderId="26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5" xfId="0" applyBorder="1" applyAlignment="1">
      <alignment horizontal="right" vertical="center"/>
    </xf>
    <xf numFmtId="0" fontId="0" fillId="0" borderId="2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3D91-DBBF-4B48-AF88-8AD37FACC0A6}">
  <dimension ref="A1:N27"/>
  <sheetViews>
    <sheetView tabSelected="1" workbookViewId="0">
      <selection activeCell="H4" sqref="H4"/>
    </sheetView>
  </sheetViews>
  <sheetFormatPr defaultRowHeight="15" x14ac:dyDescent="0.25"/>
  <cols>
    <col min="1" max="1" width="11" customWidth="1"/>
    <col min="2" max="2" width="29" customWidth="1"/>
    <col min="3" max="3" width="9.140625" style="3"/>
    <col min="4" max="4" width="10.42578125" style="3" customWidth="1"/>
    <col min="5" max="5" width="14.5703125" style="3" customWidth="1"/>
    <col min="6" max="6" width="29" customWidth="1"/>
    <col min="7" max="7" width="11.5703125" bestFit="1" customWidth="1"/>
    <col min="8" max="8" width="14" customWidth="1"/>
    <col min="9" max="9" width="29.28515625" customWidth="1"/>
    <col min="11" max="11" width="14.42578125" customWidth="1"/>
    <col min="12" max="12" width="14.140625" customWidth="1"/>
    <col min="13" max="13" width="10" bestFit="1" customWidth="1"/>
    <col min="14" max="14" width="13.140625" customWidth="1"/>
  </cols>
  <sheetData>
    <row r="1" spans="1:14" ht="15.75" thickBot="1" x14ac:dyDescent="0.3">
      <c r="B1" s="76" t="s">
        <v>24</v>
      </c>
      <c r="C1" s="77"/>
      <c r="D1" s="77"/>
      <c r="E1" s="78"/>
      <c r="F1" s="79" t="s">
        <v>23</v>
      </c>
      <c r="G1" s="80"/>
      <c r="H1" s="81"/>
      <c r="I1" s="79" t="s">
        <v>39</v>
      </c>
      <c r="J1" s="80"/>
      <c r="K1" s="80"/>
      <c r="L1" s="81"/>
    </row>
    <row r="2" spans="1:14" x14ac:dyDescent="0.25">
      <c r="B2" s="35" t="s">
        <v>14</v>
      </c>
      <c r="C2" s="5" t="s">
        <v>2</v>
      </c>
      <c r="D2" s="5" t="s">
        <v>3</v>
      </c>
      <c r="E2" s="10" t="s">
        <v>4</v>
      </c>
      <c r="F2" s="35" t="s">
        <v>14</v>
      </c>
      <c r="G2" s="36" t="s">
        <v>2</v>
      </c>
      <c r="H2" s="37" t="s">
        <v>3</v>
      </c>
      <c r="I2" s="35" t="s">
        <v>14</v>
      </c>
      <c r="J2" s="31" t="s">
        <v>2</v>
      </c>
      <c r="K2" s="5" t="s">
        <v>3</v>
      </c>
      <c r="L2" s="13" t="s">
        <v>4</v>
      </c>
    </row>
    <row r="3" spans="1:14" ht="30" customHeight="1" x14ac:dyDescent="0.25">
      <c r="A3" s="32" t="s">
        <v>9</v>
      </c>
      <c r="B3" s="16" t="s">
        <v>0</v>
      </c>
      <c r="C3" s="4" t="s">
        <v>1</v>
      </c>
      <c r="D3" s="50">
        <v>5270</v>
      </c>
      <c r="E3" s="11">
        <v>5099528.6399999997</v>
      </c>
      <c r="F3" s="38" t="str">
        <f>B3</f>
        <v>Монтаж кровельнного покрытия</v>
      </c>
      <c r="G3" s="4" t="s">
        <v>1</v>
      </c>
      <c r="H3" s="66">
        <v>5426</v>
      </c>
      <c r="I3" s="33" t="s">
        <v>8</v>
      </c>
      <c r="J3" s="4" t="s">
        <v>8</v>
      </c>
      <c r="K3" s="8" t="s">
        <v>8</v>
      </c>
      <c r="L3" s="14" t="s">
        <v>8</v>
      </c>
      <c r="M3" s="43">
        <f>D3-H3</f>
        <v>-156</v>
      </c>
      <c r="N3" t="s">
        <v>38</v>
      </c>
    </row>
    <row r="4" spans="1:14" ht="30" customHeight="1" x14ac:dyDescent="0.25">
      <c r="A4" s="32" t="s">
        <v>9</v>
      </c>
      <c r="B4" s="17" t="s">
        <v>6</v>
      </c>
      <c r="C4" s="7" t="s">
        <v>1</v>
      </c>
      <c r="D4" s="51">
        <f>7297.3*0.9</f>
        <v>6567.5700000000006</v>
      </c>
      <c r="E4" s="12">
        <v>21866814.010000002</v>
      </c>
      <c r="F4" s="38" t="s">
        <v>35</v>
      </c>
      <c r="G4" s="4" t="s">
        <v>1</v>
      </c>
      <c r="H4" s="72">
        <v>6548</v>
      </c>
      <c r="I4" s="34" t="s">
        <v>8</v>
      </c>
      <c r="J4" s="7" t="s">
        <v>8</v>
      </c>
      <c r="K4" s="9" t="s">
        <v>8</v>
      </c>
      <c r="L4" s="15" t="s">
        <v>8</v>
      </c>
      <c r="M4" s="43">
        <f>D4-H4</f>
        <v>19.570000000000618</v>
      </c>
      <c r="N4" t="s">
        <v>38</v>
      </c>
    </row>
    <row r="5" spans="1:14" ht="30" customHeight="1" x14ac:dyDescent="0.25">
      <c r="A5" s="32" t="s">
        <v>10</v>
      </c>
      <c r="B5" s="16" t="s">
        <v>13</v>
      </c>
      <c r="C5" s="4" t="s">
        <v>5</v>
      </c>
      <c r="D5" s="52">
        <v>56.7</v>
      </c>
      <c r="E5" s="11" t="str">
        <f>L5</f>
        <v>давальческий</v>
      </c>
      <c r="F5" s="16" t="s">
        <v>13</v>
      </c>
      <c r="G5" s="4" t="s">
        <v>22</v>
      </c>
      <c r="H5" s="54">
        <v>53.09</v>
      </c>
      <c r="I5" s="27" t="s">
        <v>13</v>
      </c>
      <c r="J5" s="4" t="s">
        <v>5</v>
      </c>
      <c r="K5" s="57">
        <v>56.16</v>
      </c>
      <c r="L5" s="14" t="s">
        <v>18</v>
      </c>
    </row>
    <row r="6" spans="1:14" ht="30" customHeight="1" thickBot="1" x14ac:dyDescent="0.3">
      <c r="A6" s="32" t="s">
        <v>10</v>
      </c>
      <c r="B6" s="17" t="s">
        <v>12</v>
      </c>
      <c r="C6" s="7" t="s">
        <v>5</v>
      </c>
      <c r="D6" s="51">
        <v>54</v>
      </c>
      <c r="E6" s="12" t="str">
        <f>L6</f>
        <v>давальческий</v>
      </c>
      <c r="F6" s="16" t="s">
        <v>12</v>
      </c>
      <c r="G6" s="4" t="s">
        <v>22</v>
      </c>
      <c r="H6" s="67">
        <v>55.6</v>
      </c>
      <c r="I6" s="28" t="s">
        <v>12</v>
      </c>
      <c r="J6" s="7" t="s">
        <v>5</v>
      </c>
      <c r="K6" s="58">
        <v>47.16</v>
      </c>
      <c r="L6" s="18" t="str">
        <f>L5</f>
        <v>давальческий</v>
      </c>
    </row>
    <row r="7" spans="1:14" ht="30" customHeight="1" thickBot="1" x14ac:dyDescent="0.3">
      <c r="A7" s="32" t="s">
        <v>10</v>
      </c>
      <c r="B7" s="20" t="s">
        <v>7</v>
      </c>
      <c r="C7" s="68" t="s">
        <v>5</v>
      </c>
      <c r="D7" s="70">
        <v>3.7959999999999998</v>
      </c>
      <c r="E7" s="71">
        <v>685434.32</v>
      </c>
      <c r="F7" s="16" t="s">
        <v>42</v>
      </c>
      <c r="G7" s="4" t="s">
        <v>5</v>
      </c>
      <c r="H7" s="55">
        <v>0</v>
      </c>
      <c r="I7" s="29" t="s">
        <v>7</v>
      </c>
      <c r="J7" s="68" t="s">
        <v>36</v>
      </c>
      <c r="K7" s="65" t="s">
        <v>37</v>
      </c>
      <c r="L7" s="24">
        <f>652653.27</f>
        <v>652653.27</v>
      </c>
      <c r="M7" s="26" t="s">
        <v>11</v>
      </c>
      <c r="N7" s="25"/>
    </row>
    <row r="8" spans="1:14" ht="30" customHeight="1" x14ac:dyDescent="0.25">
      <c r="A8" s="82" t="s">
        <v>10</v>
      </c>
      <c r="B8" s="83" t="s">
        <v>21</v>
      </c>
      <c r="C8" s="85" t="s">
        <v>5</v>
      </c>
      <c r="D8" s="87">
        <f>1.8972+2.3643</f>
        <v>4.2614999999999998</v>
      </c>
      <c r="E8" s="89">
        <v>1096855.23</v>
      </c>
      <c r="F8" s="16" t="s">
        <v>30</v>
      </c>
      <c r="G8" s="4" t="s">
        <v>5</v>
      </c>
      <c r="H8" s="54">
        <f>0.053+0.05</f>
        <v>0.10300000000000001</v>
      </c>
      <c r="I8" s="27" t="s">
        <v>33</v>
      </c>
      <c r="J8" s="4" t="s">
        <v>15</v>
      </c>
      <c r="K8" s="57" t="s">
        <v>28</v>
      </c>
      <c r="L8" s="15">
        <v>219467</v>
      </c>
      <c r="M8" t="s">
        <v>17</v>
      </c>
    </row>
    <row r="9" spans="1:14" ht="30" customHeight="1" thickBot="1" x14ac:dyDescent="0.3">
      <c r="A9" s="82"/>
      <c r="B9" s="84"/>
      <c r="C9" s="86"/>
      <c r="D9" s="88"/>
      <c r="E9" s="90"/>
      <c r="F9" s="44" t="s">
        <v>31</v>
      </c>
      <c r="G9" s="6" t="s">
        <v>5</v>
      </c>
      <c r="H9" s="56">
        <f>0.037+0.046</f>
        <v>8.299999999999999E-2</v>
      </c>
      <c r="I9" s="30" t="s">
        <v>34</v>
      </c>
      <c r="J9" s="69" t="s">
        <v>15</v>
      </c>
      <c r="K9" s="59" t="s">
        <v>27</v>
      </c>
      <c r="L9" s="19">
        <v>31500</v>
      </c>
      <c r="M9" t="s">
        <v>16</v>
      </c>
    </row>
    <row r="10" spans="1:14" ht="24" customHeight="1" thickBot="1" x14ac:dyDescent="0.3">
      <c r="B10" s="1"/>
      <c r="C10" s="2"/>
      <c r="D10" s="2"/>
      <c r="E10" s="2"/>
      <c r="F10" s="4" t="s">
        <v>32</v>
      </c>
      <c r="G10" s="4" t="s">
        <v>22</v>
      </c>
      <c r="H10" s="4" t="s">
        <v>25</v>
      </c>
      <c r="I10" s="4" t="s">
        <v>32</v>
      </c>
      <c r="J10" s="49" t="s">
        <v>40</v>
      </c>
      <c r="K10" s="60" t="s">
        <v>40</v>
      </c>
      <c r="L10" s="62" t="s">
        <v>40</v>
      </c>
    </row>
    <row r="11" spans="1:14" ht="18.75" customHeight="1" x14ac:dyDescent="0.25">
      <c r="B11" s="1"/>
      <c r="C11" s="2"/>
      <c r="D11" s="2"/>
      <c r="E11" s="2"/>
      <c r="F11" s="45" t="s">
        <v>26</v>
      </c>
      <c r="G11" s="4" t="s">
        <v>5</v>
      </c>
      <c r="H11" s="48">
        <f>0.0009*46603/1000</f>
        <v>4.1942699999999999E-2</v>
      </c>
      <c r="I11" s="45" t="s">
        <v>26</v>
      </c>
      <c r="J11" s="4" t="s">
        <v>15</v>
      </c>
      <c r="K11" s="61" t="s">
        <v>29</v>
      </c>
      <c r="L11" s="63">
        <v>125000</v>
      </c>
      <c r="M11" s="74">
        <f>L11+L12</f>
        <v>500967</v>
      </c>
    </row>
    <row r="12" spans="1:14" ht="15.75" thickBot="1" x14ac:dyDescent="0.3">
      <c r="B12" s="1"/>
      <c r="C12" s="39"/>
      <c r="D12" s="39">
        <f>D3+D4</f>
        <v>11837.57</v>
      </c>
      <c r="E12" s="39"/>
      <c r="F12" s="1" t="s">
        <v>41</v>
      </c>
      <c r="G12" s="46" t="s">
        <v>5</v>
      </c>
      <c r="H12" s="47">
        <f>H8+H9+0.021</f>
        <v>0.20699999999999999</v>
      </c>
      <c r="I12" s="1" t="s">
        <v>41</v>
      </c>
      <c r="J12" s="46" t="s">
        <v>5</v>
      </c>
      <c r="K12" s="47">
        <f>0.357+0.056</f>
        <v>0.41299999999999998</v>
      </c>
      <c r="L12" s="64">
        <f>L8+L9+L11</f>
        <v>375967</v>
      </c>
      <c r="M12" s="75"/>
    </row>
    <row r="13" spans="1:14" x14ac:dyDescent="0.25">
      <c r="B13" s="1"/>
      <c r="C13" s="39"/>
      <c r="D13" s="41" t="s">
        <v>19</v>
      </c>
      <c r="E13" s="39" t="s">
        <v>20</v>
      </c>
      <c r="F13" s="1"/>
      <c r="G13" s="1"/>
      <c r="H13" s="1"/>
      <c r="I13" s="1"/>
      <c r="J13" s="1"/>
      <c r="K13" s="1"/>
      <c r="L13" s="42"/>
    </row>
    <row r="14" spans="1:14" x14ac:dyDescent="0.25">
      <c r="B14" s="1"/>
      <c r="C14" s="39"/>
      <c r="D14" s="41">
        <v>3.6000000000000002E-4</v>
      </c>
      <c r="E14" s="40">
        <f>D12*D14</f>
        <v>4.2615252000000003</v>
      </c>
      <c r="F14" s="1"/>
      <c r="G14" s="1"/>
      <c r="H14" s="1"/>
      <c r="I14" s="1"/>
      <c r="J14" s="1"/>
      <c r="K14" s="1"/>
      <c r="L14" s="1"/>
    </row>
    <row r="15" spans="1:14" x14ac:dyDescent="0.25">
      <c r="B15" s="1"/>
      <c r="C15" s="39"/>
      <c r="D15" s="39"/>
      <c r="E15" s="39"/>
      <c r="F15" s="1"/>
      <c r="G15" s="1"/>
      <c r="H15">
        <f>5426*0.9</f>
        <v>4883.4000000000005</v>
      </c>
      <c r="I15" s="1"/>
      <c r="J15" s="1"/>
      <c r="K15" s="1"/>
      <c r="L15" s="1"/>
    </row>
    <row r="16" spans="1:14" x14ac:dyDescent="0.25">
      <c r="B16" s="1"/>
      <c r="C16" s="39"/>
      <c r="D16" s="39"/>
      <c r="E16" s="39"/>
      <c r="F16" s="1"/>
      <c r="G16" s="1"/>
      <c r="I16" s="1"/>
      <c r="J16" s="1"/>
      <c r="K16" s="1"/>
      <c r="L16" s="1"/>
    </row>
    <row r="17" spans="2:12" x14ac:dyDescent="0.25">
      <c r="B17" s="1"/>
      <c r="C17" s="39"/>
      <c r="D17" s="39"/>
      <c r="E17" s="39"/>
      <c r="F17" s="1"/>
      <c r="G17" s="1"/>
      <c r="I17" s="1">
        <v>6548</v>
      </c>
      <c r="J17" s="1"/>
      <c r="K17" s="1"/>
      <c r="L17" s="1"/>
    </row>
    <row r="18" spans="2:12" x14ac:dyDescent="0.25">
      <c r="B18" s="1"/>
      <c r="C18" s="39"/>
      <c r="D18" s="39"/>
      <c r="E18" s="39"/>
      <c r="F18" s="1"/>
      <c r="G18" s="1"/>
      <c r="I18" s="1"/>
      <c r="J18" s="1"/>
      <c r="K18" s="1"/>
      <c r="L18" s="1"/>
    </row>
    <row r="19" spans="2:12" x14ac:dyDescent="0.25">
      <c r="B19" s="1"/>
      <c r="C19" s="39"/>
      <c r="D19" s="39">
        <f>D4/1000*7.4*0.9</f>
        <v>43.740016200000007</v>
      </c>
      <c r="E19" s="39"/>
      <c r="F19" s="1"/>
      <c r="G19" s="1"/>
      <c r="H19" s="1"/>
      <c r="I19" s="1"/>
      <c r="J19" s="1"/>
      <c r="K19" s="1"/>
      <c r="L19" s="1"/>
    </row>
    <row r="20" spans="2:12" x14ac:dyDescent="0.25">
      <c r="B20" s="1"/>
      <c r="C20" s="39"/>
      <c r="D20" s="39"/>
      <c r="E20" s="39"/>
      <c r="F20" s="1"/>
      <c r="G20" s="1"/>
      <c r="H20" s="1"/>
      <c r="I20" s="1"/>
      <c r="J20" s="1"/>
      <c r="K20" s="1"/>
      <c r="L20" s="1"/>
    </row>
    <row r="21" spans="2:12" x14ac:dyDescent="0.25">
      <c r="B21" s="1"/>
      <c r="C21" s="39"/>
      <c r="D21" s="39"/>
      <c r="E21" s="39"/>
      <c r="F21" s="1"/>
      <c r="G21" s="1"/>
      <c r="H21" s="1"/>
      <c r="I21" s="1"/>
      <c r="J21" s="1"/>
      <c r="K21" s="1"/>
      <c r="L21" s="1"/>
    </row>
    <row r="22" spans="2:12" x14ac:dyDescent="0.25">
      <c r="B22" s="1"/>
      <c r="C22" s="39"/>
      <c r="D22" s="39"/>
      <c r="E22" s="39"/>
      <c r="F22" s="1"/>
      <c r="G22" s="1"/>
      <c r="H22" s="42"/>
      <c r="I22" s="1"/>
      <c r="J22" s="4"/>
      <c r="K22" s="1"/>
      <c r="L22" s="1"/>
    </row>
    <row r="23" spans="2:12" x14ac:dyDescent="0.25">
      <c r="B23" s="1"/>
      <c r="C23" s="2"/>
      <c r="D23" s="2"/>
      <c r="E23" s="2"/>
      <c r="F23" s="1">
        <f>5383</f>
        <v>5383</v>
      </c>
      <c r="G23" s="1">
        <f>H5</f>
        <v>53.09</v>
      </c>
      <c r="H23" s="1" t="s">
        <v>43</v>
      </c>
      <c r="I23" s="1"/>
      <c r="J23" s="1"/>
      <c r="K23" s="1"/>
      <c r="L23" s="1"/>
    </row>
    <row r="24" spans="2:12" x14ac:dyDescent="0.25">
      <c r="B24" s="1"/>
      <c r="C24" s="2"/>
      <c r="D24" s="2"/>
      <c r="E24" s="2"/>
      <c r="F24" s="1">
        <v>1</v>
      </c>
      <c r="G24" s="73">
        <f>F24*G23/F23*1000</f>
        <v>9.8625301876277174</v>
      </c>
      <c r="H24" s="1" t="s">
        <v>43</v>
      </c>
      <c r="I24" s="1"/>
      <c r="J24" s="1"/>
      <c r="K24" s="1"/>
      <c r="L24" s="1"/>
    </row>
    <row r="25" spans="2:12" x14ac:dyDescent="0.25">
      <c r="B25" s="1"/>
      <c r="C25" s="2"/>
      <c r="D25" s="2"/>
      <c r="E25" s="2"/>
      <c r="F25" s="1"/>
      <c r="G25" s="1"/>
      <c r="H25" s="1"/>
      <c r="I25" s="1"/>
      <c r="J25" s="1"/>
      <c r="K25" s="1"/>
      <c r="L25" s="1"/>
    </row>
    <row r="26" spans="2:12" x14ac:dyDescent="0.25">
      <c r="B26" s="1"/>
      <c r="C26" s="2"/>
      <c r="D26" s="2"/>
      <c r="E26" s="2"/>
      <c r="F26" s="1"/>
      <c r="G26" s="1"/>
      <c r="H26" s="1"/>
      <c r="I26" s="1"/>
      <c r="J26" s="1"/>
      <c r="K26" s="1"/>
      <c r="L26" s="1"/>
    </row>
    <row r="27" spans="2:12" x14ac:dyDescent="0.25">
      <c r="B27" s="1"/>
      <c r="C27" s="2"/>
      <c r="D27" s="2"/>
      <c r="E27" s="2"/>
      <c r="F27" s="1"/>
      <c r="G27" s="1"/>
      <c r="H27" s="1"/>
      <c r="I27" s="1"/>
      <c r="J27" s="1"/>
      <c r="K27" s="1"/>
      <c r="L27" s="1"/>
    </row>
  </sheetData>
  <mergeCells count="9">
    <mergeCell ref="M11:M12"/>
    <mergeCell ref="B1:E1"/>
    <mergeCell ref="F1:H1"/>
    <mergeCell ref="I1:L1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2A95-9903-458B-8497-E88612EB7DE9}">
  <dimension ref="A1:N27"/>
  <sheetViews>
    <sheetView workbookViewId="0">
      <selection activeCell="H4" sqref="H4"/>
    </sheetView>
  </sheetViews>
  <sheetFormatPr defaultRowHeight="15" x14ac:dyDescent="0.25"/>
  <cols>
    <col min="1" max="1" width="11" customWidth="1"/>
    <col min="2" max="2" width="29" customWidth="1"/>
    <col min="3" max="3" width="9.140625" style="3"/>
    <col min="4" max="4" width="10.42578125" style="3" customWidth="1"/>
    <col min="5" max="5" width="14.5703125" style="3" customWidth="1"/>
    <col min="6" max="6" width="29" customWidth="1"/>
    <col min="8" max="8" width="14" customWidth="1"/>
    <col min="9" max="9" width="29.28515625" customWidth="1"/>
    <col min="11" max="11" width="14.42578125" customWidth="1"/>
    <col min="12" max="12" width="14.140625" customWidth="1"/>
    <col min="13" max="13" width="10" bestFit="1" customWidth="1"/>
    <col min="14" max="14" width="13.140625" customWidth="1"/>
  </cols>
  <sheetData>
    <row r="1" spans="1:14" ht="15.75" thickBot="1" x14ac:dyDescent="0.3">
      <c r="B1" s="76" t="s">
        <v>24</v>
      </c>
      <c r="C1" s="77"/>
      <c r="D1" s="77"/>
      <c r="E1" s="78"/>
      <c r="F1" s="79" t="s">
        <v>23</v>
      </c>
      <c r="G1" s="80"/>
      <c r="H1" s="81"/>
      <c r="I1" s="79" t="s">
        <v>39</v>
      </c>
      <c r="J1" s="80"/>
      <c r="K1" s="80"/>
      <c r="L1" s="81"/>
    </row>
    <row r="2" spans="1:14" x14ac:dyDescent="0.25">
      <c r="B2" s="35" t="s">
        <v>14</v>
      </c>
      <c r="C2" s="5" t="s">
        <v>2</v>
      </c>
      <c r="D2" s="5" t="s">
        <v>3</v>
      </c>
      <c r="E2" s="10" t="s">
        <v>4</v>
      </c>
      <c r="F2" s="35" t="s">
        <v>14</v>
      </c>
      <c r="G2" s="36" t="s">
        <v>2</v>
      </c>
      <c r="H2" s="37" t="s">
        <v>3</v>
      </c>
      <c r="I2" s="35" t="s">
        <v>14</v>
      </c>
      <c r="J2" s="31" t="s">
        <v>2</v>
      </c>
      <c r="K2" s="5" t="s">
        <v>3</v>
      </c>
      <c r="L2" s="13" t="s">
        <v>4</v>
      </c>
    </row>
    <row r="3" spans="1:14" ht="30" customHeight="1" x14ac:dyDescent="0.25">
      <c r="A3" s="32" t="s">
        <v>9</v>
      </c>
      <c r="B3" s="16" t="s">
        <v>0</v>
      </c>
      <c r="C3" s="4" t="s">
        <v>1</v>
      </c>
      <c r="D3" s="50">
        <v>5270</v>
      </c>
      <c r="E3" s="11">
        <v>5099528.6399999997</v>
      </c>
      <c r="F3" s="38" t="str">
        <f>B3</f>
        <v>Монтаж кровельнного покрытия</v>
      </c>
      <c r="G3" s="4" t="s">
        <v>1</v>
      </c>
      <c r="H3" s="66">
        <f>5383.46*0.9</f>
        <v>4845.1140000000005</v>
      </c>
      <c r="I3" s="33" t="s">
        <v>8</v>
      </c>
      <c r="J3" s="4" t="s">
        <v>8</v>
      </c>
      <c r="K3" s="8" t="s">
        <v>8</v>
      </c>
      <c r="L3" s="14" t="s">
        <v>8</v>
      </c>
      <c r="M3" s="43">
        <f>D3-H3</f>
        <v>424.88599999999951</v>
      </c>
      <c r="N3" t="s">
        <v>38</v>
      </c>
    </row>
    <row r="4" spans="1:14" ht="30" customHeight="1" x14ac:dyDescent="0.25">
      <c r="A4" s="32" t="s">
        <v>9</v>
      </c>
      <c r="B4" s="17" t="s">
        <v>6</v>
      </c>
      <c r="C4" s="7" t="s">
        <v>1</v>
      </c>
      <c r="D4" s="51">
        <f>65.6757*100/0.9</f>
        <v>7297.3</v>
      </c>
      <c r="E4" s="12">
        <v>21866814.010000002</v>
      </c>
      <c r="F4" s="38" t="s">
        <v>35</v>
      </c>
      <c r="G4" s="4" t="s">
        <v>1</v>
      </c>
      <c r="H4" s="67">
        <f>6802.8*0.9</f>
        <v>6122.52</v>
      </c>
      <c r="I4" s="34" t="s">
        <v>8</v>
      </c>
      <c r="J4" s="7" t="s">
        <v>8</v>
      </c>
      <c r="K4" s="9" t="s">
        <v>8</v>
      </c>
      <c r="L4" s="15" t="s">
        <v>8</v>
      </c>
      <c r="M4" s="43">
        <f>D4-H4</f>
        <v>1174.7799999999997</v>
      </c>
      <c r="N4" t="s">
        <v>38</v>
      </c>
    </row>
    <row r="5" spans="1:14" ht="30" customHeight="1" x14ac:dyDescent="0.25">
      <c r="A5" s="32" t="s">
        <v>10</v>
      </c>
      <c r="B5" s="16" t="s">
        <v>13</v>
      </c>
      <c r="C5" s="4" t="s">
        <v>5</v>
      </c>
      <c r="D5" s="52">
        <v>56.7</v>
      </c>
      <c r="E5" s="11" t="str">
        <f>L5</f>
        <v>давальческий</v>
      </c>
      <c r="F5" s="16" t="s">
        <v>13</v>
      </c>
      <c r="G5" s="4" t="s">
        <v>22</v>
      </c>
      <c r="H5" s="54">
        <v>53.09</v>
      </c>
      <c r="I5" s="27" t="s">
        <v>13</v>
      </c>
      <c r="J5" s="4" t="s">
        <v>5</v>
      </c>
      <c r="K5" s="57">
        <v>56.16</v>
      </c>
      <c r="L5" s="14" t="s">
        <v>18</v>
      </c>
    </row>
    <row r="6" spans="1:14" ht="30" customHeight="1" thickBot="1" x14ac:dyDescent="0.3">
      <c r="A6" s="32" t="s">
        <v>10</v>
      </c>
      <c r="B6" s="17" t="s">
        <v>12</v>
      </c>
      <c r="C6" s="7" t="s">
        <v>5</v>
      </c>
      <c r="D6" s="51">
        <v>54</v>
      </c>
      <c r="E6" s="12" t="str">
        <f>L6</f>
        <v>давальческий</v>
      </c>
      <c r="F6" s="16" t="s">
        <v>12</v>
      </c>
      <c r="G6" s="4" t="s">
        <v>22</v>
      </c>
      <c r="H6" s="67">
        <v>50.24</v>
      </c>
      <c r="I6" s="28" t="s">
        <v>12</v>
      </c>
      <c r="J6" s="7" t="s">
        <v>5</v>
      </c>
      <c r="K6" s="58">
        <v>47.16</v>
      </c>
      <c r="L6" s="18" t="str">
        <f>L5</f>
        <v>давальческий</v>
      </c>
    </row>
    <row r="7" spans="1:14" ht="30" customHeight="1" thickBot="1" x14ac:dyDescent="0.3">
      <c r="A7" s="32" t="s">
        <v>10</v>
      </c>
      <c r="B7" s="20" t="s">
        <v>7</v>
      </c>
      <c r="C7" s="21" t="s">
        <v>5</v>
      </c>
      <c r="D7" s="53">
        <v>3.7959999999999998</v>
      </c>
      <c r="E7" s="23">
        <v>685434.32</v>
      </c>
      <c r="F7" s="16" t="s">
        <v>42</v>
      </c>
      <c r="G7" s="4" t="s">
        <v>5</v>
      </c>
      <c r="H7" s="55">
        <v>0</v>
      </c>
      <c r="I7" s="29" t="s">
        <v>7</v>
      </c>
      <c r="J7" s="21" t="s">
        <v>36</v>
      </c>
      <c r="K7" s="65" t="s">
        <v>37</v>
      </c>
      <c r="L7" s="24">
        <f>652653.27</f>
        <v>652653.27</v>
      </c>
      <c r="M7" s="26" t="s">
        <v>11</v>
      </c>
      <c r="N7" s="25"/>
    </row>
    <row r="8" spans="1:14" ht="30" customHeight="1" x14ac:dyDescent="0.25">
      <c r="A8" s="82" t="s">
        <v>10</v>
      </c>
      <c r="B8" s="83" t="s">
        <v>21</v>
      </c>
      <c r="C8" s="85" t="s">
        <v>5</v>
      </c>
      <c r="D8" s="87">
        <f>1.8972+2.3643</f>
        <v>4.2614999999999998</v>
      </c>
      <c r="E8" s="89">
        <v>1096855.23</v>
      </c>
      <c r="F8" s="16" t="s">
        <v>30</v>
      </c>
      <c r="G8" s="4" t="s">
        <v>5</v>
      </c>
      <c r="H8" s="54">
        <f>0.053+0.05</f>
        <v>0.10300000000000001</v>
      </c>
      <c r="I8" s="27" t="s">
        <v>33</v>
      </c>
      <c r="J8" s="4" t="s">
        <v>15</v>
      </c>
      <c r="K8" s="57" t="s">
        <v>28</v>
      </c>
      <c r="L8" s="15">
        <v>219467</v>
      </c>
      <c r="M8" t="s">
        <v>17</v>
      </c>
    </row>
    <row r="9" spans="1:14" ht="30" customHeight="1" thickBot="1" x14ac:dyDescent="0.3">
      <c r="A9" s="82"/>
      <c r="B9" s="84"/>
      <c r="C9" s="86"/>
      <c r="D9" s="88"/>
      <c r="E9" s="90"/>
      <c r="F9" s="44" t="s">
        <v>31</v>
      </c>
      <c r="G9" s="6" t="s">
        <v>5</v>
      </c>
      <c r="H9" s="56">
        <f>0.037+0.046</f>
        <v>8.299999999999999E-2</v>
      </c>
      <c r="I9" s="30" t="s">
        <v>34</v>
      </c>
      <c r="J9" s="22" t="s">
        <v>15</v>
      </c>
      <c r="K9" s="59" t="s">
        <v>27</v>
      </c>
      <c r="L9" s="19">
        <v>31500</v>
      </c>
      <c r="M9" t="s">
        <v>16</v>
      </c>
    </row>
    <row r="10" spans="1:14" ht="24" customHeight="1" thickBot="1" x14ac:dyDescent="0.3">
      <c r="B10" s="1"/>
      <c r="C10" s="2"/>
      <c r="D10" s="2"/>
      <c r="E10" s="2"/>
      <c r="F10" s="4" t="s">
        <v>32</v>
      </c>
      <c r="G10" s="4" t="s">
        <v>22</v>
      </c>
      <c r="H10" s="4" t="s">
        <v>25</v>
      </c>
      <c r="I10" s="4" t="s">
        <v>32</v>
      </c>
      <c r="J10" s="49" t="s">
        <v>40</v>
      </c>
      <c r="K10" s="60" t="s">
        <v>40</v>
      </c>
      <c r="L10" s="62" t="s">
        <v>40</v>
      </c>
    </row>
    <row r="11" spans="1:14" ht="18.75" customHeight="1" x14ac:dyDescent="0.25">
      <c r="B11" s="1"/>
      <c r="C11" s="2"/>
      <c r="D11" s="2"/>
      <c r="E11" s="2"/>
      <c r="F11" s="45" t="s">
        <v>26</v>
      </c>
      <c r="G11" s="4" t="s">
        <v>5</v>
      </c>
      <c r="H11" s="48">
        <f>0.0009*46603/1000</f>
        <v>4.1942699999999999E-2</v>
      </c>
      <c r="I11" s="45" t="s">
        <v>26</v>
      </c>
      <c r="J11" s="4" t="s">
        <v>15</v>
      </c>
      <c r="K11" s="61" t="s">
        <v>29</v>
      </c>
      <c r="L11" s="63">
        <v>125000</v>
      </c>
      <c r="M11" s="74">
        <f>L11+L12</f>
        <v>500967</v>
      </c>
    </row>
    <row r="12" spans="1:14" ht="15.75" thickBot="1" x14ac:dyDescent="0.3">
      <c r="B12" s="1"/>
      <c r="C12" s="39"/>
      <c r="D12" s="39">
        <f>D3+D4</f>
        <v>12567.3</v>
      </c>
      <c r="E12" s="39"/>
      <c r="F12" s="1" t="s">
        <v>41</v>
      </c>
      <c r="G12" s="46" t="s">
        <v>5</v>
      </c>
      <c r="H12" s="47">
        <f>H8+H9+0.021</f>
        <v>0.20699999999999999</v>
      </c>
      <c r="I12" s="1" t="s">
        <v>41</v>
      </c>
      <c r="J12" s="46" t="s">
        <v>5</v>
      </c>
      <c r="K12" s="47">
        <f>0.357+0.056</f>
        <v>0.41299999999999998</v>
      </c>
      <c r="L12" s="64">
        <f>L8+L9+L11</f>
        <v>375967</v>
      </c>
      <c r="M12" s="75"/>
    </row>
    <row r="13" spans="1:14" x14ac:dyDescent="0.25">
      <c r="B13" s="1"/>
      <c r="C13" s="39"/>
      <c r="D13" s="41" t="s">
        <v>19</v>
      </c>
      <c r="E13" s="39" t="s">
        <v>20</v>
      </c>
      <c r="F13" s="1"/>
      <c r="G13" s="1"/>
      <c r="H13" s="1"/>
      <c r="I13" s="1"/>
      <c r="J13" s="1"/>
      <c r="K13" s="1"/>
      <c r="L13" s="42"/>
    </row>
    <row r="14" spans="1:14" x14ac:dyDescent="0.25">
      <c r="B14" s="1"/>
      <c r="C14" s="39"/>
      <c r="D14" s="41">
        <v>3.6000000000000002E-4</v>
      </c>
      <c r="E14" s="40">
        <f>D12*D14</f>
        <v>4.5242279999999999</v>
      </c>
      <c r="F14" s="1"/>
      <c r="G14" s="1"/>
      <c r="H14" s="1"/>
      <c r="I14" s="1"/>
      <c r="J14" s="1"/>
      <c r="K14" s="1"/>
      <c r="L14" s="1"/>
    </row>
    <row r="15" spans="1:14" x14ac:dyDescent="0.25">
      <c r="B15" s="1"/>
      <c r="C15" s="39"/>
      <c r="D15" s="39"/>
      <c r="E15" s="39"/>
      <c r="F15" s="1"/>
      <c r="G15" s="1"/>
      <c r="H15">
        <f>5426*0.9</f>
        <v>4883.4000000000005</v>
      </c>
      <c r="I15" s="1"/>
      <c r="J15" s="1"/>
      <c r="K15" s="1"/>
      <c r="L15" s="1"/>
    </row>
    <row r="16" spans="1:14" x14ac:dyDescent="0.25">
      <c r="B16" s="1"/>
      <c r="C16" s="39"/>
      <c r="D16" s="39"/>
      <c r="E16" s="39"/>
      <c r="F16" s="1"/>
      <c r="G16" s="1"/>
      <c r="I16" s="1"/>
      <c r="J16" s="1"/>
      <c r="K16" s="1"/>
      <c r="L16" s="1"/>
    </row>
    <row r="17" spans="2:12" x14ac:dyDescent="0.25">
      <c r="B17" s="1"/>
      <c r="C17" s="39"/>
      <c r="D17" s="39"/>
      <c r="E17" s="39"/>
      <c r="F17" s="1"/>
      <c r="G17" s="1"/>
      <c r="I17" s="1"/>
      <c r="J17" s="1"/>
      <c r="K17" s="1"/>
      <c r="L17" s="1"/>
    </row>
    <row r="18" spans="2:12" x14ac:dyDescent="0.25">
      <c r="B18" s="1"/>
      <c r="C18" s="39"/>
      <c r="D18" s="39"/>
      <c r="E18" s="39"/>
      <c r="F18" s="1"/>
      <c r="G18" s="1"/>
      <c r="I18" s="1"/>
      <c r="J18" s="1"/>
      <c r="K18" s="1"/>
      <c r="L18" s="1"/>
    </row>
    <row r="19" spans="2:12" x14ac:dyDescent="0.25">
      <c r="B19" s="1"/>
      <c r="C19" s="39"/>
      <c r="D19" s="39"/>
      <c r="E19" s="39"/>
      <c r="F19" s="1"/>
      <c r="G19" s="1"/>
      <c r="H19" s="1"/>
      <c r="I19" s="1"/>
      <c r="J19" s="1"/>
      <c r="K19" s="1"/>
      <c r="L19" s="1"/>
    </row>
    <row r="20" spans="2:12" x14ac:dyDescent="0.25">
      <c r="B20" s="1"/>
      <c r="C20" s="39"/>
      <c r="D20" s="39"/>
      <c r="E20" s="39"/>
      <c r="F20" s="1"/>
      <c r="G20" s="1"/>
      <c r="H20" s="1"/>
      <c r="I20" s="1"/>
      <c r="J20" s="1"/>
      <c r="K20" s="1"/>
      <c r="L20" s="1"/>
    </row>
    <row r="21" spans="2:12" x14ac:dyDescent="0.25">
      <c r="B21" s="1"/>
      <c r="C21" s="39"/>
      <c r="D21" s="39"/>
      <c r="E21" s="39"/>
      <c r="F21" s="1"/>
      <c r="G21" s="1"/>
      <c r="H21" s="1"/>
      <c r="I21" s="1"/>
      <c r="J21" s="1"/>
      <c r="K21" s="1"/>
      <c r="L21" s="1"/>
    </row>
    <row r="22" spans="2:12" x14ac:dyDescent="0.25">
      <c r="B22" s="1"/>
      <c r="C22" s="39"/>
      <c r="D22" s="39"/>
      <c r="E22" s="39"/>
      <c r="F22" s="1"/>
      <c r="G22" s="1"/>
      <c r="H22" s="42"/>
      <c r="I22" s="1"/>
      <c r="J22" s="4"/>
      <c r="K22" s="1"/>
      <c r="L22" s="1"/>
    </row>
    <row r="23" spans="2:12" x14ac:dyDescent="0.25">
      <c r="B23" s="1"/>
      <c r="C23" s="2"/>
      <c r="D23" s="2"/>
      <c r="E23" s="2"/>
      <c r="F23" s="1"/>
      <c r="G23" s="1"/>
      <c r="H23" s="1"/>
      <c r="I23" s="1"/>
      <c r="J23" s="1"/>
      <c r="K23" s="1"/>
      <c r="L23" s="1"/>
    </row>
    <row r="24" spans="2:12" x14ac:dyDescent="0.25">
      <c r="B24" s="1"/>
      <c r="C24" s="2"/>
      <c r="D24" s="2"/>
      <c r="E24" s="2"/>
      <c r="F24" s="1"/>
      <c r="G24" s="1"/>
      <c r="H24" s="1"/>
      <c r="I24" s="1"/>
      <c r="J24" s="1"/>
      <c r="K24" s="1"/>
      <c r="L24" s="1"/>
    </row>
    <row r="25" spans="2:12" x14ac:dyDescent="0.25">
      <c r="B25" s="1"/>
      <c r="C25" s="2"/>
      <c r="D25" s="2"/>
      <c r="E25" s="2"/>
      <c r="F25" s="1"/>
      <c r="G25" s="1"/>
      <c r="H25" s="1"/>
      <c r="I25" s="1"/>
      <c r="J25" s="1"/>
      <c r="K25" s="1"/>
      <c r="L25" s="1"/>
    </row>
    <row r="26" spans="2:12" x14ac:dyDescent="0.25">
      <c r="B26" s="1"/>
      <c r="C26" s="2"/>
      <c r="D26" s="2"/>
      <c r="E26" s="2"/>
      <c r="F26" s="1"/>
      <c r="G26" s="1"/>
      <c r="H26" s="1"/>
      <c r="I26" s="1"/>
      <c r="J26" s="1"/>
      <c r="K26" s="1"/>
      <c r="L26" s="1"/>
    </row>
    <row r="27" spans="2:12" x14ac:dyDescent="0.25">
      <c r="B27" s="1"/>
      <c r="C27" s="2"/>
      <c r="D27" s="2"/>
      <c r="E27" s="2"/>
      <c r="F27" s="1"/>
      <c r="G27" s="1"/>
      <c r="H27" s="1"/>
      <c r="I27" s="1"/>
      <c r="J27" s="1"/>
      <c r="K27" s="1"/>
      <c r="L27" s="1"/>
    </row>
  </sheetData>
  <mergeCells count="9">
    <mergeCell ref="I1:L1"/>
    <mergeCell ref="B1:E1"/>
    <mergeCell ref="M11:M12"/>
    <mergeCell ref="A8:A9"/>
    <mergeCell ref="B8:B9"/>
    <mergeCell ref="C8:C9"/>
    <mergeCell ref="D8:D9"/>
    <mergeCell ref="E8:E9"/>
    <mergeCell ref="F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справка (2)</vt:lpstr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2026-04-24T08:36:42Z</dcterms:created>
  <dcterms:modified xsi:type="dcterms:W3CDTF">2026-05-06T09:41:19Z</dcterms:modified>
</cp:coreProperties>
</file>