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 и доп.работ\"/>
    </mc:Choice>
  </mc:AlternateContent>
  <xr:revisionPtr revIDLastSave="0" documentId="13_ncr:1_{22F40158-04BD-4560-898E-39FF19064523}" xr6:coauthVersionLast="47" xr6:coauthVersionMax="47" xr10:uidLastSave="{00000000-0000-0000-0000-000000000000}"/>
  <bookViews>
    <workbookView xWindow="-120" yWindow="-120" windowWidth="29040" windowHeight="15720" tabRatio="970" activeTab="1" xr2:uid="{00000000-000D-0000-FFFF-FFFF00000000}"/>
  </bookViews>
  <sheets>
    <sheet name="от Маши" sheetId="26" r:id="rId1"/>
    <sheet name="свод" sheetId="1" r:id="rId2"/>
    <sheet name="акт №1" sheetId="2" r:id="rId3"/>
    <sheet name="см.№1" sheetId="18" r:id="rId4"/>
    <sheet name="акт №3" sheetId="4" r:id="rId5"/>
    <sheet name="см.№3" sheetId="19" r:id="rId6"/>
    <sheet name="акт №4" sheetId="5" r:id="rId7"/>
    <sheet name="см.№4" sheetId="12" r:id="rId8"/>
    <sheet name="акт №5" sheetId="6" r:id="rId9"/>
    <sheet name="см.№5" sheetId="13" r:id="rId10"/>
    <sheet name="акт №6" sheetId="7" r:id="rId11"/>
    <sheet name="см.№6" sheetId="14" r:id="rId12"/>
    <sheet name="акт №7" sheetId="8" r:id="rId13"/>
    <sheet name="см.№7 " sheetId="15" r:id="rId14"/>
    <sheet name="акт №8" sheetId="24" r:id="rId15"/>
    <sheet name="см.№8" sheetId="25" r:id="rId16"/>
    <sheet name="акт №10 в работе" sheetId="11" r:id="rId17"/>
    <sheet name="акт №11" sheetId="21" r:id="rId18"/>
    <sheet name="см.№11" sheetId="22" r:id="rId19"/>
    <sheet name="Перевоз мк" sheetId="20" r:id="rId20"/>
    <sheet name="КП" sheetId="23" r:id="rId21"/>
    <sheet name="акт №2 искл" sheetId="3" state="hidden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11">#REF!</definedName>
    <definedName name="_____140">#REF!</definedName>
    <definedName name="_____174">#REF!</definedName>
    <definedName name="_____33">#REF!</definedName>
    <definedName name="_____66">#REF!</definedName>
    <definedName name="____1">#REF!</definedName>
    <definedName name="____140">#REF!</definedName>
    <definedName name="____174">#REF!</definedName>
    <definedName name="____33">#REF!</definedName>
    <definedName name="____66">#REF!</definedName>
    <definedName name="___34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>#REF!</definedName>
    <definedName name="__174">#REF!</definedName>
    <definedName name="__205">#REF!</definedName>
    <definedName name="__33">#REF!</definedName>
    <definedName name="__333">#REF!</definedName>
    <definedName name="__66">#REF!</definedName>
    <definedName name="__IntlFixup" hidden="1">TRUE</definedName>
    <definedName name="__xlnm._FilterDatabase">#REF!</definedName>
    <definedName name="__xlnm.Print_Area">#REF!</definedName>
    <definedName name="_101">#REF!</definedName>
    <definedName name="_123">#REF!</definedName>
    <definedName name="_123Graph_XGraph4" hidden="1">#N/A</definedName>
    <definedName name="_1Excel_BuiltIn_Print_Area_1_1">#REF!</definedName>
    <definedName name="_201">#REF!</definedName>
    <definedName name="_230">#REF!</definedName>
    <definedName name="_243">#REF!</definedName>
    <definedName name="_431">#REF!</definedName>
    <definedName name="_456">#REF!</definedName>
    <definedName name="_488">#REF!</definedName>
    <definedName name="_513">#REF!</definedName>
    <definedName name="_61">#REF!</definedName>
    <definedName name="_73">#REF!</definedName>
    <definedName name="_98">#REF!</definedName>
    <definedName name="_xlnm._FilterDatabase" localSheetId="16" hidden="1">'акт №10 в работе'!$A$37:$J$43</definedName>
    <definedName name="_xlnm._FilterDatabase" localSheetId="17" hidden="1">'акт №11'!$A$37:$J$40</definedName>
    <definedName name="_xlnm._FilterDatabase" localSheetId="14" hidden="1">'акт №8'!$A$35:$H$492</definedName>
    <definedName name="_xlnm._FilterDatabase" hidden="1">#N/A</definedName>
    <definedName name="AccessDatabase" hidden="1">"C:\My Documents\vlad\Var_2\can270398v2t05.mdb"</definedName>
    <definedName name="Excel_BuiltIn__FilterDatabase_2">#REF!</definedName>
    <definedName name="Excel_BuiltIn_Print_Area_1">#REF!</definedName>
    <definedName name="Excel_BuiltIn_Print_Area_1_1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>#REF!</definedName>
    <definedName name="fdfgd">#REF!</definedName>
    <definedName name="sencount" hidden="1">1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hidden="1">{#N/A,#N/A,TRUE,"Лист1";#N/A,#N/A,TRUE,"Лист2";#N/A,#N/A,TRUE,"Лист3"}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hidden="1">#REF!</definedName>
    <definedName name="а">#REF!</definedName>
    <definedName name="А1">#REF!</definedName>
    <definedName name="А308">#REF!</definedName>
    <definedName name="А395">#REF!</definedName>
    <definedName name="А6">#REF!</definedName>
    <definedName name="ааа">#REF!</definedName>
    <definedName name="авт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>#REF!</definedName>
    <definedName name="в_пк_гов_з">#REF!</definedName>
    <definedName name="в_рз_подз">#REF!</definedName>
    <definedName name="в_ск_5с_зфц">#REF!</definedName>
    <definedName name="вL150">#REF!</definedName>
    <definedName name="вL368">#REF!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hidden="1">{#N/A,#N/A,TRUE,"Лист1";#N/A,#N/A,TRUE,"Лист2";#N/A,#N/A,TRUE,"Лист3"}</definedName>
    <definedName name="Возвратные_суммы">#REF!</definedName>
    <definedName name="Временные_здания_линия">#REF!</definedName>
    <definedName name="Временные_здания_площадка">#REF!</definedName>
    <definedName name="Гидрол">[8]топо!$IU$3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>#REF!</definedName>
    <definedName name="дол">#REF!</definedName>
    <definedName name="долл">#REF!</definedName>
    <definedName name="Доп.затраты_в_зимнее_время">#REF!</definedName>
    <definedName name="ДЦ1">#REF!</definedName>
    <definedName name="ДЦ10">#REF!</definedName>
    <definedName name="ДЦ11">#REF!</definedName>
    <definedName name="ДЦ12">#REF!</definedName>
    <definedName name="ДЦ13">#REF!</definedName>
    <definedName name="ДЦ14">#REF!</definedName>
    <definedName name="ДЦ15">#REF!</definedName>
    <definedName name="ДЦ16">#REF!</definedName>
    <definedName name="ДЦ17">#REF!</definedName>
    <definedName name="ДЦ18">#REF!</definedName>
    <definedName name="ДЦ19">#REF!</definedName>
    <definedName name="ДЦ2">#REF!</definedName>
    <definedName name="ДЦ2_">#REF!</definedName>
    <definedName name="ДЦ20">#REF!</definedName>
    <definedName name="ДЦ20_1">#REF!</definedName>
    <definedName name="ДЦ21">#REF!</definedName>
    <definedName name="ДЦ22">#REF!</definedName>
    <definedName name="ДЦ23">#REF!</definedName>
    <definedName name="ДЦ24">#REF!</definedName>
    <definedName name="ДЦ25">#REF!</definedName>
    <definedName name="ДЦ26">#REF!</definedName>
    <definedName name="ДЦ3">#REF!</definedName>
    <definedName name="ДЦ3_">#REF!</definedName>
    <definedName name="ДЦ4">#REF!</definedName>
    <definedName name="ДЦ5">#REF!</definedName>
    <definedName name="ДЦ6">#REF!</definedName>
    <definedName name="ДЦ6_1">#REF!</definedName>
    <definedName name="ДЦ7">#REF!</definedName>
    <definedName name="ДЦ8">#REF!</definedName>
    <definedName name="ДЦ9">#REF!</definedName>
    <definedName name="еее" hidden="1">{#N/A,#N/A,TRUE,"Лист1";#N/A,#N/A,TRUE,"Лист2";#N/A,#N/A,TRUE,"Лист3"}</definedName>
    <definedName name="ееее" hidden="1">{#N/A,#N/A,TRUE,"Лист1";#N/A,#N/A,TRUE,"Лист2";#N/A,#N/A,TRUE,"Лист3"}</definedName>
    <definedName name="ж" hidden="1">{#N/A,#N/A,TRUE,"Лист1";#N/A,#N/A,TRUE,"Лист2";#N/A,#N/A,TRUE,"Лист3"}</definedName>
    <definedName name="з">#REF!</definedName>
    <definedName name="_xlnm.Print_Titles" localSheetId="2">'акт №1'!$36:$37</definedName>
    <definedName name="_xlnm.Print_Titles" localSheetId="16">'акт №10 в работе'!$36:$37</definedName>
    <definedName name="_xlnm.Print_Titles" localSheetId="17">'акт №11'!$36:$37</definedName>
    <definedName name="_xlnm.Print_Titles" localSheetId="21">'акт №2 искл'!$36:$37</definedName>
    <definedName name="_xlnm.Print_Titles" localSheetId="4">'акт №3'!$39:$40</definedName>
    <definedName name="_xlnm.Print_Titles" localSheetId="6">'акт №4'!$36:$37</definedName>
    <definedName name="_xlnm.Print_Titles" localSheetId="8">'акт №5'!$35:$36</definedName>
    <definedName name="_xlnm.Print_Titles" localSheetId="10">'акт №6'!$35:$36</definedName>
    <definedName name="_xlnm.Print_Titles" localSheetId="12">'акт №7'!$36:$37</definedName>
    <definedName name="_xlnm.Print_Titles" localSheetId="14">'акт №8'!$34:$35</definedName>
    <definedName name="_xlnm.Print_Titles" localSheetId="19">'Перевоз мк'!$26:$26</definedName>
    <definedName name="_xlnm.Print_Titles" localSheetId="3">см.№1!$26:$26</definedName>
    <definedName name="_xlnm.Print_Titles" localSheetId="18">см.№11!$26:$26</definedName>
    <definedName name="_xlnm.Print_Titles" localSheetId="5">см.№3!$27:$27</definedName>
    <definedName name="_xlnm.Print_Titles" localSheetId="7">см.№4!$19:$19</definedName>
    <definedName name="_xlnm.Print_Titles" localSheetId="9">см.№5!$26:$26</definedName>
    <definedName name="_xlnm.Print_Titles" localSheetId="11">см.№6!$26:$26</definedName>
    <definedName name="_xlnm.Print_Titles" localSheetId="13">'см.№7 '!$26:$26</definedName>
    <definedName name="_xlnm.Print_Titles" localSheetId="15">см.№8!$27:$27</definedName>
    <definedName name="Затраты_на_дирекцию">#REF!</definedName>
    <definedName name="зм">#REF!</definedName>
    <definedName name="инд11">#REF!</definedName>
    <definedName name="инд11с">#REF!</definedName>
    <definedName name="инд12">#REF!</definedName>
    <definedName name="инд12с">#REF!</definedName>
    <definedName name="инд13">#REF!</definedName>
    <definedName name="инд13с">#REF!</definedName>
    <definedName name="инд3">#REF!</definedName>
    <definedName name="инд3с">#REF!</definedName>
    <definedName name="инд4">#REF!</definedName>
    <definedName name="инд4с">#REF!</definedName>
    <definedName name="инд5">#REF!</definedName>
    <definedName name="инд5с">#REF!</definedName>
    <definedName name="инд6">#REF!</definedName>
    <definedName name="инд6с">#REF!</definedName>
    <definedName name="инд7">#REF!</definedName>
    <definedName name="инд7с">#REF!</definedName>
    <definedName name="инд8">#REF!</definedName>
    <definedName name="инд8с">#REF!</definedName>
    <definedName name="инд9">#REF!</definedName>
    <definedName name="инд9с">#REF!</definedName>
    <definedName name="индцкавг98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>#REF!</definedName>
    <definedName name="Источник">#REF!</definedName>
    <definedName name="Источник1">#REF!</definedName>
    <definedName name="к">#REF!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>#REF!</definedName>
    <definedName name="Курс">[13]Коэфф1.!$E$23</definedName>
    <definedName name="л1">#REF!</definedName>
    <definedName name="љљљ">#REF!</definedName>
    <definedName name="м">#REF!</definedName>
    <definedName name="масмес">#REF!</definedName>
    <definedName name="н">#REF!</definedName>
    <definedName name="Налог_на_добавленную_стоимость">#REF!</definedName>
    <definedName name="Налог_на_пользавтелей_автдорог">#REF!</definedName>
    <definedName name="Начало_строительства__год">#REF!</definedName>
    <definedName name="НДС">#REF!</definedName>
    <definedName name="Непредвиденные_расходы">#REF!</definedName>
    <definedName name="ннр">#REF!</definedName>
    <definedName name="ннр0">#REF!</definedName>
    <definedName name="ннркс">#REF!</definedName>
    <definedName name="ннрс">#REF!</definedName>
    <definedName name="Нормативно_сметная_база">#REF!</definedName>
    <definedName name="нр">#REF!</definedName>
    <definedName name="нс">#REF!</definedName>
    <definedName name="_xlnm.Print_Area" localSheetId="2">'акт №1'!$A$1:$H$58</definedName>
    <definedName name="_xlnm.Print_Area" localSheetId="16">'акт №10 в работе'!$A$1:$AG$62</definedName>
    <definedName name="_xlnm.Print_Area" localSheetId="17">'акт №11'!$A$1:$AG$59</definedName>
    <definedName name="_xlnm.Print_Area" localSheetId="21">'акт №2 искл'!$A$1:$H$58</definedName>
    <definedName name="_xlnm.Print_Area" localSheetId="4">'акт №3'!$A$1:$H$62</definedName>
    <definedName name="_xlnm.Print_Area" localSheetId="6">'акт №4'!$A$1:$H$60</definedName>
    <definedName name="_xlnm.Print_Area" localSheetId="8">'акт №5'!$A$1:$H$59</definedName>
    <definedName name="_xlnm.Print_Area" localSheetId="10">'акт №6'!$A$1:$H$65</definedName>
    <definedName name="_xlnm.Print_Area" localSheetId="12">'акт №7'!$A$1:$H$63</definedName>
    <definedName name="_xlnm.Print_Area" localSheetId="14">'акт №8'!$A$1:$H$511</definedName>
    <definedName name="_xlnm.Print_Area" localSheetId="19">'Перевоз мк'!$A:$M</definedName>
    <definedName name="_xlnm.Print_Area" localSheetId="3">см.№1!$A:$M</definedName>
    <definedName name="_xlnm.Print_Area" localSheetId="18">см.№11!$A$1:$M$58</definedName>
    <definedName name="_xlnm.Print_Area" localSheetId="5">см.№3!$A:$M</definedName>
    <definedName name="_xlnm.Print_Area" localSheetId="7">см.№4!$A$1:$O$87</definedName>
    <definedName name="_xlnm.Print_Area" localSheetId="9">см.№5!$A$1:$O$78</definedName>
    <definedName name="_xlnm.Print_Area" localSheetId="11">см.№6!$A$1:$O$132</definedName>
    <definedName name="_xlnm.Print_Area" localSheetId="13">'см.№7 '!$A:$P</definedName>
    <definedName name="_xlnm.Print_Area" localSheetId="15">см.№8!$A$1:$M$130</definedName>
    <definedName name="Объект">[10]Настройки!$B$1</definedName>
    <definedName name="Оксана">[14]Материалы!$A$8:$I$111</definedName>
    <definedName name="олеся">#REF!</definedName>
    <definedName name="оооо">[15]Настройка!$A$3:$A$52</definedName>
    <definedName name="п">#REF!</definedName>
    <definedName name="П3.2" hidden="1">{#N/A,#N/A,TRUE,"Лист1";#N/A,#N/A,TRUE,"Лист2";#N/A,#N/A,TRUE,"Лист3"}</definedName>
    <definedName name="папа" hidden="1">{"konoplin - Личное представление",#N/A,TRUE,"ФинПлан_1кв";"konoplin - Личное представление",#N/A,TRUE,"ФинПлан_2кв"}</definedName>
    <definedName name="пВр">#REF!</definedName>
    <definedName name="пВрВс">#REF!</definedName>
    <definedName name="Период_1">[7]Настройка!$B$2</definedName>
    <definedName name="пЗуВр">#REF!</definedName>
    <definedName name="пн">#REF!</definedName>
    <definedName name="Пожарная_охрана">#REF!</definedName>
    <definedName name="пПрВр">#REF!</definedName>
    <definedName name="пра">#REF!</definedName>
    <definedName name="Премирование">#REF!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>#REF!</definedName>
    <definedName name="Промежуточный_коэфф._К2">#REF!</definedName>
    <definedName name="пс">#REF!</definedName>
    <definedName name="работы">[16]Лист1!#REF!</definedName>
    <definedName name="рис1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>#REF!</definedName>
    <definedName name="саша">#REF!</definedName>
    <definedName name="сережа">[18]Материалы!$A$7:$I$74</definedName>
    <definedName name="см">#REF!</definedName>
    <definedName name="Смещение">[7]Настройка!$C$2:$C$38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>#REF!</definedName>
    <definedName name="Стоимость_ПИР">#REF!</definedName>
    <definedName name="тар">#REF!</definedName>
    <definedName name="тдолл">#REF!</definedName>
    <definedName name="ТекНеделя">[10]Настройки!$B$6</definedName>
    <definedName name="Титул">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>#REF!</definedName>
    <definedName name="цу">#REF!</definedName>
    <definedName name="челдн">#REF!</definedName>
    <definedName name="ывавап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>#REF!</definedName>
    <definedName name="ю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2" i="1"/>
  <c r="A33" i="1"/>
  <c r="A34" i="1" s="1"/>
  <c r="A35" i="1" s="1"/>
  <c r="A36" i="1" s="1"/>
  <c r="A37" i="1" s="1"/>
  <c r="A38" i="1" s="1"/>
  <c r="E26" i="1"/>
  <c r="K3" i="24"/>
  <c r="K4" i="24"/>
  <c r="G38" i="24"/>
  <c r="G39" i="24"/>
  <c r="G40" i="24"/>
  <c r="G41" i="24"/>
  <c r="G42" i="24"/>
  <c r="G43" i="24"/>
  <c r="G44" i="24"/>
  <c r="G45" i="24"/>
  <c r="G46" i="24"/>
  <c r="F47" i="24"/>
  <c r="G47" i="24" s="1"/>
  <c r="G49" i="24"/>
  <c r="G50" i="24"/>
  <c r="G51" i="24"/>
  <c r="G52" i="24"/>
  <c r="G53" i="24"/>
  <c r="G54" i="24"/>
  <c r="G55" i="24"/>
  <c r="G56" i="24"/>
  <c r="G57" i="24"/>
  <c r="F58" i="24"/>
  <c r="G58" i="24"/>
  <c r="G60" i="24"/>
  <c r="G61" i="24"/>
  <c r="G62" i="24"/>
  <c r="G63" i="24"/>
  <c r="G64" i="24"/>
  <c r="G65" i="24"/>
  <c r="G66" i="24"/>
  <c r="G67" i="24"/>
  <c r="G68" i="24"/>
  <c r="F69" i="24"/>
  <c r="G69" i="24"/>
  <c r="G71" i="24"/>
  <c r="G72" i="24"/>
  <c r="G73" i="24"/>
  <c r="G74" i="24"/>
  <c r="G75" i="24"/>
  <c r="G76" i="24"/>
  <c r="G77" i="24"/>
  <c r="G78" i="24"/>
  <c r="G79" i="24"/>
  <c r="F80" i="24"/>
  <c r="G80" i="24"/>
  <c r="G82" i="24"/>
  <c r="G83" i="24"/>
  <c r="G84" i="24"/>
  <c r="G85" i="24"/>
  <c r="G86" i="24"/>
  <c r="G87" i="24"/>
  <c r="G88" i="24"/>
  <c r="G89" i="24"/>
  <c r="G90" i="24"/>
  <c r="F91" i="24"/>
  <c r="G91" i="24"/>
  <c r="G93" i="24"/>
  <c r="G94" i="24"/>
  <c r="G95" i="24"/>
  <c r="G96" i="24"/>
  <c r="G97" i="24"/>
  <c r="G98" i="24"/>
  <c r="G99" i="24"/>
  <c r="G100" i="24"/>
  <c r="G101" i="24"/>
  <c r="F102" i="24"/>
  <c r="G102" i="24"/>
  <c r="G104" i="24"/>
  <c r="G105" i="24"/>
  <c r="G106" i="24"/>
  <c r="G107" i="24"/>
  <c r="G108" i="24"/>
  <c r="G109" i="24"/>
  <c r="G110" i="24"/>
  <c r="G111" i="24"/>
  <c r="G112" i="24"/>
  <c r="F113" i="24"/>
  <c r="G113" i="24"/>
  <c r="G115" i="24"/>
  <c r="G116" i="24"/>
  <c r="G117" i="24"/>
  <c r="G118" i="24"/>
  <c r="G119" i="24"/>
  <c r="G120" i="24"/>
  <c r="G121" i="24"/>
  <c r="G122" i="24"/>
  <c r="G123" i="24"/>
  <c r="G124" i="24"/>
  <c r="G125" i="24"/>
  <c r="F126" i="24"/>
  <c r="G126" i="24"/>
  <c r="G128" i="24"/>
  <c r="G129" i="24"/>
  <c r="G130" i="24"/>
  <c r="G131" i="24"/>
  <c r="G132" i="24"/>
  <c r="G133" i="24"/>
  <c r="G134" i="24"/>
  <c r="G135" i="24"/>
  <c r="G136" i="24"/>
  <c r="F137" i="24"/>
  <c r="G137" i="24"/>
  <c r="G139" i="24"/>
  <c r="G140" i="24"/>
  <c r="G141" i="24"/>
  <c r="G142" i="24"/>
  <c r="G143" i="24"/>
  <c r="G144" i="24"/>
  <c r="G145" i="24"/>
  <c r="G146" i="24"/>
  <c r="G147" i="24"/>
  <c r="G148" i="24"/>
  <c r="G149" i="24"/>
  <c r="G150" i="24"/>
  <c r="G151" i="24"/>
  <c r="G152" i="24"/>
  <c r="F153" i="24"/>
  <c r="G153" i="24"/>
  <c r="G155" i="24"/>
  <c r="G156" i="24"/>
  <c r="G157" i="24"/>
  <c r="G158" i="24"/>
  <c r="G159" i="24"/>
  <c r="G160" i="24"/>
  <c r="G161" i="24"/>
  <c r="G162" i="24"/>
  <c r="G163" i="24"/>
  <c r="G164" i="24"/>
  <c r="G165" i="24"/>
  <c r="G166" i="24"/>
  <c r="G167" i="24"/>
  <c r="F168" i="24"/>
  <c r="G168" i="24" s="1"/>
  <c r="G170" i="24"/>
  <c r="G171" i="24"/>
  <c r="G172" i="24"/>
  <c r="G173" i="24"/>
  <c r="G174" i="24"/>
  <c r="G175" i="24"/>
  <c r="G176" i="24"/>
  <c r="G177" i="24"/>
  <c r="G178" i="24"/>
  <c r="G179" i="24"/>
  <c r="G180" i="24"/>
  <c r="G181" i="24"/>
  <c r="F182" i="24"/>
  <c r="G182" i="24" s="1"/>
  <c r="G184" i="24"/>
  <c r="G185" i="24"/>
  <c r="G186" i="24"/>
  <c r="G187" i="24"/>
  <c r="G188" i="24"/>
  <c r="G189" i="24"/>
  <c r="G190" i="24"/>
  <c r="G191" i="24"/>
  <c r="G192" i="24"/>
  <c r="G193" i="24"/>
  <c r="G194" i="24"/>
  <c r="G195" i="24"/>
  <c r="F196" i="24"/>
  <c r="G196" i="24"/>
  <c r="F198" i="24"/>
  <c r="G198" i="24"/>
  <c r="G199" i="24"/>
  <c r="G200" i="24"/>
  <c r="F202" i="24"/>
  <c r="G202" i="24"/>
  <c r="G203" i="24"/>
  <c r="G204" i="24"/>
  <c r="G205" i="24"/>
  <c r="G206" i="24"/>
  <c r="G207" i="24"/>
  <c r="G209" i="24"/>
  <c r="G210" i="24"/>
  <c r="G211" i="24"/>
  <c r="G212" i="24"/>
  <c r="G213" i="24"/>
  <c r="G215" i="24"/>
  <c r="G216" i="24"/>
  <c r="G217" i="24"/>
  <c r="G218" i="24"/>
  <c r="G219" i="24"/>
  <c r="G221" i="24"/>
  <c r="G222" i="24"/>
  <c r="F223" i="24"/>
  <c r="G223" i="24"/>
  <c r="G224" i="24"/>
  <c r="F225" i="24"/>
  <c r="F232" i="24" s="1"/>
  <c r="G232" i="24" s="1"/>
  <c r="G225" i="24"/>
  <c r="G226" i="24"/>
  <c r="F227" i="24"/>
  <c r="G227" i="24" s="1"/>
  <c r="G228" i="24"/>
  <c r="F229" i="24"/>
  <c r="G229" i="24" s="1"/>
  <c r="G230" i="24"/>
  <c r="G231" i="24"/>
  <c r="G233" i="24"/>
  <c r="G234" i="24"/>
  <c r="G235" i="24"/>
  <c r="F236" i="24"/>
  <c r="G236" i="24" s="1"/>
  <c r="G239" i="24"/>
  <c r="G240" i="24"/>
  <c r="G241" i="24"/>
  <c r="G242" i="24"/>
  <c r="G243" i="24"/>
  <c r="G244" i="24"/>
  <c r="G245" i="24"/>
  <c r="G246" i="24"/>
  <c r="G247" i="24"/>
  <c r="G248" i="24"/>
  <c r="G249" i="24"/>
  <c r="G250" i="24"/>
  <c r="G251" i="24"/>
  <c r="F252" i="24"/>
  <c r="G252" i="24"/>
  <c r="G253" i="24"/>
  <c r="G254" i="24"/>
  <c r="G255" i="24"/>
  <c r="G256" i="24"/>
  <c r="F257" i="24"/>
  <c r="G257" i="24"/>
  <c r="G259" i="24"/>
  <c r="G260" i="24"/>
  <c r="G261" i="24"/>
  <c r="G262" i="24"/>
  <c r="F263" i="24"/>
  <c r="G263" i="24"/>
  <c r="F265" i="24"/>
  <c r="G265" i="24"/>
  <c r="F266" i="24"/>
  <c r="G266" i="24"/>
  <c r="F267" i="24"/>
  <c r="G267" i="24"/>
  <c r="F268" i="24"/>
  <c r="G268" i="24"/>
  <c r="F269" i="24"/>
  <c r="G269" i="24" s="1"/>
  <c r="F270" i="24"/>
  <c r="G270" i="24"/>
  <c r="F271" i="24"/>
  <c r="G271" i="24"/>
  <c r="F272" i="24"/>
  <c r="G272" i="24"/>
  <c r="F273" i="24"/>
  <c r="G273" i="24"/>
  <c r="G274" i="24"/>
  <c r="G275" i="24"/>
  <c r="G276" i="24"/>
  <c r="G277" i="24"/>
  <c r="G278" i="24"/>
  <c r="G279" i="24"/>
  <c r="G280" i="24"/>
  <c r="F281" i="24"/>
  <c r="G281" i="24"/>
  <c r="G283" i="24"/>
  <c r="G284" i="24"/>
  <c r="G285" i="24"/>
  <c r="G286" i="24"/>
  <c r="G287" i="24"/>
  <c r="G288" i="24"/>
  <c r="G289" i="24"/>
  <c r="G290" i="24"/>
  <c r="G291" i="24"/>
  <c r="G292" i="24"/>
  <c r="G293" i="24"/>
  <c r="G294" i="24"/>
  <c r="G295" i="24"/>
  <c r="G296" i="24"/>
  <c r="G297" i="24"/>
  <c r="F298" i="24"/>
  <c r="G298" i="24"/>
  <c r="G299" i="24"/>
  <c r="G300" i="24"/>
  <c r="G301" i="24"/>
  <c r="G302" i="24"/>
  <c r="F303" i="24"/>
  <c r="G303" i="24"/>
  <c r="G305" i="24"/>
  <c r="G306" i="24"/>
  <c r="G307" i="24"/>
  <c r="G308" i="24"/>
  <c r="G309" i="24"/>
  <c r="G310" i="24"/>
  <c r="G311" i="24"/>
  <c r="G312" i="24"/>
  <c r="G313" i="24"/>
  <c r="G314" i="24"/>
  <c r="G315" i="24"/>
  <c r="G316" i="24"/>
  <c r="G317" i="24"/>
  <c r="F318" i="24"/>
  <c r="G318" i="24" s="1"/>
  <c r="G319" i="24"/>
  <c r="G320" i="24"/>
  <c r="G321" i="24"/>
  <c r="G322" i="24"/>
  <c r="F323" i="24"/>
  <c r="G323" i="24"/>
  <c r="G325" i="24"/>
  <c r="G326" i="24"/>
  <c r="G327" i="24"/>
  <c r="G328" i="24"/>
  <c r="G329" i="24"/>
  <c r="G330" i="24"/>
  <c r="G331" i="24"/>
  <c r="G332" i="24"/>
  <c r="G333" i="24"/>
  <c r="G334" i="24"/>
  <c r="G335" i="24"/>
  <c r="G336" i="24"/>
  <c r="G337" i="24"/>
  <c r="G338" i="24"/>
  <c r="F339" i="24"/>
  <c r="G339" i="24"/>
  <c r="G341" i="24"/>
  <c r="G342" i="24"/>
  <c r="G343" i="24"/>
  <c r="G344" i="24"/>
  <c r="G345" i="24"/>
  <c r="G346" i="24"/>
  <c r="F347" i="24"/>
  <c r="G347" i="24"/>
  <c r="G349" i="24"/>
  <c r="G350" i="24"/>
  <c r="G351" i="24"/>
  <c r="G352" i="24"/>
  <c r="G353" i="24"/>
  <c r="G354" i="24"/>
  <c r="G355" i="24"/>
  <c r="G356" i="24"/>
  <c r="G357" i="24"/>
  <c r="G358" i="24"/>
  <c r="G359" i="24"/>
  <c r="G360" i="24"/>
  <c r="G361" i="24"/>
  <c r="G362" i="24"/>
  <c r="F363" i="24"/>
  <c r="G363" i="24"/>
  <c r="G364" i="24"/>
  <c r="G365" i="24"/>
  <c r="G366" i="24"/>
  <c r="G367" i="24"/>
  <c r="F368" i="24"/>
  <c r="G368" i="24" s="1"/>
  <c r="G370" i="24"/>
  <c r="G371" i="24"/>
  <c r="G372" i="24"/>
  <c r="G373" i="24"/>
  <c r="G374" i="24"/>
  <c r="G375" i="24"/>
  <c r="G376" i="24"/>
  <c r="G377" i="24"/>
  <c r="G378" i="24"/>
  <c r="G379" i="24"/>
  <c r="G380" i="24"/>
  <c r="G381" i="24"/>
  <c r="G382" i="24"/>
  <c r="G383" i="24"/>
  <c r="G384" i="24"/>
  <c r="G385" i="24"/>
  <c r="G386" i="24"/>
  <c r="G387" i="24"/>
  <c r="G388" i="24"/>
  <c r="G389" i="24"/>
  <c r="F390" i="24"/>
  <c r="G390" i="24" s="1"/>
  <c r="G392" i="24"/>
  <c r="G393" i="24"/>
  <c r="G394" i="24"/>
  <c r="G395" i="24"/>
  <c r="G396" i="24"/>
  <c r="G397" i="24"/>
  <c r="G398" i="24"/>
  <c r="G399" i="24"/>
  <c r="G400" i="24"/>
  <c r="F401" i="24"/>
  <c r="G401" i="24" s="1"/>
  <c r="G402" i="24"/>
  <c r="G403" i="24"/>
  <c r="G404" i="24"/>
  <c r="G405" i="24"/>
  <c r="F406" i="24"/>
  <c r="G406" i="24"/>
  <c r="G408" i="24"/>
  <c r="G409" i="24"/>
  <c r="G410" i="24"/>
  <c r="G411" i="24"/>
  <c r="G412" i="24"/>
  <c r="G413" i="24"/>
  <c r="G414" i="24"/>
  <c r="G415" i="24"/>
  <c r="G416" i="24"/>
  <c r="G417" i="24"/>
  <c r="F418" i="24"/>
  <c r="G418" i="24"/>
  <c r="G420" i="24"/>
  <c r="G421" i="24"/>
  <c r="G422" i="24"/>
  <c r="G423" i="24"/>
  <c r="G424" i="24"/>
  <c r="G425" i="24"/>
  <c r="G426" i="24"/>
  <c r="G427" i="24"/>
  <c r="G428" i="24"/>
  <c r="G429" i="24"/>
  <c r="F430" i="24"/>
  <c r="G430" i="24"/>
  <c r="G432" i="24"/>
  <c r="G433" i="24"/>
  <c r="G434" i="24"/>
  <c r="G435" i="24"/>
  <c r="G436" i="24"/>
  <c r="G437" i="24"/>
  <c r="G438" i="24"/>
  <c r="G439" i="24"/>
  <c r="G440" i="24"/>
  <c r="G441" i="24"/>
  <c r="F442" i="24"/>
  <c r="G442" i="24"/>
  <c r="G444" i="24"/>
  <c r="G445" i="24"/>
  <c r="G446" i="24"/>
  <c r="G447" i="24"/>
  <c r="F448" i="24"/>
  <c r="G448" i="24" s="1"/>
  <c r="G450" i="24"/>
  <c r="G451" i="24"/>
  <c r="G452" i="24"/>
  <c r="G453" i="24"/>
  <c r="G454" i="24"/>
  <c r="F455" i="24"/>
  <c r="G455" i="24"/>
  <c r="G457" i="24"/>
  <c r="G458" i="24"/>
  <c r="G459" i="24"/>
  <c r="G460" i="24"/>
  <c r="G461" i="24"/>
  <c r="F462" i="24"/>
  <c r="G462" i="24"/>
  <c r="G464" i="24"/>
  <c r="G465" i="24"/>
  <c r="G466" i="24"/>
  <c r="G467" i="24"/>
  <c r="G468" i="24"/>
  <c r="F469" i="24"/>
  <c r="G469" i="24"/>
  <c r="G471" i="24"/>
  <c r="G472" i="24"/>
  <c r="G473" i="24"/>
  <c r="G474" i="24"/>
  <c r="G475" i="24"/>
  <c r="F476" i="24"/>
  <c r="G476" i="24" s="1"/>
  <c r="G477" i="24"/>
  <c r="G478" i="24"/>
  <c r="G479" i="24"/>
  <c r="G480" i="24"/>
  <c r="G481" i="24"/>
  <c r="G482" i="24"/>
  <c r="G483" i="24"/>
  <c r="G484" i="24"/>
  <c r="G485" i="24"/>
  <c r="G486" i="24"/>
  <c r="G487" i="24"/>
  <c r="G488" i="24"/>
  <c r="G489" i="24"/>
  <c r="G490" i="24"/>
  <c r="G491" i="24"/>
  <c r="F492" i="24"/>
  <c r="G492" i="24"/>
  <c r="A494" i="24"/>
  <c r="A495" i="24"/>
  <c r="A496" i="24"/>
  <c r="G496" i="24"/>
  <c r="A498" i="24"/>
  <c r="A499" i="24"/>
  <c r="G499" i="24"/>
  <c r="A502" i="24"/>
  <c r="A503" i="24"/>
  <c r="A504" i="24"/>
  <c r="G504" i="24"/>
  <c r="A507" i="24"/>
  <c r="A508" i="24"/>
  <c r="G508" i="24"/>
  <c r="E2" i="1"/>
  <c r="G2" i="23"/>
  <c r="E47" i="1" l="1"/>
  <c r="E44" i="1"/>
  <c r="A40" i="1"/>
  <c r="A39" i="1"/>
  <c r="A41" i="1" s="1"/>
  <c r="F237" i="24"/>
  <c r="G237" i="24" s="1"/>
  <c r="E14" i="1"/>
  <c r="G56" i="21"/>
  <c r="A56" i="21"/>
  <c r="A55" i="21"/>
  <c r="G52" i="21"/>
  <c r="A52" i="21"/>
  <c r="A51" i="21"/>
  <c r="A50" i="21"/>
  <c r="G47" i="21"/>
  <c r="A47" i="21"/>
  <c r="A46" i="21"/>
  <c r="G44" i="21"/>
  <c r="A44" i="21"/>
  <c r="A43" i="21"/>
  <c r="M42" i="21"/>
  <c r="M43" i="21" s="1"/>
  <c r="A42" i="21"/>
  <c r="G40" i="21"/>
  <c r="G39" i="21"/>
  <c r="AS35" i="21"/>
  <c r="A9" i="1"/>
  <c r="A10" i="1" s="1"/>
  <c r="A11" i="1" s="1"/>
  <c r="E19" i="1"/>
  <c r="E11" i="1"/>
  <c r="E10" i="1"/>
  <c r="E9" i="1"/>
  <c r="E8" i="1"/>
  <c r="E7" i="1"/>
  <c r="E5" i="1"/>
  <c r="E18" i="1" s="1"/>
  <c r="F39" i="11"/>
  <c r="G39" i="11" s="1"/>
  <c r="G40" i="11"/>
  <c r="G41" i="11"/>
  <c r="G42" i="11"/>
  <c r="G43" i="11"/>
  <c r="A45" i="11"/>
  <c r="M45" i="11"/>
  <c r="M46" i="11" s="1"/>
  <c r="A46" i="11"/>
  <c r="A47" i="11"/>
  <c r="G47" i="11"/>
  <c r="A49" i="11"/>
  <c r="A50" i="11"/>
  <c r="G50" i="11"/>
  <c r="A53" i="11"/>
  <c r="A54" i="11"/>
  <c r="A55" i="11"/>
  <c r="G55" i="11"/>
  <c r="A58" i="11"/>
  <c r="A59" i="11"/>
  <c r="G59" i="11"/>
  <c r="G39" i="8"/>
  <c r="G40" i="8"/>
  <c r="F41" i="8"/>
  <c r="G41" i="8"/>
  <c r="G42" i="8"/>
  <c r="F43" i="8"/>
  <c r="G43" i="8"/>
  <c r="G44" i="8"/>
  <c r="F45" i="8"/>
  <c r="G45" i="8"/>
  <c r="A46" i="8"/>
  <c r="A47" i="8"/>
  <c r="A48" i="8"/>
  <c r="G48" i="8"/>
  <c r="A50" i="8"/>
  <c r="A51" i="8"/>
  <c r="G51" i="8"/>
  <c r="A54" i="8"/>
  <c r="A55" i="8"/>
  <c r="A56" i="8"/>
  <c r="G56" i="8"/>
  <c r="A60" i="8"/>
  <c r="A61" i="8"/>
  <c r="G61" i="8"/>
  <c r="G38" i="7"/>
  <c r="G44" i="7"/>
  <c r="A50" i="7"/>
  <c r="A51" i="7"/>
  <c r="A52" i="7"/>
  <c r="G52" i="7"/>
  <c r="A54" i="7"/>
  <c r="A55" i="7"/>
  <c r="G55" i="7"/>
  <c r="A58" i="7"/>
  <c r="A59" i="7"/>
  <c r="A60" i="7"/>
  <c r="G60" i="7"/>
  <c r="A63" i="7"/>
  <c r="A64" i="7"/>
  <c r="G64" i="7"/>
  <c r="G38" i="6"/>
  <c r="G39" i="6"/>
  <c r="A43" i="6"/>
  <c r="A44" i="6"/>
  <c r="A45" i="6"/>
  <c r="G45" i="6"/>
  <c r="A47" i="6"/>
  <c r="A48" i="6"/>
  <c r="G48" i="6"/>
  <c r="A51" i="6"/>
  <c r="A52" i="6"/>
  <c r="A53" i="6"/>
  <c r="G53" i="6"/>
  <c r="A56" i="6"/>
  <c r="A57" i="6"/>
  <c r="G57" i="6"/>
  <c r="G40" i="5"/>
  <c r="G41" i="5"/>
  <c r="G42" i="5"/>
  <c r="A44" i="5"/>
  <c r="A45" i="5"/>
  <c r="A46" i="5"/>
  <c r="G46" i="5"/>
  <c r="A48" i="5"/>
  <c r="A49" i="5"/>
  <c r="G49" i="5"/>
  <c r="A52" i="5"/>
  <c r="A53" i="5"/>
  <c r="A54" i="5"/>
  <c r="G54" i="5"/>
  <c r="A57" i="5"/>
  <c r="A58" i="5"/>
  <c r="G58" i="5"/>
  <c r="A1" i="4"/>
  <c r="K1" i="4"/>
  <c r="A3" i="4" s="1"/>
  <c r="I39" i="4"/>
  <c r="K41" i="4"/>
  <c r="J42" i="4"/>
  <c r="J43" i="4"/>
  <c r="A46" i="4"/>
  <c r="A47" i="4"/>
  <c r="A48" i="4"/>
  <c r="G48" i="4"/>
  <c r="A50" i="4"/>
  <c r="A51" i="4"/>
  <c r="G51" i="4"/>
  <c r="A54" i="4"/>
  <c r="A55" i="4"/>
  <c r="A56" i="4"/>
  <c r="G56" i="4"/>
  <c r="A60" i="4"/>
  <c r="A61" i="4"/>
  <c r="G61" i="4"/>
  <c r="A1" i="3"/>
  <c r="K1" i="3"/>
  <c r="H4" i="3" s="1"/>
  <c r="G39" i="3"/>
  <c r="I36" i="3" s="1"/>
  <c r="K38" i="3" s="1"/>
  <c r="J39" i="3"/>
  <c r="A41" i="3"/>
  <c r="A42" i="3"/>
  <c r="A43" i="3"/>
  <c r="G43" i="3"/>
  <c r="A45" i="3"/>
  <c r="A46" i="3"/>
  <c r="G46" i="3"/>
  <c r="A49" i="3"/>
  <c r="A50" i="3"/>
  <c r="A51" i="3"/>
  <c r="G51" i="3"/>
  <c r="A55" i="3"/>
  <c r="A56" i="3"/>
  <c r="G56" i="3"/>
  <c r="A1" i="2"/>
  <c r="K1" i="2"/>
  <c r="A3" i="2" s="1"/>
  <c r="G39" i="2"/>
  <c r="I36" i="2" s="1"/>
  <c r="K38" i="2" s="1"/>
  <c r="J39" i="2"/>
  <c r="A41" i="2"/>
  <c r="A42" i="2"/>
  <c r="A43" i="2"/>
  <c r="G43" i="2"/>
  <c r="A45" i="2"/>
  <c r="A46" i="2"/>
  <c r="G46" i="2"/>
  <c r="A49" i="2"/>
  <c r="A50" i="2"/>
  <c r="A51" i="2"/>
  <c r="G51" i="2"/>
  <c r="A55" i="2"/>
  <c r="A56" i="2"/>
  <c r="G56" i="2"/>
  <c r="A12" i="1" l="1"/>
  <c r="A13" i="1" s="1"/>
  <c r="A14" i="1" s="1"/>
  <c r="H4" i="4"/>
  <c r="A3" i="3"/>
  <c r="H4" i="2"/>
  <c r="A15" i="1" l="1"/>
  <c r="A17" i="1" s="1"/>
  <c r="A16" i="1"/>
  <c r="E20" i="1"/>
  <c r="E23" i="1"/>
</calcChain>
</file>

<file path=xl/sharedStrings.xml><?xml version="1.0" encoding="utf-8"?>
<sst xmlns="http://schemas.openxmlformats.org/spreadsheetml/2006/main" count="4030" uniqueCount="906">
  <si>
    <t>№ п/п</t>
  </si>
  <si>
    <t>Наименование работ</t>
  </si>
  <si>
    <t>Отсутствие отверстий (8шт.)</t>
  </si>
  <si>
    <t>Выравниванию шпилек</t>
  </si>
  <si>
    <t>№ акта на доп.работы</t>
  </si>
  <si>
    <t>Швы, непровар, разделка кромок</t>
  </si>
  <si>
    <t>подписан</t>
  </si>
  <si>
    <t>Статус</t>
  </si>
  <si>
    <t>Стыковка колонн и надколонником</t>
  </si>
  <si>
    <t>не подписан</t>
  </si>
  <si>
    <t>Выравнивание технологической дороги</t>
  </si>
  <si>
    <t>Стапель</t>
  </si>
  <si>
    <t>Выравниванию шпилек 2</t>
  </si>
  <si>
    <t>Изготовление недостающих элементов по письму</t>
  </si>
  <si>
    <t>Лента и заклепки</t>
  </si>
  <si>
    <t>(должность, фамилия, инициалы, подпись)</t>
  </si>
  <si>
    <t>К увеличению</t>
  </si>
  <si>
    <t>шт</t>
  </si>
  <si>
    <t>Высверливание отверстий диаметром 27 мм согласно КМД в отправочной марке №1Б3-1</t>
  </si>
  <si>
    <t>1632-2021-2.1.3-КМ</t>
  </si>
  <si>
    <t>Конвейерная галерея №3. Конструкции металлические
1632-2021-2.1.3-КМ</t>
  </si>
  <si>
    <t>Примечание</t>
  </si>
  <si>
    <t>Разница
(+/-)</t>
  </si>
  <si>
    <t>Количество
по РД</t>
  </si>
  <si>
    <t>Количество
по ЛС</t>
  </si>
  <si>
    <t>Ед. изм.</t>
  </si>
  <si>
    <t>Перечень работ</t>
  </si>
  <si>
    <t>Шифр Раздела проекта</t>
  </si>
  <si>
    <t xml:space="preserve">3. Предлагается внести следующие изменения в Рабочую документацию/ Контракт по составу и объему работ </t>
  </si>
  <si>
    <t>(указывается причина, допускается указание реквизитов писем, схем и других документов, характеризующих/обосновывающих причины необходимости изменения проектных решений)</t>
  </si>
  <si>
    <t>Отсутствие предусмотренных РД 1632-2021-2.1.3-КМ и КМД 1632-2021-2.1.3-КМД отверстий диаметров 27 мм в количестве 8 штук для болтового соединения с сопрягаемыми отправочными марками.</t>
  </si>
  <si>
    <t>2.   Причина необходимости предлагаемых изменений</t>
  </si>
  <si>
    <t>(кратко указывается наименование работ)</t>
  </si>
  <si>
    <t xml:space="preserve">несоответствие отправочной марки 1Б3-1 с характеристиками, указанными в КМД 1632-2021-2.1.3-КМД </t>
  </si>
  <si>
    <t>1.   По факту рассмотрения объемов согласно РД выявлено</t>
  </si>
  <si>
    <t xml:space="preserve">составили настоящий акт о том, что: </t>
  </si>
  <si>
    <t>(должность, фамилия, имя, отчество)</t>
  </si>
  <si>
    <t>Шевчук  К.А.</t>
  </si>
  <si>
    <t>Руководитель проекта ООО «КиКГЕОСТРОЙ»</t>
  </si>
  <si>
    <t xml:space="preserve">Представитель подрядной строительной организации </t>
  </si>
  <si>
    <t>Ахматенко Д.А.</t>
  </si>
  <si>
    <t>ООО "ЕТУ"</t>
  </si>
  <si>
    <t>объектов минеральных грузов</t>
  </si>
  <si>
    <t>Руководитель направления по строительству</t>
  </si>
  <si>
    <t>Егоров Л.В.</t>
  </si>
  <si>
    <t>Главный инженер проектов</t>
  </si>
  <si>
    <t>Гуляев Е.В.</t>
  </si>
  <si>
    <t>ООО «ЕТУ"</t>
  </si>
  <si>
    <t>Руководитель проектного офиса</t>
  </si>
  <si>
    <t xml:space="preserve">Представитель заказчика </t>
  </si>
  <si>
    <t>Мы нижеподписавшиеся</t>
  </si>
  <si>
    <t>(номер и дата контракта на СМР)</t>
  </si>
  <si>
    <t>№ 314-25/104 от 22.05.2025г.</t>
  </si>
  <si>
    <t>Договор подряда на СМР</t>
  </si>
  <si>
    <t>(наименование объекта)</t>
  </si>
  <si>
    <t xml:space="preserve">«Терминал по перевалке минеральных удобрений в морском торговом порту Усть-Луга. Береговые объекты терминала» </t>
  </si>
  <si>
    <t xml:space="preserve">Объект капитального строительства  </t>
  </si>
  <si>
    <t xml:space="preserve">                                                                                          </t>
  </si>
  <si>
    <t>о необходимости выполнения работ</t>
  </si>
  <si>
    <t>№</t>
  </si>
  <si>
    <t>нагрев анкеров с  последующим выгибанием в проектное положение, нарезка резьбы</t>
  </si>
  <si>
    <t>невозможность установки колонн на фундаменты из-за критической деформации шпилек на фундаментах А7-1шт, А36-4шт, А39-2шт, Б13-1шт.</t>
  </si>
  <si>
    <t>деформация шпилек на фундаментах А7, А36, А39, Б13</t>
  </si>
  <si>
    <t>16резов*23элемента*0,04м=14,72м</t>
  </si>
  <si>
    <t>м.п.</t>
  </si>
  <si>
    <t xml:space="preserve">Доработка сварных двутавров при конструктивном непроваре:                                                Выборка дефектного участка шва (около 4 см).
Подготовка кромок и заварка зоны непровара.
Зачистка и шлифовка восстановленного участка.
Контроль качества шва.                                                                                                    Марки: 1Б1-1, 1Б1-2, 1Б1-3, 1Б1-4 (3шт), 1Б1-5 (2шт), 1Б1-6, 1Б2-1, 1Б8-1, 1Б8-2, 1Б8-3, 1Б8-4, 1Б8-5	(5шт), 1Б8-6, 1К2-1, 1К2-2 (7шт), 1К2-3	, 1К2-4, 2Б1-2 (11шт), 2Б1-3 (2шт), 2Б8-2 (12шт), 2Б8-3, 2К2-2 (10шт), 2К2-3, 2К2-4, 2К2-7	</t>
  </si>
  <si>
    <t>23 элемента С= 8*23*0,3=55,2м</t>
  </si>
  <si>
    <t xml:space="preserve">Рихтовка сварных двутавровых элементов:
Резка заводского шва на участках деформации.
Выправление стенок и полок двутавров струбцинами.
Повторная сварка шва на месте вскрытия.
Краткий контроль геометрии.                                                                                                                       Марки: 1Б1-1, 1Б1-2, 1Б1-3, 1Б1-4 (3шт), 1Б1-5 (2шт), 1Б1-6, 1Б2-1, 1Б8-1, 1Б8-2, 1Б8-3, 1Б8-4, 1Б8-5	(5шт), 1Б8-6, 1К2-1, 1К2-2 (7шт), 1К2-3, 1К2-4, 2Б1-2 (11шт), 2Б1-3 (2шт), 2Б8-2 (12шт), 2Б8-3, 2К2-2 (10шт), 2К2-3, 2К2-4, 2К2-7	</t>
  </si>
  <si>
    <t>Фрезеровка/механическое снятие металла на кромках, под стыковые сварные швы на колоннах и надколонниках и их шлифовка (типы швов С25 и С15). Марки: 1К1-3 (2 шт), 1К1-4, 1К1-5, 1К1-6, 1К1-7 (2 шт), 1К1-8, 1К1-9, 1К1-10, 1К1-11 (2 шт), 1К1-12, 1К1-13, 1К1-14, 1К1-15, 1К1-16, 1К1-17 (2 шт), 1К1-18, 1К1-19, 1К1-20, 1К1-21 (2 шт), 1К1-22 (4 шт), 1К1-23 (4 шт)</t>
  </si>
  <si>
    <t>в) Без устранения непроваров эксплуатационная надёжность конструкции не обеспечивается.</t>
  </si>
  <si>
    <t>б) Устранение заводских деформаций и приведение элементов в соответствие с проектом и СП/ГОСТ.</t>
  </si>
  <si>
    <t>а) Несоответствие требованиям ГОСТ по геометрии шва. Необходимость дополнительной механической обработки кромок.</t>
  </si>
  <si>
    <t>в) При обследовании сварных двутавров обнаружены участки заводского конструктивного непровара.</t>
  </si>
  <si>
    <t>б) Фактические геометрические отклонения превышают допустимые нормы по прямолинейности и плоскостности для сварных двутавров.</t>
  </si>
  <si>
    <t xml:space="preserve">а) Разделка кромок под стыковые сварные швы на двутавровых балках выполнена под углами, не соответствующими требованиям ГОСТ 5264-80 для швов типов С25 и С15. Фактическая ширина формируемого шва увеличена на 2–4 мм относительно нормативных значений. </t>
  </si>
  <si>
    <t>Ультразвуковой контроль сварных швов в/о А-Б/2-41 на отм. +15,860</t>
  </si>
  <si>
    <t>Визуально-инструментальный контроль сварных швов в/о А-Б/2-41 на отм. +15,860</t>
  </si>
  <si>
    <t>т</t>
  </si>
  <si>
    <t>Выполнение стыковой сварки колонн с надколонниками в/о А-Б/2-41 на отм. +15,860</t>
  </si>
  <si>
    <t>152,96/45,89</t>
  </si>
  <si>
    <t>м.п./м2</t>
  </si>
  <si>
    <t>Подготовка кромок под стыковые сварные швы (шириной 0,3м) типа С25 в/о А-Б/2-41 на отм. +15,860</t>
  </si>
  <si>
    <t>Выявлено отсутствие в РД шифр 1632-2021-2.1.3-КМ работ по укрупнённой сборке опорных колонн в осях А-Б/2–41: колонны — 80 шт., надколонники — 80 шт., общей массой 117 794,4 кг.</t>
  </si>
  <si>
    <t>отсутствие в проекте 1632-2021-2.1.3-КМ данных о работах по укрупнению колонн</t>
  </si>
  <si>
    <t>Боровков А.Ю</t>
  </si>
  <si>
    <t>Заместитель руководителя направления по строительству</t>
  </si>
  <si>
    <t>03.04.2026г.</t>
  </si>
  <si>
    <t>АКТ №4</t>
  </si>
  <si>
    <t>м2</t>
  </si>
  <si>
    <t>Уплотнение грунта пневматическими трамбовками, группа грунтов: 1-2</t>
  </si>
  <si>
    <t xml:space="preserve">Планировка территории </t>
  </si>
  <si>
    <t>м3</t>
  </si>
  <si>
    <t>Обратная засыпка грунта экскаватором</t>
  </si>
  <si>
    <t>Разработка грунта в отвал экскаватором</t>
  </si>
  <si>
    <t>Обеспечение безопасной эксплуатации строительной площадки и бесперебойного движения строительной техники и автотранспорта.</t>
  </si>
  <si>
    <t>Выявлена необходимость выполнения дополнительных работ по планировке и уплотнению грунта для обеспечения проезда техники.</t>
  </si>
  <si>
    <t xml:space="preserve">1.   По факту рассмотрения объемов </t>
  </si>
  <si>
    <t>07.04.2026г.</t>
  </si>
  <si>
    <t>АКТ №5</t>
  </si>
  <si>
    <t>25/22</t>
  </si>
  <si>
    <t>шт/м3</t>
  </si>
  <si>
    <r>
      <t xml:space="preserve">Демонтаж плит: </t>
    </r>
    <r>
      <rPr>
        <sz val="14"/>
        <rFont val="Times New Roman"/>
        <family val="1"/>
        <charset val="204"/>
      </rPr>
      <t>Демонтаж железобетонных плит 2П30-18-30 с погрузкой</t>
    </r>
  </si>
  <si>
    <t>40/16,4</t>
  </si>
  <si>
    <r>
      <t xml:space="preserve">Демонтаж блоков: </t>
    </r>
    <r>
      <rPr>
        <sz val="14"/>
        <rFont val="Times New Roman"/>
        <family val="1"/>
        <charset val="204"/>
      </rPr>
      <t>Демонтаж блоков ФБС 12.5.6 с железобетонных плит</t>
    </r>
  </si>
  <si>
    <t>30/0,426</t>
  </si>
  <si>
    <t>п.м./тн</t>
  </si>
  <si>
    <r>
      <t xml:space="preserve">Разборка сварных соединений: </t>
    </r>
    <r>
      <rPr>
        <sz val="14"/>
        <rFont val="Times New Roman"/>
        <family val="1"/>
        <charset val="204"/>
      </rPr>
      <t>Срезка (разборка) точечных сварных соединений швеллеров</t>
    </r>
  </si>
  <si>
    <r>
      <t xml:space="preserve">Демонтаж металлических элементов: </t>
    </r>
    <r>
      <rPr>
        <sz val="14"/>
        <rFont val="Times New Roman"/>
        <family val="1"/>
        <charset val="204"/>
      </rPr>
      <t>Демонтаж металлических швеллеров №14 с блоков ФБС</t>
    </r>
  </si>
  <si>
    <t>по 4 точки на 1 швеллер*8шт=32шт</t>
  </si>
  <si>
    <r>
      <t xml:space="preserve">Сварочные работы: </t>
    </r>
    <r>
      <rPr>
        <sz val="14"/>
        <rFont val="Times New Roman"/>
        <family val="1"/>
        <charset val="204"/>
      </rPr>
      <t>Прихватка (точечная сварка) металлических швеллеров</t>
    </r>
  </si>
  <si>
    <r>
      <t xml:space="preserve">Выверка конструкции: </t>
    </r>
    <r>
      <rPr>
        <sz val="14"/>
        <rFont val="Times New Roman"/>
        <family val="1"/>
        <charset val="204"/>
      </rPr>
      <t>Контроль и окончательная выверка отметок и геометрии стапеля по нивелиру</t>
    </r>
  </si>
  <si>
    <t>закупили 30п.м.*14,2кг=426кг (по 1,25п.м.*24шт=30п.м.)</t>
  </si>
  <si>
    <r>
      <rPr>
        <b/>
        <sz val="14"/>
        <rFont val="Times New Roman"/>
        <family val="1"/>
        <charset val="204"/>
      </rPr>
      <t xml:space="preserve">Устройство опорной системы: </t>
    </r>
    <r>
      <rPr>
        <sz val="14"/>
        <rFont val="Times New Roman"/>
        <family val="1"/>
        <charset val="204"/>
      </rPr>
      <t>Монтаж металлических швеллеров №14 на блоки ФБС с регулировкой по высоте</t>
    </r>
  </si>
  <si>
    <t>закупили 20 шт*0,41м3=8,2м3</t>
  </si>
  <si>
    <r>
      <rPr>
        <b/>
        <sz val="14"/>
        <rFont val="Times New Roman"/>
        <family val="1"/>
        <charset val="204"/>
      </rPr>
      <t xml:space="preserve">Монтаж блоков: </t>
    </r>
    <r>
      <rPr>
        <sz val="14"/>
        <rFont val="Times New Roman"/>
        <family val="1"/>
        <charset val="204"/>
      </rPr>
      <t>Установка блоков ФБС 12.5.6 на железобетонные плиты с двухкратной оборачиваемостью.</t>
    </r>
  </si>
  <si>
    <r>
      <rPr>
        <b/>
        <sz val="14"/>
        <rFont val="Times New Roman"/>
        <family val="1"/>
        <charset val="204"/>
      </rPr>
      <t xml:space="preserve">Выверка плит: </t>
    </r>
    <r>
      <rPr>
        <sz val="14"/>
        <rFont val="Times New Roman"/>
        <family val="1"/>
        <charset val="204"/>
      </rPr>
      <t>Выверка железобетонных плит по уровню с использованием нивелира, включая корректировку положения и подгонку отметок</t>
    </r>
  </si>
  <si>
    <t>закупили 8 шт*0,88м3=7,04м3</t>
  </si>
  <si>
    <r>
      <rPr>
        <b/>
        <sz val="14"/>
        <rFont val="Times New Roman"/>
        <family val="1"/>
        <charset val="204"/>
      </rPr>
      <t>Устройство основания:</t>
    </r>
    <r>
      <rPr>
        <sz val="14"/>
        <rFont val="Times New Roman"/>
        <family val="1"/>
        <charset val="204"/>
      </rPr>
      <t xml:space="preserve">
Подача и установка железобетонных плит 2П30-18-30 краном с предварительной раскладкой с трехкратной оборачиваемостью</t>
    </r>
  </si>
  <si>
    <t>просто был проход бульдозером, песок брали лопатами с дороги</t>
  </si>
  <si>
    <r>
      <rPr>
        <b/>
        <sz val="14"/>
        <rFont val="Times New Roman"/>
        <family val="1"/>
        <charset val="204"/>
      </rPr>
      <t>Подготовительные работы:</t>
    </r>
    <r>
      <rPr>
        <sz val="14"/>
        <rFont val="Times New Roman"/>
        <family val="1"/>
        <charset val="204"/>
      </rPr>
      <t xml:space="preserve">
Планировка пяти площадок размером 12×12 м, выравнивание основания под устройство стапеля</t>
    </r>
  </si>
  <si>
    <t>Необходимость обеспечения точной фиксации элементов при сборке и сварке колонн и балок в единую конструкцию, что невозможно без устройства стапеля.</t>
  </si>
  <si>
    <t>По факту рассмотрения объемов и технологии производства работ выявлена необходимость устройства стапеля, не предусмотренного ранее, для обеспечения сборки и сварки колонн и балок в единую пространственную конструкцию с обеспечением требуемой геометрии.</t>
  </si>
  <si>
    <t>08.04.2026г.</t>
  </si>
  <si>
    <t>АКТ №6</t>
  </si>
  <si>
    <t>100м2</t>
  </si>
  <si>
    <t>Установка пароизоляционного слоя из полиэтиленовой пленки (обмотка анкеров)</t>
  </si>
  <si>
    <t>матер</t>
  </si>
  <si>
    <t>л</t>
  </si>
  <si>
    <t>Антикоррозионное покрытие однокомпонентным составом EMACO NANOCRETE AP</t>
  </si>
  <si>
    <t>Антикоррозионное покрытие анкерных болтов</t>
  </si>
  <si>
    <t>Обезжириватель технический для металлических поверхностей</t>
  </si>
  <si>
    <t>Обезжиривание поверхности анкерных болтов</t>
  </si>
  <si>
    <t xml:space="preserve">Очистка поверхности щетками анкерных болтов М36 (157 шт, h=350 мм) </t>
  </si>
  <si>
    <t>Выправка анкерных болтов с приведением в проектное положение</t>
  </si>
  <si>
    <t>предусмотреть выполнение дополнительных работ по выправке анкерных шпилек до положения, обеспечивающего возможность монтажа конструкций в проектное положение.</t>
  </si>
  <si>
    <t>Выявлено несоответствие фактического положения анкерных шпилек проектным координатам, что подтверждено результатами исполнительной геодезической съемки. При этом величина отклонений превышает монтажный зазор между шпильками и отверстиями опорных плит, что исключает возможность монтажа конструкций без выполнения работ по выправке шпилек.</t>
  </si>
  <si>
    <t>несоответствие фактического положения анкерных шпилек проектным координатам, установленное по результатам исполнительной геодезической съемки.</t>
  </si>
  <si>
    <t>14.04.2026г.</t>
  </si>
  <si>
    <t>АКТ № 7</t>
  </si>
  <si>
    <t>кг</t>
  </si>
  <si>
    <t>грунт ГФ-0,21</t>
  </si>
  <si>
    <t>Очистка, антикоррозионная обработка (ГФ-021) (кроме зон БС/ДС)</t>
  </si>
  <si>
    <t>Зачистка кромок после резки</t>
  </si>
  <si>
    <t>Сверление отверстий ⌀23</t>
  </si>
  <si>
    <t>С245-4, уголок L125×8</t>
  </si>
  <si>
    <t>Резка уголка L125×8 L2310мм (2 торца)</t>
  </si>
  <si>
    <t>Резка уголка L125×8 L2410мм (2 торца)</t>
  </si>
  <si>
    <t>Резка уголка L125×8 L3580мм (2 торца)</t>
  </si>
  <si>
    <t xml:space="preserve">С245-4, уголок L125×8 </t>
  </si>
  <si>
    <t>Резка уголка L125×8 L3560мм (2 торца)</t>
  </si>
  <si>
    <t>С245-4, уголок L63×5</t>
  </si>
  <si>
    <t>Резка уголка L63×5 L1000мм (2 торца)</t>
  </si>
  <si>
    <t>грунт ГФ-0,2</t>
  </si>
  <si>
    <t>масса напл. Металла</t>
  </si>
  <si>
    <t>5,12/578</t>
  </si>
  <si>
    <t>м.п./кг</t>
  </si>
  <si>
    <t>Сварка</t>
  </si>
  <si>
    <t>Сверление отверстий</t>
  </si>
  <si>
    <t>С235, пластина 128×128×4</t>
  </si>
  <si>
    <t>Резка пластины 128×128×4 (2 шт)</t>
  </si>
  <si>
    <t>С245-4, тр. кв. 140×5</t>
  </si>
  <si>
    <t>Резка трубы кв. 140×5 L5540мм (2 торца)</t>
  </si>
  <si>
    <t>масса напл. металла</t>
  </si>
  <si>
    <t>2,05/241,2</t>
  </si>
  <si>
    <t>Сверление отверстий ⌀19</t>
  </si>
  <si>
    <t xml:space="preserve">С245-4, тр. кв. 140×5 </t>
  </si>
  <si>
    <t>Резка трубы кв. 140×5 L5780мм (2 торца)</t>
  </si>
  <si>
    <t>6,14/693,6</t>
  </si>
  <si>
    <t>Зачистка кромок после резки м.п. 12,86</t>
  </si>
  <si>
    <t xml:space="preserve">масса напл. металла </t>
  </si>
  <si>
    <t>44/478,2</t>
  </si>
  <si>
    <t xml:space="preserve">Сварка </t>
  </si>
  <si>
    <t>Зачистка кромок после резки м.п. 59,11</t>
  </si>
  <si>
    <t xml:space="preserve">С235, пластина 288×5980×4 </t>
  </si>
  <si>
    <t>Резка пластины 288×5980×4</t>
  </si>
  <si>
    <t>С235, пластина 194×170×4</t>
  </si>
  <si>
    <t>Резка пластины 194×170×4 (20 шт)</t>
  </si>
  <si>
    <t xml:space="preserve">С235, пластина 148×148×4 </t>
  </si>
  <si>
    <t>Резка пластины 148×148×4 (2 шт)</t>
  </si>
  <si>
    <t>С245-4, тр. кв. 160×6</t>
  </si>
  <si>
    <t>Резка трубы кв. 160×6 L5780мм (2 торца)</t>
  </si>
  <si>
    <t>Очистка, антикоррозионная обработка (ГФ-021) (кроме зон БС/ДС) м2 7,80</t>
  </si>
  <si>
    <t>18,5/371,4</t>
  </si>
  <si>
    <t>Сверление отверстий ⌀27</t>
  </si>
  <si>
    <t>Резка пластины 128×128×4</t>
  </si>
  <si>
    <t>С235, пластина 130×130×4 кг 1,50</t>
  </si>
  <si>
    <t>Резка пластин 130×130×4 (3 шт) м.п. 1,56</t>
  </si>
  <si>
    <t>С245-4, пластины (суммарно)</t>
  </si>
  <si>
    <t>Резка пластин 200×12, 150×8, 195×8, 150×8, 95×8 (2 шт), 265×10, 235×10, 265×10, 235×10, 80×6 (2 шт)</t>
  </si>
  <si>
    <t>С245-4, уголок L100×63×8</t>
  </si>
  <si>
    <t>Резка уголка L100×63×8 L190 м.п. 0,18</t>
  </si>
  <si>
    <t>Резка трубы кв. 140×5 (960+900+2820)</t>
  </si>
  <si>
    <t>С255-4, двутавр 30Ш1</t>
  </si>
  <si>
    <t>Резка двутавр 30Ш1 L3143мм (2 торца)</t>
  </si>
  <si>
    <t xml:space="preserve">Очистка, антикоррозионная обработка (ГФ-021) (кроме зон БС/ДС) </t>
  </si>
  <si>
    <t>18,8/471,4</t>
  </si>
  <si>
    <t>С245-4, уголок L100×7</t>
  </si>
  <si>
    <t>Резка уголка L100×7 L100 (8 шт)</t>
  </si>
  <si>
    <t>С355-5, пластина 364×300×30</t>
  </si>
  <si>
    <t>Резка пластины 364×300×30 (2 шт)</t>
  </si>
  <si>
    <t>С355-5, пластина 270×250×40</t>
  </si>
  <si>
    <t>Резка пластины 270×250×40 (4 шт)</t>
  </si>
  <si>
    <t>С245-4, пластина 356×65×10</t>
  </si>
  <si>
    <t>Резка пластины 356×65×10 (4 шт)</t>
  </si>
  <si>
    <t xml:space="preserve">С245-4, пластина 650×145×12 </t>
  </si>
  <si>
    <t>Резка пластины 650×145×12 (2 шт)</t>
  </si>
  <si>
    <t>С255-4, двутавр 40Ш1</t>
  </si>
  <si>
    <t>Резка двутавр 40Ш1 L1700мм (2 торца)</t>
  </si>
  <si>
    <t>С245-4, швеллер 20П</t>
  </si>
  <si>
    <t>Резка швеллер 20П L2480мм (2 торца)</t>
  </si>
  <si>
    <t>5,2/128,8</t>
  </si>
  <si>
    <t>С245-4, пластина 300×300×10</t>
  </si>
  <si>
    <t>Резка пластины 300×300×10</t>
  </si>
  <si>
    <t>С245-4, пластина 180×160×8</t>
  </si>
  <si>
    <t>Резка пластины 180×160×8</t>
  </si>
  <si>
    <t>С245-4, пластина 200×180×8</t>
  </si>
  <si>
    <t>Резка пластины 200×180×8 м.п.</t>
  </si>
  <si>
    <t>С245-4, швеллер 22П</t>
  </si>
  <si>
    <t>Резка швеллер 22П L5610мм (2 торца)</t>
  </si>
  <si>
    <t>12,5/679,1</t>
  </si>
  <si>
    <t>С245-4, пластина 580×245×10</t>
  </si>
  <si>
    <t>Резка пластины 580×245×10</t>
  </si>
  <si>
    <t>С245-4, пластина 510×245×10</t>
  </si>
  <si>
    <t>Резка пластины 510×245×10</t>
  </si>
  <si>
    <t xml:space="preserve">С245-4, пластина 400×60×6  </t>
  </si>
  <si>
    <t>Резка пластины 400×60×6 (2 шт)</t>
  </si>
  <si>
    <t xml:space="preserve">С245-4, пластина 450×145×10 </t>
  </si>
  <si>
    <t>Резка пластины 450×145×10 (2 шт)</t>
  </si>
  <si>
    <t>С245-4, пластина 400×180×12</t>
  </si>
  <si>
    <t>Резка пластины 400×180×12 (2шт)</t>
  </si>
  <si>
    <t>С255-4, двутавр 50Ш1</t>
  </si>
  <si>
    <t>Резка двутавр 50Ш1 L5610мм (2 торца)</t>
  </si>
  <si>
    <t>7,5/209,2</t>
  </si>
  <si>
    <t>С235, пластина 40×40×4</t>
  </si>
  <si>
    <t>Резка пластины 40×40×4</t>
  </si>
  <si>
    <t>С245-4, пластина 200×95×8</t>
  </si>
  <si>
    <t>Резка пластины 200×95×8</t>
  </si>
  <si>
    <t>С245-4, пластина 200×85×8</t>
  </si>
  <si>
    <t>Резка пластины 200×85×8</t>
  </si>
  <si>
    <t>С245-4, пластина 200×90×8</t>
  </si>
  <si>
    <t>Резка пластины 200×90×8</t>
  </si>
  <si>
    <t>С245-4, 456×291×12</t>
  </si>
  <si>
    <t>Резка пластин 456×291×12</t>
  </si>
  <si>
    <t>С245-4, 490×299×12</t>
  </si>
  <si>
    <t>Резка пластин 490×299×12</t>
  </si>
  <si>
    <t>С245-4, тр. кв. 160х6</t>
  </si>
  <si>
    <t xml:space="preserve">Резка трубы кв. 160×6 L6540  (2 торца) </t>
  </si>
  <si>
    <t>С245-4, пластина 220×100×8</t>
  </si>
  <si>
    <t>Резка пластины 220×100×8</t>
  </si>
  <si>
    <t>С245-4, пластина 190×95×10</t>
  </si>
  <si>
    <t>Резка пластины 190×95×10</t>
  </si>
  <si>
    <t>С245-4, 410×220×12</t>
  </si>
  <si>
    <t>Резка пластин 410×220×12</t>
  </si>
  <si>
    <t>С245-4, 560×277×12</t>
  </si>
  <si>
    <t>Резка пластин 560×277×12</t>
  </si>
  <si>
    <t>С245-4, тр. кв. 180x5</t>
  </si>
  <si>
    <t xml:space="preserve">Резка трубы кв. 180×5 L7820мм (2 торца) </t>
  </si>
  <si>
    <t xml:space="preserve">С245-4, L100х63х5  </t>
  </si>
  <si>
    <t xml:space="preserve">Резка уголка L100х63х5 </t>
  </si>
  <si>
    <t>13/177,4</t>
  </si>
  <si>
    <t>Обварка по длине шва</t>
  </si>
  <si>
    <t>С235, пластина 80×80×4</t>
  </si>
  <si>
    <t>Резка пластины 80×80×4</t>
  </si>
  <si>
    <t>С245-4, пластина 110×110×4</t>
  </si>
  <si>
    <t>Резка пластины 110×110×4</t>
  </si>
  <si>
    <t>С245-4, L100×63×8</t>
  </si>
  <si>
    <t>Резка уголка L100×63×8</t>
  </si>
  <si>
    <t>С245-4, Тр кр. Ø89×5,5</t>
  </si>
  <si>
    <t xml:space="preserve">Резка трубы кр. Ø89×5,5 (2 торца) </t>
  </si>
  <si>
    <t>С245-4, Тр кв. 120x5</t>
  </si>
  <si>
    <t xml:space="preserve">Резка трубы кв. 120×5 L5680мм (2 торца) </t>
  </si>
  <si>
    <t>4,7/187,6</t>
  </si>
  <si>
    <t>сверление в м/к</t>
  </si>
  <si>
    <t>С235, пластина толщиной 4мм</t>
  </si>
  <si>
    <t>Резка пластины 40×40×4 (4 шт)</t>
  </si>
  <si>
    <t>С245-4, пластина толщиной 10мм</t>
  </si>
  <si>
    <t>Резка пластины 320×220×10 (2 шт)</t>
  </si>
  <si>
    <t>С245-4, пластина толщиной 8мм</t>
  </si>
  <si>
    <t>Резка пластины 220×90×8 (2 шт)</t>
  </si>
  <si>
    <t>Резка пластины 220×110×8 (2 шт)</t>
  </si>
  <si>
    <t>С245-4, Тр кв. 180x5</t>
  </si>
  <si>
    <t xml:space="preserve">Резка трубы кв. 180×5 L6340мм (2 торца) </t>
  </si>
  <si>
    <t>С245-4, L100х63х8</t>
  </si>
  <si>
    <t>Резка стального уголка L100х63х8 L3080 мм (1 рез, один торец 45°)</t>
  </si>
  <si>
    <t>Резка стального уголка L100х63х8 L4170 мм (1 рез, один торец 45°)</t>
  </si>
  <si>
    <t>1,04/69,9</t>
  </si>
  <si>
    <t>Обварка заглушек по периметру</t>
  </si>
  <si>
    <t>м.п. реза</t>
  </si>
  <si>
    <t>Резка листа 4 мм по периметру 2 шт 130×130</t>
  </si>
  <si>
    <t>С245-4, Тр кв. 140x50</t>
  </si>
  <si>
    <t>Резка кв.трубы 140х5 L3300мм (1рез)</t>
  </si>
  <si>
    <t>Включить в объем работ изготовление недостающих отправочных марок металлоконструкций, предусмотренных рабочей документацией, но фактически отсутствующих, с последующим выполнением их монтажа. Перечень и объемы элементов определены по результатам анализа рабочей документации и фактического наличия конструкций на объекте.</t>
  </si>
  <si>
    <t>Необходимость внесения изменений обусловлена несоответствием фактического наличия металлоконструкций на объекте рабочей документации (РД), а именно отсутствием части отправочных марок, предусмотренных проектом. Указанное несоответствие не позволяет выполнить монтаж конструкций в полном объеме и требует дополнительного изготовления недостающих элементов.</t>
  </si>
  <si>
    <t>отсутствие необходимых отправочных марок для монтажа Конвейерной галереи №3 шифр:1632-2021-2.1.3-КМ</t>
  </si>
  <si>
    <t>АКТ №8</t>
  </si>
  <si>
    <t>45,00/1222,8</t>
  </si>
  <si>
    <t>Нарезка отверстий ⌀23/27/54</t>
  </si>
  <si>
    <t>С245-4, уголки (суммарно)</t>
  </si>
  <si>
    <t>Резка уголка L100 (комплект)</t>
  </si>
  <si>
    <t>Резка пластин (комплект)</t>
  </si>
  <si>
    <t>Резка двутавр 40Ш1 L11990 (2 торца)</t>
  </si>
  <si>
    <t>Колонна 3К1-15</t>
  </si>
  <si>
    <t>48,00/1208,0</t>
  </si>
  <si>
    <t>Резка двутавр 40Ш1 L11640 (2 торца)</t>
  </si>
  <si>
    <t>Колонна 3К1-11</t>
  </si>
  <si>
    <t>4,80/263,1</t>
  </si>
  <si>
    <t>Нарезка отверстий ⌀23</t>
  </si>
  <si>
    <t>С245-4, пластина 240×180×12</t>
  </si>
  <si>
    <t>Резка пластины 240×180×12</t>
  </si>
  <si>
    <t>С245-4, пластина 220×180×12</t>
  </si>
  <si>
    <t>Резка пластины 220×180×12</t>
  </si>
  <si>
    <t>Резка двутавр 30Ш1 (2 элемента)</t>
  </si>
  <si>
    <t>Балка 1Б5-1</t>
  </si>
  <si>
    <t>12,50/653,8</t>
  </si>
  <si>
    <t>С245-4, пластина 400×60×6</t>
  </si>
  <si>
    <t>Резка пластины 400×60×6 (4 шт)</t>
  </si>
  <si>
    <t>С245-4, пластина 450×145×10</t>
  </si>
  <si>
    <t>Резка пластины 450×145×10 (4 шт)</t>
  </si>
  <si>
    <t>Резка пластины 400×180×12 (2 шт)</t>
  </si>
  <si>
    <t>Резка двутавр 50Ш1 L5610 (2 торца)</t>
  </si>
  <si>
    <t>Балка 1Б4-14</t>
  </si>
  <si>
    <t>0,90/56,6</t>
  </si>
  <si>
    <t>Сварка м.п.</t>
  </si>
  <si>
    <t>С245, уголок L35×4</t>
  </si>
  <si>
    <t>Резка уголка L35×4 L450</t>
  </si>
  <si>
    <t>С245, лист рифл. 5мм</t>
  </si>
  <si>
    <t>Резка листа рифл. (490×1940 + 490×782)</t>
  </si>
  <si>
    <t>Настил 1Н1-33</t>
  </si>
  <si>
    <t>9,70/224,9</t>
  </si>
  <si>
    <t>Резка уголка L35×4 L1070</t>
  </si>
  <si>
    <t>С235, полоса 970×60×4</t>
  </si>
  <si>
    <t>Резка полосы 970×60×4 (5 шт)</t>
  </si>
  <si>
    <t>Резка листа рифл. (1070×4020 + 782×1070)</t>
  </si>
  <si>
    <t>Настил 1Н1-43</t>
  </si>
  <si>
    <t>2,20/57,9</t>
  </si>
  <si>
    <t>С235, полоса 550×60×4</t>
  </si>
  <si>
    <t>Резка полосы 550×60×4 (2 шт)</t>
  </si>
  <si>
    <t>Резка листа рифл. 650×2060×5</t>
  </si>
  <si>
    <t>Настил 1Н1-46</t>
  </si>
  <si>
    <t>2,48/65,9</t>
  </si>
  <si>
    <t>С235, полоса 620×60×4</t>
  </si>
  <si>
    <t>Резка полосы 620×60×4 (2 шт)</t>
  </si>
  <si>
    <t>Резка листа рифл. 720×2110×5</t>
  </si>
  <si>
    <t>Настил 1Н1-50</t>
  </si>
  <si>
    <t>3,04/78,6</t>
  </si>
  <si>
    <t>С235, полоса 760×60×4</t>
  </si>
  <si>
    <t>Резка полосы 760×60×4 (2 шт)</t>
  </si>
  <si>
    <t>Резка листа рифл. 860×2110×5</t>
  </si>
  <si>
    <t>Настил 1Н1-52</t>
  </si>
  <si>
    <t>2,12/70,6</t>
  </si>
  <si>
    <t>С235, полоса 530×60×4</t>
  </si>
  <si>
    <t>Резка полосы 530×60×4 (2 шт)</t>
  </si>
  <si>
    <t>Резка листа рифл. 780×2110×5</t>
  </si>
  <si>
    <t>Настил 1Н1-54</t>
  </si>
  <si>
    <t>3,72/77,9</t>
  </si>
  <si>
    <t>Резка полосы 620×60×4 (3 шт)</t>
  </si>
  <si>
    <t>Резка листа рифл. 720×2480×5</t>
  </si>
  <si>
    <t>Настил 1Н1-61</t>
  </si>
  <si>
    <t>19,60/398,6</t>
  </si>
  <si>
    <t>С235, полоса 700×60×4</t>
  </si>
  <si>
    <t>Резка полосы 700×60×4 (7 шт)</t>
  </si>
  <si>
    <t>Резка листа рифл. 800×5710×5</t>
  </si>
  <si>
    <t>Настил 1Н1-144 (2шт)</t>
  </si>
  <si>
    <t>Настил 1Н1-136 (2шт)</t>
  </si>
  <si>
    <t>21.04.2026г.</t>
  </si>
  <si>
    <t>Заклепка вытяжная 4,0х10 ал/ст, шаг 300</t>
  </si>
  <si>
    <t>100 шт</t>
  </si>
  <si>
    <t>Скрепление профилированных листов между собой вытяжными заклепками, шаг 300</t>
  </si>
  <si>
    <t>Сверление отверстий в профилированных листах под установку вытяжных заклепок, шаг 300</t>
  </si>
  <si>
    <t xml:space="preserve">Лента уплотнительная ЛИПЛЕНТ-О 15х2 </t>
  </si>
  <si>
    <t>Устройство герметизации стыков профилированного настила с применением уплотнительной ленты</t>
  </si>
  <si>
    <t>Предлагается внести изменения в части дополнения состава работ операциями по скреплению профилированных листов между собой вытяжными заклепками, включая устройство уплотнительной ленты в стыках, сверление отверстий и установку заклепок, с учетом уточненных объемов.</t>
  </si>
  <si>
    <t>Необходимость применения вытяжных заклепок обусловлена требованиями обеспечения надежного скрепления профилированных листов в местах нахлестов, предотвращения раскрытия стыков под воздействием ветровых нагрузок и вибраций, а также обеспечения герметичности ограждающих конструкций.</t>
  </si>
  <si>
    <t>В РД шифр 1632-2021-2.1.3-КМ предусмотрено крепление профилированного листа саморезами либо заклепками. В процессе производства работ принято решение о применении вытяжных заклепок для скрепления листов между собой, в связи с чем выполнен перерасчет объемов.</t>
  </si>
  <si>
    <t>АКТ №10</t>
  </si>
  <si>
    <t>Сумма ЛСР, с НДС</t>
  </si>
  <si>
    <t>предварительные расчет</t>
  </si>
  <si>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</si>
  <si>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</si>
  <si>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</si>
  <si>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</si>
  <si>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</si>
  <si>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</si>
  <si>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</si>
  <si>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</si>
  <si>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НЕПРЕДВИДЕННЫЕ 07.04.042 Конвейерная галерея №3 (код SAP 01.02.011) код ГП 2.1.3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</si>
  <si>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</si>
  <si>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</si>
  <si>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</si>
  <si>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</si>
  <si>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</si>
  <si>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</si>
  <si>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</si>
  <si>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</si>
  <si>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</si>
  <si>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</si>
  <si>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</si>
  <si>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</si>
  <si>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</si>
  <si>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</si>
  <si>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</si>
  <si>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Укрупнённая сборка опорных колонн в осях А-Б/2–41 на отм. 15,860</t>
  </si>
  <si>
    <t>1</t>
  </si>
  <si>
    <t>ТЕР13-06-003-01</t>
  </si>
  <si>
    <t>Очистка поверхности щетками/применит.Подготовка кромок под стыковые сварные швы
(1 м2 очищаемой поверхности)</t>
  </si>
  <si>
    <t>16,73
16,73</t>
  </si>
  <si>
    <t>спорно,подготовка пов-ти есть в расценке</t>
  </si>
  <si>
    <t>Объем=152,96*0,3</t>
  </si>
  <si>
    <t>ИНДЕКС К ПОЗИЦИИ: Индексы пересчета в т.у.ц. по статьям затрат СМР/ПНР ОЗП=29,1; ЭМ=11,55; ЗПМ=29,1; МАТ=8,66</t>
  </si>
  <si>
    <t>Накладные расходы 94% ФОТ (от 22 343,59)</t>
  </si>
  <si>
    <t>Сметная прибыль 51% ФОТ (от 22 343,59)</t>
  </si>
  <si>
    <t>Итого c накладными и см. прибылью</t>
  </si>
  <si>
    <t>2</t>
  </si>
  <si>
    <t>ТЕР09-05-002-02</t>
  </si>
  <si>
    <t>Электродуговая сварка при монтаже одноэтажных производственных зданий: опорных частей каркасов  (колонны, подкрановые балки)
(10 т конструкций)</t>
  </si>
  <si>
    <t>812,43
431,16</t>
  </si>
  <si>
    <t>Объем=117,79/10</t>
  </si>
  <si>
    <t>Накладные расходы 93% ФОТ (от 147 787,55)</t>
  </si>
  <si>
    <t>Сметная прибыль 62% ФОТ (от 147 787,55)</t>
  </si>
  <si>
    <t>3</t>
  </si>
  <si>
    <t>ТЕРм39-02-001-22</t>
  </si>
  <si>
    <t>Визуальный и измерительный контроль сварных соединений оборудования, конструкций и облицовок: с двух сторон/применительно.
(1 м шва)</t>
  </si>
  <si>
    <t>5,90
5,80</t>
  </si>
  <si>
    <t xml:space="preserve">спорно,уже есть УЗК </t>
  </si>
  <si>
    <t>Накладные расходы 89% ФОТ (от 25 798,78)</t>
  </si>
  <si>
    <t>Сметная прибыль 45% ФОТ (от 25 798,78)</t>
  </si>
  <si>
    <t>4</t>
  </si>
  <si>
    <t>ТЕР09-05-004-02</t>
  </si>
  <si>
    <t>Ультразвуковой контроль качества сварных соединений, положение шва: нижнее и вертикальное толщиной металла до 20 мм
(1 м шва)</t>
  </si>
  <si>
    <t>104,44
91,62</t>
  </si>
  <si>
    <t>Накладные расходы 93% ФОТ (от 407 815,31)</t>
  </si>
  <si>
    <t>Сметная прибыль 62% ФОТ (от 407 815,31)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</si>
  <si>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</si>
  <si>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</si>
  <si>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</si>
  <si>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89% ФОТ (от 25798,78) (Поз. 3)</t>
  </si>
  <si>
    <t xml:space="preserve">      93% ФОТ (от 555602,86) (Поз. 2, 4)</t>
  </si>
  <si>
    <t xml:space="preserve">      94% ФОТ (от 22343,59) (Поз. 1)</t>
  </si>
  <si>
    <t>Сметная прибыль</t>
  </si>
  <si>
    <t xml:space="preserve">      45% ФОТ (от 25798,78) (Поз. 3)</t>
  </si>
  <si>
    <t xml:space="preserve">      51% ФОТ (от 22343,59) (Поз. 1)</t>
  </si>
  <si>
    <t xml:space="preserve">      62% ФОТ (от 555602,86) (Поз. 2, 4)</t>
  </si>
  <si>
    <t>Итоги по смете:</t>
  </si>
  <si>
    <t xml:space="preserve">     Итоги по Строительным работам</t>
  </si>
  <si>
    <t xml:space="preserve">          Защита строительных конструкций и оборудования от коррозии:</t>
  </si>
  <si>
    <t xml:space="preserve">               Итого Поз. 1</t>
  </si>
  <si>
    <t xml:space="preserve">               Накладные расходы 94% ФОТ (от 22 343,59)</t>
  </si>
  <si>
    <t xml:space="preserve">               Сметная прибыль 51% ФОТ (от 22 343,59)</t>
  </si>
  <si>
    <t xml:space="preserve">               Итого c накладными и см. прибылью</t>
  </si>
  <si>
    <t xml:space="preserve">          Строительные металлические конструкции:</t>
  </si>
  <si>
    <t xml:space="preserve">               Итого Поз. 2, 4</t>
  </si>
  <si>
    <t xml:space="preserve">               Накладные расходы 93% ФОТ (от 555 602,86)</t>
  </si>
  <si>
    <t xml:space="preserve">               Сметная прибыль 62% ФОТ (от 555 602,86)</t>
  </si>
  <si>
    <t xml:space="preserve">          Итого</t>
  </si>
  <si>
    <t xml:space="preserve">     Итоги по Монтажным работам</t>
  </si>
  <si>
    <t xml:space="preserve">          Контроль монтажных сварных соединений:</t>
  </si>
  <si>
    <t xml:space="preserve">               Итого Поз. 3</t>
  </si>
  <si>
    <t xml:space="preserve">               Накладные расходы 89% ФОТ (от 25 798,78)</t>
  </si>
  <si>
    <t xml:space="preserve">               Сметная прибыль 45% ФОТ (от 25 798,78)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</si>
  <si>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</si>
  <si>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</si>
  <si>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</si>
  <si>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</si>
  <si>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</si>
  <si>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Накладные расходы</t>
  </si>
  <si>
    <t xml:space="preserve">            Сметная прибыль</t>
  </si>
  <si>
    <t xml:space="preserve">     Зимнее удорожание 2,1% от 1600585,74</t>
  </si>
  <si>
    <t xml:space="preserve">     Индекс-дефлятор 1 634 198,04 * 1,033</t>
  </si>
  <si>
    <t xml:space="preserve">     НДС 22% от 1688126,58</t>
  </si>
  <si>
    <t xml:space="preserve">  ВСЕГО по смете</t>
  </si>
  <si>
    <t>без пп 1 и 3</t>
  </si>
  <si>
    <t>ПРЕДВАРИТЕЛЬНЫЙ РАСЧЕТ</t>
  </si>
  <si>
    <t>на Технологическая дорога, 07.04.042 Конвейерная галерея №3 (код SAP 01.02.011) код ГП 2.1.3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</si>
  <si>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</si>
  <si>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</si>
  <si>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</si>
  <si>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</si>
  <si>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</si>
  <si>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</si>
  <si>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</si>
  <si>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</si>
  <si>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</si>
  <si>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</si>
  <si>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Раздел 1. Технологическая дорога</t>
  </si>
  <si>
    <t>ТЕР01-01-003-08</t>
  </si>
  <si>
    <t>Разработка грунта в отвал экскаваторами «драглайн» или «обратная лопата» с ковшом вместимостью: 0,65 (0,5-1) м3, группа грунтов  2
(1000 м3 грунта)</t>
  </si>
  <si>
    <t>3 838,99
178,25</t>
  </si>
  <si>
    <t>3 660,74
642,33</t>
  </si>
  <si>
    <t>6 342,23
2 803,78</t>
  </si>
  <si>
    <t>Объем=150 / 1000</t>
  </si>
  <si>
    <t>Накладные расходы 92% ФОТ (от 3 581,84)</t>
  </si>
  <si>
    <t>Сметная прибыль 46% ФОТ (от 3 581,84)</t>
  </si>
  <si>
    <t>ТЕР01-01-030-02</t>
  </si>
  <si>
    <t>Разработка грунта с перемещением до 10 м бульдозерами мощностью: 59 кВт (80 л.с.), группа грунтов  2/применит. Обратная засыпка
(1000 м3 грунта)</t>
  </si>
  <si>
    <t>1 089,90
305,35</t>
  </si>
  <si>
    <t>1 888,25
1 332,84</t>
  </si>
  <si>
    <t>Накладные расходы 92% ФОТ (от 1 332,84)</t>
  </si>
  <si>
    <t>Сметная прибыль 46% ФОТ (от 1 332,84)</t>
  </si>
  <si>
    <t>ТЕР01-01-036-01</t>
  </si>
  <si>
    <t>Планировка площадей бульдозерами мощностью: 59 кВт (80 л.с.)
(1000 м2 спланированной поверхности за 1 проход бульдозера)</t>
  </si>
  <si>
    <t>32,74
9,18</t>
  </si>
  <si>
    <t>226,89
160,23</t>
  </si>
  <si>
    <t>Объем=600 / 1000</t>
  </si>
  <si>
    <t>Накладные расходы 92% ФОТ (от 160,23)</t>
  </si>
  <si>
    <t>Сметная прибыль 46% ФОТ (от 160,23)</t>
  </si>
  <si>
    <t>ТЕР01-02-005-01</t>
  </si>
  <si>
    <t>Уплотнение грунта пневматическими трамбовками, группа грунтов: 1-2
(100 м3 уплотненного грунта)</t>
  </si>
  <si>
    <t>590,90
233,00</t>
  </si>
  <si>
    <t>357,90
63,84</t>
  </si>
  <si>
    <t>6 200,67
2 786,46</t>
  </si>
  <si>
    <t>Объем=150 / 100</t>
  </si>
  <si>
    <t>Накладные расходы 92% ФОТ (от 12 956,98)</t>
  </si>
  <si>
    <t>Сметная прибыль 46% ФОТ (от 12 956,98)</t>
  </si>
  <si>
    <t>14 658,04
7 083,31</t>
  </si>
  <si>
    <t xml:space="preserve">      92% ФОТ (от 18031,89) (Поз. 1-4)</t>
  </si>
  <si>
    <t xml:space="preserve">      46% ФОТ (от 18031,89) (Поз. 1-4)</t>
  </si>
  <si>
    <t xml:space="preserve">     Земляные работы, выполняемые механизированным способом:</t>
  </si>
  <si>
    <t xml:space="preserve">          Итого Поз. 1-4</t>
  </si>
  <si>
    <t xml:space="preserve">          Накладные расходы 92% ФОТ (от 18 031,89)</t>
  </si>
  <si>
    <t xml:space="preserve">          Сметная прибыль 46% ФОТ (от 18 031,89)</t>
  </si>
  <si>
    <t xml:space="preserve">          Итого c накладными и см. прибылью</t>
  </si>
  <si>
    <t xml:space="preserve">                в том числе заработная плата машинистов</t>
  </si>
  <si>
    <t xml:space="preserve">     Зимнее удорожание 2,1% от 50490,63</t>
  </si>
  <si>
    <t xml:space="preserve">     Индекс-дефлятор 51 550,93 * 1,033</t>
  </si>
  <si>
    <t xml:space="preserve">     НДС 22% от 53252,11</t>
  </si>
  <si>
    <t>наУстройство стапеля, 07.04.042 Конвейерная галерея №3 (код SAP 01.02.011) код ГП 2.1.3</t>
  </si>
  <si>
    <t>Раздел 1. Устройство площадки, монтаж стапеля.</t>
  </si>
  <si>
    <t>Планировка площадей бульдозерами мощностью: 59 кВт (80 л.с.)/применит.Планировка пяти площадок размером 12×12 м, выравнивание основания под устройство стапеля.
(1000 м2 спланированной поверхности за 1 проход бульдозера)</t>
  </si>
  <si>
    <t>272,27
192,28</t>
  </si>
  <si>
    <t>Объем=(12*12*5) / 1000</t>
  </si>
  <si>
    <t>Накладные расходы 92% ФОТ (от 192,28)</t>
  </si>
  <si>
    <t>Сметная прибыль 46% ФОТ (от 192,28)</t>
  </si>
  <si>
    <t>ТЕР27-12-010-01</t>
  </si>
  <si>
    <t>Устройство дорог из сборных железобетонных плит площадью: до 3 м2/применит.Подача и установка железобетонных плит краном с предварительной раскладкой.
(100 м3 сборных железобетонных плит)</t>
  </si>
  <si>
    <t>8 779,67
2 848,29</t>
  </si>
  <si>
    <t>5 754,53
1 120,24</t>
  </si>
  <si>
    <t>14 622,26
7 171,76</t>
  </si>
  <si>
    <t>Объем=(0,88*25) / 100</t>
  </si>
  <si>
    <t>Накладные расходы 147% ФОТ (от 25 406,48)</t>
  </si>
  <si>
    <t>Сметная прибыль 134% ФОТ (от 25 406,48)</t>
  </si>
  <si>
    <t>Счёт-договор № 2025 / 1165Д от 19.08.2025</t>
  </si>
  <si>
    <t>Плита дорожная 2П30-18-30 (с 3-кратной оборачиваемостью)
(шт)</t>
  </si>
  <si>
    <t>Объем=25/3</t>
  </si>
  <si>
    <t>ТЕР07-05-021-01</t>
  </si>
  <si>
    <t>Установка цокольных блоков массой: до 1 т/применит.Установка блоков ФБС на железобетонные плиты.
(100 шт. сборных конструкций)</t>
  </si>
  <si>
    <t>8 081,06
1 939,11</t>
  </si>
  <si>
    <t>4 267,36
686,62</t>
  </si>
  <si>
    <t>19 715,21
7 992,25</t>
  </si>
  <si>
    <t>Объем=40 / 100</t>
  </si>
  <si>
    <t>Накладные расходы 116% ФОТ (от 30 563,46)</t>
  </si>
  <si>
    <t>Сметная прибыль 80% ФОТ (от 30 563,46)</t>
  </si>
  <si>
    <t>5</t>
  </si>
  <si>
    <t>Счёт №151 от 25.07.2025</t>
  </si>
  <si>
    <t>Фундаментные блоки ФБС 12.5.6 /(с 2-кратной оборачиваемостью)
(шт)</t>
  </si>
  <si>
    <t>Объем=40/2</t>
  </si>
  <si>
    <t>6</t>
  </si>
  <si>
    <t>ТЕР09-03-039-05</t>
  </si>
  <si>
    <t>Монтаж опорных конструкций: этажерочного типа/применит.Монтаж металлических швеллеров №16 на блоки ФБС с регулировкой по высоте
(1 т конструкций)</t>
  </si>
  <si>
    <t>1 243,95
397,38</t>
  </si>
  <si>
    <t>329,34
36,50</t>
  </si>
  <si>
    <t>1 620,44
452,49</t>
  </si>
  <si>
    <t>Объем=0,0142*30</t>
  </si>
  <si>
    <t>Накладные расходы 93% ФОТ (от 5 378,68)</t>
  </si>
  <si>
    <t>Сметная прибыль 62% ФОТ (от 5 378,68)</t>
  </si>
  <si>
    <t>7</t>
  </si>
  <si>
    <t>ТССЦ-101-3688</t>
  </si>
  <si>
    <t>Швеллеры: № 16 сталь марки Ст3пс
(т)</t>
  </si>
  <si>
    <t>Раздел 2. Разборка площадки, демонтаж стапеля.</t>
  </si>
  <si>
    <t>8</t>
  </si>
  <si>
    <t>ТЕР27-12-010-04</t>
  </si>
  <si>
    <t>Разборка дорог из сборных железобетонных плит площадью: более 3 м2
(100 м3 сборных железобетонных плит)</t>
  </si>
  <si>
    <t>4 879,44
687,26</t>
  </si>
  <si>
    <t>4 192,18
445,48</t>
  </si>
  <si>
    <t>10 652,32
2 851,93</t>
  </si>
  <si>
    <t>Накладные расходы 147% ФОТ (от 7 251,79)</t>
  </si>
  <si>
    <t>Сметная прибыль 134% ФОТ (от 7 251,79)</t>
  </si>
  <si>
    <t>9</t>
  </si>
  <si>
    <t>Установка цокольных блоков массой: до 1 т/применит.Демонтаж блоков ФБС на железобетонные плиты.
(100 шт. сборных конструкций)</t>
  </si>
  <si>
    <t>4 965,18
1 551,29</t>
  </si>
  <si>
    <t>3 413,89
549,30</t>
  </si>
  <si>
    <t>15 772,17
6 393,80</t>
  </si>
  <si>
    <t>Накладные расходы 116% ФОТ (от 24 450,76)</t>
  </si>
  <si>
    <t>Сметная прибыль 80% ФОТ (от 24 450,76)</t>
  </si>
  <si>
    <t>10</t>
  </si>
  <si>
    <t>Монтаж опорных конструкций: этажерочного типа/применит.Демонтаж металлических швеллеров №16 на блоки ФБС с регулировкой по высоте
(1 т конструкций)</t>
  </si>
  <si>
    <t>508,70
278,17</t>
  </si>
  <si>
    <t>230,53
25,55</t>
  </si>
  <si>
    <t>1 134,31
316,74</t>
  </si>
  <si>
    <t>Накладные расходы 93% ФОТ (от 3 765,07)</t>
  </si>
  <si>
    <t>Сметная прибыль 62% ФОТ (от 3 765,07)</t>
  </si>
  <si>
    <t>63 788,98
25 371,25</t>
  </si>
  <si>
    <t xml:space="preserve">      92% ФОТ (от 192,28) (Поз. 1)</t>
  </si>
  <si>
    <t xml:space="preserve">      93% ФОТ (от 9143,75) (Поз. 6-7, 10)</t>
  </si>
  <si>
    <t xml:space="preserve">      116% ФОТ (от 55014,22) (Поз. 4, 9)</t>
  </si>
  <si>
    <t xml:space="preserve">      147% ФОТ (от 32658,27) (Поз. 2, 8)</t>
  </si>
  <si>
    <t xml:space="preserve">      46% ФОТ (от 192,28) (Поз. 1)</t>
  </si>
  <si>
    <t xml:space="preserve">      62% ФОТ (от 9143,75) (Поз. 6-7, 10)</t>
  </si>
  <si>
    <t xml:space="preserve">      80% ФОТ (от 55014,22) (Поз. 4, 9)</t>
  </si>
  <si>
    <t xml:space="preserve">      134% ФОТ (от 32658,27) (Поз. 2, 8)</t>
  </si>
  <si>
    <t xml:space="preserve">          Итого Поз. 1</t>
  </si>
  <si>
    <t xml:space="preserve">          Накладные расходы 92% ФОТ (от 192,28)</t>
  </si>
  <si>
    <t xml:space="preserve">          Сметная прибыль 46% ФОТ (от 192,28)</t>
  </si>
  <si>
    <t xml:space="preserve">     Автомобильные дороги:</t>
  </si>
  <si>
    <t xml:space="preserve">          Итого Поз. 2, 8</t>
  </si>
  <si>
    <t>25 274,58
10 023,69</t>
  </si>
  <si>
    <t xml:space="preserve">          Накладные расходы 147% ФОТ (от 32 658,27)</t>
  </si>
  <si>
    <t xml:space="preserve">          Сметная прибыль 134% ФОТ (от 32 658,27)</t>
  </si>
  <si>
    <t xml:space="preserve">     Материалы для строительных работ:</t>
  </si>
  <si>
    <t xml:space="preserve">          Итого Поз. 3, 5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</si>
  <si>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</si>
  <si>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4, 9</t>
  </si>
  <si>
    <t>35 487,38
14 386,05</t>
  </si>
  <si>
    <t xml:space="preserve">          Накладные расходы 116% ФОТ (от 55 014,22)</t>
  </si>
  <si>
    <t xml:space="preserve">          Сметная прибыль 80% ФОТ (от 55 014,22)</t>
  </si>
  <si>
    <t xml:space="preserve">     Строительные металлические конструкции:</t>
  </si>
  <si>
    <t xml:space="preserve">          Итого Поз. 6-7, 10</t>
  </si>
  <si>
    <t>2 754,75
769,23</t>
  </si>
  <si>
    <t xml:space="preserve">          Накладные расходы 93% ФОТ (от 9 143,75)</t>
  </si>
  <si>
    <t xml:space="preserve">          Сметная прибыль 62% ФОТ (от 9 143,75)</t>
  </si>
  <si>
    <t xml:space="preserve">     Зимнее удорожание 2,1% от 548144,94</t>
  </si>
  <si>
    <t xml:space="preserve">     Индекс-дефлятор 559 655,98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</si>
  <si>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</si>
  <si>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</si>
  <si>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 от 649449,49</t>
  </si>
  <si>
    <t>исключить</t>
  </si>
  <si>
    <t>подписан/ИСКЛЮЧИТЬ</t>
  </si>
  <si>
    <t>-</t>
  </si>
  <si>
    <t>[должность, подпись (инициалы, фамилия)]</t>
  </si>
  <si>
    <t xml:space="preserve">Проверил:  ____________________________ </t>
  </si>
  <si>
    <t xml:space="preserve">Составил:  ____________________________ </t>
  </si>
  <si>
    <t>Заказчик:  ____________________________ ООО "ЕвроХим Терминал Усть-Луга"</t>
  </si>
  <si>
    <t xml:space="preserve">     НДС 22%</t>
  </si>
  <si>
    <t xml:space="preserve">     Индекс-дефлятор 29 476,83 * 1,033</t>
  </si>
  <si>
    <t xml:space="preserve">     Зимнее удорожание 2,1%</t>
  </si>
  <si>
    <t xml:space="preserve">          Сметная прибыль 55% ФОТ (от 557,41)</t>
  </si>
  <si>
    <t xml:space="preserve">          Накладные расходы 97% ФОТ (от 557,41)</t>
  </si>
  <si>
    <t xml:space="preserve">          Итого Поз. 3</t>
  </si>
  <si>
    <t xml:space="preserve">     Теплоизоляционные работы:</t>
  </si>
  <si>
    <t xml:space="preserve">          Сметная прибыль 51% ФОТ (от 3 018,88)</t>
  </si>
  <si>
    <t xml:space="preserve">          Накладные расходы 94% ФОТ (от 3 018,88)</t>
  </si>
  <si>
    <t xml:space="preserve">          Итого Поз. 2</t>
  </si>
  <si>
    <t xml:space="preserve">     Защита строительных конструкций и оборудования от коррозии:</t>
  </si>
  <si>
    <t xml:space="preserve">          Сметная прибыль 62% ФОТ (от 7 527,73)</t>
  </si>
  <si>
    <t xml:space="preserve">          Накладные расходы 93% ФОТ (от 7 527,73)</t>
  </si>
  <si>
    <t xml:space="preserve">      62% ФОТ (от 7527,73) (Поз. 1)</t>
  </si>
  <si>
    <t xml:space="preserve">      55% ФОТ (от 557,41) (Поз. 3)</t>
  </si>
  <si>
    <t xml:space="preserve">      51% ФОТ (от 3018,88) (Поз. 2)</t>
  </si>
  <si>
    <t xml:space="preserve">      97% ФОТ (от 557,41) (Поз. 3)</t>
  </si>
  <si>
    <t xml:space="preserve">      94% ФОТ (от 3018,88) (Поз. 2)</t>
  </si>
  <si>
    <t xml:space="preserve">      93% ФОТ (от 7527,73) (Поз. 1)</t>
  </si>
  <si>
    <t>Пленка полиэтиленовая толщиной: 0,2-0,5 мм, изоловая</t>
  </si>
  <si>
    <t>115
8,05</t>
  </si>
  <si>
    <t>113-1952</t>
  </si>
  <si>
    <t>Лента полиэтиленовая с липким слоем: А50</t>
  </si>
  <si>
    <t>7,423
0,5196</t>
  </si>
  <si>
    <t>101-3594</t>
  </si>
  <si>
    <t>Сметная прибыль 55% ФОТ (от 557,41)</t>
  </si>
  <si>
    <t>Накладные расходы 97% ФОТ (от 557,41)</t>
  </si>
  <si>
    <t>Объем=7 / 100</t>
  </si>
  <si>
    <t>Установка пароизоляционного слоя из: пленки полиэтиленовой (без стекловолокнистых материалов)/Установка пароизоляционного слоя из полиэтиленовой пленки (обмотка анкеров)</t>
  </si>
  <si>
    <t>1 Индексы пересчета в т.у.ц. по статьям затрат СМР/ПНР СМР=</t>
  </si>
  <si>
    <t>1 617,05
273,64</t>
  </si>
  <si>
    <t>100 м2 поверхности покрытия изоляции</t>
  </si>
  <si>
    <t>ТЕР26-01-055-02</t>
  </si>
  <si>
    <t>Сметная прибыль 51% ФОТ (от 3 018,88)</t>
  </si>
  <si>
    <t>Накладные расходы 94% ФОТ (от 3 018,88)</t>
  </si>
  <si>
    <t>Очистка поверхности щетками/ Очистка поверхности щетками анкерных болтов М36 (157 шт, h=350 мм)</t>
  </si>
  <si>
    <t>1 м2 очищаемой поверхности</t>
  </si>
  <si>
    <t>Сметная прибыль 62% ФОТ (от 7 527,73)</t>
  </si>
  <si>
    <t>Накладные расходы 93% ФОТ (от 7 527,73)</t>
  </si>
  <si>
    <t>Объем=157 / 100</t>
  </si>
  <si>
    <t>Постановка болтов: строительных с гайками и шайбами/Применит. Выправка анкерных болтов с приведением в проектное положение</t>
  </si>
  <si>
    <t>167,67
164,77</t>
  </si>
  <si>
    <t>100 шт. болтов</t>
  </si>
  <si>
    <t>ТЕР09-05-003-01</t>
  </si>
  <si>
    <t>Раздел 1. Строительно-монтажные работы</t>
  </si>
  <si>
    <t>Мат-лы</t>
  </si>
  <si>
    <t>Экспл. маш.</t>
  </si>
  <si>
    <t>в т.ч. оплата труда</t>
  </si>
  <si>
    <t>Всего в текущих ценах, руб.</t>
  </si>
  <si>
    <t>Обосно-
вание, индекс</t>
  </si>
  <si>
    <t>Общая стоимость в базисных ценах, руб.</t>
  </si>
  <si>
    <t>Стоимость единицы в базисных ценах, руб.</t>
  </si>
  <si>
    <t>Наименование работ и затрат</t>
  </si>
  <si>
    <t>Обоснование</t>
  </si>
  <si>
    <t>тыс.руб.</t>
  </si>
  <si>
    <t xml:space="preserve">на </t>
  </si>
  <si>
    <t>Конструкции металлические, 07.04.042 Конвейерная галерея №3 (код SAP 01.02.011) код ГП 2.1.3</t>
  </si>
  <si>
    <t>Основание: 1632-2021-2.1.3-КМ_0_0_RU_IFC</t>
  </si>
  <si>
    <t>Сметная стоимость_______________________________________________________________________________________________</t>
  </si>
  <si>
    <t xml:space="preserve">   строительных работ_______________________________________________________________________________________________</t>
  </si>
  <si>
    <t xml:space="preserve">   монтажных работ_______________________________________________________________________________________________</t>
  </si>
  <si>
    <t>Средства на оплату труда_______________________________________________________________________________________________</t>
  </si>
  <si>
    <t>Сметная трудоемкость_______________________________________________________________________________________________</t>
  </si>
  <si>
    <t>Составлен(а) в текущих (прогнозных) ценах по состоянию на 1 кв. 2000г.</t>
  </si>
  <si>
    <t>мате-риалы</t>
  </si>
  <si>
    <t>ТЕР09-05-006-01</t>
  </si>
  <si>
    <t>7,29
6,65</t>
  </si>
  <si>
    <t>ТЕРм39-01-025-03</t>
  </si>
  <si>
    <t>11,23
7,13</t>
  </si>
  <si>
    <t>ТЕР15-01-054-01</t>
  </si>
  <si>
    <t>49,00
46,17</t>
  </si>
  <si>
    <t>ТЕР13-03-002-04</t>
  </si>
  <si>
    <t>389,42
123,29</t>
  </si>
  <si>
    <t>11,41
0,21</t>
  </si>
  <si>
    <t>Шифр затрат:  ____________________________ М</t>
  </si>
  <si>
    <t xml:space="preserve">               Итого Поз. 2</t>
  </si>
  <si>
    <t xml:space="preserve">               Итого Поз. 5</t>
  </si>
  <si>
    <t xml:space="preserve">          Отделочные работы:</t>
  </si>
  <si>
    <t xml:space="preserve">     Индекс-дефлятор 275,94 * 1,033</t>
  </si>
  <si>
    <t xml:space="preserve">          Сметная прибыль 49% ФОТ (от 107,49)</t>
  </si>
  <si>
    <t xml:space="preserve">          Накладные расходы 100% ФОТ (от 107,49)</t>
  </si>
  <si>
    <t xml:space="preserve">     Отделочные работы:</t>
  </si>
  <si>
    <t xml:space="preserve">      49% ФОТ (от 107,49) (Поз. 1)</t>
  </si>
  <si>
    <t xml:space="preserve">      100% ФОТ (от 107,49) (Поз. 1)</t>
  </si>
  <si>
    <t>0,08
8 / 100</t>
  </si>
  <si>
    <t>Устройство монтажных отверстий в потолках реечных алюминиевых/применит. Высверливание отверстий диаметром 27 мм согласно КМД в отправочной марке №1Б3-1
(100 отверстий)
НР (107,49 руб.): 100% ФОТ (от 107,49)
СП (52,67 руб.): 49% ФОТ (от 107,49)</t>
  </si>
  <si>
    <t>_______________________________________________________________________________________________0,18</t>
  </si>
  <si>
    <t>_______________________________________________________________________________________________0,107</t>
  </si>
  <si>
    <t>_______________________________________________________________________________________________0,27</t>
  </si>
  <si>
    <t>_______________________________________________________________________________________________0,415</t>
  </si>
  <si>
    <t xml:space="preserve">     Индекс-дефлятор 52 662,16 * 1,033</t>
  </si>
  <si>
    <t xml:space="preserve">               Сметная прибыль 45% ФОТ (от 9 328,44)</t>
  </si>
  <si>
    <t xml:space="preserve">               Накладные расходы 89% ФОТ (от 9 328,44)</t>
  </si>
  <si>
    <t xml:space="preserve">               Итого Поз. 1, 3</t>
  </si>
  <si>
    <t xml:space="preserve">               Сметная прибыль 62% ФОТ (от 10 677,21)</t>
  </si>
  <si>
    <t xml:space="preserve">               Накладные расходы 93% ФОТ (от 10 677,21)</t>
  </si>
  <si>
    <t xml:space="preserve">      62% ФОТ (от 10677,21) (Поз. 2)</t>
  </si>
  <si>
    <t xml:space="preserve">      45% ФОТ (от 9328,44) (Поз. 1, 3)</t>
  </si>
  <si>
    <t xml:space="preserve">      93% ФОТ (от 10677,21) (Поз. 2)</t>
  </si>
  <si>
    <t xml:space="preserve">      89% ФОТ (от 9328,44) (Поз. 1, 3)</t>
  </si>
  <si>
    <t>Зачистка механизированная поверхности сварного соединения и околошовной зоны конструкций и оборудования из углеродистых и легированных сталей до шероховатости не грубее Rz 20 мкм (V5) без снятия выпуклости (усиления) сварного шва, положение зачистки: нижнее, ширина зачистки до 20 мм/применит.Зачистка и шлифовка восстановленного участка.
(1 м длины зачистки)
НР (2 718,19 руб.): 89% ФОТ (от 3 054,15)
СП (1 374,37 руб.): 45% ФОТ (от 3 054,15)</t>
  </si>
  <si>
    <t>Резка стального профилированного настила/применит.Резка заводского шва на участках деформации.
(1 м реза)
НР (9 929,81 руб.): 93% ФОТ (от 10 677,21)
СП (6 619,87 руб.): 62% ФОТ (от 10 677,21)</t>
  </si>
  <si>
    <t>Зачистка механизированная поверхности сварного соединения и околошовной зоны конструкций и оборудования из углеродистых и легированных сталей до шероховатости не грубее Rz 20 мкм (V5) без снятия выпуклости (усиления) сварного шва, положение зачистки: нижнее, ширина зачистки до 20 мм/применит.Фрезеровка/механическое снятие металла на кромках, под стыковые сварные швы на колоннах и надколонниках и их шлифовка (типы швов С25 и С15)
(1 м длины зачистки)
НР (5 584,12 руб.): 89% ФОТ (от 6 274,29)
СП (2 823,43 руб.): 45% ФОТ (от 6 274,29)</t>
  </si>
  <si>
    <t>_______________________________________________________________________________________________39,16</t>
  </si>
  <si>
    <t>_______________________________________________________________________________________________20,006</t>
  </si>
  <si>
    <t>_______________________________________________________________________________________________23,942</t>
  </si>
  <si>
    <t>_______________________________________________________________________________________________27,637</t>
  </si>
  <si>
    <t>_______________________________________________________________________________________________79,2</t>
  </si>
  <si>
    <t>прайс</t>
  </si>
  <si>
    <t>вопрос по объемам</t>
  </si>
  <si>
    <t>Замена саморезов на нержавейку.</t>
  </si>
  <si>
    <t>нет данных</t>
  </si>
  <si>
    <t>Перевозка м/к</t>
  </si>
  <si>
    <t>_______________________________________________________________________________________________5570,454</t>
  </si>
  <si>
    <t>_______________________________________________________________________________________________3661,668</t>
  </si>
  <si>
    <t>_______________________________________________________________________________________________26,206</t>
  </si>
  <si>
    <t>_______________________________________________________________________________________________</t>
  </si>
  <si>
    <t>Раздел 1. Погрузо-разгрузочные работы, перевозка</t>
  </si>
  <si>
    <t>ТССЦпг-01-01-01-017</t>
  </si>
  <si>
    <t>Погрузочные работы при автомобильных перевозках: металлических конструкций массой от 3 до 6 т
(1 т груза)</t>
  </si>
  <si>
    <t>ТССЦпг-03-02-01-001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</si>
  <si>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 км I класс груза
(1 т груза)</t>
  </si>
  <si>
    <t>ТССЦпг-01-01-02-017</t>
  </si>
  <si>
    <t>Разгрузочные работы при автомобильных перевозках: металлических конструкций массой от 3 до 6 т
(1 т груза)</t>
  </si>
  <si>
    <t>ТСЭМ-021144</t>
  </si>
  <si>
    <t>Краны на автомобильном ходу при работе на других видах строительства: 25 т
(маш.-ч)</t>
  </si>
  <si>
    <t>400
8*50</t>
  </si>
  <si>
    <t>569,88
37,31</t>
  </si>
  <si>
    <t>2 632 857,15
14 922,40</t>
  </si>
  <si>
    <t>ТСЭМ-400004</t>
  </si>
  <si>
    <t>Автомобили бортовые, грузоподъемность: до 15т
(маш.-ч)</t>
  </si>
  <si>
    <t>176,73
28,21</t>
  </si>
  <si>
    <t>816 501,84
11 283,80</t>
  </si>
  <si>
    <t>3 449 358,99
26 206,20</t>
  </si>
  <si>
    <t xml:space="preserve">     Погрузо-разгрузочные работы:</t>
  </si>
  <si>
    <t xml:space="preserve">          Итого Поз. 1, 3-5</t>
  </si>
  <si>
    <t xml:space="preserve">     Перевозка грузов автотранспортом:</t>
  </si>
  <si>
    <t xml:space="preserve">     Индекс-дефлятор 3 738 562,54 * 1,033</t>
  </si>
  <si>
    <t>Итого</t>
  </si>
  <si>
    <t>Удаление огнезащиты</t>
  </si>
  <si>
    <t>Итого, по актам</t>
  </si>
  <si>
    <t>АКТ №11</t>
  </si>
  <si>
    <t>22.04.2026г.</t>
  </si>
  <si>
    <t>что выполнение сварочных работ настила требует предварительного удаления огнезащитного покрытия и обеспыливания металлоконструкций, однако указанные работы не предусмотрены проектной и договорной документацией.</t>
  </si>
  <si>
    <t>обусловлена технологическими требованиями выполнения сварочных работ, в соответствии с которыми сварка по поверхностям с нанесенным огнезащитным покрытием не допускается, что требует предварительного удаления покрытия и обеспыливания металлоконструкций.</t>
  </si>
  <si>
    <t>– предусмотреть выполнение работ по подготовке металлоконструкций под сварку, включая удаление огнезащитного покрытия и обеспыливание поверхностей</t>
  </si>
  <si>
    <t>Удаление огнезащитного покрытия в зонах сварных соединений механическим способом</t>
  </si>
  <si>
    <t>10386,73/519,34</t>
  </si>
  <si>
    <t>м2, и какое огнезащитное покрытие снимаем? С каким пределом огнестойкости? У меня расценки будут на демонтаж огнезащ.                                      Покрытие Пирон-13. R30–R60</t>
  </si>
  <si>
    <t>Обеспыливание металлоконструкций перед выполнением сварочных работ настила механическим способом</t>
  </si>
  <si>
    <t>м2? Расценка-пылесосами</t>
  </si>
  <si>
    <t xml:space="preserve">     Индекс-дефлятор 1 187 734,19 * 1,033</t>
  </si>
  <si>
    <t>257 569,75
94 834,84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</si>
  <si>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</si>
  <si>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Приказ от 30.01.2024 № 55/пр прил.5 табл.1 п.2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</si>
  <si>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</si>
  <si>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571/пр_2022_п.83_т.2_стр.4_стб.3</t>
  </si>
  <si>
    <t>Объем=519,34 / 100</t>
  </si>
  <si>
    <t>Огнезащитное покрытие несущих металлоконструкций балок перекрытий, покрытий и ферм составом «УНИКУМ» с пределом огнестойкости: 1,0 час/применит. Удаление огнезащитного покрытия (Пирон-13,R60) и обеспылевание в зонах сварных соединений механическим способом перед выполнением сварочных работ настила
(100 м2 обрабатываемой поверхности)</t>
  </si>
  <si>
    <t>4 293,99
627,51</t>
  </si>
  <si>
    <t>6 293,73
1 999,74</t>
  </si>
  <si>
    <t>ТЕР26-02-004-03
Приказ Администрации ЛО от 20.10.15 №28</t>
  </si>
  <si>
    <t>Сумма непредвиденных (по Договору), с НДС</t>
  </si>
  <si>
    <t>Перевозка м/к со склада Заказчика (без кранов)</t>
  </si>
  <si>
    <t>будет корректировка на весь объем</t>
  </si>
  <si>
    <t>Счет на оплату № УТ-11012 от 23 апреля 2026 г.</t>
  </si>
  <si>
    <t>СЧЕТ № 14347 ОТ 17 АПРЕЛЯ 2026 Г.</t>
  </si>
  <si>
    <t>Счет-договор № 35787 от 18 марта 2026 г.</t>
  </si>
  <si>
    <t>Счет на оплату № 352 от 23 марта 2026 г.</t>
  </si>
  <si>
    <t>Счет на оплату № 1479 от 17 апреля 2026 г.</t>
  </si>
  <si>
    <t>Счет на оплату № УТ-10527 от 17 апреля 2026 г.</t>
  </si>
  <si>
    <t>ОМЕГА ООО</t>
  </si>
  <si>
    <t>КРЕПМАРКЕТ ООО</t>
  </si>
  <si>
    <t>КОРУНД СПб ООО</t>
  </si>
  <si>
    <t>Спецкрепеж ООО</t>
  </si>
  <si>
    <t>ЦКИ ООО</t>
  </si>
  <si>
    <t>кол-во</t>
  </si>
  <si>
    <t>Саморез 6,3х25 42 500 шт, Заклепка 4х10-50 000 шт, шайба 6,3х16 -42 500 шт</t>
  </si>
  <si>
    <t>Ст-ть по КП, с НДС</t>
  </si>
  <si>
    <t>ЗАКУПКА</t>
  </si>
  <si>
    <t>СМЕТА</t>
  </si>
  <si>
    <t>ТССЦ-101-1810</t>
  </si>
  <si>
    <t>Винты самонарезающие: для крепления профилированного настила и панелей к несущим конструкциям - 3,6кг/м2 (0,036*65,6757=2,3643тн)</t>
  </si>
  <si>
    <t>Ст-ть по смете, с НДС</t>
  </si>
  <si>
    <t>по корректному составу работ</t>
  </si>
  <si>
    <t>набор расценок под коммерцию(некорректно)</t>
  </si>
  <si>
    <t>Удаление огнезащитного покрытия</t>
  </si>
  <si>
    <t>?</t>
  </si>
  <si>
    <t>Визуально-измерительный контроль</t>
  </si>
  <si>
    <t>55,00/1573,5</t>
  </si>
  <si>
    <t>Резка уголков L125, L140 (комплект)</t>
  </si>
  <si>
    <t>С245-4/С255-4/С355-5, пластины (суммарно)</t>
  </si>
  <si>
    <t>С255-4, двутавр 60Ш1</t>
  </si>
  <si>
    <t>Резка двутавр 60Ш1 L10121 (2 торца)</t>
  </si>
  <si>
    <t>Колонна 1К3-1</t>
  </si>
  <si>
    <t>Связь 2СГ1-7 (4шт)</t>
  </si>
  <si>
    <t>Связь 2СГ1-6 (2шт)</t>
  </si>
  <si>
    <t>Связь 2СГ1-5 (2шт)</t>
  </si>
  <si>
    <t>Связь 2СГ1-1 (51шт)</t>
  </si>
  <si>
    <t>Ригель фахверка 2РФ3-1 (36шт)</t>
  </si>
  <si>
    <t>Ригель фахверка 2РФ1-8 (5шт)</t>
  </si>
  <si>
    <t>Ригель фахверка 2РФ1-6 (2шт)</t>
  </si>
  <si>
    <t>Ригель фахверка 2РФ1-4 (6шт)</t>
  </si>
  <si>
    <t>Распорка 2РС11-2 (2шт)</t>
  </si>
  <si>
    <t>Колонна 2К4-2</t>
  </si>
  <si>
    <t>Колонна 2К1-6 (2шт)</t>
  </si>
  <si>
    <t>Балка 2Б13-15 (2шт)</t>
  </si>
  <si>
    <t>Балка 2Б7-24</t>
  </si>
  <si>
    <t>Балка 2Б4-26</t>
  </si>
  <si>
    <t xml:space="preserve">Связь 1СВ4-4 </t>
  </si>
  <si>
    <t>17,60/473,2</t>
  </si>
  <si>
    <t>тут удалена пластина 190</t>
  </si>
  <si>
    <t>Связь 1СВ2-1 (2шт)</t>
  </si>
  <si>
    <t>Ригель фахверка 1РФ3-1 (18шт)</t>
  </si>
  <si>
    <t>Распорка 1РС12-2</t>
  </si>
  <si>
    <t>Распорка 1РС3-2</t>
  </si>
  <si>
    <t>Ригель фахверка 1В1-11</t>
  </si>
  <si>
    <t>Ригель фахверка 1В1-10</t>
  </si>
  <si>
    <t>Распорка 1Б1-1</t>
  </si>
  <si>
    <t>Ультразвуковой контроль</t>
  </si>
  <si>
    <t>объектов минеральных грузов ООО "ЕТУ"</t>
  </si>
  <si>
    <t>Руководитель проектного офиса ООО «ЕТУ"</t>
  </si>
  <si>
    <t>ВиК</t>
  </si>
  <si>
    <t>УЗК</t>
  </si>
  <si>
    <t xml:space="preserve">     Индекс-дефлятор 949 665,57 * 1,033</t>
  </si>
  <si>
    <t xml:space="preserve">               Сметная прибыль 45% ФОТ (от 214 355,52)</t>
  </si>
  <si>
    <t xml:space="preserve">               Накладные расходы 89% ФОТ (от 214 355,52)</t>
  </si>
  <si>
    <t xml:space="preserve">               Итого Поз. 2, 6</t>
  </si>
  <si>
    <t xml:space="preserve">               Сметная прибыль 51% ФОТ (от 10 163,29)</t>
  </si>
  <si>
    <t xml:space="preserve">               Накладные расходы 94% ФОТ (от 10 163,29)</t>
  </si>
  <si>
    <t>372,62
17,04</t>
  </si>
  <si>
    <t xml:space="preserve">               Сметная прибыль 49% ФОТ (от 7 000,26)</t>
  </si>
  <si>
    <t xml:space="preserve">               Накладные расходы 100% ФОТ (от 7 000,26)</t>
  </si>
  <si>
    <t xml:space="preserve">               Сметная прибыль 62% ФОТ (от 131 800,80)</t>
  </si>
  <si>
    <t xml:space="preserve">               Накладные расходы 93% ФОТ (от 131 800,80)</t>
  </si>
  <si>
    <t xml:space="preserve">               Итого Поз. 1, 4, 7</t>
  </si>
  <si>
    <t xml:space="preserve">      62% ФОТ (от 131800,8) (Поз. 1, 4, 7)</t>
  </si>
  <si>
    <t xml:space="preserve">      51% ФОТ (от 10163,29) (Поз. 5)</t>
  </si>
  <si>
    <t xml:space="preserve">      49% ФОТ (от 7000,26) (Поз. 3)</t>
  </si>
  <si>
    <t xml:space="preserve">      45% ФОТ (от 214355,52) (Поз. 2, 6)</t>
  </si>
  <si>
    <t xml:space="preserve">      100% ФОТ (от 7000,26) (Поз. 3)</t>
  </si>
  <si>
    <t xml:space="preserve">      94% ФОТ (от 10163,29) (Поз. 5)</t>
  </si>
  <si>
    <t xml:space="preserve">      93% ФОТ (от 131800,8) (Поз. 1, 4, 7)</t>
  </si>
  <si>
    <t xml:space="preserve">      89% ФОТ (от 214355,52) (Поз. 2, 6)</t>
  </si>
  <si>
    <t>41 392,83
17,04</t>
  </si>
  <si>
    <t>Сметная прибыль 62% ФОТ (от 12 797,55)</t>
  </si>
  <si>
    <t>Накладные расходы 93% ФОТ (от 12 797,55)</t>
  </si>
  <si>
    <t>Сметная прибыль 45% ФОТ (от 64 903,44)</t>
  </si>
  <si>
    <t>Накладные расходы 89% ФОТ (от 64 903,44)</t>
  </si>
  <si>
    <t>Сметная прибыль 51% ФОТ (от 10 163,29)</t>
  </si>
  <si>
    <t>Накладные расходы 94% ФОТ (от 10 163,29)</t>
  </si>
  <si>
    <t>Объем=282,8 / 100</t>
  </si>
  <si>
    <t>Огрунтовка металлических поверхностей за один раз: грунтовкой ГФ-021/применит. Очистка, антикоррозионная обработка (ГФ-021)
(100 м2 окрашиваемой поверхности)</t>
  </si>
  <si>
    <t>Сметная прибыль 62% ФОТ (от 13 939,13)</t>
  </si>
  <si>
    <t>Накладные расходы 93% ФОТ (от 13 939,13)</t>
  </si>
  <si>
    <t>Объем=(((398,6+398,6+77,9+70,6+78,6+65,9+57,9+224,9+56,6+653,8+263,1+1208+1222,8+69,9+187,6+177,4+473,2+209,2+679,1+128,8+471,4+371,4+478,2+693,6+241,2+578+1573,5)/1000)) / 10</t>
  </si>
  <si>
    <t>Электродуговая сварка при монтаже одноэтажных производственных зданий: опорных частей каркасов  (колонны, подкрановые балки)/применит. Обварка м/к
(10 т конструкций)</t>
  </si>
  <si>
    <t>Сметная прибыль 49% ФОТ (от 7 000,26)</t>
  </si>
  <si>
    <t>Накладные расходы 100% ФОТ (от 7 000,26)</t>
  </si>
  <si>
    <t>Объем=521 / 100</t>
  </si>
  <si>
    <t>Устройство монтажных отверстий в потолках реечных алюминиевых/применит. Сверление отверстий в м/к
(100 отверстий)</t>
  </si>
  <si>
    <t>Сметная прибыль 45% ФОТ (от 149 452,08)</t>
  </si>
  <si>
    <t>Накладные расходы 89% ФОТ (от 149 452,08)</t>
  </si>
  <si>
    <t>Зачистка механизированная поверхности сварного соединения и околошовной зоны конструкций и оборудования из углеродистых и легированных сталей до шероховатости не грубее Rz 20 мкм (V5) без снятия выпуклости (усиления) сварного шва, положение зачистки: нижнее, ширина зачистки до 20 мм/применит.Зачистка кромок после резки
(1 м длины зачистки)</t>
  </si>
  <si>
    <t>Сметная прибыль 62% ФОТ (от 105 064,12)</t>
  </si>
  <si>
    <t>Накладные расходы 93% ФОТ (от 105 064,12)</t>
  </si>
  <si>
    <t>Резка стального профилированного настила/применит.Резка м/к
(1 м реза)</t>
  </si>
  <si>
    <t xml:space="preserve">   монтажных работ</t>
  </si>
  <si>
    <t>замена (акт №8+9)</t>
  </si>
  <si>
    <t>Зачистка металла перед сваркой ЗД</t>
  </si>
  <si>
    <t>Зачистку металла перед сваркой настила</t>
  </si>
  <si>
    <t>Доп.объем по профлисту</t>
  </si>
  <si>
    <t>Фундаменты</t>
  </si>
  <si>
    <t>вопросы по объемам</t>
  </si>
  <si>
    <t>вопрос, какой акт будет подписан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</si>
</sst>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[$-FC19]dd\ mmmm\ yyyy\ \г\.;@"/>
    <numFmt numFmtId="166" formatCode="_(* #,##0_);_(* \(#,##0\);_(* &quot;-&quot;??_);_(@_)"/>
    <numFmt numFmtId="167" formatCode="#,##0.0"/>
    <numFmt numFmtId="168" formatCode="0.000"/>
    <numFmt numFmtId="169" formatCode="#,##0.000"/>
    <numFmt numFmtId="170" formatCode="0.0"/>
    <numFmt numFmtId="171" formatCode="0.0000"/>
    <numFmt numFmtId="172" formatCode="0.00000"/>
  </numFmts>
  <fonts count="8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GOST 2.304 A"/>
    </font>
    <font>
      <b/>
      <sz val="12"/>
      <name val="GOST 2.304 A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20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8"/>
      <color rgb="FFFF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  <xf numFmtId="0" fontId="19" fillId="0" borderId="0"/>
    <xf numFmtId="0" fontId="31" fillId="0" borderId="0"/>
    <xf numFmtId="0" fontId="53" fillId="0" borderId="0"/>
    <xf numFmtId="164" fontId="2" fillId="0" borderId="0" applyFont="0" applyFill="0" applyBorder="0" applyAlignment="0" applyProtection="0"/>
    <xf numFmtId="0" fontId="55" fillId="0" borderId="0"/>
    <xf numFmtId="0" fontId="68" fillId="0" borderId="0"/>
    <xf numFmtId="164" fontId="2" fillId="0" borderId="0" applyFont="0" applyFill="0" applyBorder="0" applyAlignment="0" applyProtection="0"/>
    <xf numFmtId="0" fontId="69" fillId="0" borderId="0"/>
  </cellStyleXfs>
  <cellXfs count="95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1" applyFont="1"/>
    <xf numFmtId="164" fontId="3" fillId="0" borderId="0" xfId="2" applyFont="1" applyFill="1"/>
    <xf numFmtId="0" fontId="5" fillId="0" borderId="0" xfId="1" applyFont="1"/>
    <xf numFmtId="164" fontId="5" fillId="0" borderId="0" xfId="2" applyFont="1"/>
    <xf numFmtId="164" fontId="3" fillId="0" borderId="0" xfId="2" applyFont="1"/>
    <xf numFmtId="0" fontId="6" fillId="0" borderId="2" xfId="1" applyFont="1" applyBorder="1"/>
    <xf numFmtId="0" fontId="7" fillId="0" borderId="0" xfId="1" applyFont="1"/>
    <xf numFmtId="164" fontId="7" fillId="0" borderId="0" xfId="2" applyFont="1"/>
    <xf numFmtId="0" fontId="8" fillId="0" borderId="0" xfId="1" applyFont="1" applyAlignment="1">
      <alignment horizontal="center"/>
    </xf>
    <xf numFmtId="0" fontId="8" fillId="0" borderId="0" xfId="1" applyFont="1"/>
    <xf numFmtId="0" fontId="6" fillId="0" borderId="0" xfId="1" applyFont="1" applyAlignment="1">
      <alignment horizontal="center"/>
    </xf>
    <xf numFmtId="0" fontId="6" fillId="0" borderId="0" xfId="1" applyFont="1"/>
    <xf numFmtId="4" fontId="9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5" fillId="0" borderId="1" xfId="1" applyFont="1" applyBorder="1"/>
    <xf numFmtId="164" fontId="5" fillId="0" borderId="1" xfId="2" applyFont="1" applyBorder="1"/>
    <xf numFmtId="0" fontId="3" fillId="2" borderId="0" xfId="1" applyFont="1" applyFill="1"/>
    <xf numFmtId="0" fontId="3" fillId="0" borderId="1" xfId="1" applyFont="1" applyBorder="1"/>
    <xf numFmtId="164" fontId="3" fillId="0" borderId="1" xfId="2" applyFont="1" applyFill="1" applyBorder="1"/>
    <xf numFmtId="4" fontId="9" fillId="0" borderId="4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vertical="center"/>
    </xf>
    <xf numFmtId="164" fontId="3" fillId="0" borderId="1" xfId="2" applyFont="1" applyBorder="1"/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2" fontId="6" fillId="0" borderId="0" xfId="2" applyNumberFormat="1" applyFont="1" applyFill="1" applyBorder="1" applyAlignment="1">
      <alignment horizontal="center" vertical="center"/>
    </xf>
    <xf numFmtId="2" fontId="6" fillId="3" borderId="0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/>
    </xf>
    <xf numFmtId="2" fontId="6" fillId="3" borderId="1" xfId="2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9" fillId="0" borderId="11" xfId="1" applyFont="1" applyBorder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164" fontId="7" fillId="0" borderId="0" xfId="2" applyFont="1" applyFill="1"/>
    <xf numFmtId="164" fontId="3" fillId="0" borderId="0" xfId="2" applyFont="1" applyFill="1" applyAlignment="1">
      <alignment wrapText="1"/>
    </xf>
    <xf numFmtId="0" fontId="3" fillId="0" borderId="0" xfId="1" applyFont="1" applyAlignment="1">
      <alignment wrapText="1"/>
    </xf>
    <xf numFmtId="164" fontId="3" fillId="0" borderId="0" xfId="2" applyFont="1" applyFill="1" applyAlignment="1"/>
    <xf numFmtId="0" fontId="12" fillId="0" borderId="2" xfId="1" applyFont="1" applyBorder="1"/>
    <xf numFmtId="0" fontId="13" fillId="0" borderId="1" xfId="3" applyNumberFormat="1" applyFont="1" applyFill="1" applyBorder="1" applyAlignment="1" applyProtection="1">
      <alignment horizontal="center" vertical="center"/>
    </xf>
    <xf numFmtId="0" fontId="13" fillId="0" borderId="13" xfId="1" applyFont="1" applyBorder="1" applyAlignment="1">
      <alignment horizontal="center" wrapText="1"/>
    </xf>
    <xf numFmtId="0" fontId="6" fillId="3" borderId="2" xfId="1" applyFont="1" applyFill="1" applyBorder="1" applyAlignment="1">
      <alignment vertical="center"/>
    </xf>
    <xf numFmtId="4" fontId="14" fillId="0" borderId="1" xfId="3" applyNumberFormat="1" applyFont="1" applyFill="1" applyBorder="1" applyAlignment="1" applyProtection="1">
      <alignment horizontal="center" vertical="center"/>
    </xf>
    <xf numFmtId="0" fontId="13" fillId="0" borderId="6" xfId="3" applyNumberFormat="1" applyFont="1" applyFill="1" applyBorder="1" applyAlignment="1" applyProtection="1">
      <alignment horizontal="center" vertical="center" wrapText="1"/>
    </xf>
    <xf numFmtId="0" fontId="13" fillId="0" borderId="6" xfId="3" applyNumberFormat="1" applyFont="1" applyFill="1" applyBorder="1" applyAlignment="1" applyProtection="1">
      <alignment horizontal="center" vertical="center"/>
    </xf>
    <xf numFmtId="0" fontId="12" fillId="0" borderId="0" xfId="1" applyFont="1"/>
    <xf numFmtId="165" fontId="3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/>
    </xf>
    <xf numFmtId="166" fontId="7" fillId="0" borderId="1" xfId="2" applyNumberFormat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2" fontId="3" fillId="0" borderId="1" xfId="2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3" fillId="3" borderId="0" xfId="1" applyFont="1" applyFill="1"/>
    <xf numFmtId="0" fontId="6" fillId="3" borderId="2" xfId="1" applyFont="1" applyFill="1" applyBorder="1"/>
    <xf numFmtId="0" fontId="15" fillId="0" borderId="0" xfId="1" applyFont="1" applyAlignment="1">
      <alignment horizontal="center" vertical="center"/>
    </xf>
    <xf numFmtId="0" fontId="6" fillId="3" borderId="1" xfId="2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6" fillId="3" borderId="0" xfId="2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164" fontId="6" fillId="0" borderId="0" xfId="1" applyNumberFormat="1" applyFont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right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166" fontId="6" fillId="3" borderId="1" xfId="2" applyNumberFormat="1" applyFont="1" applyFill="1" applyBorder="1" applyAlignment="1">
      <alignment horizontal="center" vertical="center"/>
    </xf>
    <xf numFmtId="164" fontId="6" fillId="3" borderId="1" xfId="2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9" fillId="0" borderId="0" xfId="4"/>
    <xf numFmtId="49" fontId="21" fillId="0" borderId="0" xfId="4" applyNumberFormat="1" applyFont="1" applyAlignment="1">
      <alignment vertical="top"/>
    </xf>
    <xf numFmtId="49" fontId="22" fillId="0" borderId="0" xfId="4" applyNumberFormat="1" applyFont="1"/>
    <xf numFmtId="0" fontId="22" fillId="0" borderId="0" xfId="4" applyFont="1" applyAlignment="1">
      <alignment horizontal="left" vertical="top" wrapText="1"/>
    </xf>
    <xf numFmtId="49" fontId="22" fillId="0" borderId="2" xfId="4" applyNumberFormat="1" applyFont="1" applyBorder="1"/>
    <xf numFmtId="49" fontId="22" fillId="0" borderId="2" xfId="4" applyNumberFormat="1" applyFont="1" applyBorder="1" applyAlignment="1">
      <alignment horizontal="right"/>
    </xf>
    <xf numFmtId="49" fontId="22" fillId="0" borderId="0" xfId="4" applyNumberFormat="1" applyFont="1" applyAlignment="1">
      <alignment wrapText="1"/>
    </xf>
    <xf numFmtId="49" fontId="23" fillId="0" borderId="0" xfId="4" applyNumberFormat="1" applyFont="1" applyAlignment="1">
      <alignment vertical="top"/>
    </xf>
    <xf numFmtId="49" fontId="22" fillId="0" borderId="0" xfId="4" applyNumberFormat="1" applyFont="1" applyAlignment="1">
      <alignment horizontal="right"/>
    </xf>
    <xf numFmtId="49" fontId="23" fillId="0" borderId="0" xfId="4" applyNumberFormat="1" applyFont="1" applyAlignment="1">
      <alignment horizontal="right"/>
    </xf>
    <xf numFmtId="0" fontId="24" fillId="0" borderId="0" xfId="4" applyFont="1" applyAlignment="1">
      <alignment horizontal="center" wrapText="1"/>
    </xf>
    <xf numFmtId="49" fontId="25" fillId="0" borderId="0" xfId="4" applyNumberFormat="1" applyFont="1" applyAlignment="1">
      <alignment horizontal="center" vertical="top"/>
    </xf>
    <xf numFmtId="0" fontId="22" fillId="0" borderId="0" xfId="4" applyFont="1" applyAlignment="1">
      <alignment vertical="center"/>
    </xf>
    <xf numFmtId="49" fontId="27" fillId="0" borderId="1" xfId="4" applyNumberFormat="1" applyFont="1" applyBorder="1" applyAlignment="1">
      <alignment horizontal="center" vertical="center" wrapText="1"/>
    </xf>
    <xf numFmtId="49" fontId="28" fillId="0" borderId="1" xfId="4" applyNumberFormat="1" applyFont="1" applyBorder="1" applyAlignment="1">
      <alignment horizontal="center" vertical="center" wrapText="1"/>
    </xf>
    <xf numFmtId="49" fontId="27" fillId="0" borderId="1" xfId="4" applyNumberFormat="1" applyFont="1" applyBorder="1" applyAlignment="1">
      <alignment horizontal="center" vertical="center"/>
    </xf>
    <xf numFmtId="0" fontId="29" fillId="0" borderId="0" xfId="4" applyFont="1" applyAlignment="1">
      <alignment horizontal="left" vertical="center" wrapText="1"/>
    </xf>
    <xf numFmtId="49" fontId="30" fillId="0" borderId="1" xfId="4" applyNumberFormat="1" applyFont="1" applyBorder="1" applyAlignment="1">
      <alignment horizontal="center" vertical="top" wrapText="1"/>
    </xf>
    <xf numFmtId="49" fontId="30" fillId="0" borderId="1" xfId="4" applyNumberFormat="1" applyFont="1" applyBorder="1" applyAlignment="1">
      <alignment horizontal="left" vertical="top" wrapText="1"/>
    </xf>
    <xf numFmtId="168" fontId="30" fillId="0" borderId="1" xfId="4" applyNumberFormat="1" applyFont="1" applyBorder="1" applyAlignment="1">
      <alignment horizontal="center" vertical="top" wrapText="1"/>
    </xf>
    <xf numFmtId="4" fontId="30" fillId="0" borderId="1" xfId="4" applyNumberFormat="1" applyFont="1" applyBorder="1" applyAlignment="1">
      <alignment horizontal="right" vertical="top" wrapText="1"/>
    </xf>
    <xf numFmtId="168" fontId="30" fillId="0" borderId="1" xfId="4" applyNumberFormat="1" applyFont="1" applyBorder="1" applyAlignment="1">
      <alignment horizontal="right" vertical="top" wrapText="1"/>
    </xf>
    <xf numFmtId="2" fontId="30" fillId="0" borderId="1" xfId="4" applyNumberFormat="1" applyFont="1" applyBorder="1" applyAlignment="1">
      <alignment horizontal="right" vertical="top" wrapText="1"/>
    </xf>
    <xf numFmtId="0" fontId="31" fillId="0" borderId="0" xfId="4" applyFont="1"/>
    <xf numFmtId="0" fontId="21" fillId="0" borderId="0" xfId="4" applyFont="1" applyAlignment="1">
      <alignment horizontal="left" vertical="top" wrapText="1"/>
    </xf>
    <xf numFmtId="49" fontId="22" fillId="0" borderId="9" xfId="4" applyNumberFormat="1" applyFont="1" applyBorder="1" applyAlignment="1">
      <alignment horizontal="center" vertical="top" wrapText="1"/>
    </xf>
    <xf numFmtId="49" fontId="22" fillId="0" borderId="2" xfId="4" applyNumberFormat="1" applyFont="1" applyBorder="1" applyAlignment="1">
      <alignment horizontal="left" vertical="top" wrapText="1"/>
    </xf>
    <xf numFmtId="49" fontId="22" fillId="0" borderId="2" xfId="4" applyNumberFormat="1" applyFont="1" applyBorder="1" applyAlignment="1">
      <alignment vertical="top"/>
    </xf>
    <xf numFmtId="49" fontId="22" fillId="0" borderId="2" xfId="4" applyNumberFormat="1" applyFont="1" applyBorder="1" applyAlignment="1">
      <alignment vertical="top" wrapText="1"/>
    </xf>
    <xf numFmtId="49" fontId="22" fillId="0" borderId="18" xfId="4" applyNumberFormat="1" applyFont="1" applyBorder="1" applyAlignment="1">
      <alignment vertical="top" wrapText="1"/>
    </xf>
    <xf numFmtId="49" fontId="22" fillId="0" borderId="21" xfId="4" applyNumberFormat="1" applyFont="1" applyBorder="1" applyAlignment="1">
      <alignment horizontal="center" vertical="top" wrapText="1"/>
    </xf>
    <xf numFmtId="49" fontId="22" fillId="0" borderId="14" xfId="4" applyNumberFormat="1" applyFont="1" applyBorder="1" applyAlignment="1">
      <alignment horizontal="right" vertical="top" wrapText="1"/>
    </xf>
    <xf numFmtId="49" fontId="22" fillId="0" borderId="21" xfId="4" applyNumberFormat="1" applyFont="1" applyBorder="1" applyAlignment="1">
      <alignment vertical="top" wrapText="1"/>
    </xf>
    <xf numFmtId="49" fontId="22" fillId="0" borderId="14" xfId="4" applyNumberFormat="1" applyFont="1" applyBorder="1" applyAlignment="1">
      <alignment vertical="top" wrapText="1"/>
    </xf>
    <xf numFmtId="49" fontId="22" fillId="0" borderId="14" xfId="4" applyNumberFormat="1" applyFont="1" applyBorder="1" applyAlignment="1">
      <alignment horizontal="right" vertical="top"/>
    </xf>
    <xf numFmtId="49" fontId="22" fillId="0" borderId="14" xfId="4" applyNumberFormat="1" applyFont="1" applyBorder="1" applyAlignment="1">
      <alignment horizontal="center" vertical="top" wrapText="1"/>
    </xf>
    <xf numFmtId="0" fontId="22" fillId="0" borderId="14" xfId="4" applyFont="1" applyBorder="1" applyAlignment="1">
      <alignment horizontal="center" vertical="top"/>
    </xf>
    <xf numFmtId="0" fontId="22" fillId="0" borderId="14" xfId="4" applyFont="1" applyBorder="1"/>
    <xf numFmtId="4" fontId="22" fillId="0" borderId="14" xfId="4" applyNumberFormat="1" applyFont="1" applyBorder="1" applyAlignment="1">
      <alignment horizontal="right" vertical="top"/>
    </xf>
    <xf numFmtId="0" fontId="22" fillId="0" borderId="14" xfId="4" applyFont="1" applyBorder="1" applyAlignment="1">
      <alignment horizontal="right" vertical="top"/>
    </xf>
    <xf numFmtId="0" fontId="32" fillId="0" borderId="14" xfId="4" applyFont="1" applyBorder="1" applyAlignment="1">
      <alignment horizontal="left" vertical="top" wrapText="1"/>
    </xf>
    <xf numFmtId="0" fontId="32" fillId="0" borderId="18" xfId="4" applyFont="1" applyBorder="1" applyAlignment="1">
      <alignment horizontal="left" vertical="top" wrapText="1"/>
    </xf>
    <xf numFmtId="49" fontId="21" fillId="0" borderId="1" xfId="4" applyNumberFormat="1" applyFont="1" applyBorder="1" applyAlignment="1">
      <alignment horizontal="center" vertical="top" wrapText="1"/>
    </xf>
    <xf numFmtId="49" fontId="21" fillId="0" borderId="1" xfId="4" applyNumberFormat="1" applyFont="1" applyBorder="1" applyAlignment="1">
      <alignment horizontal="left" vertical="top" wrapText="1"/>
    </xf>
    <xf numFmtId="168" fontId="21" fillId="0" borderId="1" xfId="4" applyNumberFormat="1" applyFont="1" applyBorder="1" applyAlignment="1">
      <alignment horizontal="center" vertical="top" wrapText="1"/>
    </xf>
    <xf numFmtId="4" fontId="21" fillId="0" borderId="1" xfId="4" applyNumberFormat="1" applyFont="1" applyBorder="1" applyAlignment="1">
      <alignment horizontal="right" vertical="top" wrapText="1"/>
    </xf>
    <xf numFmtId="4" fontId="33" fillId="0" borderId="1" xfId="4" applyNumberFormat="1" applyFont="1" applyBorder="1" applyAlignment="1">
      <alignment horizontal="right" vertical="top" wrapText="1"/>
    </xf>
    <xf numFmtId="171" fontId="21" fillId="0" borderId="1" xfId="4" applyNumberFormat="1" applyFont="1" applyBorder="1" applyAlignment="1">
      <alignment horizontal="right" vertical="top" wrapText="1"/>
    </xf>
    <xf numFmtId="2" fontId="21" fillId="0" borderId="1" xfId="4" applyNumberFormat="1" applyFont="1" applyBorder="1" applyAlignment="1">
      <alignment horizontal="right" vertical="top" wrapText="1"/>
    </xf>
    <xf numFmtId="2" fontId="30" fillId="0" borderId="1" xfId="4" applyNumberFormat="1" applyFont="1" applyBorder="1" applyAlignment="1">
      <alignment horizontal="center" vertical="top" wrapText="1"/>
    </xf>
    <xf numFmtId="2" fontId="21" fillId="0" borderId="1" xfId="4" applyNumberFormat="1" applyFont="1" applyBorder="1" applyAlignment="1">
      <alignment horizontal="center" vertical="top" wrapText="1"/>
    </xf>
    <xf numFmtId="0" fontId="21" fillId="0" borderId="1" xfId="4" applyFont="1" applyBorder="1" applyAlignment="1">
      <alignment horizontal="right" vertical="top" wrapText="1"/>
    </xf>
    <xf numFmtId="4" fontId="22" fillId="0" borderId="1" xfId="4" applyNumberFormat="1" applyFont="1" applyBorder="1" applyAlignment="1">
      <alignment horizontal="right" vertical="top" wrapText="1"/>
    </xf>
    <xf numFmtId="0" fontId="22" fillId="0" borderId="1" xfId="4" applyFont="1" applyBorder="1" applyAlignment="1">
      <alignment horizontal="right" vertical="top" wrapText="1"/>
    </xf>
    <xf numFmtId="2" fontId="22" fillId="0" borderId="1" xfId="4" applyNumberFormat="1" applyFont="1" applyBorder="1" applyAlignment="1">
      <alignment horizontal="right" vertical="top" wrapText="1"/>
    </xf>
    <xf numFmtId="49" fontId="34" fillId="0" borderId="0" xfId="4" applyNumberFormat="1" applyFont="1" applyAlignment="1">
      <alignment vertical="center"/>
    </xf>
    <xf numFmtId="4" fontId="21" fillId="0" borderId="1" xfId="4" applyNumberFormat="1" applyFont="1" applyBorder="1" applyAlignment="1">
      <alignment horizontal="center" vertical="center" wrapText="1"/>
    </xf>
    <xf numFmtId="49" fontId="23" fillId="0" borderId="0" xfId="4" applyNumberFormat="1" applyFont="1"/>
    <xf numFmtId="0" fontId="22" fillId="0" borderId="0" xfId="4" applyFont="1"/>
    <xf numFmtId="0" fontId="22" fillId="0" borderId="0" xfId="4" applyFont="1" applyAlignment="1">
      <alignment horizontal="center" wrapText="1"/>
    </xf>
    <xf numFmtId="0" fontId="22" fillId="0" borderId="0" xfId="4" applyFont="1" applyAlignment="1">
      <alignment horizontal="left" wrapText="1"/>
    </xf>
    <xf numFmtId="0" fontId="22" fillId="0" borderId="0" xfId="4" applyFont="1" applyAlignment="1">
      <alignment horizontal="left" vertical="center" wrapText="1"/>
    </xf>
    <xf numFmtId="49" fontId="36" fillId="0" borderId="0" xfId="4" applyNumberFormat="1" applyFont="1" applyAlignment="1">
      <alignment vertical="top"/>
    </xf>
    <xf numFmtId="49" fontId="34" fillId="0" borderId="0" xfId="4" applyNumberFormat="1" applyFont="1"/>
    <xf numFmtId="0" fontId="34" fillId="0" borderId="0" xfId="4" applyFont="1" applyAlignment="1">
      <alignment horizontal="left" vertical="top" wrapText="1"/>
    </xf>
    <xf numFmtId="49" fontId="34" fillId="0" borderId="2" xfId="4" applyNumberFormat="1" applyFont="1" applyBorder="1"/>
    <xf numFmtId="49" fontId="34" fillId="0" borderId="2" xfId="4" applyNumberFormat="1" applyFont="1" applyBorder="1" applyAlignment="1">
      <alignment horizontal="right"/>
    </xf>
    <xf numFmtId="49" fontId="34" fillId="0" borderId="0" xfId="4" applyNumberFormat="1" applyFont="1" applyAlignment="1">
      <alignment wrapText="1"/>
    </xf>
    <xf numFmtId="49" fontId="37" fillId="0" borderId="0" xfId="4" applyNumberFormat="1" applyFont="1" applyAlignment="1">
      <alignment vertical="top"/>
    </xf>
    <xf numFmtId="49" fontId="34" fillId="0" borderId="0" xfId="4" applyNumberFormat="1" applyFont="1" applyAlignment="1">
      <alignment horizontal="right"/>
    </xf>
    <xf numFmtId="49" fontId="37" fillId="0" borderId="0" xfId="4" applyNumberFormat="1" applyFont="1" applyAlignment="1">
      <alignment horizontal="right"/>
    </xf>
    <xf numFmtId="0" fontId="4" fillId="0" borderId="0" xfId="4" applyFont="1" applyAlignment="1">
      <alignment horizontal="center" wrapText="1"/>
    </xf>
    <xf numFmtId="49" fontId="38" fillId="0" borderId="0" xfId="4" applyNumberFormat="1" applyFont="1" applyAlignment="1">
      <alignment horizontal="center" vertical="top"/>
    </xf>
    <xf numFmtId="49" fontId="37" fillId="0" borderId="0" xfId="4" applyNumberFormat="1" applyFont="1"/>
    <xf numFmtId="49" fontId="37" fillId="0" borderId="0" xfId="4" applyNumberFormat="1" applyFont="1" applyAlignment="1">
      <alignment wrapText="1"/>
    </xf>
    <xf numFmtId="0" fontId="37" fillId="0" borderId="0" xfId="4" applyFont="1"/>
    <xf numFmtId="0" fontId="34" fillId="0" borderId="14" xfId="4" applyFont="1" applyBorder="1"/>
    <xf numFmtId="4" fontId="37" fillId="0" borderId="14" xfId="4" applyNumberFormat="1" applyFont="1" applyBorder="1" applyAlignment="1">
      <alignment horizontal="right"/>
    </xf>
    <xf numFmtId="0" fontId="37" fillId="0" borderId="0" xfId="4" applyFont="1" applyAlignment="1">
      <alignment horizontal="left"/>
    </xf>
    <xf numFmtId="0" fontId="37" fillId="0" borderId="0" xfId="4" applyFont="1" applyAlignment="1">
      <alignment vertical="center" wrapText="1"/>
    </xf>
    <xf numFmtId="2" fontId="37" fillId="0" borderId="0" xfId="4" applyNumberFormat="1" applyFont="1"/>
    <xf numFmtId="0" fontId="37" fillId="0" borderId="0" xfId="4" applyFont="1" applyAlignment="1">
      <alignment horizontal="left" vertical="top"/>
    </xf>
    <xf numFmtId="0" fontId="34" fillId="0" borderId="2" xfId="4" applyFont="1" applyBorder="1"/>
    <xf numFmtId="2" fontId="37" fillId="0" borderId="0" xfId="4" applyNumberFormat="1" applyFont="1" applyAlignment="1">
      <alignment horizontal="right"/>
    </xf>
    <xf numFmtId="0" fontId="37" fillId="0" borderId="0" xfId="4" applyFont="1" applyAlignment="1">
      <alignment horizontal="left" wrapText="1"/>
    </xf>
    <xf numFmtId="0" fontId="34" fillId="0" borderId="3" xfId="4" applyFont="1" applyBorder="1"/>
    <xf numFmtId="0" fontId="37" fillId="0" borderId="3" xfId="4" applyFont="1" applyBorder="1"/>
    <xf numFmtId="0" fontId="34" fillId="0" borderId="0" xfId="4" applyFont="1" applyAlignment="1">
      <alignment vertical="center"/>
    </xf>
    <xf numFmtId="49" fontId="40" fillId="0" borderId="1" xfId="4" applyNumberFormat="1" applyFont="1" applyBorder="1" applyAlignment="1">
      <alignment horizontal="center" vertical="center" wrapText="1"/>
    </xf>
    <xf numFmtId="49" fontId="41" fillId="0" borderId="1" xfId="4" applyNumberFormat="1" applyFont="1" applyBorder="1" applyAlignment="1">
      <alignment horizontal="center" vertical="center" wrapText="1"/>
    </xf>
    <xf numFmtId="49" fontId="40" fillId="0" borderId="1" xfId="4" applyNumberFormat="1" applyFont="1" applyBorder="1" applyAlignment="1">
      <alignment horizontal="center" vertical="center"/>
    </xf>
    <xf numFmtId="0" fontId="42" fillId="0" borderId="0" xfId="4" applyFont="1" applyAlignment="1">
      <alignment horizontal="left" vertical="center" wrapText="1"/>
    </xf>
    <xf numFmtId="49" fontId="36" fillId="0" borderId="1" xfId="4" applyNumberFormat="1" applyFont="1" applyBorder="1" applyAlignment="1">
      <alignment horizontal="center" vertical="top" wrapText="1"/>
    </xf>
    <xf numFmtId="49" fontId="36" fillId="0" borderId="1" xfId="4" applyNumberFormat="1" applyFont="1" applyBorder="1" applyAlignment="1">
      <alignment horizontal="left" vertical="top" wrapText="1"/>
    </xf>
    <xf numFmtId="2" fontId="36" fillId="0" borderId="1" xfId="4" applyNumberFormat="1" applyFont="1" applyBorder="1" applyAlignment="1">
      <alignment horizontal="center" vertical="top" wrapText="1"/>
    </xf>
    <xf numFmtId="4" fontId="36" fillId="0" borderId="1" xfId="4" applyNumberFormat="1" applyFont="1" applyBorder="1" applyAlignment="1">
      <alignment horizontal="right" vertical="top" wrapText="1"/>
    </xf>
    <xf numFmtId="4" fontId="43" fillId="0" borderId="1" xfId="4" applyNumberFormat="1" applyFont="1" applyBorder="1" applyAlignment="1">
      <alignment horizontal="right" vertical="top" wrapText="1"/>
    </xf>
    <xf numFmtId="168" fontId="36" fillId="0" borderId="1" xfId="4" applyNumberFormat="1" applyFont="1" applyBorder="1" applyAlignment="1">
      <alignment horizontal="right" vertical="top" wrapText="1"/>
    </xf>
    <xf numFmtId="2" fontId="36" fillId="0" borderId="1" xfId="4" applyNumberFormat="1" applyFont="1" applyBorder="1" applyAlignment="1">
      <alignment horizontal="right" vertical="top" wrapText="1"/>
    </xf>
    <xf numFmtId="0" fontId="36" fillId="0" borderId="0" xfId="4" applyFont="1" applyAlignment="1">
      <alignment horizontal="left" vertical="top" wrapText="1"/>
    </xf>
    <xf numFmtId="49" fontId="34" fillId="0" borderId="9" xfId="4" applyNumberFormat="1" applyFont="1" applyBorder="1" applyAlignment="1">
      <alignment horizontal="center" vertical="top" wrapText="1"/>
    </xf>
    <xf numFmtId="49" fontId="34" fillId="0" borderId="2" xfId="4" applyNumberFormat="1" applyFont="1" applyBorder="1" applyAlignment="1">
      <alignment horizontal="left" vertical="top" wrapText="1"/>
    </xf>
    <xf numFmtId="49" fontId="34" fillId="0" borderId="2" xfId="4" applyNumberFormat="1" applyFont="1" applyBorder="1" applyAlignment="1">
      <alignment vertical="top"/>
    </xf>
    <xf numFmtId="49" fontId="34" fillId="0" borderId="2" xfId="4" applyNumberFormat="1" applyFont="1" applyBorder="1" applyAlignment="1">
      <alignment vertical="top" wrapText="1"/>
    </xf>
    <xf numFmtId="49" fontId="34" fillId="0" borderId="18" xfId="4" applyNumberFormat="1" applyFont="1" applyBorder="1" applyAlignment="1">
      <alignment vertical="top" wrapText="1"/>
    </xf>
    <xf numFmtId="49" fontId="34" fillId="0" borderId="21" xfId="4" applyNumberFormat="1" applyFont="1" applyBorder="1" applyAlignment="1">
      <alignment horizontal="center" vertical="top" wrapText="1"/>
    </xf>
    <xf numFmtId="49" fontId="34" fillId="0" borderId="14" xfId="4" applyNumberFormat="1" applyFont="1" applyBorder="1" applyAlignment="1">
      <alignment horizontal="right" vertical="top" wrapText="1"/>
    </xf>
    <xf numFmtId="49" fontId="34" fillId="0" borderId="21" xfId="4" applyNumberFormat="1" applyFont="1" applyBorder="1" applyAlignment="1">
      <alignment vertical="top" wrapText="1"/>
    </xf>
    <xf numFmtId="49" fontId="34" fillId="0" borderId="14" xfId="4" applyNumberFormat="1" applyFont="1" applyBorder="1" applyAlignment="1">
      <alignment vertical="top" wrapText="1"/>
    </xf>
    <xf numFmtId="49" fontId="34" fillId="0" borderId="14" xfId="4" applyNumberFormat="1" applyFont="1" applyBorder="1" applyAlignment="1">
      <alignment horizontal="right" vertical="top"/>
    </xf>
    <xf numFmtId="49" fontId="34" fillId="0" borderId="14" xfId="4" applyNumberFormat="1" applyFont="1" applyBorder="1" applyAlignment="1">
      <alignment horizontal="center" vertical="top" wrapText="1"/>
    </xf>
    <xf numFmtId="0" fontId="34" fillId="0" borderId="14" xfId="4" applyFont="1" applyBorder="1" applyAlignment="1">
      <alignment horizontal="center" vertical="top"/>
    </xf>
    <xf numFmtId="4" fontId="34" fillId="0" borderId="14" xfId="4" applyNumberFormat="1" applyFont="1" applyBorder="1" applyAlignment="1">
      <alignment horizontal="right" vertical="top"/>
    </xf>
    <xf numFmtId="0" fontId="34" fillId="0" borderId="14" xfId="4" applyFont="1" applyBorder="1" applyAlignment="1">
      <alignment horizontal="right" vertical="top"/>
    </xf>
    <xf numFmtId="0" fontId="44" fillId="0" borderId="14" xfId="4" applyFont="1" applyBorder="1" applyAlignment="1">
      <alignment horizontal="left" vertical="top" wrapText="1"/>
    </xf>
    <xf numFmtId="0" fontId="44" fillId="0" borderId="18" xfId="4" applyFont="1" applyBorder="1" applyAlignment="1">
      <alignment horizontal="left" vertical="top" wrapText="1"/>
    </xf>
    <xf numFmtId="1" fontId="36" fillId="0" borderId="1" xfId="4" applyNumberFormat="1" applyFont="1" applyBorder="1" applyAlignment="1">
      <alignment horizontal="right" vertical="top" wrapText="1"/>
    </xf>
    <xf numFmtId="170" fontId="36" fillId="0" borderId="1" xfId="4" applyNumberFormat="1" applyFont="1" applyBorder="1" applyAlignment="1">
      <alignment horizontal="center" vertical="top" wrapText="1"/>
    </xf>
    <xf numFmtId="171" fontId="36" fillId="0" borderId="1" xfId="4" applyNumberFormat="1" applyFont="1" applyBorder="1" applyAlignment="1">
      <alignment horizontal="right" vertical="top" wrapText="1"/>
    </xf>
    <xf numFmtId="0" fontId="36" fillId="0" borderId="1" xfId="4" applyFont="1" applyBorder="1" applyAlignment="1">
      <alignment horizontal="right" vertical="top" wrapText="1"/>
    </xf>
    <xf numFmtId="4" fontId="34" fillId="0" borderId="1" xfId="4" applyNumberFormat="1" applyFont="1" applyBorder="1" applyAlignment="1">
      <alignment horizontal="right" vertical="top" wrapText="1"/>
    </xf>
    <xf numFmtId="0" fontId="34" fillId="0" borderId="1" xfId="4" applyFont="1" applyBorder="1" applyAlignment="1">
      <alignment horizontal="right" vertical="top" wrapText="1"/>
    </xf>
    <xf numFmtId="2" fontId="34" fillId="0" borderId="1" xfId="4" applyNumberFormat="1" applyFont="1" applyBorder="1" applyAlignment="1">
      <alignment horizontal="right" vertical="top" wrapText="1"/>
    </xf>
    <xf numFmtId="0" fontId="34" fillId="0" borderId="0" xfId="4" applyFont="1"/>
    <xf numFmtId="0" fontId="34" fillId="0" borderId="0" xfId="4" applyFont="1" applyAlignment="1">
      <alignment horizontal="center" wrapText="1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horizontal="left" vertical="center" wrapText="1"/>
    </xf>
    <xf numFmtId="0" fontId="31" fillId="0" borderId="0" xfId="5"/>
    <xf numFmtId="49" fontId="36" fillId="0" borderId="0" xfId="5" applyNumberFormat="1" applyFont="1" applyAlignment="1">
      <alignment vertical="top"/>
    </xf>
    <xf numFmtId="49" fontId="34" fillId="0" borderId="0" xfId="5" applyNumberFormat="1" applyFont="1"/>
    <xf numFmtId="49" fontId="34" fillId="0" borderId="0" xfId="5" applyNumberFormat="1" applyFont="1" applyAlignment="1">
      <alignment vertical="top" wrapText="1"/>
    </xf>
    <xf numFmtId="0" fontId="34" fillId="0" borderId="0" xfId="5" applyFont="1" applyAlignment="1">
      <alignment horizontal="left" vertical="top" wrapText="1"/>
    </xf>
    <xf numFmtId="49" fontId="34" fillId="0" borderId="2" xfId="5" applyNumberFormat="1" applyFont="1" applyBorder="1"/>
    <xf numFmtId="49" fontId="34" fillId="0" borderId="2" xfId="5" applyNumberFormat="1" applyFont="1" applyBorder="1" applyAlignment="1">
      <alignment horizontal="right"/>
    </xf>
    <xf numFmtId="49" fontId="34" fillId="0" borderId="0" xfId="5" applyNumberFormat="1" applyFont="1" applyAlignment="1">
      <alignment wrapText="1"/>
    </xf>
    <xf numFmtId="49" fontId="37" fillId="0" borderId="0" xfId="5" applyNumberFormat="1" applyFont="1" applyAlignment="1">
      <alignment vertical="top"/>
    </xf>
    <xf numFmtId="49" fontId="34" fillId="0" borderId="0" xfId="5" applyNumberFormat="1" applyFont="1" applyAlignment="1">
      <alignment horizontal="right"/>
    </xf>
    <xf numFmtId="49" fontId="37" fillId="0" borderId="0" xfId="5" applyNumberFormat="1" applyFont="1" applyAlignment="1">
      <alignment horizontal="right"/>
    </xf>
    <xf numFmtId="0" fontId="4" fillId="0" borderId="0" xfId="5" applyFont="1" applyAlignment="1">
      <alignment horizontal="center" wrapText="1"/>
    </xf>
    <xf numFmtId="49" fontId="38" fillId="0" borderId="0" xfId="5" applyNumberFormat="1" applyFont="1" applyAlignment="1">
      <alignment horizontal="center" vertical="top"/>
    </xf>
    <xf numFmtId="49" fontId="37" fillId="0" borderId="0" xfId="5" applyNumberFormat="1" applyFont="1"/>
    <xf numFmtId="49" fontId="37" fillId="0" borderId="0" xfId="5" applyNumberFormat="1" applyFont="1" applyAlignment="1">
      <alignment wrapText="1"/>
    </xf>
    <xf numFmtId="0" fontId="37" fillId="0" borderId="0" xfId="5" applyFont="1"/>
    <xf numFmtId="0" fontId="34" fillId="0" borderId="14" xfId="5" applyFont="1" applyBorder="1"/>
    <xf numFmtId="4" fontId="37" fillId="0" borderId="14" xfId="5" applyNumberFormat="1" applyFont="1" applyBorder="1" applyAlignment="1">
      <alignment horizontal="right"/>
    </xf>
    <xf numFmtId="0" fontId="37" fillId="0" borderId="0" xfId="5" applyFont="1" applyAlignment="1">
      <alignment horizontal="left"/>
    </xf>
    <xf numFmtId="0" fontId="37" fillId="0" borderId="0" xfId="5" applyFont="1" applyAlignment="1">
      <alignment vertical="center" wrapText="1"/>
    </xf>
    <xf numFmtId="2" fontId="37" fillId="0" borderId="0" xfId="5" applyNumberFormat="1" applyFont="1"/>
    <xf numFmtId="0" fontId="37" fillId="0" borderId="0" xfId="5" applyFont="1" applyAlignment="1">
      <alignment horizontal="left" vertical="top"/>
    </xf>
    <xf numFmtId="0" fontId="34" fillId="0" borderId="2" xfId="5" applyFont="1" applyBorder="1"/>
    <xf numFmtId="2" fontId="37" fillId="0" borderId="0" xfId="5" applyNumberFormat="1" applyFont="1" applyAlignment="1">
      <alignment horizontal="right"/>
    </xf>
    <xf numFmtId="0" fontId="37" fillId="0" borderId="0" xfId="5" applyFont="1" applyAlignment="1">
      <alignment horizontal="left" wrapText="1"/>
    </xf>
    <xf numFmtId="0" fontId="34" fillId="0" borderId="3" xfId="5" applyFont="1" applyBorder="1"/>
    <xf numFmtId="0" fontId="37" fillId="0" borderId="3" xfId="5" applyFont="1" applyBorder="1"/>
    <xf numFmtId="0" fontId="34" fillId="0" borderId="0" xfId="5" applyFont="1" applyAlignment="1">
      <alignment vertical="center"/>
    </xf>
    <xf numFmtId="49" fontId="40" fillId="0" borderId="1" xfId="5" applyNumberFormat="1" applyFont="1" applyBorder="1" applyAlignment="1">
      <alignment horizontal="center" vertical="center" wrapText="1"/>
    </xf>
    <xf numFmtId="49" fontId="41" fillId="0" borderId="1" xfId="5" applyNumberFormat="1" applyFont="1" applyBorder="1" applyAlignment="1">
      <alignment horizontal="center" vertical="center" wrapText="1"/>
    </xf>
    <xf numFmtId="49" fontId="40" fillId="0" borderId="1" xfId="5" applyNumberFormat="1" applyFont="1" applyBorder="1" applyAlignment="1">
      <alignment horizontal="center" vertical="center"/>
    </xf>
    <xf numFmtId="49" fontId="40" fillId="0" borderId="1" xfId="5" applyNumberFormat="1" applyFont="1" applyBorder="1" applyAlignment="1">
      <alignment horizontal="center" vertical="center"/>
    </xf>
    <xf numFmtId="0" fontId="42" fillId="0" borderId="0" xfId="5" applyFont="1" applyAlignment="1">
      <alignment horizontal="left" vertical="center" wrapText="1"/>
    </xf>
    <xf numFmtId="49" fontId="36" fillId="0" borderId="1" xfId="5" applyNumberFormat="1" applyFont="1" applyBorder="1" applyAlignment="1">
      <alignment horizontal="center" vertical="top" wrapText="1"/>
    </xf>
    <xf numFmtId="49" fontId="36" fillId="0" borderId="1" xfId="5" applyNumberFormat="1" applyFont="1" applyBorder="1" applyAlignment="1">
      <alignment horizontal="left" vertical="top" wrapText="1"/>
    </xf>
    <xf numFmtId="2" fontId="36" fillId="0" borderId="1" xfId="5" applyNumberFormat="1" applyFont="1" applyBorder="1" applyAlignment="1">
      <alignment horizontal="center" vertical="top" wrapText="1"/>
    </xf>
    <xf numFmtId="4" fontId="36" fillId="0" borderId="1" xfId="5" applyNumberFormat="1" applyFont="1" applyBorder="1" applyAlignment="1">
      <alignment horizontal="right" vertical="top" wrapText="1"/>
    </xf>
    <xf numFmtId="4" fontId="43" fillId="0" borderId="1" xfId="5" applyNumberFormat="1" applyFont="1" applyBorder="1" applyAlignment="1">
      <alignment horizontal="right" vertical="top" wrapText="1"/>
    </xf>
    <xf numFmtId="1" fontId="36" fillId="0" borderId="1" xfId="5" applyNumberFormat="1" applyFont="1" applyBorder="1" applyAlignment="1">
      <alignment horizontal="right" vertical="top" wrapText="1"/>
    </xf>
    <xf numFmtId="0" fontId="36" fillId="0" borderId="0" xfId="5" applyFont="1" applyAlignment="1">
      <alignment horizontal="left" vertical="top" wrapText="1"/>
    </xf>
    <xf numFmtId="49" fontId="34" fillId="0" borderId="9" xfId="5" applyNumberFormat="1" applyFont="1" applyBorder="1" applyAlignment="1">
      <alignment horizontal="center" vertical="top" wrapText="1"/>
    </xf>
    <xf numFmtId="49" fontId="34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vertical="top"/>
    </xf>
    <xf numFmtId="49" fontId="34" fillId="0" borderId="2" xfId="5" applyNumberFormat="1" applyFont="1" applyBorder="1" applyAlignment="1">
      <alignment vertical="top" wrapText="1"/>
    </xf>
    <xf numFmtId="49" fontId="34" fillId="0" borderId="18" xfId="5" applyNumberFormat="1" applyFont="1" applyBorder="1" applyAlignment="1">
      <alignment vertical="top" wrapText="1"/>
    </xf>
    <xf numFmtId="49" fontId="34" fillId="0" borderId="21" xfId="5" applyNumberFormat="1" applyFont="1" applyBorder="1" applyAlignment="1">
      <alignment horizontal="center" vertical="top" wrapText="1"/>
    </xf>
    <xf numFmtId="49" fontId="34" fillId="0" borderId="14" xfId="5" applyNumberFormat="1" applyFont="1" applyBorder="1" applyAlignment="1">
      <alignment horizontal="right" vertical="top" wrapText="1"/>
    </xf>
    <xf numFmtId="49" fontId="34" fillId="0" borderId="21" xfId="5" applyNumberFormat="1" applyFont="1" applyBorder="1" applyAlignment="1">
      <alignment vertical="top" wrapText="1"/>
    </xf>
    <xf numFmtId="49" fontId="34" fillId="0" borderId="14" xfId="5" applyNumberFormat="1" applyFont="1" applyBorder="1" applyAlignment="1">
      <alignment vertical="top" wrapText="1"/>
    </xf>
    <xf numFmtId="49" fontId="34" fillId="0" borderId="14" xfId="5" applyNumberFormat="1" applyFont="1" applyBorder="1" applyAlignment="1">
      <alignment horizontal="right" vertical="top"/>
    </xf>
    <xf numFmtId="49" fontId="34" fillId="0" borderId="14" xfId="5" applyNumberFormat="1" applyFont="1" applyBorder="1" applyAlignment="1">
      <alignment horizontal="center" vertical="top" wrapText="1"/>
    </xf>
    <xf numFmtId="0" fontId="34" fillId="0" borderId="14" xfId="5" applyFont="1" applyBorder="1" applyAlignment="1">
      <alignment horizontal="center" vertical="top"/>
    </xf>
    <xf numFmtId="4" fontId="34" fillId="0" borderId="14" xfId="5" applyNumberFormat="1" applyFont="1" applyBorder="1" applyAlignment="1">
      <alignment horizontal="right" vertical="top"/>
    </xf>
    <xf numFmtId="0" fontId="34" fillId="0" borderId="14" xfId="5" applyFont="1" applyBorder="1" applyAlignment="1">
      <alignment horizontal="right" vertical="top"/>
    </xf>
    <xf numFmtId="0" fontId="44" fillId="0" borderId="14" xfId="5" applyFont="1" applyBorder="1" applyAlignment="1">
      <alignment horizontal="left" vertical="top" wrapText="1"/>
    </xf>
    <xf numFmtId="0" fontId="44" fillId="0" borderId="18" xfId="5" applyFont="1" applyBorder="1" applyAlignment="1">
      <alignment horizontal="left" vertical="top" wrapText="1"/>
    </xf>
    <xf numFmtId="171" fontId="36" fillId="0" borderId="1" xfId="5" applyNumberFormat="1" applyFont="1" applyBorder="1" applyAlignment="1">
      <alignment horizontal="right" vertical="top" wrapText="1"/>
    </xf>
    <xf numFmtId="2" fontId="36" fillId="0" borderId="1" xfId="5" applyNumberFormat="1" applyFont="1" applyBorder="1" applyAlignment="1">
      <alignment horizontal="right" vertical="top" wrapText="1"/>
    </xf>
    <xf numFmtId="1" fontId="36" fillId="0" borderId="1" xfId="5" applyNumberFormat="1" applyFont="1" applyBorder="1" applyAlignment="1">
      <alignment horizontal="center" vertical="top" wrapText="1"/>
    </xf>
    <xf numFmtId="170" fontId="36" fillId="0" borderId="1" xfId="5" applyNumberFormat="1" applyFont="1" applyBorder="1" applyAlignment="1">
      <alignment horizontal="center" vertical="top" wrapText="1"/>
    </xf>
    <xf numFmtId="170" fontId="36" fillId="0" borderId="1" xfId="5" applyNumberFormat="1" applyFont="1" applyBorder="1" applyAlignment="1">
      <alignment horizontal="right" vertical="top" wrapText="1"/>
    </xf>
    <xf numFmtId="168" fontId="36" fillId="0" borderId="1" xfId="5" applyNumberFormat="1" applyFont="1" applyBorder="1" applyAlignment="1">
      <alignment horizontal="center" vertical="top" wrapText="1"/>
    </xf>
    <xf numFmtId="168" fontId="36" fillId="0" borderId="1" xfId="5" applyNumberFormat="1" applyFont="1" applyBorder="1" applyAlignment="1">
      <alignment horizontal="right" vertical="top" wrapText="1"/>
    </xf>
    <xf numFmtId="0" fontId="36" fillId="0" borderId="1" xfId="5" applyFont="1" applyBorder="1" applyAlignment="1">
      <alignment horizontal="right" vertical="top" wrapText="1"/>
    </xf>
    <xf numFmtId="4" fontId="34" fillId="0" borderId="1" xfId="5" applyNumberFormat="1" applyFont="1" applyBorder="1" applyAlignment="1">
      <alignment horizontal="right" vertical="top" wrapText="1"/>
    </xf>
    <xf numFmtId="0" fontId="34" fillId="0" borderId="1" xfId="5" applyFont="1" applyBorder="1" applyAlignment="1">
      <alignment horizontal="right" vertical="top" wrapText="1"/>
    </xf>
    <xf numFmtId="2" fontId="34" fillId="0" borderId="1" xfId="5" applyNumberFormat="1" applyFont="1" applyBorder="1" applyAlignment="1">
      <alignment horizontal="right" vertical="top" wrapText="1"/>
    </xf>
    <xf numFmtId="170" fontId="34" fillId="0" borderId="1" xfId="5" applyNumberFormat="1" applyFont="1" applyBorder="1" applyAlignment="1">
      <alignment horizontal="right" vertical="top" wrapText="1"/>
    </xf>
    <xf numFmtId="0" fontId="34" fillId="0" borderId="0" xfId="5" applyFont="1"/>
    <xf numFmtId="0" fontId="34" fillId="0" borderId="0" xfId="5" applyFont="1" applyAlignment="1">
      <alignment horizontal="center" wrapText="1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horizontal="left" vertical="center" wrapText="1"/>
    </xf>
    <xf numFmtId="0" fontId="12" fillId="0" borderId="1" xfId="1" applyFont="1" applyBorder="1" applyAlignment="1">
      <alignment horizontal="center" vertical="center"/>
    </xf>
    <xf numFmtId="164" fontId="12" fillId="0" borderId="6" xfId="1" applyNumberFormat="1" applyFont="1" applyBorder="1" applyAlignment="1">
      <alignment horizontal="center" vertical="center" wrapText="1"/>
    </xf>
    <xf numFmtId="2" fontId="12" fillId="0" borderId="1" xfId="2" applyNumberFormat="1" applyFont="1" applyFill="1" applyBorder="1" applyAlignment="1">
      <alignment horizontal="center" vertical="center"/>
    </xf>
    <xf numFmtId="2" fontId="12" fillId="3" borderId="1" xfId="2" applyNumberFormat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4" fontId="0" fillId="5" borderId="1" xfId="0" applyNumberFormat="1" applyFill="1" applyBorder="1" applyAlignment="1">
      <alignment horizontal="center" vertical="center"/>
    </xf>
    <xf numFmtId="0" fontId="37" fillId="0" borderId="0" xfId="5" applyFont="1" applyAlignment="1">
      <alignment horizontal="left" vertical="top" wrapText="1"/>
    </xf>
    <xf numFmtId="0" fontId="37" fillId="0" borderId="0" xfId="5" applyFont="1" applyAlignment="1">
      <alignment horizontal="left" vertical="center" wrapText="1"/>
    </xf>
    <xf numFmtId="0" fontId="37" fillId="0" borderId="0" xfId="5" applyFont="1" applyAlignment="1">
      <alignment horizontal="center" wrapText="1"/>
    </xf>
    <xf numFmtId="49" fontId="37" fillId="0" borderId="0" xfId="5" applyNumberFormat="1" applyFont="1" applyAlignment="1">
      <alignment horizontal="right" vertical="top"/>
    </xf>
    <xf numFmtId="0" fontId="44" fillId="0" borderId="0" xfId="5" applyFont="1"/>
    <xf numFmtId="0" fontId="47" fillId="0" borderId="0" xfId="5" applyFont="1"/>
    <xf numFmtId="0" fontId="34" fillId="0" borderId="1" xfId="5" applyFont="1" applyBorder="1"/>
    <xf numFmtId="0" fontId="36" fillId="0" borderId="1" xfId="5" applyFont="1" applyBorder="1"/>
    <xf numFmtId="0" fontId="37" fillId="0" borderId="18" xfId="5" applyFont="1" applyBorder="1" applyAlignment="1">
      <alignment horizontal="right" vertical="top" wrapText="1"/>
    </xf>
    <xf numFmtId="0" fontId="37" fillId="0" borderId="14" xfId="5" applyFont="1" applyBorder="1" applyAlignment="1">
      <alignment horizontal="right" vertical="top" wrapText="1"/>
    </xf>
    <xf numFmtId="4" fontId="37" fillId="0" borderId="14" xfId="5" applyNumberFormat="1" applyFont="1" applyBorder="1" applyAlignment="1">
      <alignment horizontal="right" vertical="top" wrapText="1"/>
    </xf>
    <xf numFmtId="0" fontId="34" fillId="0" borderId="14" xfId="5" applyFont="1" applyBorder="1" applyAlignment="1">
      <alignment horizontal="center" vertical="top" wrapText="1"/>
    </xf>
    <xf numFmtId="49" fontId="37" fillId="0" borderId="14" xfId="5" applyNumberFormat="1" applyFont="1" applyBorder="1" applyAlignment="1">
      <alignment horizontal="left" vertical="top" wrapText="1"/>
    </xf>
    <xf numFmtId="49" fontId="37" fillId="0" borderId="14" xfId="5" applyNumberFormat="1" applyFont="1" applyBorder="1" applyAlignment="1">
      <alignment horizontal="right" vertical="top" wrapText="1"/>
    </xf>
    <xf numFmtId="49" fontId="37" fillId="0" borderId="21" xfId="5" applyNumberFormat="1" applyFont="1" applyBorder="1" applyAlignment="1">
      <alignment horizontal="right" vertical="top" wrapText="1"/>
    </xf>
    <xf numFmtId="0" fontId="34" fillId="0" borderId="18" xfId="5" applyFont="1" applyBorder="1" applyAlignment="1">
      <alignment vertical="top" wrapText="1"/>
    </xf>
    <xf numFmtId="0" fontId="34" fillId="0" borderId="14" xfId="5" applyFont="1" applyBorder="1" applyAlignment="1">
      <alignment vertical="top" wrapText="1"/>
    </xf>
    <xf numFmtId="0" fontId="34" fillId="0" borderId="1" xfId="5" applyFont="1" applyBorder="1" applyAlignment="1">
      <alignment horizontal="left" vertical="top" wrapText="1"/>
    </xf>
    <xf numFmtId="4" fontId="37" fillId="0" borderId="1" xfId="5" applyNumberFormat="1" applyFont="1" applyBorder="1" applyAlignment="1">
      <alignment horizontal="right" vertical="top" wrapText="1"/>
    </xf>
    <xf numFmtId="2" fontId="34" fillId="0" borderId="1" xfId="5" applyNumberFormat="1" applyFont="1" applyBorder="1" applyAlignment="1">
      <alignment horizontal="center" vertical="top" wrapText="1"/>
    </xf>
    <xf numFmtId="49" fontId="34" fillId="0" borderId="1" xfId="5" applyNumberFormat="1" applyFont="1" applyBorder="1" applyAlignment="1">
      <alignment horizontal="center" vertical="top" wrapText="1"/>
    </xf>
    <xf numFmtId="170" fontId="34" fillId="0" borderId="1" xfId="5" applyNumberFormat="1" applyFont="1" applyBorder="1" applyAlignment="1">
      <alignment horizontal="center" vertical="top" wrapText="1"/>
    </xf>
    <xf numFmtId="0" fontId="41" fillId="0" borderId="18" xfId="5" applyFont="1" applyBorder="1" applyAlignment="1">
      <alignment horizontal="center" vertical="center" wrapText="1"/>
    </xf>
    <xf numFmtId="0" fontId="40" fillId="0" borderId="1" xfId="5" applyFont="1" applyBorder="1" applyAlignment="1">
      <alignment horizontal="center" vertical="center"/>
    </xf>
    <xf numFmtId="0" fontId="41" fillId="0" borderId="1" xfId="5" applyFont="1" applyBorder="1" applyAlignment="1">
      <alignment horizontal="center" vertical="center" wrapText="1"/>
    </xf>
    <xf numFmtId="0" fontId="40" fillId="0" borderId="1" xfId="5" applyFont="1" applyBorder="1" applyAlignment="1">
      <alignment horizontal="center" vertical="center" wrapText="1"/>
    </xf>
    <xf numFmtId="49" fontId="34" fillId="0" borderId="0" xfId="5" applyNumberFormat="1" applyFont="1" applyAlignment="1">
      <alignment vertical="top"/>
    </xf>
    <xf numFmtId="0" fontId="34" fillId="0" borderId="0" xfId="5" applyFont="1" applyAlignment="1">
      <alignment vertical="top" wrapText="1"/>
    </xf>
    <xf numFmtId="49" fontId="4" fillId="0" borderId="0" xfId="5" applyNumberFormat="1" applyFont="1" applyAlignment="1">
      <alignment wrapText="1"/>
    </xf>
    <xf numFmtId="49" fontId="38" fillId="0" borderId="3" xfId="5" applyNumberFormat="1" applyFont="1" applyBorder="1" applyAlignment="1">
      <alignment vertical="top"/>
    </xf>
    <xf numFmtId="49" fontId="38" fillId="0" borderId="0" xfId="5" applyNumberFormat="1" applyFont="1" applyAlignment="1">
      <alignment vertical="top"/>
    </xf>
    <xf numFmtId="49" fontId="39" fillId="0" borderId="0" xfId="5" applyNumberFormat="1" applyFont="1" applyAlignment="1">
      <alignment horizontal="center"/>
    </xf>
    <xf numFmtId="0" fontId="34" fillId="0" borderId="0" xfId="5" applyFont="1" applyAlignment="1">
      <alignment horizontal="right"/>
    </xf>
    <xf numFmtId="0" fontId="48" fillId="0" borderId="0" xfId="5" applyFont="1" applyAlignment="1">
      <alignment wrapText="1"/>
    </xf>
    <xf numFmtId="49" fontId="34" fillId="0" borderId="1" xfId="5" applyNumberFormat="1" applyFont="1" applyBorder="1" applyAlignment="1">
      <alignment horizontal="left" vertical="top" wrapText="1"/>
    </xf>
    <xf numFmtId="0" fontId="34" fillId="0" borderId="1" xfId="5" applyFont="1" applyBorder="1" applyAlignment="1">
      <alignment horizontal="center" vertical="top" wrapText="1"/>
    </xf>
    <xf numFmtId="168" fontId="34" fillId="0" borderId="1" xfId="5" applyNumberFormat="1" applyFont="1" applyBorder="1" applyAlignment="1">
      <alignment horizontal="right" vertical="top" wrapText="1"/>
    </xf>
    <xf numFmtId="2" fontId="37" fillId="0" borderId="1" xfId="5" applyNumberFormat="1" applyFont="1" applyBorder="1" applyAlignment="1">
      <alignment horizontal="right" vertical="top" wrapText="1"/>
    </xf>
    <xf numFmtId="171" fontId="34" fillId="0" borderId="1" xfId="5" applyNumberFormat="1" applyFont="1" applyBorder="1" applyAlignment="1">
      <alignment horizontal="right" vertical="top" wrapText="1"/>
    </xf>
    <xf numFmtId="0" fontId="37" fillId="0" borderId="0" xfId="5" applyFont="1" applyAlignment="1">
      <alignment vertical="top" wrapText="1"/>
    </xf>
    <xf numFmtId="0" fontId="37" fillId="0" borderId="0" xfId="5" applyFont="1" applyAlignment="1">
      <alignment wrapText="1"/>
    </xf>
    <xf numFmtId="0" fontId="34" fillId="0" borderId="0" xfId="5" applyFont="1" applyAlignment="1">
      <alignment wrapText="1"/>
    </xf>
    <xf numFmtId="0" fontId="3" fillId="2" borderId="1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2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168" fontId="34" fillId="0" borderId="1" xfId="5" applyNumberFormat="1" applyFont="1" applyBorder="1" applyAlignment="1">
      <alignment horizontal="center" vertical="top" wrapText="1"/>
    </xf>
    <xf numFmtId="164" fontId="12" fillId="3" borderId="1" xfId="2" applyFont="1" applyFill="1" applyBorder="1" applyAlignment="1">
      <alignment horizontal="center" vertical="center"/>
    </xf>
    <xf numFmtId="166" fontId="12" fillId="3" borderId="1" xfId="2" applyNumberFormat="1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6" fillId="3" borderId="1" xfId="0" applyFont="1" applyFill="1" applyBorder="1"/>
    <xf numFmtId="4" fontId="46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4" fontId="0" fillId="3" borderId="1" xfId="0" applyNumberForma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9" fontId="27" fillId="0" borderId="1" xfId="4" applyNumberFormat="1" applyFont="1" applyBorder="1" applyAlignment="1">
      <alignment horizontal="center" vertical="center" wrapText="1"/>
    </xf>
    <xf numFmtId="49" fontId="27" fillId="0" borderId="1" xfId="4" applyNumberFormat="1" applyFont="1" applyBorder="1" applyAlignment="1">
      <alignment horizontal="center" vertical="center"/>
    </xf>
    <xf numFmtId="49" fontId="22" fillId="0" borderId="0" xfId="4" applyNumberFormat="1" applyFont="1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49" fontId="22" fillId="0" borderId="0" xfId="4" applyNumberFormat="1" applyFont="1" applyAlignment="1">
      <alignment vertical="top"/>
    </xf>
    <xf numFmtId="0" fontId="22" fillId="0" borderId="0" xfId="4" applyFont="1" applyAlignment="1">
      <alignment vertical="top" wrapText="1"/>
    </xf>
    <xf numFmtId="49" fontId="24" fillId="0" borderId="0" xfId="4" applyNumberFormat="1" applyFont="1" applyAlignment="1">
      <alignment wrapText="1"/>
    </xf>
    <xf numFmtId="49" fontId="25" fillId="0" borderId="3" xfId="4" applyNumberFormat="1" applyFont="1" applyBorder="1" applyAlignment="1">
      <alignment vertical="top"/>
    </xf>
    <xf numFmtId="0" fontId="22" fillId="0" borderId="3" xfId="4" applyFont="1" applyBorder="1"/>
    <xf numFmtId="49" fontId="25" fillId="0" borderId="0" xfId="4" applyNumberFormat="1" applyFont="1" applyAlignment="1">
      <alignment vertical="top"/>
    </xf>
    <xf numFmtId="49" fontId="26" fillId="0" borderId="0" xfId="4" applyNumberFormat="1" applyFont="1" applyAlignment="1">
      <alignment horizontal="center"/>
    </xf>
    <xf numFmtId="0" fontId="22" fillId="0" borderId="0" xfId="4" applyFont="1" applyAlignment="1">
      <alignment horizontal="right"/>
    </xf>
    <xf numFmtId="0" fontId="49" fillId="0" borderId="0" xfId="4" applyFont="1" applyAlignment="1">
      <alignment wrapText="1"/>
    </xf>
    <xf numFmtId="0" fontId="23" fillId="0" borderId="0" xfId="4" applyFont="1"/>
    <xf numFmtId="0" fontId="23" fillId="0" borderId="0" xfId="4" applyFont="1" applyAlignment="1">
      <alignment horizontal="left"/>
    </xf>
    <xf numFmtId="0" fontId="23" fillId="0" borderId="0" xfId="4" applyFont="1" applyAlignment="1">
      <alignment vertical="center" wrapText="1"/>
    </xf>
    <xf numFmtId="2" fontId="23" fillId="0" borderId="0" xfId="4" applyNumberFormat="1" applyFont="1"/>
    <xf numFmtId="0" fontId="23" fillId="0" borderId="0" xfId="4" applyFont="1" applyAlignment="1">
      <alignment horizontal="left" vertical="top"/>
    </xf>
    <xf numFmtId="2" fontId="23" fillId="0" borderId="0" xfId="4" applyNumberFormat="1" applyFont="1" applyAlignment="1">
      <alignment horizontal="right"/>
    </xf>
    <xf numFmtId="49" fontId="22" fillId="0" borderId="1" xfId="4" applyNumberFormat="1" applyFont="1" applyBorder="1" applyAlignment="1">
      <alignment horizontal="center" vertical="top" wrapText="1"/>
    </xf>
    <xf numFmtId="49" fontId="22" fillId="0" borderId="1" xfId="4" applyNumberFormat="1" applyFont="1" applyBorder="1" applyAlignment="1">
      <alignment horizontal="left" vertical="top" wrapText="1"/>
    </xf>
    <xf numFmtId="1" fontId="22" fillId="0" borderId="1" xfId="4" applyNumberFormat="1" applyFont="1" applyBorder="1" applyAlignment="1">
      <alignment horizontal="center" vertical="top" wrapText="1"/>
    </xf>
    <xf numFmtId="0" fontId="23" fillId="0" borderId="1" xfId="4" applyFont="1" applyBorder="1" applyAlignment="1">
      <alignment horizontal="right" vertical="top" wrapText="1"/>
    </xf>
    <xf numFmtId="0" fontId="22" fillId="0" borderId="1" xfId="4" applyFont="1" applyBorder="1" applyAlignment="1">
      <alignment horizontal="center" vertical="top" wrapText="1"/>
    </xf>
    <xf numFmtId="0" fontId="50" fillId="0" borderId="0" xfId="4" applyFont="1"/>
    <xf numFmtId="0" fontId="23" fillId="0" borderId="0" xfId="4" applyFont="1" applyAlignment="1">
      <alignment vertical="top" wrapText="1"/>
    </xf>
    <xf numFmtId="0" fontId="23" fillId="0" borderId="0" xfId="4" applyFont="1" applyAlignment="1">
      <alignment horizontal="center" wrapText="1"/>
    </xf>
    <xf numFmtId="0" fontId="23" fillId="0" borderId="0" xfId="4" applyFont="1" applyAlignment="1">
      <alignment wrapText="1"/>
    </xf>
    <xf numFmtId="0" fontId="23" fillId="0" borderId="0" xfId="4" applyFont="1" applyAlignment="1">
      <alignment horizontal="left" vertical="center" wrapText="1"/>
    </xf>
    <xf numFmtId="0" fontId="23" fillId="0" borderId="0" xfId="4" applyFont="1" applyAlignment="1">
      <alignment horizontal="left" vertical="top" wrapText="1"/>
    </xf>
    <xf numFmtId="0" fontId="32" fillId="0" borderId="0" xfId="4" applyFont="1"/>
    <xf numFmtId="49" fontId="23" fillId="0" borderId="0" xfId="4" applyNumberFormat="1" applyFont="1" applyAlignment="1">
      <alignment horizontal="right" vertical="top"/>
    </xf>
    <xf numFmtId="0" fontId="22" fillId="0" borderId="0" xfId="4" applyFont="1" applyAlignment="1">
      <alignment wrapText="1"/>
    </xf>
    <xf numFmtId="0" fontId="0" fillId="0" borderId="0" xfId="0" applyAlignment="1">
      <alignment horizontal="right" vertical="center"/>
    </xf>
    <xf numFmtId="4" fontId="51" fillId="0" borderId="0" xfId="0" applyNumberFormat="1" applyFont="1" applyAlignment="1">
      <alignment horizontal="center" vertical="center"/>
    </xf>
    <xf numFmtId="0" fontId="1" fillId="0" borderId="23" xfId="0" applyFont="1" applyBorder="1" applyAlignment="1">
      <alignment horizontal="right" vertical="center"/>
    </xf>
    <xf numFmtId="0" fontId="3" fillId="0" borderId="0" xfId="6" applyFont="1"/>
    <xf numFmtId="0" fontId="6" fillId="0" borderId="0" xfId="6" applyFont="1"/>
    <xf numFmtId="165" fontId="3" fillId="0" borderId="0" xfId="6" applyNumberFormat="1" applyFont="1" applyAlignment="1">
      <alignment horizontal="right"/>
    </xf>
    <xf numFmtId="0" fontId="5" fillId="0" borderId="0" xfId="6" applyFont="1"/>
    <xf numFmtId="0" fontId="6" fillId="0" borderId="2" xfId="6" applyFont="1" applyBorder="1"/>
    <xf numFmtId="0" fontId="8" fillId="0" borderId="0" xfId="6" applyFont="1"/>
    <xf numFmtId="0" fontId="6" fillId="0" borderId="2" xfId="6" applyFont="1" applyBorder="1" applyAlignment="1">
      <alignment vertical="center"/>
    </xf>
    <xf numFmtId="0" fontId="12" fillId="0" borderId="0" xfId="6" applyFont="1"/>
    <xf numFmtId="0" fontId="6" fillId="3" borderId="2" xfId="6" applyFont="1" applyFill="1" applyBorder="1" applyAlignment="1">
      <alignment vertical="center"/>
    </xf>
    <xf numFmtId="0" fontId="7" fillId="0" borderId="0" xfId="6" applyFont="1"/>
    <xf numFmtId="0" fontId="3" fillId="0" borderId="0" xfId="6" applyFont="1" applyAlignment="1">
      <alignment wrapText="1"/>
    </xf>
    <xf numFmtId="168" fontId="8" fillId="0" borderId="0" xfId="6" applyNumberFormat="1" applyFont="1"/>
    <xf numFmtId="0" fontId="6" fillId="0" borderId="1" xfId="6" applyFont="1" applyBorder="1" applyAlignment="1">
      <alignment horizontal="center" vertical="center" wrapText="1"/>
    </xf>
    <xf numFmtId="0" fontId="3" fillId="0" borderId="0" xfId="6" applyFont="1" applyAlignment="1">
      <alignment horizontal="center" vertical="center" wrapText="1"/>
    </xf>
    <xf numFmtId="0" fontId="6" fillId="0" borderId="10" xfId="6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54" fillId="3" borderId="0" xfId="6" applyFont="1" applyFill="1" applyAlignment="1">
      <alignment horizontal="left" vertical="center"/>
    </xf>
    <xf numFmtId="0" fontId="6" fillId="3" borderId="1" xfId="6" applyFont="1" applyFill="1" applyBorder="1" applyAlignment="1">
      <alignment horizontal="center" vertical="center"/>
    </xf>
    <xf numFmtId="164" fontId="6" fillId="3" borderId="1" xfId="6" applyNumberFormat="1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left" vertical="center" wrapText="1"/>
    </xf>
    <xf numFmtId="2" fontId="6" fillId="3" borderId="1" xfId="7" applyNumberFormat="1" applyFont="1" applyFill="1" applyBorder="1" applyAlignment="1">
      <alignment horizontal="center" vertical="center"/>
    </xf>
    <xf numFmtId="164" fontId="6" fillId="3" borderId="1" xfId="7" applyFont="1" applyFill="1" applyBorder="1" applyAlignment="1">
      <alignment horizontal="center" vertical="center"/>
    </xf>
    <xf numFmtId="0" fontId="6" fillId="3" borderId="1" xfId="6" applyFont="1" applyFill="1" applyBorder="1" applyAlignment="1">
      <alignment horizontal="center" vertical="center" wrapText="1"/>
    </xf>
    <xf numFmtId="0" fontId="3" fillId="0" borderId="0" xfId="6" applyFont="1" applyAlignment="1">
      <alignment horizontal="left" vertical="center"/>
    </xf>
    <xf numFmtId="0" fontId="16" fillId="0" borderId="0" xfId="6" applyFont="1" applyAlignment="1">
      <alignment horizontal="center" vertical="center"/>
    </xf>
    <xf numFmtId="0" fontId="3" fillId="3" borderId="0" xfId="6" applyFont="1" applyFill="1" applyAlignment="1">
      <alignment horizontal="center" vertical="center"/>
    </xf>
    <xf numFmtId="166" fontId="7" fillId="3" borderId="0" xfId="7" applyNumberFormat="1" applyFont="1" applyFill="1" applyAlignment="1">
      <alignment horizontal="left" vertic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left" vertical="center" wrapText="1"/>
    </xf>
    <xf numFmtId="2" fontId="6" fillId="0" borderId="0" xfId="7" applyNumberFormat="1" applyFont="1" applyFill="1" applyBorder="1" applyAlignment="1">
      <alignment horizontal="center" vertical="center"/>
    </xf>
    <xf numFmtId="2" fontId="6" fillId="3" borderId="0" xfId="7" applyNumberFormat="1" applyFont="1" applyFill="1" applyBorder="1" applyAlignment="1">
      <alignment horizontal="center" vertical="center"/>
    </xf>
    <xf numFmtId="0" fontId="7" fillId="0" borderId="0" xfId="6" applyFont="1" applyAlignment="1">
      <alignment horizontal="left" vertical="center"/>
    </xf>
    <xf numFmtId="0" fontId="3" fillId="2" borderId="0" xfId="6" applyFont="1" applyFill="1"/>
    <xf numFmtId="0" fontId="6" fillId="0" borderId="0" xfId="6" applyFont="1" applyAlignment="1">
      <alignment horizontal="center"/>
    </xf>
    <xf numFmtId="0" fontId="8" fillId="0" borderId="0" xfId="6" applyFont="1" applyAlignment="1">
      <alignment horizontal="center"/>
    </xf>
    <xf numFmtId="0" fontId="56" fillId="0" borderId="0" xfId="8" applyFont="1"/>
    <xf numFmtId="0" fontId="56" fillId="0" borderId="0" xfId="8" applyFont="1" applyAlignment="1">
      <alignment horizontal="left" vertical="top" wrapText="1"/>
    </xf>
    <xf numFmtId="0" fontId="56" fillId="0" borderId="0" xfId="8" applyFont="1" applyAlignment="1">
      <alignment horizontal="left" vertical="center" wrapText="1"/>
    </xf>
    <xf numFmtId="0" fontId="56" fillId="0" borderId="0" xfId="8" applyFont="1" applyAlignment="1">
      <alignment horizontal="left" wrapText="1"/>
    </xf>
    <xf numFmtId="0" fontId="56" fillId="0" borderId="0" xfId="8" applyFont="1" applyAlignment="1">
      <alignment horizontal="center" wrapText="1"/>
    </xf>
    <xf numFmtId="0" fontId="55" fillId="0" borderId="0" xfId="8"/>
    <xf numFmtId="49" fontId="56" fillId="0" borderId="0" xfId="8" applyNumberFormat="1" applyFont="1"/>
    <xf numFmtId="49" fontId="58" fillId="0" borderId="0" xfId="8" applyNumberFormat="1" applyFont="1"/>
    <xf numFmtId="0" fontId="58" fillId="0" borderId="0" xfId="8" applyFont="1"/>
    <xf numFmtId="0" fontId="58" fillId="0" borderId="0" xfId="8" applyFont="1" applyAlignment="1">
      <alignment horizontal="left" vertical="top" wrapText="1"/>
    </xf>
    <xf numFmtId="0" fontId="58" fillId="0" borderId="0" xfId="8" applyFont="1" applyAlignment="1">
      <alignment horizontal="left" vertical="center" wrapText="1"/>
    </xf>
    <xf numFmtId="0" fontId="58" fillId="0" borderId="0" xfId="8" applyFont="1" applyAlignment="1">
      <alignment horizontal="left" wrapText="1"/>
    </xf>
    <xf numFmtId="0" fontId="58" fillId="0" borderId="0" xfId="8" applyFont="1" applyAlignment="1">
      <alignment horizontal="center" wrapText="1"/>
    </xf>
    <xf numFmtId="49" fontId="58" fillId="0" borderId="0" xfId="8" applyNumberFormat="1" applyFont="1" applyAlignment="1">
      <alignment vertical="top"/>
    </xf>
    <xf numFmtId="49" fontId="58" fillId="0" borderId="0" xfId="8" applyNumberFormat="1" applyFont="1" applyAlignment="1">
      <alignment horizontal="right" vertical="top"/>
    </xf>
    <xf numFmtId="0" fontId="59" fillId="0" borderId="0" xfId="8" applyFont="1"/>
    <xf numFmtId="0" fontId="60" fillId="0" borderId="0" xfId="8" applyFont="1"/>
    <xf numFmtId="0" fontId="61" fillId="0" borderId="0" xfId="8" applyFont="1" applyAlignment="1">
      <alignment horizontal="left" vertical="top" wrapText="1"/>
    </xf>
    <xf numFmtId="2" fontId="61" fillId="0" borderId="1" xfId="8" applyNumberFormat="1" applyFont="1" applyBorder="1" applyAlignment="1">
      <alignment horizontal="right" vertical="top" wrapText="1"/>
    </xf>
    <xf numFmtId="0" fontId="61" fillId="0" borderId="1" xfId="8" applyFont="1" applyBorder="1" applyAlignment="1">
      <alignment horizontal="right" vertical="top" wrapText="1"/>
    </xf>
    <xf numFmtId="4" fontId="61" fillId="0" borderId="1" xfId="8" applyNumberFormat="1" applyFont="1" applyBorder="1" applyAlignment="1">
      <alignment horizontal="right" vertical="top" wrapText="1"/>
    </xf>
    <xf numFmtId="0" fontId="56" fillId="0" borderId="1" xfId="8" applyFont="1" applyBorder="1" applyAlignment="1">
      <alignment horizontal="right" vertical="top" wrapText="1"/>
    </xf>
    <xf numFmtId="4" fontId="56" fillId="0" borderId="1" xfId="8" applyNumberFormat="1" applyFont="1" applyBorder="1" applyAlignment="1">
      <alignment horizontal="right" vertical="top" wrapText="1"/>
    </xf>
    <xf numFmtId="2" fontId="56" fillId="0" borderId="1" xfId="8" applyNumberFormat="1" applyFont="1" applyBorder="1" applyAlignment="1">
      <alignment horizontal="right" vertical="top" wrapText="1"/>
    </xf>
    <xf numFmtId="0" fontId="62" fillId="0" borderId="0" xfId="8" applyFont="1" applyAlignment="1">
      <alignment horizontal="left" vertical="center" wrapText="1"/>
    </xf>
    <xf numFmtId="49" fontId="56" fillId="0" borderId="14" xfId="8" applyNumberFormat="1" applyFont="1" applyBorder="1" applyAlignment="1">
      <alignment horizontal="right" vertical="top" wrapText="1"/>
    </xf>
    <xf numFmtId="49" fontId="56" fillId="0" borderId="21" xfId="8" applyNumberFormat="1" applyFont="1" applyBorder="1" applyAlignment="1">
      <alignment horizontal="center" vertical="top" wrapText="1"/>
    </xf>
    <xf numFmtId="49" fontId="56" fillId="0" borderId="2" xfId="8" applyNumberFormat="1" applyFont="1" applyBorder="1" applyAlignment="1">
      <alignment horizontal="right" vertical="top" wrapText="1"/>
    </xf>
    <xf numFmtId="49" fontId="56" fillId="0" borderId="18" xfId="8" applyNumberFormat="1" applyFont="1" applyBorder="1" applyAlignment="1">
      <alignment vertical="top" wrapText="1"/>
    </xf>
    <xf numFmtId="49" fontId="56" fillId="0" borderId="2" xfId="8" applyNumberFormat="1" applyFont="1" applyBorder="1" applyAlignment="1">
      <alignment vertical="top" wrapText="1"/>
    </xf>
    <xf numFmtId="49" fontId="56" fillId="0" borderId="2" xfId="8" applyNumberFormat="1" applyFont="1" applyBorder="1" applyAlignment="1">
      <alignment vertical="top"/>
    </xf>
    <xf numFmtId="49" fontId="56" fillId="0" borderId="2" xfId="8" applyNumberFormat="1" applyFont="1" applyBorder="1" applyAlignment="1">
      <alignment horizontal="left" vertical="top" wrapText="1"/>
    </xf>
    <xf numFmtId="49" fontId="56" fillId="0" borderId="9" xfId="8" applyNumberFormat="1" applyFont="1" applyBorder="1" applyAlignment="1">
      <alignment horizontal="center" vertical="top" wrapText="1"/>
    </xf>
    <xf numFmtId="171" fontId="61" fillId="0" borderId="1" xfId="8" applyNumberFormat="1" applyFont="1" applyBorder="1" applyAlignment="1">
      <alignment horizontal="right" vertical="top" wrapText="1"/>
    </xf>
    <xf numFmtId="4" fontId="63" fillId="0" borderId="1" xfId="8" applyNumberFormat="1" applyFont="1" applyBorder="1" applyAlignment="1">
      <alignment horizontal="right" vertical="top" wrapText="1"/>
    </xf>
    <xf numFmtId="171" fontId="61" fillId="0" borderId="1" xfId="8" applyNumberFormat="1" applyFont="1" applyBorder="1" applyAlignment="1">
      <alignment horizontal="center" vertical="top" wrapText="1"/>
    </xf>
    <xf numFmtId="49" fontId="61" fillId="0" borderId="1" xfId="8" applyNumberFormat="1" applyFont="1" applyBorder="1" applyAlignment="1">
      <alignment horizontal="left" vertical="top" wrapText="1"/>
    </xf>
    <xf numFmtId="49" fontId="61" fillId="0" borderId="1" xfId="8" applyNumberFormat="1" applyFont="1" applyBorder="1" applyAlignment="1">
      <alignment horizontal="center" vertical="top" wrapText="1"/>
    </xf>
    <xf numFmtId="49" fontId="64" fillId="0" borderId="1" xfId="8" applyNumberFormat="1" applyFont="1" applyBorder="1" applyAlignment="1">
      <alignment horizontal="center" vertical="center"/>
    </xf>
    <xf numFmtId="49" fontId="64" fillId="0" borderId="1" xfId="8" applyNumberFormat="1" applyFont="1" applyBorder="1" applyAlignment="1">
      <alignment horizontal="center" vertical="center" wrapText="1"/>
    </xf>
    <xf numFmtId="49" fontId="65" fillId="0" borderId="1" xfId="8" applyNumberFormat="1" applyFont="1" applyBorder="1" applyAlignment="1">
      <alignment horizontal="center" vertical="center" wrapText="1"/>
    </xf>
    <xf numFmtId="0" fontId="56" fillId="0" borderId="0" xfId="8" applyFont="1" applyAlignment="1">
      <alignment vertical="center"/>
    </xf>
    <xf numFmtId="0" fontId="58" fillId="0" borderId="3" xfId="8" applyFont="1" applyBorder="1"/>
    <xf numFmtId="0" fontId="56" fillId="0" borderId="3" xfId="8" applyFont="1" applyBorder="1"/>
    <xf numFmtId="0" fontId="58" fillId="0" borderId="0" xfId="8" applyFont="1" applyAlignment="1">
      <alignment horizontal="left" vertical="top"/>
    </xf>
    <xf numFmtId="2" fontId="58" fillId="0" borderId="0" xfId="8" applyNumberFormat="1" applyFont="1"/>
    <xf numFmtId="0" fontId="58" fillId="0" borderId="0" xfId="8" applyFont="1" applyAlignment="1">
      <alignment horizontal="left"/>
    </xf>
    <xf numFmtId="2" fontId="58" fillId="0" borderId="0" xfId="8" applyNumberFormat="1" applyFont="1" applyAlignment="1">
      <alignment horizontal="right"/>
    </xf>
    <xf numFmtId="4" fontId="58" fillId="0" borderId="14" xfId="8" applyNumberFormat="1" applyFont="1" applyBorder="1" applyAlignment="1">
      <alignment horizontal="right"/>
    </xf>
    <xf numFmtId="0" fontId="56" fillId="0" borderId="2" xfId="8" applyFont="1" applyBorder="1"/>
    <xf numFmtId="49" fontId="58" fillId="0" borderId="0" xfId="8" applyNumberFormat="1" applyFont="1" applyAlignment="1">
      <alignment horizontal="right"/>
    </xf>
    <xf numFmtId="0" fontId="56" fillId="0" borderId="14" xfId="8" applyFont="1" applyBorder="1"/>
    <xf numFmtId="0" fontId="58" fillId="0" borderId="0" xfId="8" applyFont="1" applyAlignment="1">
      <alignment vertical="center" wrapText="1"/>
    </xf>
    <xf numFmtId="0" fontId="58" fillId="0" borderId="0" xfId="8" applyFont="1" applyAlignment="1">
      <alignment wrapText="1"/>
    </xf>
    <xf numFmtId="49" fontId="58" fillId="0" borderId="0" xfId="8" applyNumberFormat="1" applyFont="1" applyAlignment="1">
      <alignment wrapText="1"/>
    </xf>
    <xf numFmtId="0" fontId="66" fillId="0" borderId="0" xfId="8" applyFont="1" applyAlignment="1">
      <alignment horizontal="center" wrapText="1"/>
    </xf>
    <xf numFmtId="49" fontId="57" fillId="0" borderId="0" xfId="8" applyNumberFormat="1" applyFont="1" applyAlignment="1">
      <alignment horizontal="center" vertical="top"/>
    </xf>
    <xf numFmtId="0" fontId="58" fillId="0" borderId="0" xfId="8" applyFont="1" applyAlignment="1">
      <alignment horizontal="right"/>
    </xf>
    <xf numFmtId="49" fontId="56" fillId="0" borderId="0" xfId="8" applyNumberFormat="1" applyFont="1" applyAlignment="1">
      <alignment horizontal="right"/>
    </xf>
    <xf numFmtId="49" fontId="56" fillId="0" borderId="2" xfId="8" applyNumberFormat="1" applyFont="1" applyBorder="1" applyAlignment="1">
      <alignment horizontal="right"/>
    </xf>
    <xf numFmtId="49" fontId="56" fillId="0" borderId="2" xfId="8" applyNumberFormat="1" applyFont="1" applyBorder="1"/>
    <xf numFmtId="49" fontId="56" fillId="0" borderId="0" xfId="8" applyNumberFormat="1" applyFont="1" applyAlignment="1">
      <alignment wrapText="1"/>
    </xf>
    <xf numFmtId="49" fontId="61" fillId="0" borderId="0" xfId="8" applyNumberFormat="1" applyFont="1" applyAlignment="1">
      <alignment vertical="top"/>
    </xf>
    <xf numFmtId="4" fontId="0" fillId="0" borderId="0" xfId="0" applyNumberFormat="1"/>
    <xf numFmtId="0" fontId="0" fillId="0" borderId="0" xfId="0" applyAlignment="1">
      <alignment horizontal="right"/>
    </xf>
    <xf numFmtId="4" fontId="52" fillId="6" borderId="0" xfId="0" applyNumberFormat="1" applyFont="1" applyFill="1"/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24" xfId="0" applyBorder="1"/>
    <xf numFmtId="0" fontId="52" fillId="7" borderId="15" xfId="0" applyFont="1" applyFill="1" applyBorder="1"/>
    <xf numFmtId="0" fontId="0" fillId="0" borderId="15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4" fontId="0" fillId="0" borderId="27" xfId="0" applyNumberFormat="1" applyBorder="1" applyAlignment="1">
      <alignment wrapText="1"/>
    </xf>
    <xf numFmtId="0" fontId="0" fillId="0" borderId="28" xfId="0" applyBorder="1"/>
    <xf numFmtId="0" fontId="0" fillId="0" borderId="29" xfId="0" applyBorder="1" applyAlignment="1">
      <alignment wrapText="1"/>
    </xf>
    <xf numFmtId="4" fontId="0" fillId="0" borderId="30" xfId="0" applyNumberFormat="1" applyBorder="1" applyAlignment="1">
      <alignment wrapText="1"/>
    </xf>
    <xf numFmtId="0" fontId="52" fillId="7" borderId="31" xfId="0" applyFont="1" applyFill="1" applyBorder="1"/>
    <xf numFmtId="0" fontId="0" fillId="0" borderId="32" xfId="0" applyBorder="1" applyAlignment="1">
      <alignment horizontal="center"/>
    </xf>
    <xf numFmtId="0" fontId="3" fillId="3" borderId="0" xfId="9" applyFont="1" applyFill="1" applyAlignment="1">
      <alignment vertical="center"/>
    </xf>
    <xf numFmtId="0" fontId="5" fillId="3" borderId="0" xfId="9" applyFont="1" applyFill="1" applyAlignment="1">
      <alignment vertical="center"/>
    </xf>
    <xf numFmtId="0" fontId="6" fillId="3" borderId="2" xfId="9" applyFont="1" applyFill="1" applyBorder="1" applyAlignment="1">
      <alignment vertical="center"/>
    </xf>
    <xf numFmtId="0" fontId="7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6" fillId="3" borderId="0" xfId="9" applyFont="1" applyFill="1" applyAlignment="1">
      <alignment horizontal="center" vertical="center"/>
    </xf>
    <xf numFmtId="0" fontId="6" fillId="3" borderId="0" xfId="9" applyFont="1" applyFill="1" applyAlignment="1">
      <alignment vertical="center"/>
    </xf>
    <xf numFmtId="0" fontId="3" fillId="3" borderId="0" xfId="9" applyFont="1" applyFill="1" applyAlignment="1">
      <alignment horizontal="center" vertical="center"/>
    </xf>
    <xf numFmtId="0" fontId="6" fillId="3" borderId="0" xfId="9" applyFont="1" applyFill="1" applyAlignment="1">
      <alignment horizontal="center" vertical="center" wrapText="1"/>
    </xf>
    <xf numFmtId="2" fontId="6" fillId="3" borderId="0" xfId="10" applyNumberFormat="1" applyFont="1" applyFill="1" applyBorder="1" applyAlignment="1">
      <alignment horizontal="center" vertical="center"/>
    </xf>
    <xf numFmtId="0" fontId="6" fillId="3" borderId="0" xfId="9" applyFont="1" applyFill="1" applyAlignment="1">
      <alignment horizontal="left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4" fontId="6" fillId="3" borderId="1" xfId="10" applyNumberFormat="1" applyFont="1" applyFill="1" applyBorder="1" applyAlignment="1">
      <alignment horizontal="center" vertical="center"/>
    </xf>
    <xf numFmtId="4" fontId="6" fillId="3" borderId="1" xfId="9" applyNumberFormat="1" applyFont="1" applyFill="1" applyBorder="1" applyAlignment="1">
      <alignment horizontal="center" vertical="center"/>
    </xf>
    <xf numFmtId="2" fontId="6" fillId="3" borderId="1" xfId="10" applyNumberFormat="1" applyFont="1" applyFill="1" applyBorder="1" applyAlignment="1">
      <alignment horizontal="center" vertical="center"/>
    </xf>
    <xf numFmtId="0" fontId="6" fillId="3" borderId="1" xfId="9" applyFont="1" applyFill="1" applyBorder="1" applyAlignment="1">
      <alignment horizontal="center" vertical="center"/>
    </xf>
    <xf numFmtId="0" fontId="6" fillId="3" borderId="1" xfId="9" applyFont="1" applyFill="1" applyBorder="1" applyAlignment="1">
      <alignment horizontal="right" vertical="center"/>
    </xf>
    <xf numFmtId="164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left" vertical="center" wrapText="1"/>
    </xf>
    <xf numFmtId="0" fontId="16" fillId="3" borderId="0" xfId="9" applyFont="1" applyFill="1" applyAlignment="1">
      <alignment horizontal="center" vertical="center"/>
    </xf>
    <xf numFmtId="164" fontId="8" fillId="3" borderId="6" xfId="9" applyNumberFormat="1" applyFont="1" applyFill="1" applyBorder="1" applyAlignment="1">
      <alignment horizontal="center" vertical="center" wrapText="1"/>
    </xf>
    <xf numFmtId="0" fontId="8" fillId="3" borderId="1" xfId="9" applyFont="1" applyFill="1" applyBorder="1" applyAlignment="1">
      <alignment horizontal="center" vertical="center"/>
    </xf>
    <xf numFmtId="0" fontId="6" fillId="3" borderId="1" xfId="9" applyFont="1" applyFill="1" applyBorder="1" applyAlignment="1">
      <alignment horizontal="right" vertical="center" wrapText="1"/>
    </xf>
    <xf numFmtId="3" fontId="6" fillId="3" borderId="1" xfId="10" applyNumberFormat="1" applyFont="1" applyFill="1" applyBorder="1" applyAlignment="1">
      <alignment horizontal="center" vertical="center"/>
    </xf>
    <xf numFmtId="0" fontId="8" fillId="3" borderId="1" xfId="9" applyFont="1" applyFill="1" applyBorder="1" applyAlignment="1">
      <alignment horizontal="left" vertical="center" wrapText="1"/>
    </xf>
    <xf numFmtId="167" fontId="6" fillId="3" borderId="1" xfId="10" applyNumberFormat="1" applyFont="1" applyFill="1" applyBorder="1" applyAlignment="1">
      <alignment horizontal="center" vertical="center"/>
    </xf>
    <xf numFmtId="0" fontId="6" fillId="3" borderId="10" xfId="9" applyFont="1" applyFill="1" applyBorder="1" applyAlignment="1">
      <alignment horizontal="center" vertical="center" wrapText="1"/>
    </xf>
    <xf numFmtId="167" fontId="6" fillId="3" borderId="10" xfId="10" applyNumberFormat="1" applyFont="1" applyFill="1" applyBorder="1" applyAlignment="1">
      <alignment horizontal="center" vertical="center"/>
    </xf>
    <xf numFmtId="167" fontId="6" fillId="3" borderId="10" xfId="9" applyNumberFormat="1" applyFont="1" applyFill="1" applyBorder="1" applyAlignment="1">
      <alignment horizontal="center" vertical="center"/>
    </xf>
    <xf numFmtId="2" fontId="6" fillId="3" borderId="10" xfId="10" applyNumberFormat="1" applyFont="1" applyFill="1" applyBorder="1" applyAlignment="1">
      <alignment horizontal="center" vertical="center"/>
    </xf>
    <xf numFmtId="0" fontId="6" fillId="3" borderId="10" xfId="9" applyFont="1" applyFill="1" applyBorder="1" applyAlignment="1">
      <alignment horizontal="center" vertical="center"/>
    </xf>
    <xf numFmtId="0" fontId="6" fillId="3" borderId="1" xfId="9" applyFont="1" applyFill="1" applyBorder="1" applyAlignment="1">
      <alignment vertical="center"/>
    </xf>
    <xf numFmtId="2" fontId="6" fillId="3" borderId="1" xfId="9" applyNumberFormat="1" applyFont="1" applyFill="1" applyBorder="1" applyAlignment="1">
      <alignment horizontal="center" vertical="center"/>
    </xf>
    <xf numFmtId="3" fontId="6" fillId="3" borderId="10" xfId="10" applyNumberFormat="1" applyFont="1" applyFill="1" applyBorder="1" applyAlignment="1">
      <alignment horizontal="center" vertical="center"/>
    </xf>
    <xf numFmtId="3" fontId="6" fillId="3" borderId="10" xfId="9" applyNumberFormat="1" applyFont="1" applyFill="1" applyBorder="1" applyAlignment="1">
      <alignment horizontal="center" vertical="center"/>
    </xf>
    <xf numFmtId="164" fontId="6" fillId="3" borderId="10" xfId="9" applyNumberFormat="1" applyFont="1" applyFill="1" applyBorder="1" applyAlignment="1">
      <alignment horizontal="center" vertical="center" wrapText="1"/>
    </xf>
    <xf numFmtId="164" fontId="6" fillId="3" borderId="6" xfId="9" applyNumberFormat="1" applyFont="1" applyFill="1" applyBorder="1" applyAlignment="1">
      <alignment horizontal="center" vertical="center" wrapText="1"/>
    </xf>
    <xf numFmtId="1" fontId="6" fillId="3" borderId="1" xfId="10" applyNumberFormat="1" applyFont="1" applyFill="1" applyBorder="1" applyAlignment="1">
      <alignment horizontal="center" vertical="center"/>
    </xf>
    <xf numFmtId="1" fontId="6" fillId="3" borderId="1" xfId="9" applyNumberFormat="1" applyFont="1" applyFill="1" applyBorder="1" applyAlignment="1">
      <alignment horizontal="center" vertical="center"/>
    </xf>
    <xf numFmtId="164" fontId="17" fillId="3" borderId="6" xfId="9" applyNumberFormat="1" applyFont="1" applyFill="1" applyBorder="1" applyAlignment="1">
      <alignment horizontal="center" vertical="center" wrapText="1"/>
    </xf>
    <xf numFmtId="0" fontId="17" fillId="3" borderId="1" xfId="9" applyFont="1" applyFill="1" applyBorder="1" applyAlignment="1">
      <alignment horizontal="center" vertical="center"/>
    </xf>
    <xf numFmtId="164" fontId="17" fillId="3" borderId="1" xfId="9" applyNumberFormat="1" applyFont="1" applyFill="1" applyBorder="1" applyAlignment="1">
      <alignment horizontal="center" vertical="center" wrapText="1"/>
    </xf>
    <xf numFmtId="0" fontId="3" fillId="3" borderId="1" xfId="9" applyFont="1" applyFill="1" applyBorder="1" applyAlignment="1">
      <alignment horizontal="center" vertical="center"/>
    </xf>
    <xf numFmtId="168" fontId="6" fillId="3" borderId="1" xfId="10" applyNumberFormat="1" applyFont="1" applyFill="1" applyBorder="1" applyAlignment="1">
      <alignment horizontal="center" vertical="center"/>
    </xf>
    <xf numFmtId="169" fontId="6" fillId="3" borderId="1" xfId="10" applyNumberFormat="1" applyFont="1" applyFill="1" applyBorder="1" applyAlignment="1">
      <alignment horizontal="center" vertical="center"/>
    </xf>
    <xf numFmtId="0" fontId="6" fillId="3" borderId="1" xfId="9" applyFont="1" applyFill="1" applyBorder="1" applyAlignment="1">
      <alignment horizontal="left" vertical="center"/>
    </xf>
    <xf numFmtId="3" fontId="6" fillId="3" borderId="1" xfId="9" applyNumberFormat="1" applyFont="1" applyFill="1" applyBorder="1" applyAlignment="1">
      <alignment horizontal="center" vertical="center"/>
    </xf>
    <xf numFmtId="4" fontId="6" fillId="3" borderId="10" xfId="9" applyNumberFormat="1" applyFont="1" applyFill="1" applyBorder="1" applyAlignment="1">
      <alignment horizontal="center" vertical="center"/>
    </xf>
    <xf numFmtId="0" fontId="6" fillId="3" borderId="0" xfId="9" applyFont="1" applyFill="1" applyAlignment="1">
      <alignment horizontal="right" vertical="center"/>
    </xf>
    <xf numFmtId="0" fontId="18" fillId="3" borderId="0" xfId="9" applyFont="1" applyFill="1" applyAlignment="1">
      <alignment horizontal="center" vertical="center"/>
    </xf>
    <xf numFmtId="0" fontId="8" fillId="3" borderId="1" xfId="9" applyFont="1" applyFill="1" applyBorder="1" applyAlignment="1">
      <alignment horizontal="center" vertical="center" wrapText="1"/>
    </xf>
    <xf numFmtId="4" fontId="8" fillId="3" borderId="1" xfId="10" applyNumberFormat="1" applyFont="1" applyFill="1" applyBorder="1" applyAlignment="1">
      <alignment horizontal="center" vertical="center"/>
    </xf>
    <xf numFmtId="2" fontId="8" fillId="3" borderId="1" xfId="10" applyNumberFormat="1" applyFont="1" applyFill="1" applyBorder="1" applyAlignment="1">
      <alignment horizontal="center" vertical="center"/>
    </xf>
    <xf numFmtId="0" fontId="16" fillId="2" borderId="0" xfId="9" applyFont="1" applyFill="1" applyAlignment="1">
      <alignment horizontal="center" vertical="center"/>
    </xf>
    <xf numFmtId="0" fontId="3" fillId="2" borderId="0" xfId="9" applyFont="1" applyFill="1" applyAlignment="1">
      <alignment vertical="center"/>
    </xf>
    <xf numFmtId="2" fontId="6" fillId="2" borderId="1" xfId="9" applyNumberFormat="1" applyFont="1" applyFill="1" applyBorder="1" applyAlignment="1">
      <alignment horizontal="center" vertical="center" wrapText="1"/>
    </xf>
    <xf numFmtId="2" fontId="6" fillId="2" borderId="1" xfId="10" applyNumberFormat="1" applyFont="1" applyFill="1" applyBorder="1" applyAlignment="1">
      <alignment horizontal="center" vertical="center"/>
    </xf>
    <xf numFmtId="4" fontId="6" fillId="2" borderId="1" xfId="10" applyNumberFormat="1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left" vertical="center" wrapText="1"/>
    </xf>
    <xf numFmtId="164" fontId="8" fillId="2" borderId="6" xfId="9" applyNumberFormat="1" applyFont="1" applyFill="1" applyBorder="1" applyAlignment="1">
      <alignment horizontal="center" vertical="center" wrapText="1"/>
    </xf>
    <xf numFmtId="0" fontId="8" fillId="2" borderId="1" xfId="9" applyFont="1" applyFill="1" applyBorder="1" applyAlignment="1">
      <alignment horizontal="center" vertical="center"/>
    </xf>
    <xf numFmtId="0" fontId="7" fillId="3" borderId="0" xfId="9" applyFont="1" applyFill="1" applyAlignment="1">
      <alignment horizontal="center" vertical="center"/>
    </xf>
    <xf numFmtId="0" fontId="8" fillId="3" borderId="10" xfId="9" applyFont="1" applyFill="1" applyBorder="1" applyAlignment="1">
      <alignment horizontal="center" vertical="center" wrapText="1"/>
    </xf>
    <xf numFmtId="3" fontId="8" fillId="3" borderId="10" xfId="10" applyNumberFormat="1" applyFont="1" applyFill="1" applyBorder="1" applyAlignment="1">
      <alignment horizontal="center" vertical="center"/>
    </xf>
    <xf numFmtId="3" fontId="8" fillId="3" borderId="10" xfId="9" applyNumberFormat="1" applyFont="1" applyFill="1" applyBorder="1" applyAlignment="1">
      <alignment horizontal="center" vertical="center"/>
    </xf>
    <xf numFmtId="2" fontId="8" fillId="3" borderId="10" xfId="10" applyNumberFormat="1" applyFont="1" applyFill="1" applyBorder="1" applyAlignment="1">
      <alignment horizontal="center" vertical="center"/>
    </xf>
    <xf numFmtId="0" fontId="8" fillId="3" borderId="10" xfId="9" applyFont="1" applyFill="1" applyBorder="1" applyAlignment="1">
      <alignment horizontal="center" vertical="center"/>
    </xf>
    <xf numFmtId="164" fontId="8" fillId="3" borderId="1" xfId="9" applyNumberFormat="1" applyFont="1" applyFill="1" applyBorder="1" applyAlignment="1">
      <alignment horizontal="center" vertical="center" wrapText="1"/>
    </xf>
    <xf numFmtId="170" fontId="6" fillId="3" borderId="1" xfId="9" applyNumberFormat="1" applyFont="1" applyFill="1" applyBorder="1" applyAlignment="1">
      <alignment horizontal="center" vertical="center"/>
    </xf>
    <xf numFmtId="0" fontId="3" fillId="3" borderId="0" xfId="9" applyFont="1" applyFill="1" applyAlignment="1">
      <alignment horizontal="left" vertical="center" wrapText="1"/>
    </xf>
    <xf numFmtId="0" fontId="6" fillId="2" borderId="10" xfId="9" applyFont="1" applyFill="1" applyBorder="1" applyAlignment="1">
      <alignment horizontal="center" vertical="center"/>
    </xf>
    <xf numFmtId="0" fontId="3" fillId="3" borderId="0" xfId="9" applyFont="1" applyFill="1" applyAlignment="1">
      <alignment horizontal="center" vertical="center" wrapText="1"/>
    </xf>
    <xf numFmtId="0" fontId="3" fillId="3" borderId="0" xfId="9" applyFont="1" applyFill="1" applyAlignment="1">
      <alignment vertical="center" wrapText="1"/>
    </xf>
    <xf numFmtId="0" fontId="6" fillId="2" borderId="1" xfId="9" applyFont="1" applyFill="1" applyBorder="1" applyAlignment="1">
      <alignment horizontal="center" vertical="center" wrapText="1"/>
    </xf>
    <xf numFmtId="0" fontId="12" fillId="3" borderId="2" xfId="9" applyFont="1" applyFill="1" applyBorder="1" applyAlignment="1">
      <alignment vertical="center"/>
    </xf>
    <xf numFmtId="0" fontId="6" fillId="3" borderId="2" xfId="9" applyFont="1" applyFill="1" applyBorder="1" applyAlignment="1">
      <alignment horizontal="left" vertical="center" wrapText="1"/>
    </xf>
    <xf numFmtId="0" fontId="12" fillId="3" borderId="0" xfId="9" applyFont="1" applyFill="1" applyAlignment="1">
      <alignment vertical="center"/>
    </xf>
    <xf numFmtId="4" fontId="3" fillId="3" borderId="0" xfId="9" applyNumberFormat="1" applyFont="1" applyFill="1" applyAlignment="1">
      <alignment horizontal="left" vertical="center"/>
    </xf>
    <xf numFmtId="165" fontId="3" fillId="3" borderId="0" xfId="9" applyNumberFormat="1" applyFont="1" applyFill="1" applyAlignment="1">
      <alignment horizontal="right" vertical="center"/>
    </xf>
    <xf numFmtId="0" fontId="70" fillId="0" borderId="0" xfId="11" applyFont="1"/>
    <xf numFmtId="0" fontId="70" fillId="0" borderId="0" xfId="11" applyFont="1" applyAlignment="1">
      <alignment horizontal="left" vertical="top" wrapText="1"/>
    </xf>
    <xf numFmtId="0" fontId="70" fillId="0" borderId="0" xfId="11" applyFont="1" applyAlignment="1">
      <alignment horizontal="left" vertical="center" wrapText="1"/>
    </xf>
    <xf numFmtId="0" fontId="70" fillId="0" borderId="0" xfId="11" applyFont="1" applyAlignment="1">
      <alignment horizontal="left" wrapText="1"/>
    </xf>
    <xf numFmtId="0" fontId="70" fillId="0" borderId="0" xfId="11" applyFont="1" applyAlignment="1">
      <alignment horizontal="center" wrapText="1"/>
    </xf>
    <xf numFmtId="0" fontId="69" fillId="0" borderId="0" xfId="11"/>
    <xf numFmtId="49" fontId="70" fillId="0" borderId="0" xfId="11" applyNumberFormat="1" applyFont="1"/>
    <xf numFmtId="49" fontId="72" fillId="0" borderId="0" xfId="11" applyNumberFormat="1" applyFont="1"/>
    <xf numFmtId="0" fontId="72" fillId="0" borderId="0" xfId="11" applyFont="1"/>
    <xf numFmtId="0" fontId="72" fillId="0" borderId="0" xfId="11" applyFont="1" applyAlignment="1">
      <alignment horizontal="left" vertical="top" wrapText="1"/>
    </xf>
    <xf numFmtId="0" fontId="72" fillId="0" borderId="0" xfId="11" applyFont="1" applyAlignment="1">
      <alignment horizontal="left" vertical="center" wrapText="1"/>
    </xf>
    <xf numFmtId="0" fontId="72" fillId="0" borderId="0" xfId="11" applyFont="1" applyAlignment="1">
      <alignment horizontal="left" wrapText="1"/>
    </xf>
    <xf numFmtId="0" fontId="72" fillId="0" borderId="0" xfId="11" applyFont="1" applyAlignment="1">
      <alignment horizontal="center" wrapText="1"/>
    </xf>
    <xf numFmtId="49" fontId="72" fillId="0" borderId="0" xfId="11" applyNumberFormat="1" applyFont="1" applyAlignment="1">
      <alignment vertical="top"/>
    </xf>
    <xf numFmtId="49" fontId="72" fillId="0" borderId="0" xfId="11" applyNumberFormat="1" applyFont="1" applyAlignment="1">
      <alignment horizontal="right" vertical="top"/>
    </xf>
    <xf numFmtId="0" fontId="73" fillId="0" borderId="0" xfId="11" applyFont="1"/>
    <xf numFmtId="0" fontId="74" fillId="0" borderId="0" xfId="11" applyFont="1"/>
    <xf numFmtId="0" fontId="75" fillId="0" borderId="0" xfId="11" applyFont="1" applyAlignment="1">
      <alignment horizontal="left" vertical="top" wrapText="1"/>
    </xf>
    <xf numFmtId="2" fontId="75" fillId="0" borderId="1" xfId="11" applyNumberFormat="1" applyFont="1" applyBorder="1" applyAlignment="1">
      <alignment horizontal="right" vertical="top" wrapText="1"/>
    </xf>
    <xf numFmtId="0" fontId="75" fillId="0" borderId="1" xfId="11" applyFont="1" applyBorder="1" applyAlignment="1">
      <alignment horizontal="right" vertical="top" wrapText="1"/>
    </xf>
    <xf numFmtId="4" fontId="75" fillId="0" borderId="1" xfId="11" applyNumberFormat="1" applyFont="1" applyBorder="1" applyAlignment="1">
      <alignment horizontal="right" vertical="top" wrapText="1"/>
    </xf>
    <xf numFmtId="0" fontId="70" fillId="0" borderId="1" xfId="11" applyFont="1" applyBorder="1" applyAlignment="1">
      <alignment horizontal="right" vertical="top" wrapText="1"/>
    </xf>
    <xf numFmtId="4" fontId="70" fillId="0" borderId="1" xfId="11" applyNumberFormat="1" applyFont="1" applyBorder="1" applyAlignment="1">
      <alignment horizontal="right" vertical="top" wrapText="1"/>
    </xf>
    <xf numFmtId="2" fontId="70" fillId="0" borderId="1" xfId="11" applyNumberFormat="1" applyFont="1" applyBorder="1" applyAlignment="1">
      <alignment horizontal="right" vertical="top" wrapText="1"/>
    </xf>
    <xf numFmtId="0" fontId="76" fillId="0" borderId="0" xfId="11" applyFont="1" applyAlignment="1">
      <alignment horizontal="left" vertical="center" wrapText="1"/>
    </xf>
    <xf numFmtId="0" fontId="73" fillId="0" borderId="18" xfId="11" applyFont="1" applyBorder="1" applyAlignment="1">
      <alignment horizontal="left" vertical="top" wrapText="1"/>
    </xf>
    <xf numFmtId="0" fontId="73" fillId="0" borderId="14" xfId="11" applyFont="1" applyBorder="1" applyAlignment="1">
      <alignment horizontal="left" vertical="top" wrapText="1"/>
    </xf>
    <xf numFmtId="0" fontId="70" fillId="0" borderId="14" xfId="11" applyFont="1" applyBorder="1" applyAlignment="1">
      <alignment horizontal="right" vertical="top"/>
    </xf>
    <xf numFmtId="4" fontId="70" fillId="0" borderId="14" xfId="11" applyNumberFormat="1" applyFont="1" applyBorder="1" applyAlignment="1">
      <alignment horizontal="right" vertical="top"/>
    </xf>
    <xf numFmtId="0" fontId="70" fillId="0" borderId="14" xfId="11" applyFont="1" applyBorder="1"/>
    <xf numFmtId="0" fontId="70" fillId="0" borderId="14" xfId="11" applyFont="1" applyBorder="1" applyAlignment="1">
      <alignment horizontal="center" vertical="top"/>
    </xf>
    <xf numFmtId="49" fontId="70" fillId="0" borderId="14" xfId="11" applyNumberFormat="1" applyFont="1" applyBorder="1" applyAlignment="1">
      <alignment horizontal="center" vertical="top" wrapText="1"/>
    </xf>
    <xf numFmtId="49" fontId="70" fillId="0" borderId="14" xfId="11" applyNumberFormat="1" applyFont="1" applyBorder="1" applyAlignment="1">
      <alignment horizontal="right" vertical="top"/>
    </xf>
    <xf numFmtId="49" fontId="70" fillId="0" borderId="14" xfId="11" applyNumberFormat="1" applyFont="1" applyBorder="1" applyAlignment="1">
      <alignment vertical="top" wrapText="1"/>
    </xf>
    <xf numFmtId="49" fontId="70" fillId="0" borderId="21" xfId="11" applyNumberFormat="1" applyFont="1" applyBorder="1" applyAlignment="1">
      <alignment vertical="top" wrapText="1"/>
    </xf>
    <xf numFmtId="49" fontId="70" fillId="0" borderId="14" xfId="11" applyNumberFormat="1" applyFont="1" applyBorder="1" applyAlignment="1">
      <alignment horizontal="right" vertical="top" wrapText="1"/>
    </xf>
    <xf numFmtId="49" fontId="70" fillId="0" borderId="21" xfId="11" applyNumberFormat="1" applyFont="1" applyBorder="1" applyAlignment="1">
      <alignment horizontal="center" vertical="top" wrapText="1"/>
    </xf>
    <xf numFmtId="171" fontId="75" fillId="0" borderId="1" xfId="11" applyNumberFormat="1" applyFont="1" applyBorder="1" applyAlignment="1">
      <alignment horizontal="right" vertical="top" wrapText="1"/>
    </xf>
    <xf numFmtId="4" fontId="77" fillId="0" borderId="1" xfId="11" applyNumberFormat="1" applyFont="1" applyBorder="1" applyAlignment="1">
      <alignment horizontal="right" vertical="top" wrapText="1"/>
    </xf>
    <xf numFmtId="170" fontId="75" fillId="0" borderId="1" xfId="11" applyNumberFormat="1" applyFont="1" applyBorder="1" applyAlignment="1">
      <alignment horizontal="center" vertical="top" wrapText="1"/>
    </xf>
    <xf numFmtId="49" fontId="75" fillId="0" borderId="1" xfId="11" applyNumberFormat="1" applyFont="1" applyBorder="1" applyAlignment="1">
      <alignment horizontal="left" vertical="top" wrapText="1"/>
    </xf>
    <xf numFmtId="49" fontId="75" fillId="0" borderId="1" xfId="11" applyNumberFormat="1" applyFont="1" applyBorder="1" applyAlignment="1">
      <alignment horizontal="center" vertical="top" wrapText="1"/>
    </xf>
    <xf numFmtId="168" fontId="75" fillId="0" borderId="1" xfId="11" applyNumberFormat="1" applyFont="1" applyBorder="1" applyAlignment="1">
      <alignment horizontal="right" vertical="top" wrapText="1"/>
    </xf>
    <xf numFmtId="2" fontId="75" fillId="0" borderId="1" xfId="11" applyNumberFormat="1" applyFont="1" applyBorder="1" applyAlignment="1">
      <alignment horizontal="center" vertical="top" wrapText="1"/>
    </xf>
    <xf numFmtId="49" fontId="70" fillId="0" borderId="18" xfId="11" applyNumberFormat="1" applyFont="1" applyBorder="1" applyAlignment="1">
      <alignment vertical="top" wrapText="1"/>
    </xf>
    <xf numFmtId="49" fontId="70" fillId="0" borderId="2" xfId="11" applyNumberFormat="1" applyFont="1" applyBorder="1" applyAlignment="1">
      <alignment vertical="top" wrapText="1"/>
    </xf>
    <xf numFmtId="49" fontId="70" fillId="0" borderId="2" xfId="11" applyNumberFormat="1" applyFont="1" applyBorder="1" applyAlignment="1">
      <alignment vertical="top"/>
    </xf>
    <xf numFmtId="49" fontId="70" fillId="0" borderId="2" xfId="11" applyNumberFormat="1" applyFont="1" applyBorder="1" applyAlignment="1">
      <alignment horizontal="left" vertical="top" wrapText="1"/>
    </xf>
    <xf numFmtId="49" fontId="70" fillId="0" borderId="9" xfId="11" applyNumberFormat="1" applyFont="1" applyBorder="1" applyAlignment="1">
      <alignment horizontal="center" vertical="top" wrapText="1"/>
    </xf>
    <xf numFmtId="168" fontId="75" fillId="0" borderId="1" xfId="11" applyNumberFormat="1" applyFont="1" applyBorder="1" applyAlignment="1">
      <alignment horizontal="center" vertical="top" wrapText="1"/>
    </xf>
    <xf numFmtId="172" fontId="75" fillId="0" borderId="1" xfId="11" applyNumberFormat="1" applyFont="1" applyBorder="1" applyAlignment="1">
      <alignment horizontal="center" vertical="top" wrapText="1"/>
    </xf>
    <xf numFmtId="49" fontId="78" fillId="0" borderId="1" xfId="11" applyNumberFormat="1" applyFont="1" applyBorder="1" applyAlignment="1">
      <alignment horizontal="center" vertical="center"/>
    </xf>
    <xf numFmtId="49" fontId="78" fillId="0" borderId="1" xfId="11" applyNumberFormat="1" applyFont="1" applyBorder="1" applyAlignment="1">
      <alignment horizontal="center" vertical="center" wrapText="1"/>
    </xf>
    <xf numFmtId="49" fontId="79" fillId="0" borderId="1" xfId="11" applyNumberFormat="1" applyFont="1" applyBorder="1" applyAlignment="1">
      <alignment horizontal="center" vertical="center" wrapText="1"/>
    </xf>
    <xf numFmtId="0" fontId="70" fillId="0" borderId="0" xfId="11" applyFont="1" applyAlignment="1">
      <alignment vertical="center"/>
    </xf>
    <xf numFmtId="0" fontId="72" fillId="0" borderId="3" xfId="11" applyFont="1" applyBorder="1"/>
    <xf numFmtId="0" fontId="70" fillId="0" borderId="3" xfId="11" applyFont="1" applyBorder="1"/>
    <xf numFmtId="0" fontId="72" fillId="0" borderId="0" xfId="11" applyFont="1" applyAlignment="1">
      <alignment horizontal="left" vertical="top"/>
    </xf>
    <xf numFmtId="2" fontId="72" fillId="0" borderId="0" xfId="11" applyNumberFormat="1" applyFont="1"/>
    <xf numFmtId="0" fontId="72" fillId="0" borderId="0" xfId="11" applyFont="1" applyAlignment="1">
      <alignment horizontal="left"/>
    </xf>
    <xf numFmtId="2" fontId="72" fillId="0" borderId="0" xfId="11" applyNumberFormat="1" applyFont="1" applyAlignment="1">
      <alignment horizontal="right"/>
    </xf>
    <xf numFmtId="4" fontId="72" fillId="0" borderId="14" xfId="11" applyNumberFormat="1" applyFont="1" applyBorder="1" applyAlignment="1">
      <alignment horizontal="right"/>
    </xf>
    <xf numFmtId="0" fontId="70" fillId="0" borderId="2" xfId="11" applyFont="1" applyBorder="1"/>
    <xf numFmtId="49" fontId="72" fillId="0" borderId="0" xfId="11" applyNumberFormat="1" applyFont="1" applyAlignment="1">
      <alignment horizontal="right"/>
    </xf>
    <xf numFmtId="0" fontId="72" fillId="0" borderId="0" xfId="11" applyFont="1" applyAlignment="1">
      <alignment vertical="center" wrapText="1"/>
    </xf>
    <xf numFmtId="0" fontId="72" fillId="0" borderId="0" xfId="11" applyFont="1" applyAlignment="1">
      <alignment wrapText="1"/>
    </xf>
    <xf numFmtId="49" fontId="72" fillId="0" borderId="0" xfId="11" applyNumberFormat="1" applyFont="1" applyAlignment="1">
      <alignment wrapText="1"/>
    </xf>
    <xf numFmtId="0" fontId="80" fillId="0" borderId="0" xfId="11" applyFont="1" applyAlignment="1">
      <alignment horizontal="center" wrapText="1"/>
    </xf>
    <xf numFmtId="49" fontId="71" fillId="0" borderId="0" xfId="11" applyNumberFormat="1" applyFont="1" applyAlignment="1">
      <alignment horizontal="center" vertical="top"/>
    </xf>
    <xf numFmtId="0" fontId="72" fillId="0" borderId="0" xfId="11" applyFont="1" applyAlignment="1">
      <alignment horizontal="right"/>
    </xf>
    <xf numFmtId="49" fontId="70" fillId="0" borderId="0" xfId="11" applyNumberFormat="1" applyFont="1" applyAlignment="1">
      <alignment horizontal="right"/>
    </xf>
    <xf numFmtId="49" fontId="70" fillId="0" borderId="2" xfId="11" applyNumberFormat="1" applyFont="1" applyBorder="1" applyAlignment="1">
      <alignment horizontal="right"/>
    </xf>
    <xf numFmtId="49" fontId="70" fillId="0" borderId="2" xfId="11" applyNumberFormat="1" applyFont="1" applyBorder="1"/>
    <xf numFmtId="49" fontId="70" fillId="0" borderId="0" xfId="11" applyNumberFormat="1" applyFont="1" applyAlignment="1">
      <alignment wrapText="1"/>
    </xf>
    <xf numFmtId="49" fontId="75" fillId="0" borderId="0" xfId="11" applyNumberFormat="1" applyFont="1" applyAlignment="1">
      <alignment vertical="top"/>
    </xf>
    <xf numFmtId="0" fontId="82" fillId="0" borderId="1" xfId="0" applyFont="1" applyBorder="1" applyAlignment="1">
      <alignment horizontal="center" vertical="center"/>
    </xf>
    <xf numFmtId="0" fontId="82" fillId="0" borderId="1" xfId="0" applyFont="1" applyBorder="1"/>
    <xf numFmtId="0" fontId="82" fillId="0" borderId="0" xfId="0" applyFont="1"/>
    <xf numFmtId="0" fontId="4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6" fillId="0" borderId="2" xfId="1" applyFont="1" applyBorder="1" applyAlignment="1">
      <alignment horizontal="left"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8" fillId="0" borderId="0" xfId="1" applyFont="1" applyAlignment="1">
      <alignment horizontal="center"/>
    </xf>
    <xf numFmtId="14" fontId="8" fillId="0" borderId="0" xfId="1" applyNumberFormat="1" applyFont="1" applyAlignment="1">
      <alignment horizontal="center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8" fillId="4" borderId="8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2" fontId="9" fillId="0" borderId="12" xfId="1" applyNumberFormat="1" applyFont="1" applyBorder="1" applyAlignment="1">
      <alignment horizontal="center" vertical="center"/>
    </xf>
    <xf numFmtId="2" fontId="9" fillId="0" borderId="2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3" xfId="1" applyFont="1" applyBorder="1" applyAlignment="1">
      <alignment horizontal="center"/>
    </xf>
    <xf numFmtId="0" fontId="37" fillId="0" borderId="0" xfId="5" applyFont="1" applyAlignment="1">
      <alignment horizontal="right"/>
    </xf>
    <xf numFmtId="49" fontId="36" fillId="0" borderId="0" xfId="5" applyNumberFormat="1" applyFont="1" applyAlignment="1">
      <alignment horizontal="left" vertical="top"/>
    </xf>
    <xf numFmtId="49" fontId="34" fillId="0" borderId="0" xfId="5" applyNumberFormat="1" applyFont="1" applyAlignment="1">
      <alignment vertical="top" wrapText="1"/>
    </xf>
    <xf numFmtId="49" fontId="4" fillId="0" borderId="0" xfId="5" applyNumberFormat="1" applyFont="1" applyAlignment="1">
      <alignment horizontal="center" wrapText="1"/>
    </xf>
    <xf numFmtId="49" fontId="48" fillId="0" borderId="2" xfId="5" applyNumberFormat="1" applyFont="1" applyBorder="1" applyAlignment="1">
      <alignment wrapText="1"/>
    </xf>
    <xf numFmtId="49" fontId="37" fillId="0" borderId="0" xfId="5" applyNumberFormat="1" applyFont="1"/>
    <xf numFmtId="49" fontId="40" fillId="0" borderId="9" xfId="5" applyNumberFormat="1" applyFont="1" applyBorder="1" applyAlignment="1">
      <alignment horizontal="center" vertical="center" wrapText="1"/>
    </xf>
    <xf numFmtId="49" fontId="40" fillId="0" borderId="19" xfId="5" applyNumberFormat="1" applyFont="1" applyBorder="1" applyAlignment="1">
      <alignment horizontal="center" vertical="center" wrapText="1"/>
    </xf>
    <xf numFmtId="49" fontId="40" fillId="0" borderId="12" xfId="5" applyNumberFormat="1" applyFont="1" applyBorder="1" applyAlignment="1">
      <alignment horizontal="center" vertical="center" wrapText="1"/>
    </xf>
    <xf numFmtId="49" fontId="40" fillId="0" borderId="20" xfId="5" applyNumberFormat="1" applyFont="1" applyBorder="1" applyAlignment="1">
      <alignment horizontal="center" vertical="center" wrapText="1"/>
    </xf>
    <xf numFmtId="49" fontId="41" fillId="0" borderId="10" xfId="5" applyNumberFormat="1" applyFont="1" applyBorder="1" applyAlignment="1">
      <alignment horizontal="center" vertical="center" wrapText="1"/>
    </xf>
    <xf numFmtId="49" fontId="41" fillId="0" borderId="6" xfId="5" applyNumberFormat="1" applyFont="1" applyBorder="1" applyAlignment="1">
      <alignment horizontal="center" vertical="center" wrapText="1"/>
    </xf>
    <xf numFmtId="49" fontId="40" fillId="0" borderId="1" xfId="5" applyNumberFormat="1" applyFont="1" applyBorder="1" applyAlignment="1">
      <alignment horizontal="center" vertical="center" wrapText="1"/>
    </xf>
    <xf numFmtId="49" fontId="40" fillId="0" borderId="10" xfId="5" applyNumberFormat="1" applyFont="1" applyBorder="1" applyAlignment="1">
      <alignment horizontal="center" vertical="center" wrapText="1"/>
    </xf>
    <xf numFmtId="49" fontId="40" fillId="0" borderId="6" xfId="5" applyNumberFormat="1" applyFont="1" applyBorder="1" applyAlignment="1">
      <alignment horizontal="center" vertical="center" wrapText="1"/>
    </xf>
    <xf numFmtId="49" fontId="40" fillId="0" borderId="5" xfId="5" applyNumberFormat="1" applyFont="1" applyBorder="1" applyAlignment="1">
      <alignment horizontal="center" vertical="center" wrapText="1"/>
    </xf>
    <xf numFmtId="49" fontId="40" fillId="0" borderId="14" xfId="5" applyNumberFormat="1" applyFont="1" applyBorder="1" applyAlignment="1">
      <alignment horizontal="center" vertical="center" wrapText="1"/>
    </xf>
    <xf numFmtId="49" fontId="40" fillId="0" borderId="18" xfId="5" applyNumberFormat="1" applyFont="1" applyBorder="1" applyAlignment="1">
      <alignment horizontal="center" vertical="center" wrapText="1"/>
    </xf>
    <xf numFmtId="0" fontId="37" fillId="0" borderId="0" xfId="5" applyFont="1" applyAlignment="1">
      <alignment horizontal="center"/>
    </xf>
    <xf numFmtId="49" fontId="36" fillId="0" borderId="5" xfId="5" applyNumberFormat="1" applyFont="1" applyBorder="1" applyAlignment="1">
      <alignment horizontal="left" vertical="top" wrapText="1"/>
    </xf>
    <xf numFmtId="49" fontId="36" fillId="0" borderId="14" xfId="5" applyNumberFormat="1" applyFont="1" applyBorder="1" applyAlignment="1">
      <alignment horizontal="left" vertical="top" wrapText="1"/>
    </xf>
    <xf numFmtId="49" fontId="36" fillId="0" borderId="18" xfId="5" applyNumberFormat="1" applyFont="1" applyBorder="1" applyAlignment="1">
      <alignment horizontal="left" vertical="top" wrapText="1"/>
    </xf>
    <xf numFmtId="49" fontId="34" fillId="0" borderId="5" xfId="5" applyNumberFormat="1" applyFont="1" applyBorder="1" applyAlignment="1">
      <alignment horizontal="left" vertical="top" wrapText="1"/>
    </xf>
    <xf numFmtId="49" fontId="34" fillId="0" borderId="14" xfId="5" applyNumberFormat="1" applyFont="1" applyBorder="1" applyAlignment="1">
      <alignment horizontal="left" vertical="top" wrapText="1"/>
    </xf>
    <xf numFmtId="49" fontId="34" fillId="0" borderId="18" xfId="5" applyNumberFormat="1" applyFont="1" applyBorder="1" applyAlignment="1">
      <alignment horizontal="left" vertical="top" wrapText="1"/>
    </xf>
    <xf numFmtId="49" fontId="42" fillId="0" borderId="5" xfId="5" applyNumberFormat="1" applyFont="1" applyBorder="1" applyAlignment="1">
      <alignment horizontal="left" vertical="center" wrapText="1"/>
    </xf>
    <xf numFmtId="49" fontId="42" fillId="0" borderId="14" xfId="5" applyNumberFormat="1" applyFont="1" applyBorder="1" applyAlignment="1">
      <alignment horizontal="left" vertical="center" wrapText="1"/>
    </xf>
    <xf numFmtId="49" fontId="42" fillId="0" borderId="18" xfId="5" applyNumberFormat="1" applyFont="1" applyBorder="1" applyAlignment="1">
      <alignment horizontal="left" vertical="center" wrapText="1"/>
    </xf>
    <xf numFmtId="49" fontId="47" fillId="0" borderId="0" xfId="5" applyNumberFormat="1" applyFont="1" applyAlignment="1">
      <alignment horizontal="center"/>
    </xf>
    <xf numFmtId="49" fontId="44" fillId="0" borderId="0" xfId="5" applyNumberFormat="1" applyFont="1" applyAlignment="1">
      <alignment horizontal="center"/>
    </xf>
    <xf numFmtId="49" fontId="38" fillId="0" borderId="0" xfId="5" applyNumberFormat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0" xfId="1" applyFont="1" applyAlignment="1">
      <alignment horizontal="center" vertical="top" wrapText="1"/>
    </xf>
    <xf numFmtId="0" fontId="6" fillId="0" borderId="3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8" fillId="4" borderId="16" xfId="1" applyFont="1" applyFill="1" applyBorder="1" applyAlignment="1">
      <alignment horizontal="center" vertical="center" wrapText="1"/>
    </xf>
    <xf numFmtId="49" fontId="25" fillId="0" borderId="3" xfId="4" applyNumberFormat="1" applyFont="1" applyBorder="1" applyAlignment="1">
      <alignment horizontal="center" vertical="top"/>
    </xf>
    <xf numFmtId="49" fontId="20" fillId="0" borderId="0" xfId="4" applyNumberFormat="1" applyFont="1" applyAlignment="1">
      <alignment horizontal="left"/>
    </xf>
    <xf numFmtId="49" fontId="21" fillId="0" borderId="0" xfId="4" applyNumberFormat="1" applyFont="1" applyAlignment="1">
      <alignment horizontal="center" vertical="top"/>
    </xf>
    <xf numFmtId="49" fontId="22" fillId="0" borderId="0" xfId="4" applyNumberFormat="1" applyFont="1" applyAlignment="1">
      <alignment horizontal="left" vertical="top"/>
    </xf>
    <xf numFmtId="49" fontId="22" fillId="0" borderId="0" xfId="4" applyNumberFormat="1" applyFont="1" applyAlignment="1">
      <alignment vertical="top" wrapText="1"/>
    </xf>
    <xf numFmtId="49" fontId="22" fillId="0" borderId="0" xfId="4" applyNumberFormat="1" applyFont="1" applyAlignment="1">
      <alignment horizontal="left" vertical="top" wrapText="1"/>
    </xf>
    <xf numFmtId="0" fontId="24" fillId="0" borderId="2" xfId="4" applyFont="1" applyBorder="1" applyAlignment="1">
      <alignment horizontal="center" wrapText="1"/>
    </xf>
    <xf numFmtId="49" fontId="26" fillId="0" borderId="2" xfId="4" applyNumberFormat="1" applyFont="1" applyBorder="1" applyAlignment="1">
      <alignment horizontal="center"/>
    </xf>
    <xf numFmtId="49" fontId="27" fillId="0" borderId="1" xfId="4" applyNumberFormat="1" applyFont="1" applyBorder="1" applyAlignment="1">
      <alignment horizontal="center" vertical="center"/>
    </xf>
    <xf numFmtId="49" fontId="27" fillId="0" borderId="1" xfId="4" applyNumberFormat="1" applyFont="1" applyBorder="1" applyAlignment="1">
      <alignment horizontal="center" vertical="center" wrapText="1"/>
    </xf>
    <xf numFmtId="49" fontId="27" fillId="0" borderId="9" xfId="4" applyNumberFormat="1" applyFont="1" applyBorder="1" applyAlignment="1">
      <alignment horizontal="center" vertical="center" wrapText="1"/>
    </xf>
    <xf numFmtId="49" fontId="27" fillId="0" borderId="19" xfId="4" applyNumberFormat="1" applyFont="1" applyBorder="1" applyAlignment="1">
      <alignment horizontal="center" vertical="center" wrapText="1"/>
    </xf>
    <xf numFmtId="49" fontId="27" fillId="0" borderId="12" xfId="4" applyNumberFormat="1" applyFont="1" applyBorder="1" applyAlignment="1">
      <alignment horizontal="center" vertical="center" wrapText="1"/>
    </xf>
    <xf numFmtId="49" fontId="27" fillId="0" borderId="20" xfId="4" applyNumberFormat="1" applyFont="1" applyBorder="1" applyAlignment="1">
      <alignment horizontal="center" vertical="center" wrapText="1"/>
    </xf>
    <xf numFmtId="49" fontId="28" fillId="0" borderId="10" xfId="4" applyNumberFormat="1" applyFont="1" applyBorder="1" applyAlignment="1">
      <alignment horizontal="center" vertical="center" wrapText="1"/>
    </xf>
    <xf numFmtId="49" fontId="28" fillId="0" borderId="6" xfId="4" applyNumberFormat="1" applyFont="1" applyBorder="1" applyAlignment="1">
      <alignment horizontal="center" vertical="center" wrapText="1"/>
    </xf>
    <xf numFmtId="49" fontId="27" fillId="0" borderId="10" xfId="4" applyNumberFormat="1" applyFont="1" applyBorder="1" applyAlignment="1">
      <alignment horizontal="center" vertical="center" wrapText="1"/>
    </xf>
    <xf numFmtId="49" fontId="27" fillId="0" borderId="6" xfId="4" applyNumberFormat="1" applyFont="1" applyBorder="1" applyAlignment="1">
      <alignment horizontal="center" vertical="center" wrapText="1"/>
    </xf>
    <xf numFmtId="49" fontId="27" fillId="0" borderId="5" xfId="4" applyNumberFormat="1" applyFont="1" applyBorder="1" applyAlignment="1">
      <alignment horizontal="center" vertical="center" wrapText="1"/>
    </xf>
    <xf numFmtId="49" fontId="27" fillId="0" borderId="14" xfId="4" applyNumberFormat="1" applyFont="1" applyBorder="1" applyAlignment="1">
      <alignment horizontal="center" vertical="center" wrapText="1"/>
    </xf>
    <xf numFmtId="49" fontId="27" fillId="0" borderId="18" xfId="4" applyNumberFormat="1" applyFont="1" applyBorder="1" applyAlignment="1">
      <alignment horizontal="center" vertical="center" wrapText="1"/>
    </xf>
    <xf numFmtId="49" fontId="22" fillId="0" borderId="5" xfId="4" applyNumberFormat="1" applyFont="1" applyBorder="1" applyAlignment="1">
      <alignment horizontal="left" vertical="top" wrapText="1"/>
    </xf>
    <xf numFmtId="49" fontId="22" fillId="0" borderId="14" xfId="4" applyNumberFormat="1" applyFont="1" applyBorder="1" applyAlignment="1">
      <alignment horizontal="left" vertical="top" wrapText="1"/>
    </xf>
    <xf numFmtId="49" fontId="22" fillId="0" borderId="18" xfId="4" applyNumberFormat="1" applyFont="1" applyBorder="1" applyAlignment="1">
      <alignment horizontal="left" vertical="top" wrapText="1"/>
    </xf>
    <xf numFmtId="49" fontId="29" fillId="0" borderId="5" xfId="4" applyNumberFormat="1" applyFont="1" applyBorder="1" applyAlignment="1">
      <alignment horizontal="left" vertical="center" wrapText="1"/>
    </xf>
    <xf numFmtId="49" fontId="29" fillId="0" borderId="14" xfId="4" applyNumberFormat="1" applyFont="1" applyBorder="1" applyAlignment="1">
      <alignment horizontal="left" vertical="center" wrapText="1"/>
    </xf>
    <xf numFmtId="49" fontId="29" fillId="0" borderId="18" xfId="4" applyNumberFormat="1" applyFont="1" applyBorder="1" applyAlignment="1">
      <alignment horizontal="left" vertical="center" wrapText="1"/>
    </xf>
    <xf numFmtId="0" fontId="30" fillId="0" borderId="1" xfId="4" applyFont="1" applyBorder="1" applyAlignment="1">
      <alignment horizontal="left" vertical="top" wrapText="1"/>
    </xf>
    <xf numFmtId="0" fontId="22" fillId="0" borderId="14" xfId="4" applyFont="1" applyBorder="1" applyAlignment="1">
      <alignment horizontal="left" vertical="top" wrapText="1"/>
    </xf>
    <xf numFmtId="0" fontId="22" fillId="0" borderId="18" xfId="4" applyFont="1" applyBorder="1" applyAlignment="1">
      <alignment horizontal="left" vertical="top" wrapText="1"/>
    </xf>
    <xf numFmtId="0" fontId="21" fillId="0" borderId="1" xfId="4" applyFont="1" applyBorder="1" applyAlignment="1">
      <alignment horizontal="left" vertical="top" wrapText="1"/>
    </xf>
    <xf numFmtId="49" fontId="21" fillId="0" borderId="5" xfId="4" applyNumberFormat="1" applyFont="1" applyBorder="1" applyAlignment="1">
      <alignment horizontal="left" vertical="top" wrapText="1"/>
    </xf>
    <xf numFmtId="49" fontId="21" fillId="0" borderId="14" xfId="4" applyNumberFormat="1" applyFont="1" applyBorder="1" applyAlignment="1">
      <alignment horizontal="left" vertical="top" wrapText="1"/>
    </xf>
    <xf numFmtId="49" fontId="21" fillId="0" borderId="18" xfId="4" applyNumberFormat="1" applyFont="1" applyBorder="1" applyAlignment="1">
      <alignment horizontal="left" vertical="top" wrapText="1"/>
    </xf>
    <xf numFmtId="49" fontId="25" fillId="0" borderId="0" xfId="4" applyNumberFormat="1" applyFont="1" applyAlignment="1">
      <alignment horizontal="center" vertical="center"/>
    </xf>
    <xf numFmtId="49" fontId="38" fillId="0" borderId="3" xfId="4" applyNumberFormat="1" applyFont="1" applyBorder="1" applyAlignment="1">
      <alignment horizontal="center" vertical="top"/>
    </xf>
    <xf numFmtId="49" fontId="35" fillId="0" borderId="0" xfId="4" applyNumberFormat="1" applyFont="1" applyAlignment="1">
      <alignment horizontal="left"/>
    </xf>
    <xf numFmtId="49" fontId="36" fillId="0" borderId="0" xfId="4" applyNumberFormat="1" applyFont="1" applyAlignment="1">
      <alignment horizontal="center" vertical="top"/>
    </xf>
    <xf numFmtId="49" fontId="34" fillId="0" borderId="0" xfId="4" applyNumberFormat="1" applyFont="1" applyAlignment="1">
      <alignment horizontal="left" vertical="top"/>
    </xf>
    <xf numFmtId="49" fontId="34" fillId="0" borderId="0" xfId="4" applyNumberFormat="1" applyFont="1" applyAlignment="1">
      <alignment vertical="top" wrapText="1"/>
    </xf>
    <xf numFmtId="49" fontId="34" fillId="0" borderId="0" xfId="4" applyNumberFormat="1" applyFont="1" applyAlignment="1">
      <alignment horizontal="left" vertical="top" wrapText="1"/>
    </xf>
    <xf numFmtId="0" fontId="4" fillId="0" borderId="2" xfId="4" applyFont="1" applyBorder="1" applyAlignment="1">
      <alignment horizontal="center" wrapText="1"/>
    </xf>
    <xf numFmtId="49" fontId="39" fillId="0" borderId="2" xfId="4" applyNumberFormat="1" applyFont="1" applyBorder="1" applyAlignment="1">
      <alignment horizontal="center"/>
    </xf>
    <xf numFmtId="49" fontId="42" fillId="0" borderId="5" xfId="4" applyNumberFormat="1" applyFont="1" applyBorder="1" applyAlignment="1">
      <alignment horizontal="left" vertical="center" wrapText="1"/>
    </xf>
    <xf numFmtId="49" fontId="42" fillId="0" borderId="14" xfId="4" applyNumberFormat="1" applyFont="1" applyBorder="1" applyAlignment="1">
      <alignment horizontal="left" vertical="center" wrapText="1"/>
    </xf>
    <xf numFmtId="49" fontId="42" fillId="0" borderId="18" xfId="4" applyNumberFormat="1" applyFont="1" applyBorder="1" applyAlignment="1">
      <alignment horizontal="left" vertical="center" wrapText="1"/>
    </xf>
    <xf numFmtId="0" fontId="37" fillId="0" borderId="2" xfId="4" applyFont="1" applyBorder="1" applyAlignment="1">
      <alignment horizontal="left" wrapText="1"/>
    </xf>
    <xf numFmtId="0" fontId="37" fillId="0" borderId="0" xfId="4" applyFont="1" applyAlignment="1">
      <alignment horizontal="left" wrapText="1"/>
    </xf>
    <xf numFmtId="0" fontId="37" fillId="0" borderId="0" xfId="4" applyFont="1" applyAlignment="1">
      <alignment horizontal="center"/>
    </xf>
    <xf numFmtId="49" fontId="40" fillId="0" borderId="1" xfId="4" applyNumberFormat="1" applyFont="1" applyBorder="1" applyAlignment="1">
      <alignment horizontal="center" vertical="center" wrapText="1"/>
    </xf>
    <xf numFmtId="49" fontId="40" fillId="0" borderId="5" xfId="4" applyNumberFormat="1" applyFont="1" applyBorder="1" applyAlignment="1">
      <alignment horizontal="center" vertical="center" wrapText="1"/>
    </xf>
    <xf numFmtId="49" fontId="40" fillId="0" borderId="14" xfId="4" applyNumberFormat="1" applyFont="1" applyBorder="1" applyAlignment="1">
      <alignment horizontal="center" vertical="center" wrapText="1"/>
    </xf>
    <xf numFmtId="49" fontId="40" fillId="0" borderId="18" xfId="4" applyNumberFormat="1" applyFont="1" applyBorder="1" applyAlignment="1">
      <alignment horizontal="center" vertical="center" wrapText="1"/>
    </xf>
    <xf numFmtId="49" fontId="40" fillId="0" borderId="9" xfId="4" applyNumberFormat="1" applyFont="1" applyBorder="1" applyAlignment="1">
      <alignment horizontal="center" vertical="center" wrapText="1"/>
    </xf>
    <xf numFmtId="49" fontId="40" fillId="0" borderId="19" xfId="4" applyNumberFormat="1" applyFont="1" applyBorder="1" applyAlignment="1">
      <alignment horizontal="center" vertical="center" wrapText="1"/>
    </xf>
    <xf numFmtId="49" fontId="40" fillId="0" borderId="12" xfId="4" applyNumberFormat="1" applyFont="1" applyBorder="1" applyAlignment="1">
      <alignment horizontal="center" vertical="center" wrapText="1"/>
    </xf>
    <xf numFmtId="49" fontId="40" fillId="0" borderId="20" xfId="4" applyNumberFormat="1" applyFont="1" applyBorder="1" applyAlignment="1">
      <alignment horizontal="center" vertical="center" wrapText="1"/>
    </xf>
    <xf numFmtId="49" fontId="41" fillId="0" borderId="10" xfId="4" applyNumberFormat="1" applyFont="1" applyBorder="1" applyAlignment="1">
      <alignment horizontal="center" vertical="center" wrapText="1"/>
    </xf>
    <xf numFmtId="49" fontId="41" fillId="0" borderId="6" xfId="4" applyNumberFormat="1" applyFont="1" applyBorder="1" applyAlignment="1">
      <alignment horizontal="center" vertical="center" wrapText="1"/>
    </xf>
    <xf numFmtId="49" fontId="40" fillId="0" borderId="10" xfId="4" applyNumberFormat="1" applyFont="1" applyBorder="1" applyAlignment="1">
      <alignment horizontal="center" vertical="center" wrapText="1"/>
    </xf>
    <xf numFmtId="49" fontId="40" fillId="0" borderId="6" xfId="4" applyNumberFormat="1" applyFont="1" applyBorder="1" applyAlignment="1">
      <alignment horizontal="center" vertical="center" wrapText="1"/>
    </xf>
    <xf numFmtId="49" fontId="40" fillId="0" borderId="1" xfId="4" applyNumberFormat="1" applyFont="1" applyBorder="1" applyAlignment="1">
      <alignment horizontal="center" vertical="center"/>
    </xf>
    <xf numFmtId="49" fontId="34" fillId="0" borderId="5" xfId="4" applyNumberFormat="1" applyFont="1" applyBorder="1" applyAlignment="1">
      <alignment horizontal="left" vertical="top" wrapText="1"/>
    </xf>
    <xf numFmtId="49" fontId="34" fillId="0" borderId="14" xfId="4" applyNumberFormat="1" applyFont="1" applyBorder="1" applyAlignment="1">
      <alignment horizontal="left" vertical="top" wrapText="1"/>
    </xf>
    <xf numFmtId="49" fontId="34" fillId="0" borderId="18" xfId="4" applyNumberFormat="1" applyFont="1" applyBorder="1" applyAlignment="1">
      <alignment horizontal="left" vertical="top" wrapText="1"/>
    </xf>
    <xf numFmtId="0" fontId="36" fillId="0" borderId="1" xfId="4" applyFont="1" applyBorder="1" applyAlignment="1">
      <alignment horizontal="left" vertical="top" wrapText="1"/>
    </xf>
    <xf numFmtId="0" fontId="34" fillId="0" borderId="14" xfId="4" applyFont="1" applyBorder="1" applyAlignment="1">
      <alignment horizontal="left" vertical="top" wrapText="1"/>
    </xf>
    <xf numFmtId="0" fontId="34" fillId="0" borderId="18" xfId="4" applyFont="1" applyBorder="1" applyAlignment="1">
      <alignment horizontal="left" vertical="top" wrapText="1"/>
    </xf>
    <xf numFmtId="49" fontId="36" fillId="0" borderId="5" xfId="4" applyNumberFormat="1" applyFont="1" applyBorder="1" applyAlignment="1">
      <alignment horizontal="left" vertical="top" wrapText="1"/>
    </xf>
    <xf numFmtId="49" fontId="36" fillId="0" borderId="14" xfId="4" applyNumberFormat="1" applyFont="1" applyBorder="1" applyAlignment="1">
      <alignment horizontal="left" vertical="top" wrapText="1"/>
    </xf>
    <xf numFmtId="49" fontId="36" fillId="0" borderId="18" xfId="4" applyNumberFormat="1" applyFont="1" applyBorder="1" applyAlignment="1">
      <alignment horizontal="left" vertical="top" wrapText="1"/>
    </xf>
    <xf numFmtId="49" fontId="38" fillId="0" borderId="0" xfId="4" applyNumberFormat="1" applyFont="1" applyAlignment="1">
      <alignment horizontal="center" vertical="center"/>
    </xf>
    <xf numFmtId="0" fontId="4" fillId="0" borderId="2" xfId="5" applyFont="1" applyBorder="1" applyAlignment="1">
      <alignment horizontal="center" wrapText="1"/>
    </xf>
    <xf numFmtId="49" fontId="38" fillId="0" borderId="3" xfId="5" applyNumberFormat="1" applyFont="1" applyBorder="1" applyAlignment="1">
      <alignment horizontal="center" vertical="top"/>
    </xf>
    <xf numFmtId="49" fontId="39" fillId="0" borderId="2" xfId="5" applyNumberFormat="1" applyFont="1" applyBorder="1" applyAlignment="1">
      <alignment horizontal="center"/>
    </xf>
    <xf numFmtId="49" fontId="45" fillId="0" borderId="0" xfId="5" applyNumberFormat="1" applyFont="1" applyAlignment="1">
      <alignment horizontal="left"/>
    </xf>
    <xf numFmtId="49" fontId="36" fillId="0" borderId="0" xfId="5" applyNumberFormat="1" applyFont="1" applyAlignment="1">
      <alignment horizontal="center" vertical="top"/>
    </xf>
    <xf numFmtId="49" fontId="34" fillId="0" borderId="0" xfId="5" applyNumberFormat="1" applyFont="1" applyAlignment="1">
      <alignment horizontal="left" vertical="top"/>
    </xf>
    <xf numFmtId="49" fontId="34" fillId="0" borderId="0" xfId="5" applyNumberFormat="1" applyFont="1" applyAlignment="1">
      <alignment horizontal="left" vertical="top" wrapText="1"/>
    </xf>
    <xf numFmtId="49" fontId="40" fillId="0" borderId="1" xfId="5" applyNumberFormat="1" applyFont="1" applyBorder="1" applyAlignment="1">
      <alignment horizontal="center" vertical="center"/>
    </xf>
    <xf numFmtId="0" fontId="37" fillId="0" borderId="2" xfId="5" applyFont="1" applyBorder="1" applyAlignment="1">
      <alignment horizontal="left" wrapText="1"/>
    </xf>
    <xf numFmtId="0" fontId="37" fillId="0" borderId="0" xfId="5" applyFont="1" applyAlignment="1">
      <alignment horizontal="left" wrapText="1"/>
    </xf>
    <xf numFmtId="0" fontId="36" fillId="0" borderId="1" xfId="5" applyFont="1" applyBorder="1" applyAlignment="1">
      <alignment horizontal="left" vertical="top" wrapText="1"/>
    </xf>
    <xf numFmtId="0" fontId="34" fillId="0" borderId="14" xfId="5" applyFont="1" applyBorder="1" applyAlignment="1">
      <alignment horizontal="left" vertical="top" wrapText="1"/>
    </xf>
    <xf numFmtId="0" fontId="34" fillId="0" borderId="18" xfId="5" applyFont="1" applyBorder="1" applyAlignment="1">
      <alignment horizontal="left" vertical="top" wrapText="1"/>
    </xf>
    <xf numFmtId="0" fontId="6" fillId="0" borderId="0" xfId="1" applyFont="1" applyAlignment="1">
      <alignment horizontal="left" wrapText="1"/>
    </xf>
    <xf numFmtId="0" fontId="40" fillId="0" borderId="1" xfId="5" applyFont="1" applyBorder="1" applyAlignment="1">
      <alignment horizontal="center" vertical="center" wrapText="1"/>
    </xf>
    <xf numFmtId="0" fontId="41" fillId="0" borderId="10" xfId="5" applyFont="1" applyBorder="1" applyAlignment="1">
      <alignment horizontal="center" vertical="center" wrapText="1"/>
    </xf>
    <xf numFmtId="0" fontId="4" fillId="0" borderId="22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40" fillId="0" borderId="5" xfId="5" applyFont="1" applyBorder="1" applyAlignment="1">
      <alignment horizontal="center" vertical="center" wrapText="1"/>
    </xf>
    <xf numFmtId="0" fontId="40" fillId="0" borderId="14" xfId="5" applyFont="1" applyBorder="1" applyAlignment="1">
      <alignment horizontal="center" vertical="center" wrapText="1"/>
    </xf>
    <xf numFmtId="0" fontId="40" fillId="0" borderId="18" xfId="5" applyFont="1" applyBorder="1" applyAlignment="1">
      <alignment horizontal="center" vertical="center" wrapText="1"/>
    </xf>
    <xf numFmtId="0" fontId="41" fillId="0" borderId="6" xfId="5" applyFont="1" applyBorder="1" applyAlignment="1">
      <alignment horizontal="center" vertical="center" wrapText="1"/>
    </xf>
    <xf numFmtId="0" fontId="41" fillId="0" borderId="22" xfId="5" applyFont="1" applyBorder="1" applyAlignment="1">
      <alignment horizontal="center" vertical="center" wrapText="1"/>
    </xf>
    <xf numFmtId="0" fontId="40" fillId="0" borderId="10" xfId="5" applyFont="1" applyBorder="1" applyAlignment="1">
      <alignment horizontal="center" vertical="center" wrapText="1"/>
    </xf>
    <xf numFmtId="0" fontId="40" fillId="0" borderId="6" xfId="5" applyFont="1" applyBorder="1" applyAlignment="1">
      <alignment horizontal="center" vertical="center" wrapText="1"/>
    </xf>
    <xf numFmtId="0" fontId="40" fillId="0" borderId="1" xfId="5" applyFont="1" applyBorder="1" applyAlignment="1">
      <alignment horizontal="center" vertical="center"/>
    </xf>
    <xf numFmtId="0" fontId="34" fillId="0" borderId="1" xfId="5" applyFont="1" applyBorder="1" applyAlignment="1">
      <alignment horizontal="left" vertical="top" wrapText="1"/>
    </xf>
    <xf numFmtId="49" fontId="37" fillId="0" borderId="14" xfId="5" applyNumberFormat="1" applyFont="1" applyBorder="1" applyAlignment="1">
      <alignment horizontal="left" vertical="top" wrapText="1"/>
    </xf>
    <xf numFmtId="0" fontId="8" fillId="3" borderId="0" xfId="9" applyFont="1" applyFill="1" applyAlignment="1">
      <alignment horizontal="center" vertical="center"/>
    </xf>
    <xf numFmtId="14" fontId="8" fillId="3" borderId="0" xfId="9" applyNumberFormat="1" applyFont="1" applyFill="1" applyAlignment="1">
      <alignment horizontal="center" vertical="center"/>
    </xf>
    <xf numFmtId="0" fontId="6" fillId="3" borderId="2" xfId="9" applyFont="1" applyFill="1" applyBorder="1" applyAlignment="1">
      <alignment horizontal="center" vertical="center" wrapText="1"/>
    </xf>
    <xf numFmtId="0" fontId="11" fillId="3" borderId="0" xfId="9" applyFont="1" applyFill="1" applyAlignment="1">
      <alignment horizontal="center" vertical="center"/>
    </xf>
    <xf numFmtId="0" fontId="6" fillId="3" borderId="2" xfId="9" applyFont="1" applyFill="1" applyBorder="1" applyAlignment="1">
      <alignment horizontal="left" vertical="center" wrapText="1"/>
    </xf>
    <xf numFmtId="0" fontId="6" fillId="3" borderId="0" xfId="9" applyFont="1" applyFill="1" applyAlignment="1">
      <alignment horizontal="left" vertical="center" wrapText="1"/>
    </xf>
    <xf numFmtId="0" fontId="12" fillId="3" borderId="0" xfId="9" applyFont="1" applyFill="1" applyAlignment="1">
      <alignment horizontal="left" vertical="center" wrapText="1"/>
    </xf>
    <xf numFmtId="0" fontId="12" fillId="3" borderId="2" xfId="9" applyFont="1" applyFill="1" applyBorder="1" applyAlignment="1">
      <alignment horizontal="left" vertical="center" wrapText="1"/>
    </xf>
    <xf numFmtId="0" fontId="6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 wrapText="1"/>
    </xf>
    <xf numFmtId="0" fontId="8" fillId="3" borderId="8" xfId="9" applyFont="1" applyFill="1" applyBorder="1" applyAlignment="1">
      <alignment horizontal="center" vertical="center" wrapText="1"/>
    </xf>
    <xf numFmtId="0" fontId="8" fillId="3" borderId="7" xfId="9" applyFont="1" applyFill="1" applyBorder="1" applyAlignment="1">
      <alignment horizontal="center" vertical="center" wrapText="1"/>
    </xf>
    <xf numFmtId="0" fontId="8" fillId="3" borderId="17" xfId="9" applyFont="1" applyFill="1" applyBorder="1" applyAlignment="1">
      <alignment horizontal="center" vertical="center" wrapText="1"/>
    </xf>
    <xf numFmtId="0" fontId="11" fillId="3" borderId="3" xfId="9" applyFont="1" applyFill="1" applyBorder="1" applyAlignment="1">
      <alignment horizontal="center" vertical="center"/>
    </xf>
    <xf numFmtId="49" fontId="75" fillId="0" borderId="0" xfId="11" applyNumberFormat="1" applyFont="1" applyAlignment="1">
      <alignment horizontal="center" vertical="top"/>
    </xf>
    <xf numFmtId="49" fontId="70" fillId="0" borderId="0" xfId="11" applyNumberFormat="1" applyFont="1" applyAlignment="1">
      <alignment horizontal="left" vertical="top"/>
    </xf>
    <xf numFmtId="49" fontId="70" fillId="0" borderId="0" xfId="11" applyNumberFormat="1" applyFont="1" applyAlignment="1">
      <alignment vertical="top" wrapText="1"/>
    </xf>
    <xf numFmtId="49" fontId="70" fillId="0" borderId="0" xfId="11" applyNumberFormat="1" applyFont="1" applyAlignment="1">
      <alignment horizontal="left" vertical="top" wrapText="1"/>
    </xf>
    <xf numFmtId="49" fontId="71" fillId="0" borderId="3" xfId="11" applyNumberFormat="1" applyFont="1" applyBorder="1" applyAlignment="1">
      <alignment horizontal="center" vertical="top"/>
    </xf>
    <xf numFmtId="0" fontId="72" fillId="0" borderId="2" xfId="11" applyFont="1" applyBorder="1" applyAlignment="1">
      <alignment horizontal="left" wrapText="1"/>
    </xf>
    <xf numFmtId="0" fontId="72" fillId="0" borderId="0" xfId="11" applyFont="1" applyAlignment="1">
      <alignment horizontal="left" wrapText="1"/>
    </xf>
    <xf numFmtId="49" fontId="78" fillId="0" borderId="1" xfId="11" applyNumberFormat="1" applyFont="1" applyBorder="1" applyAlignment="1">
      <alignment horizontal="center" vertical="center" wrapText="1"/>
    </xf>
    <xf numFmtId="49" fontId="78" fillId="0" borderId="5" xfId="11" applyNumberFormat="1" applyFont="1" applyBorder="1" applyAlignment="1">
      <alignment horizontal="center" vertical="center" wrapText="1"/>
    </xf>
    <xf numFmtId="49" fontId="78" fillId="0" borderId="18" xfId="11" applyNumberFormat="1" applyFont="1" applyBorder="1" applyAlignment="1">
      <alignment horizontal="center" vertical="center" wrapText="1"/>
    </xf>
    <xf numFmtId="49" fontId="78" fillId="0" borderId="14" xfId="11" applyNumberFormat="1" applyFont="1" applyBorder="1" applyAlignment="1">
      <alignment horizontal="center" vertical="center" wrapText="1"/>
    </xf>
    <xf numFmtId="0" fontId="80" fillId="0" borderId="2" xfId="11" applyFont="1" applyBorder="1" applyAlignment="1">
      <alignment horizontal="center" wrapText="1"/>
    </xf>
    <xf numFmtId="49" fontId="81" fillId="0" borderId="2" xfId="11" applyNumberFormat="1" applyFont="1" applyBorder="1" applyAlignment="1">
      <alignment horizontal="center"/>
    </xf>
    <xf numFmtId="49" fontId="78" fillId="0" borderId="9" xfId="11" applyNumberFormat="1" applyFont="1" applyBorder="1" applyAlignment="1">
      <alignment horizontal="center" vertical="center" wrapText="1"/>
    </xf>
    <xf numFmtId="49" fontId="78" fillId="0" borderId="19" xfId="11" applyNumberFormat="1" applyFont="1" applyBorder="1" applyAlignment="1">
      <alignment horizontal="center" vertical="center" wrapText="1"/>
    </xf>
    <xf numFmtId="49" fontId="78" fillId="0" borderId="12" xfId="11" applyNumberFormat="1" applyFont="1" applyBorder="1" applyAlignment="1">
      <alignment horizontal="center" vertical="center" wrapText="1"/>
    </xf>
    <xf numFmtId="49" fontId="78" fillId="0" borderId="20" xfId="11" applyNumberFormat="1" applyFont="1" applyBorder="1" applyAlignment="1">
      <alignment horizontal="center" vertical="center" wrapText="1"/>
    </xf>
    <xf numFmtId="0" fontId="70" fillId="0" borderId="14" xfId="11" applyFont="1" applyBorder="1" applyAlignment="1">
      <alignment horizontal="left" vertical="top" wrapText="1"/>
    </xf>
    <xf numFmtId="0" fontId="70" fillId="0" borderId="18" xfId="11" applyFont="1" applyBorder="1" applyAlignment="1">
      <alignment horizontal="left" vertical="top" wrapText="1"/>
    </xf>
    <xf numFmtId="0" fontId="75" fillId="0" borderId="1" xfId="11" applyFont="1" applyBorder="1" applyAlignment="1">
      <alignment horizontal="left" vertical="top" wrapText="1"/>
    </xf>
    <xf numFmtId="49" fontId="78" fillId="0" borderId="10" xfId="11" applyNumberFormat="1" applyFont="1" applyBorder="1" applyAlignment="1">
      <alignment horizontal="center" vertical="center" wrapText="1"/>
    </xf>
    <xf numFmtId="49" fontId="78" fillId="0" borderId="6" xfId="11" applyNumberFormat="1" applyFont="1" applyBorder="1" applyAlignment="1">
      <alignment horizontal="center" vertical="center" wrapText="1"/>
    </xf>
    <xf numFmtId="49" fontId="78" fillId="0" borderId="1" xfId="11" applyNumberFormat="1" applyFont="1" applyBorder="1" applyAlignment="1">
      <alignment horizontal="center" vertical="center"/>
    </xf>
    <xf numFmtId="49" fontId="76" fillId="0" borderId="5" xfId="11" applyNumberFormat="1" applyFont="1" applyBorder="1" applyAlignment="1">
      <alignment horizontal="left" vertical="center" wrapText="1"/>
    </xf>
    <xf numFmtId="49" fontId="76" fillId="0" borderId="14" xfId="11" applyNumberFormat="1" applyFont="1" applyBorder="1" applyAlignment="1">
      <alignment horizontal="left" vertical="center" wrapText="1"/>
    </xf>
    <xf numFmtId="49" fontId="76" fillId="0" borderId="18" xfId="11" applyNumberFormat="1" applyFont="1" applyBorder="1" applyAlignment="1">
      <alignment horizontal="left" vertical="center" wrapText="1"/>
    </xf>
    <xf numFmtId="49" fontId="75" fillId="0" borderId="5" xfId="11" applyNumberFormat="1" applyFont="1" applyBorder="1" applyAlignment="1">
      <alignment horizontal="left" vertical="top" wrapText="1"/>
    </xf>
    <xf numFmtId="49" fontId="75" fillId="0" borderId="14" xfId="11" applyNumberFormat="1" applyFont="1" applyBorder="1" applyAlignment="1">
      <alignment horizontal="left" vertical="top" wrapText="1"/>
    </xf>
    <xf numFmtId="49" fontId="75" fillId="0" borderId="18" xfId="11" applyNumberFormat="1" applyFont="1" applyBorder="1" applyAlignment="1">
      <alignment horizontal="left" vertical="top" wrapText="1"/>
    </xf>
    <xf numFmtId="49" fontId="70" fillId="0" borderId="5" xfId="11" applyNumberFormat="1" applyFont="1" applyBorder="1" applyAlignment="1">
      <alignment horizontal="left" vertical="top" wrapText="1"/>
    </xf>
    <xf numFmtId="49" fontId="70" fillId="0" borderId="14" xfId="11" applyNumberFormat="1" applyFont="1" applyBorder="1" applyAlignment="1">
      <alignment horizontal="left" vertical="top" wrapText="1"/>
    </xf>
    <xf numFmtId="49" fontId="70" fillId="0" borderId="18" xfId="11" applyNumberFormat="1" applyFont="1" applyBorder="1" applyAlignment="1">
      <alignment horizontal="left" vertical="top" wrapText="1"/>
    </xf>
    <xf numFmtId="49" fontId="74" fillId="0" borderId="0" xfId="11" applyNumberFormat="1" applyFont="1" applyAlignment="1">
      <alignment horizontal="center"/>
    </xf>
    <xf numFmtId="49" fontId="71" fillId="0" borderId="0" xfId="11" applyNumberFormat="1" applyFont="1" applyAlignment="1">
      <alignment horizontal="center" vertical="center"/>
    </xf>
    <xf numFmtId="49" fontId="73" fillId="0" borderId="0" xfId="11" applyNumberFormat="1" applyFont="1" applyAlignment="1">
      <alignment horizontal="center"/>
    </xf>
    <xf numFmtId="0" fontId="12" fillId="0" borderId="0" xfId="1" applyFont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8" fillId="4" borderId="17" xfId="1" applyFont="1" applyFill="1" applyBorder="1" applyAlignment="1">
      <alignment horizontal="center" vertical="center" wrapText="1"/>
    </xf>
    <xf numFmtId="0" fontId="11" fillId="0" borderId="0" xfId="6" applyFont="1" applyAlignment="1">
      <alignment horizontal="center" vertical="top"/>
    </xf>
    <xf numFmtId="0" fontId="8" fillId="0" borderId="0" xfId="6" applyFont="1" applyAlignment="1">
      <alignment horizontal="center"/>
    </xf>
    <xf numFmtId="14" fontId="8" fillId="0" borderId="0" xfId="6" applyNumberFormat="1" applyFont="1" applyAlignment="1">
      <alignment horizontal="center"/>
    </xf>
    <xf numFmtId="0" fontId="6" fillId="0" borderId="2" xfId="6" applyFont="1" applyBorder="1" applyAlignment="1">
      <alignment horizontal="center" wrapText="1"/>
    </xf>
    <xf numFmtId="164" fontId="7" fillId="0" borderId="0" xfId="7" applyFont="1" applyFill="1" applyAlignment="1">
      <alignment horizontal="left" vertical="center" wrapText="1"/>
    </xf>
    <xf numFmtId="0" fontId="6" fillId="0" borderId="2" xfId="6" applyFont="1" applyBorder="1" applyAlignment="1">
      <alignment horizontal="left" wrapText="1"/>
    </xf>
    <xf numFmtId="0" fontId="6" fillId="0" borderId="2" xfId="6" applyFont="1" applyBorder="1" applyAlignment="1">
      <alignment horizontal="left" vertical="center" wrapText="1"/>
    </xf>
    <xf numFmtId="0" fontId="6" fillId="0" borderId="0" xfId="6" applyFont="1" applyAlignment="1">
      <alignment horizontal="center" vertical="top"/>
    </xf>
    <xf numFmtId="0" fontId="6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 wrapText="1"/>
    </xf>
    <xf numFmtId="0" fontId="12" fillId="0" borderId="2" xfId="6" applyFont="1" applyBorder="1" applyAlignment="1">
      <alignment horizontal="left" vertical="center" wrapText="1"/>
    </xf>
    <xf numFmtId="0" fontId="11" fillId="0" borderId="0" xfId="6" applyFont="1" applyAlignment="1">
      <alignment horizontal="center" vertical="top" wrapText="1"/>
    </xf>
    <xf numFmtId="0" fontId="8" fillId="4" borderId="8" xfId="6" applyFont="1" applyFill="1" applyBorder="1" applyAlignment="1">
      <alignment horizontal="center" vertical="center" wrapText="1"/>
    </xf>
    <xf numFmtId="0" fontId="8" fillId="4" borderId="7" xfId="6" applyFont="1" applyFill="1" applyBorder="1" applyAlignment="1">
      <alignment horizontal="center" vertical="center" wrapText="1"/>
    </xf>
    <xf numFmtId="0" fontId="8" fillId="4" borderId="17" xfId="6" applyFont="1" applyFill="1" applyBorder="1" applyAlignment="1">
      <alignment horizontal="center" vertical="center" wrapText="1"/>
    </xf>
    <xf numFmtId="0" fontId="11" fillId="0" borderId="0" xfId="6" applyFont="1" applyAlignment="1">
      <alignment horizontal="center"/>
    </xf>
    <xf numFmtId="0" fontId="11" fillId="0" borderId="3" xfId="6" applyFont="1" applyBorder="1" applyAlignment="1">
      <alignment horizontal="center"/>
    </xf>
    <xf numFmtId="49" fontId="61" fillId="0" borderId="5" xfId="8" applyNumberFormat="1" applyFont="1" applyBorder="1" applyAlignment="1">
      <alignment horizontal="left" vertical="top" wrapText="1"/>
    </xf>
    <xf numFmtId="49" fontId="61" fillId="0" borderId="14" xfId="8" applyNumberFormat="1" applyFont="1" applyBorder="1" applyAlignment="1">
      <alignment horizontal="left" vertical="top" wrapText="1"/>
    </xf>
    <xf numFmtId="49" fontId="61" fillId="0" borderId="18" xfId="8" applyNumberFormat="1" applyFont="1" applyBorder="1" applyAlignment="1">
      <alignment horizontal="left" vertical="top" wrapText="1"/>
    </xf>
    <xf numFmtId="49" fontId="56" fillId="0" borderId="5" xfId="8" applyNumberFormat="1" applyFont="1" applyBorder="1" applyAlignment="1">
      <alignment horizontal="left" vertical="top" wrapText="1"/>
    </xf>
    <xf numFmtId="49" fontId="56" fillId="0" borderId="14" xfId="8" applyNumberFormat="1" applyFont="1" applyBorder="1" applyAlignment="1">
      <alignment horizontal="left" vertical="top" wrapText="1"/>
    </xf>
    <xf numFmtId="49" fontId="56" fillId="0" borderId="18" xfId="8" applyNumberFormat="1" applyFont="1" applyBorder="1" applyAlignment="1">
      <alignment horizontal="left" vertical="top" wrapText="1"/>
    </xf>
    <xf numFmtId="49" fontId="60" fillId="0" borderId="0" xfId="8" applyNumberFormat="1" applyFont="1" applyAlignment="1">
      <alignment horizontal="center"/>
    </xf>
    <xf numFmtId="49" fontId="59" fillId="0" borderId="0" xfId="8" applyNumberFormat="1" applyFont="1" applyAlignment="1">
      <alignment horizontal="center"/>
    </xf>
    <xf numFmtId="49" fontId="57" fillId="0" borderId="0" xfId="8" applyNumberFormat="1" applyFont="1" applyAlignment="1">
      <alignment horizontal="center" vertical="center"/>
    </xf>
    <xf numFmtId="0" fontId="56" fillId="0" borderId="14" xfId="8" applyFont="1" applyBorder="1" applyAlignment="1">
      <alignment horizontal="left" vertical="top" wrapText="1"/>
    </xf>
    <xf numFmtId="0" fontId="56" fillId="0" borderId="18" xfId="8" applyFont="1" applyBorder="1" applyAlignment="1">
      <alignment horizontal="left" vertical="top" wrapText="1"/>
    </xf>
    <xf numFmtId="49" fontId="64" fillId="0" borderId="1" xfId="8" applyNumberFormat="1" applyFont="1" applyBorder="1" applyAlignment="1">
      <alignment horizontal="center" vertical="center"/>
    </xf>
    <xf numFmtId="49" fontId="62" fillId="0" borderId="5" xfId="8" applyNumberFormat="1" applyFont="1" applyBorder="1" applyAlignment="1">
      <alignment horizontal="left" vertical="center" wrapText="1"/>
    </xf>
    <xf numFmtId="49" fontId="62" fillId="0" borderId="14" xfId="8" applyNumberFormat="1" applyFont="1" applyBorder="1" applyAlignment="1">
      <alignment horizontal="left" vertical="center" wrapText="1"/>
    </xf>
    <xf numFmtId="49" fontId="62" fillId="0" borderId="18" xfId="8" applyNumberFormat="1" applyFont="1" applyBorder="1" applyAlignment="1">
      <alignment horizontal="left" vertical="center" wrapText="1"/>
    </xf>
    <xf numFmtId="0" fontId="61" fillId="0" borderId="1" xfId="8" applyFont="1" applyBorder="1" applyAlignment="1">
      <alignment horizontal="left" vertical="top" wrapText="1"/>
    </xf>
    <xf numFmtId="0" fontId="66" fillId="0" borderId="2" xfId="8" applyFont="1" applyBorder="1" applyAlignment="1">
      <alignment horizontal="center" wrapText="1"/>
    </xf>
    <xf numFmtId="49" fontId="57" fillId="0" borderId="3" xfId="8" applyNumberFormat="1" applyFont="1" applyBorder="1" applyAlignment="1">
      <alignment horizontal="center" vertical="top"/>
    </xf>
    <xf numFmtId="49" fontId="67" fillId="0" borderId="2" xfId="8" applyNumberFormat="1" applyFont="1" applyBorder="1" applyAlignment="1">
      <alignment horizontal="center"/>
    </xf>
    <xf numFmtId="0" fontId="58" fillId="0" borderId="2" xfId="8" applyFont="1" applyBorder="1" applyAlignment="1">
      <alignment horizontal="left" wrapText="1"/>
    </xf>
    <xf numFmtId="0" fontId="58" fillId="0" borderId="0" xfId="8" applyFont="1" applyAlignment="1">
      <alignment horizontal="left" wrapText="1"/>
    </xf>
    <xf numFmtId="49" fontId="64" fillId="0" borderId="1" xfId="8" applyNumberFormat="1" applyFont="1" applyBorder="1" applyAlignment="1">
      <alignment horizontal="center" vertical="center" wrapText="1"/>
    </xf>
    <xf numFmtId="49" fontId="64" fillId="0" borderId="5" xfId="8" applyNumberFormat="1" applyFont="1" applyBorder="1" applyAlignment="1">
      <alignment horizontal="center" vertical="center" wrapText="1"/>
    </xf>
    <xf numFmtId="49" fontId="64" fillId="0" borderId="18" xfId="8" applyNumberFormat="1" applyFont="1" applyBorder="1" applyAlignment="1">
      <alignment horizontal="center" vertical="center" wrapText="1"/>
    </xf>
    <xf numFmtId="49" fontId="64" fillId="0" borderId="14" xfId="8" applyNumberFormat="1" applyFont="1" applyBorder="1" applyAlignment="1">
      <alignment horizontal="center" vertical="center" wrapText="1"/>
    </xf>
    <xf numFmtId="49" fontId="64" fillId="0" borderId="9" xfId="8" applyNumberFormat="1" applyFont="1" applyBorder="1" applyAlignment="1">
      <alignment horizontal="center" vertical="center" wrapText="1"/>
    </xf>
    <xf numFmtId="49" fontId="64" fillId="0" borderId="19" xfId="8" applyNumberFormat="1" applyFont="1" applyBorder="1" applyAlignment="1">
      <alignment horizontal="center" vertical="center" wrapText="1"/>
    </xf>
    <xf numFmtId="49" fontId="64" fillId="0" borderId="12" xfId="8" applyNumberFormat="1" applyFont="1" applyBorder="1" applyAlignment="1">
      <alignment horizontal="center" vertical="center" wrapText="1"/>
    </xf>
    <xf numFmtId="49" fontId="64" fillId="0" borderId="20" xfId="8" applyNumberFormat="1" applyFont="1" applyBorder="1" applyAlignment="1">
      <alignment horizontal="center" vertical="center" wrapText="1"/>
    </xf>
    <xf numFmtId="49" fontId="64" fillId="0" borderId="10" xfId="8" applyNumberFormat="1" applyFont="1" applyBorder="1" applyAlignment="1">
      <alignment horizontal="center" vertical="center" wrapText="1"/>
    </xf>
    <xf numFmtId="49" fontId="64" fillId="0" borderId="6" xfId="8" applyNumberFormat="1" applyFont="1" applyBorder="1" applyAlignment="1">
      <alignment horizontal="center" vertical="center" wrapText="1"/>
    </xf>
    <xf numFmtId="49" fontId="61" fillId="0" borderId="0" xfId="8" applyNumberFormat="1" applyFont="1" applyAlignment="1">
      <alignment horizontal="center" vertical="top"/>
    </xf>
    <xf numFmtId="49" fontId="56" fillId="0" borderId="0" xfId="8" applyNumberFormat="1" applyFont="1" applyAlignment="1">
      <alignment horizontal="left" vertical="top"/>
    </xf>
    <xf numFmtId="49" fontId="56" fillId="0" borderId="0" xfId="8" applyNumberFormat="1" applyFont="1" applyAlignment="1">
      <alignment vertical="top" wrapText="1"/>
    </xf>
    <xf numFmtId="49" fontId="56" fillId="0" borderId="0" xfId="8" applyNumberFormat="1" applyFont="1" applyAlignment="1">
      <alignment horizontal="left" vertical="top" wrapText="1"/>
    </xf>
    <xf numFmtId="0" fontId="23" fillId="0" borderId="0" xfId="4" applyFont="1" applyAlignment="1">
      <alignment horizontal="right"/>
    </xf>
    <xf numFmtId="49" fontId="21" fillId="0" borderId="0" xfId="4" applyNumberFormat="1" applyFont="1" applyAlignment="1">
      <alignment horizontal="left" vertical="top"/>
    </xf>
    <xf numFmtId="49" fontId="24" fillId="0" borderId="0" xfId="4" applyNumberFormat="1" applyFont="1" applyAlignment="1">
      <alignment horizontal="center" wrapText="1"/>
    </xf>
    <xf numFmtId="49" fontId="49" fillId="0" borderId="2" xfId="4" applyNumberFormat="1" applyFont="1" applyBorder="1" applyAlignment="1">
      <alignment wrapText="1"/>
    </xf>
    <xf numFmtId="49" fontId="23" fillId="0" borderId="0" xfId="4" applyNumberFormat="1" applyFont="1"/>
    <xf numFmtId="0" fontId="23" fillId="0" borderId="0" xfId="4" applyFont="1" applyAlignment="1">
      <alignment horizontal="center"/>
    </xf>
    <xf numFmtId="49" fontId="50" fillId="0" borderId="0" xfId="4" applyNumberFormat="1" applyFont="1" applyAlignment="1">
      <alignment horizontal="center"/>
    </xf>
    <xf numFmtId="49" fontId="32" fillId="0" borderId="0" xfId="4" applyNumberFormat="1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" fontId="0" fillId="0" borderId="34" xfId="0" applyNumberFormat="1" applyBorder="1" applyAlignment="1">
      <alignment horizontal="center" vertical="center" wrapText="1"/>
    </xf>
    <xf numFmtId="4" fontId="0" fillId="0" borderId="35" xfId="0" applyNumberFormat="1" applyBorder="1" applyAlignment="1">
      <alignment horizontal="center" vertical="center" wrapText="1"/>
    </xf>
    <xf numFmtId="4" fontId="0" fillId="0" borderId="36" xfId="0" applyNumberFormat="1" applyBorder="1" applyAlignment="1">
      <alignment horizontal="center" vertical="center" wrapText="1"/>
    </xf>
  </cellXfs>
  <cellStyles count="12">
    <cellStyle name="Обычный" xfId="0" builtinId="0"/>
    <cellStyle name="Обычный 2" xfId="1" xr:uid="{6992D0BB-8A00-4E54-81D5-28037C2F359D}"/>
    <cellStyle name="Обычный 3" xfId="4" xr:uid="{772A21C4-5FBC-4702-B637-E40BBEDDB14E}"/>
    <cellStyle name="Обычный 4" xfId="5" xr:uid="{26AD5A33-F075-463D-AAE7-A7DC6F6E4162}"/>
    <cellStyle name="Обычный 5" xfId="6" xr:uid="{36B9D382-7ACB-4606-A8BA-5B0BD5A38CF3}"/>
    <cellStyle name="Обычный 5 2" xfId="9" xr:uid="{6649359E-9155-4E2B-8F6E-439DDF04237F}"/>
    <cellStyle name="Обычный 6" xfId="8" xr:uid="{58542DAF-377C-4129-97B5-9B0985D120A6}"/>
    <cellStyle name="Обычный 7" xfId="11" xr:uid="{DB6147DB-8148-4379-925E-F4CCC252D855}"/>
    <cellStyle name="Обычный_Sheet1" xfId="3" xr:uid="{F71067E4-85B1-4B72-B439-454F55499577}"/>
    <cellStyle name="Финансовый 2" xfId="2" xr:uid="{95B4B49E-4CCA-4FC2-8259-54F5126A7773}"/>
    <cellStyle name="Финансовый 3" xfId="7" xr:uid="{3CF81D1E-584D-4B93-AA48-0A4A4FDAC2A3}"/>
    <cellStyle name="Финансовый 5" xfId="10" xr:uid="{037959E3-9FEE-444D-82FA-7EE001AC0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9" Type="http://schemas.openxmlformats.org/officeDocument/2006/relationships/externalLink" Target="externalLinks/externalLink1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2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18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180975</xdr:colOff>
      <xdr:row>20</xdr:row>
      <xdr:rowOff>85725</xdr:rowOff>
    </xdr:from>
    <xdr:to>
      <xdr:col>42</xdr:col>
      <xdr:colOff>152400</xdr:colOff>
      <xdr:row>37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A0B133-6A2A-4B67-BDB1-4507A9B5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5" y="4667250"/>
          <a:ext cx="5467350" cy="511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76200</xdr:colOff>
      <xdr:row>39</xdr:row>
      <xdr:rowOff>628650</xdr:rowOff>
    </xdr:from>
    <xdr:to>
      <xdr:col>45</xdr:col>
      <xdr:colOff>57150</xdr:colOff>
      <xdr:row>55</xdr:row>
      <xdr:rowOff>123825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26919DE0-C02F-4519-A600-9030210C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1896725"/>
          <a:ext cx="8143875" cy="3648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9624D-C0E3-44EB-8691-4F11E091D257}">
  <dimension ref="A1:D14"/>
  <sheetViews>
    <sheetView workbookViewId="0">
      <selection activeCell="G30" sqref="G30"/>
    </sheetView>
  </sheetViews>
  <sheetFormatPr defaultRowHeight="15"/>
  <cols>
    <col min="2" max="2" width="21.7109375" customWidth="1"/>
    <col min="3" max="3" width="50" customWidth="1"/>
    <col min="4" max="4" width="13.7109375" style="1" customWidth="1"/>
  </cols>
  <sheetData>
    <row r="1" spans="1:4" ht="30" customHeight="1">
      <c r="A1" s="4" t="s">
        <v>0</v>
      </c>
      <c r="B1" s="4" t="s">
        <v>4</v>
      </c>
      <c r="C1" s="5" t="s">
        <v>1</v>
      </c>
      <c r="D1" s="5" t="s">
        <v>7</v>
      </c>
    </row>
    <row r="2" spans="1:4">
      <c r="A2" s="3">
        <v>1</v>
      </c>
      <c r="B2" s="3">
        <v>1</v>
      </c>
      <c r="C2" s="2" t="s">
        <v>2</v>
      </c>
      <c r="D2" s="3" t="s">
        <v>6</v>
      </c>
    </row>
    <row r="3" spans="1:4" s="678" customFormat="1">
      <c r="A3" s="676">
        <v>2</v>
      </c>
      <c r="B3" s="676">
        <v>2</v>
      </c>
      <c r="C3" s="677" t="s">
        <v>3</v>
      </c>
      <c r="D3" s="676" t="s">
        <v>6</v>
      </c>
    </row>
    <row r="4" spans="1:4">
      <c r="A4" s="3">
        <v>3</v>
      </c>
      <c r="B4" s="3">
        <v>3</v>
      </c>
      <c r="C4" s="2" t="s">
        <v>5</v>
      </c>
      <c r="D4" s="3" t="s">
        <v>6</v>
      </c>
    </row>
    <row r="5" spans="1:4">
      <c r="A5" s="3">
        <v>4</v>
      </c>
      <c r="B5" s="3">
        <v>4</v>
      </c>
      <c r="C5" s="2" t="s">
        <v>8</v>
      </c>
      <c r="D5" s="3" t="s">
        <v>9</v>
      </c>
    </row>
    <row r="6" spans="1:4">
      <c r="A6" s="3">
        <v>5</v>
      </c>
      <c r="B6" s="3">
        <v>5</v>
      </c>
      <c r="C6" s="2" t="s">
        <v>10</v>
      </c>
      <c r="D6" s="3" t="s">
        <v>9</v>
      </c>
    </row>
    <row r="7" spans="1:4">
      <c r="A7" s="3">
        <v>6</v>
      </c>
      <c r="B7" s="3">
        <v>6</v>
      </c>
      <c r="C7" s="2" t="s">
        <v>11</v>
      </c>
      <c r="D7" s="3" t="s">
        <v>9</v>
      </c>
    </row>
    <row r="8" spans="1:4">
      <c r="A8" s="3">
        <v>7</v>
      </c>
      <c r="B8" s="3">
        <v>7</v>
      </c>
      <c r="C8" s="2" t="s">
        <v>12</v>
      </c>
      <c r="D8" s="3" t="s">
        <v>9</v>
      </c>
    </row>
    <row r="9" spans="1:4">
      <c r="A9" s="3">
        <v>8</v>
      </c>
      <c r="B9" s="3">
        <v>8</v>
      </c>
      <c r="C9" s="2" t="s">
        <v>13</v>
      </c>
      <c r="D9" s="3" t="s">
        <v>9</v>
      </c>
    </row>
    <row r="10" spans="1:4">
      <c r="A10" s="3">
        <v>9</v>
      </c>
      <c r="B10" s="3">
        <v>9</v>
      </c>
      <c r="C10" s="2" t="s">
        <v>900</v>
      </c>
      <c r="D10" s="3" t="s">
        <v>9</v>
      </c>
    </row>
    <row r="11" spans="1:4">
      <c r="A11" s="3">
        <v>10</v>
      </c>
      <c r="B11" s="3">
        <v>10</v>
      </c>
      <c r="C11" s="2" t="s">
        <v>14</v>
      </c>
      <c r="D11" s="3" t="s">
        <v>9</v>
      </c>
    </row>
    <row r="12" spans="1:4">
      <c r="A12" s="3">
        <v>11</v>
      </c>
      <c r="B12" s="3">
        <v>11</v>
      </c>
      <c r="C12" s="2" t="s">
        <v>901</v>
      </c>
      <c r="D12" s="3" t="s">
        <v>9</v>
      </c>
    </row>
    <row r="13" spans="1:4">
      <c r="A13" s="3">
        <v>12</v>
      </c>
      <c r="B13" s="3">
        <v>12</v>
      </c>
      <c r="C13" s="2" t="s">
        <v>902</v>
      </c>
      <c r="D13" s="3" t="s">
        <v>9</v>
      </c>
    </row>
    <row r="14" spans="1:4">
      <c r="A14" s="3">
        <v>13</v>
      </c>
      <c r="B14" s="3">
        <v>13</v>
      </c>
      <c r="C14" s="2" t="s">
        <v>903</v>
      </c>
      <c r="D14" s="3" t="s">
        <v>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323E-A232-473C-AB3A-DA2BF589D182}">
  <sheetPr>
    <tabColor rgb="FF00B050"/>
    <pageSetUpPr fitToPage="1"/>
  </sheetPr>
  <dimension ref="A1:BV78"/>
  <sheetViews>
    <sheetView topLeftCell="A49" workbookViewId="0">
      <selection activeCell="A68" sqref="A68:I68"/>
    </sheetView>
  </sheetViews>
  <sheetFormatPr defaultColWidth="9.140625" defaultRowHeight="11.25" customHeight="1"/>
  <cols>
    <col min="1" max="1" width="9" style="223" customWidth="1"/>
    <col min="2" max="2" width="20.140625" style="223" customWidth="1"/>
    <col min="3" max="4" width="10.42578125" style="223" customWidth="1"/>
    <col min="5" max="5" width="13.28515625" style="223" customWidth="1"/>
    <col min="6" max="6" width="10.7109375" style="223" customWidth="1"/>
    <col min="7" max="9" width="11.85546875" style="223" customWidth="1"/>
    <col min="10" max="10" width="12.5703125" style="223" customWidth="1"/>
    <col min="11" max="14" width="11.85546875" style="223" customWidth="1"/>
    <col min="15" max="15" width="12.5703125" style="223" customWidth="1"/>
    <col min="16" max="16" width="9.140625" style="223"/>
    <col min="17" max="17" width="8.42578125" style="223" customWidth="1"/>
    <col min="18" max="18" width="8.7109375" style="223" customWidth="1"/>
    <col min="19" max="22" width="50" style="164" hidden="1" customWidth="1"/>
    <col min="23" max="27" width="60" style="164" hidden="1" customWidth="1"/>
    <col min="28" max="57" width="182.140625" style="224" hidden="1" customWidth="1"/>
    <col min="58" max="67" width="118.85546875" style="225" hidden="1" customWidth="1"/>
    <col min="68" max="68" width="182.140625" style="226" hidden="1" customWidth="1"/>
    <col min="69" max="69" width="34.140625" style="164" hidden="1" customWidth="1"/>
    <col min="70" max="70" width="153" style="164" hidden="1" customWidth="1"/>
    <col min="71" max="74" width="109.5703125" style="164" hidden="1" customWidth="1"/>
    <col min="75" max="16384" width="9.140625" style="223"/>
  </cols>
  <sheetData>
    <row r="1" spans="1:57" s="100" customFormat="1" ht="18">
      <c r="A1" s="770" t="s">
        <v>471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</row>
    <row r="2" spans="1:57" s="100" customFormat="1" ht="11.25" customHeight="1">
      <c r="A2" s="771" t="s">
        <v>377</v>
      </c>
      <c r="B2" s="771"/>
      <c r="C2" s="771"/>
      <c r="D2" s="162"/>
      <c r="E2" s="163"/>
      <c r="F2" s="163"/>
      <c r="G2" s="163"/>
      <c r="H2" s="163"/>
      <c r="I2" s="163"/>
      <c r="J2" s="163"/>
      <c r="K2" s="163"/>
      <c r="L2" s="771" t="s">
        <v>378</v>
      </c>
      <c r="M2" s="771"/>
      <c r="N2" s="771"/>
      <c r="O2" s="771"/>
    </row>
    <row r="3" spans="1:57" s="100" customFormat="1" ht="11.25" customHeight="1">
      <c r="A3" s="772"/>
      <c r="B3" s="772"/>
      <c r="C3" s="772"/>
      <c r="D3" s="772"/>
      <c r="E3" s="163"/>
      <c r="F3" s="163"/>
      <c r="G3" s="163"/>
      <c r="H3" s="163"/>
      <c r="I3" s="163"/>
      <c r="J3" s="163"/>
      <c r="K3" s="773"/>
      <c r="L3" s="773"/>
      <c r="M3" s="773"/>
      <c r="N3" s="773"/>
      <c r="O3" s="773"/>
    </row>
    <row r="4" spans="1:57" s="100" customFormat="1" ht="15">
      <c r="A4" s="774"/>
      <c r="B4" s="774"/>
      <c r="C4" s="774"/>
      <c r="D4" s="774"/>
      <c r="E4" s="163"/>
      <c r="F4" s="163"/>
      <c r="G4" s="163"/>
      <c r="H4" s="163"/>
      <c r="I4" s="163"/>
      <c r="J4" s="163"/>
      <c r="K4" s="774"/>
      <c r="L4" s="774"/>
      <c r="M4" s="774"/>
      <c r="N4" s="774"/>
      <c r="O4" s="774"/>
      <c r="S4" s="164" t="s">
        <v>379</v>
      </c>
      <c r="T4" s="164" t="s">
        <v>379</v>
      </c>
      <c r="U4" s="164" t="s">
        <v>379</v>
      </c>
      <c r="V4" s="164" t="s">
        <v>379</v>
      </c>
      <c r="W4" s="164" t="s">
        <v>379</v>
      </c>
      <c r="X4" s="164" t="s">
        <v>379</v>
      </c>
      <c r="Y4" s="164" t="s">
        <v>379</v>
      </c>
      <c r="Z4" s="164" t="s">
        <v>379</v>
      </c>
      <c r="AA4" s="164" t="s">
        <v>379</v>
      </c>
    </row>
    <row r="5" spans="1:57" s="100" customFormat="1" ht="11.25" customHeight="1">
      <c r="A5" s="165"/>
      <c r="B5" s="166"/>
      <c r="C5" s="167"/>
      <c r="D5" s="167"/>
      <c r="E5" s="163"/>
      <c r="F5" s="163"/>
      <c r="G5" s="163"/>
      <c r="H5" s="163"/>
      <c r="I5" s="163"/>
      <c r="J5" s="163"/>
      <c r="K5" s="165"/>
      <c r="L5" s="165"/>
      <c r="M5" s="165"/>
      <c r="N5" s="165"/>
      <c r="O5" s="166"/>
    </row>
    <row r="6" spans="1:57" s="100" customFormat="1" ht="11.25" customHeight="1">
      <c r="A6" s="163" t="s">
        <v>380</v>
      </c>
      <c r="B6" s="168"/>
      <c r="C6" s="168"/>
      <c r="D6" s="168"/>
      <c r="E6" s="163"/>
      <c r="F6" s="163"/>
      <c r="G6" s="163"/>
      <c r="H6" s="163"/>
      <c r="I6" s="163"/>
      <c r="J6" s="163"/>
      <c r="K6" s="163"/>
      <c r="L6" s="163"/>
      <c r="M6" s="168"/>
      <c r="N6" s="168"/>
      <c r="O6" s="169" t="s">
        <v>380</v>
      </c>
    </row>
    <row r="7" spans="1:57" s="100" customFormat="1" ht="11.2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70"/>
      <c r="N7" s="163"/>
      <c r="O7" s="163"/>
    </row>
    <row r="8" spans="1:57" s="100" customFormat="1" ht="15">
      <c r="A8" s="775" t="s">
        <v>381</v>
      </c>
      <c r="B8" s="775"/>
      <c r="C8" s="775"/>
      <c r="D8" s="775"/>
      <c r="E8" s="775"/>
      <c r="F8" s="775"/>
      <c r="G8" s="775"/>
      <c r="H8" s="775"/>
      <c r="I8" s="775"/>
      <c r="J8" s="775"/>
      <c r="K8" s="775"/>
      <c r="L8" s="775"/>
      <c r="M8" s="775"/>
      <c r="N8" s="775"/>
      <c r="O8" s="775"/>
      <c r="AB8" s="171" t="s">
        <v>381</v>
      </c>
      <c r="AC8" s="171" t="s">
        <v>379</v>
      </c>
      <c r="AD8" s="171" t="s">
        <v>379</v>
      </c>
      <c r="AE8" s="171" t="s">
        <v>379</v>
      </c>
      <c r="AF8" s="171" t="s">
        <v>379</v>
      </c>
      <c r="AG8" s="171" t="s">
        <v>379</v>
      </c>
      <c r="AH8" s="171" t="s">
        <v>379</v>
      </c>
      <c r="AI8" s="171" t="s">
        <v>379</v>
      </c>
      <c r="AJ8" s="171" t="s">
        <v>379</v>
      </c>
      <c r="AK8" s="171" t="s">
        <v>379</v>
      </c>
      <c r="AL8" s="171" t="s">
        <v>379</v>
      </c>
      <c r="AM8" s="171" t="s">
        <v>379</v>
      </c>
      <c r="AN8" s="171" t="s">
        <v>379</v>
      </c>
      <c r="AO8" s="171" t="s">
        <v>379</v>
      </c>
      <c r="AP8" s="171" t="s">
        <v>379</v>
      </c>
    </row>
    <row r="9" spans="1:57" s="100" customFormat="1" ht="15">
      <c r="A9" s="769" t="s">
        <v>382</v>
      </c>
      <c r="B9" s="769"/>
      <c r="C9" s="769"/>
      <c r="D9" s="769"/>
      <c r="E9" s="769"/>
      <c r="F9" s="769"/>
      <c r="G9" s="769"/>
      <c r="H9" s="769"/>
      <c r="I9" s="769"/>
      <c r="J9" s="769"/>
      <c r="K9" s="769"/>
      <c r="L9" s="769"/>
      <c r="M9" s="769"/>
      <c r="N9" s="769"/>
      <c r="O9" s="769"/>
    </row>
    <row r="10" spans="1:57" s="100" customFormat="1" ht="15">
      <c r="A10" s="172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1:57" s="100" customFormat="1" ht="28.5" customHeight="1">
      <c r="A11" s="776" t="s">
        <v>383</v>
      </c>
      <c r="B11" s="776"/>
      <c r="C11" s="776"/>
      <c r="D11" s="776"/>
      <c r="E11" s="776"/>
      <c r="F11" s="776"/>
      <c r="G11" s="776"/>
      <c r="H11" s="776"/>
      <c r="I11" s="776"/>
      <c r="J11" s="776"/>
      <c r="K11" s="776"/>
      <c r="L11" s="776"/>
      <c r="M11" s="776"/>
      <c r="N11" s="776"/>
      <c r="O11" s="776"/>
    </row>
    <row r="12" spans="1:57" s="100" customFormat="1" ht="21" customHeight="1">
      <c r="A12" s="769" t="s">
        <v>384</v>
      </c>
      <c r="B12" s="769"/>
      <c r="C12" s="769"/>
      <c r="D12" s="769"/>
      <c r="E12" s="769"/>
      <c r="F12" s="769"/>
      <c r="G12" s="769"/>
      <c r="H12" s="769"/>
      <c r="I12" s="769"/>
      <c r="J12" s="769"/>
      <c r="K12" s="769"/>
      <c r="L12" s="769"/>
      <c r="M12" s="769"/>
      <c r="N12" s="769"/>
      <c r="O12" s="769"/>
    </row>
    <row r="13" spans="1:57" s="100" customFormat="1" ht="15">
      <c r="A13" s="775" t="s">
        <v>472</v>
      </c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775"/>
      <c r="N13" s="775"/>
      <c r="O13" s="775"/>
      <c r="AQ13" s="171" t="s">
        <v>386</v>
      </c>
      <c r="AR13" s="171" t="s">
        <v>379</v>
      </c>
      <c r="AS13" s="171" t="s">
        <v>379</v>
      </c>
      <c r="AT13" s="171" t="s">
        <v>379</v>
      </c>
      <c r="AU13" s="171" t="s">
        <v>379</v>
      </c>
      <c r="AV13" s="171" t="s">
        <v>379</v>
      </c>
      <c r="AW13" s="171" t="s">
        <v>379</v>
      </c>
      <c r="AX13" s="171" t="s">
        <v>379</v>
      </c>
      <c r="AY13" s="171" t="s">
        <v>379</v>
      </c>
      <c r="AZ13" s="171" t="s">
        <v>379</v>
      </c>
      <c r="BA13" s="171" t="s">
        <v>379</v>
      </c>
      <c r="BB13" s="171" t="s">
        <v>379</v>
      </c>
      <c r="BC13" s="171" t="s">
        <v>379</v>
      </c>
      <c r="BD13" s="171" t="s">
        <v>379</v>
      </c>
      <c r="BE13" s="171" t="s">
        <v>379</v>
      </c>
    </row>
    <row r="14" spans="1:57" s="100" customFormat="1" ht="15.75" customHeight="1">
      <c r="A14" s="769" t="s">
        <v>387</v>
      </c>
      <c r="B14" s="769"/>
      <c r="C14" s="769"/>
      <c r="D14" s="769"/>
      <c r="E14" s="769"/>
      <c r="F14" s="769"/>
      <c r="G14" s="769"/>
      <c r="H14" s="769"/>
      <c r="I14" s="769"/>
      <c r="J14" s="769"/>
      <c r="K14" s="769"/>
      <c r="L14" s="769"/>
      <c r="M14" s="769"/>
      <c r="N14" s="769"/>
      <c r="O14" s="769"/>
    </row>
    <row r="15" spans="1:57" s="100" customFormat="1" ht="30.75" customHeight="1">
      <c r="A15" s="163"/>
      <c r="B15" s="173" t="s">
        <v>473</v>
      </c>
      <c r="C15" s="780" t="s">
        <v>474</v>
      </c>
      <c r="D15" s="780"/>
      <c r="E15" s="780"/>
      <c r="F15" s="780"/>
      <c r="G15" s="780"/>
      <c r="H15" s="174"/>
      <c r="I15" s="174"/>
      <c r="J15" s="174"/>
      <c r="K15" s="174"/>
      <c r="L15" s="174"/>
      <c r="M15" s="174"/>
      <c r="N15" s="174"/>
      <c r="O15" s="174"/>
    </row>
    <row r="16" spans="1:57" s="100" customFormat="1" ht="12.75" customHeight="1">
      <c r="B16" s="175" t="s">
        <v>475</v>
      </c>
      <c r="C16" s="175"/>
      <c r="D16" s="176"/>
      <c r="E16" s="177">
        <v>64967.57</v>
      </c>
      <c r="F16" s="178" t="s">
        <v>476</v>
      </c>
      <c r="H16" s="175"/>
      <c r="I16" s="175"/>
      <c r="J16" s="175"/>
      <c r="K16" s="175"/>
      <c r="L16" s="175"/>
      <c r="M16" s="179"/>
      <c r="N16" s="179"/>
      <c r="O16" s="175"/>
    </row>
    <row r="17" spans="1:70" s="100" customFormat="1" ht="12.75" customHeight="1">
      <c r="B17" s="175" t="s">
        <v>477</v>
      </c>
      <c r="D17" s="176"/>
      <c r="E17" s="177">
        <v>50490.63</v>
      </c>
      <c r="F17" s="178" t="s">
        <v>476</v>
      </c>
      <c r="H17" s="175"/>
      <c r="I17" s="175"/>
      <c r="J17" s="175"/>
      <c r="K17" s="175"/>
      <c r="L17" s="175"/>
      <c r="M17" s="179"/>
      <c r="N17" s="179"/>
      <c r="O17" s="175"/>
    </row>
    <row r="18" spans="1:70" s="100" customFormat="1" ht="12.75" customHeight="1">
      <c r="B18" s="175" t="s">
        <v>478</v>
      </c>
      <c r="C18" s="175"/>
      <c r="D18" s="176"/>
      <c r="E18" s="177">
        <v>18031.89</v>
      </c>
      <c r="F18" s="178" t="s">
        <v>476</v>
      </c>
      <c r="H18" s="175"/>
      <c r="J18" s="175"/>
      <c r="K18" s="175"/>
      <c r="L18" s="175"/>
      <c r="M18" s="180"/>
      <c r="N18" s="170"/>
      <c r="O18" s="181"/>
    </row>
    <row r="19" spans="1:70" s="100" customFormat="1" ht="12.75" customHeight="1">
      <c r="B19" s="175" t="s">
        <v>479</v>
      </c>
      <c r="C19" s="175"/>
      <c r="D19" s="182"/>
      <c r="E19" s="177">
        <v>23.42</v>
      </c>
      <c r="F19" s="178" t="s">
        <v>480</v>
      </c>
      <c r="H19" s="175"/>
      <c r="J19" s="175"/>
      <c r="K19" s="175"/>
      <c r="L19" s="175"/>
      <c r="M19" s="183"/>
      <c r="N19" s="183"/>
      <c r="O19" s="178"/>
    </row>
    <row r="20" spans="1:70" s="100" customFormat="1" ht="15">
      <c r="B20" s="175" t="s">
        <v>481</v>
      </c>
      <c r="C20" s="175"/>
      <c r="E20" s="180"/>
      <c r="F20" s="781" t="s">
        <v>482</v>
      </c>
      <c r="G20" s="781"/>
      <c r="H20" s="781"/>
      <c r="I20" s="781"/>
      <c r="J20" s="781"/>
      <c r="K20" s="781"/>
      <c r="L20" s="781"/>
      <c r="M20" s="781"/>
      <c r="N20" s="781"/>
      <c r="O20" s="781"/>
      <c r="BF20" s="184" t="s">
        <v>482</v>
      </c>
      <c r="BG20" s="184" t="s">
        <v>379</v>
      </c>
      <c r="BH20" s="184" t="s">
        <v>379</v>
      </c>
      <c r="BI20" s="184" t="s">
        <v>379</v>
      </c>
      <c r="BJ20" s="184" t="s">
        <v>379</v>
      </c>
      <c r="BK20" s="184" t="s">
        <v>379</v>
      </c>
      <c r="BL20" s="184" t="s">
        <v>379</v>
      </c>
      <c r="BM20" s="184" t="s">
        <v>379</v>
      </c>
      <c r="BN20" s="184" t="s">
        <v>379</v>
      </c>
      <c r="BO20" s="184" t="s">
        <v>379</v>
      </c>
    </row>
    <row r="21" spans="1:70" s="100" customFormat="1" ht="12.75" customHeight="1">
      <c r="A21" s="175"/>
      <c r="B21" s="175"/>
      <c r="D21" s="180"/>
      <c r="E21" s="181"/>
      <c r="F21" s="185"/>
      <c r="G21" s="186"/>
      <c r="H21" s="175"/>
      <c r="I21" s="175"/>
      <c r="J21" s="175"/>
      <c r="K21" s="175"/>
      <c r="L21" s="782"/>
      <c r="M21" s="782"/>
      <c r="N21" s="175"/>
    </row>
    <row r="22" spans="1:70" s="100" customFormat="1" ht="15">
      <c r="A22" s="187"/>
    </row>
    <row r="23" spans="1:70" s="100" customFormat="1" ht="36" customHeight="1">
      <c r="A23" s="783" t="s">
        <v>0</v>
      </c>
      <c r="B23" s="783" t="s">
        <v>388</v>
      </c>
      <c r="C23" s="783" t="s">
        <v>389</v>
      </c>
      <c r="D23" s="783"/>
      <c r="E23" s="783"/>
      <c r="F23" s="783" t="s">
        <v>390</v>
      </c>
      <c r="G23" s="784" t="s">
        <v>391</v>
      </c>
      <c r="H23" s="785"/>
      <c r="I23" s="786"/>
      <c r="J23" s="784" t="s">
        <v>392</v>
      </c>
      <c r="K23" s="785"/>
      <c r="L23" s="785"/>
      <c r="M23" s="786"/>
      <c r="N23" s="787" t="s">
        <v>393</v>
      </c>
      <c r="O23" s="788"/>
    </row>
    <row r="24" spans="1:70" s="100" customFormat="1" ht="36.75" customHeight="1">
      <c r="A24" s="783"/>
      <c r="B24" s="783"/>
      <c r="C24" s="783"/>
      <c r="D24" s="783"/>
      <c r="E24" s="783"/>
      <c r="F24" s="783"/>
      <c r="G24" s="188" t="s">
        <v>394</v>
      </c>
      <c r="H24" s="188" t="s">
        <v>395</v>
      </c>
      <c r="I24" s="791" t="s">
        <v>396</v>
      </c>
      <c r="J24" s="783" t="s">
        <v>394</v>
      </c>
      <c r="K24" s="793" t="s">
        <v>397</v>
      </c>
      <c r="L24" s="188" t="s">
        <v>395</v>
      </c>
      <c r="M24" s="791" t="s">
        <v>396</v>
      </c>
      <c r="N24" s="789"/>
      <c r="O24" s="790"/>
    </row>
    <row r="25" spans="1:70" s="100" customFormat="1" ht="24">
      <c r="A25" s="783"/>
      <c r="B25" s="783"/>
      <c r="C25" s="783"/>
      <c r="D25" s="783"/>
      <c r="E25" s="783"/>
      <c r="F25" s="783"/>
      <c r="G25" s="188" t="s">
        <v>397</v>
      </c>
      <c r="H25" s="189" t="s">
        <v>398</v>
      </c>
      <c r="I25" s="792"/>
      <c r="J25" s="783"/>
      <c r="K25" s="794"/>
      <c r="L25" s="189" t="s">
        <v>398</v>
      </c>
      <c r="M25" s="792"/>
      <c r="N25" s="188" t="s">
        <v>399</v>
      </c>
      <c r="O25" s="188" t="s">
        <v>400</v>
      </c>
    </row>
    <row r="26" spans="1:70" s="100" customFormat="1" ht="15">
      <c r="A26" s="190">
        <v>1</v>
      </c>
      <c r="B26" s="190">
        <v>2</v>
      </c>
      <c r="C26" s="795">
        <v>3</v>
      </c>
      <c r="D26" s="795"/>
      <c r="E26" s="795"/>
      <c r="F26" s="190">
        <v>4</v>
      </c>
      <c r="G26" s="190">
        <v>5</v>
      </c>
      <c r="H26" s="190">
        <v>6</v>
      </c>
      <c r="I26" s="190">
        <v>7</v>
      </c>
      <c r="J26" s="190">
        <v>8</v>
      </c>
      <c r="K26" s="190">
        <v>9</v>
      </c>
      <c r="L26" s="190">
        <v>10</v>
      </c>
      <c r="M26" s="190">
        <v>11</v>
      </c>
      <c r="N26" s="190">
        <v>12</v>
      </c>
      <c r="O26" s="190">
        <v>13</v>
      </c>
    </row>
    <row r="27" spans="1:70" s="100" customFormat="1" ht="15">
      <c r="A27" s="777" t="s">
        <v>483</v>
      </c>
      <c r="B27" s="778"/>
      <c r="C27" s="778"/>
      <c r="D27" s="778"/>
      <c r="E27" s="778"/>
      <c r="F27" s="778"/>
      <c r="G27" s="778"/>
      <c r="H27" s="778"/>
      <c r="I27" s="778"/>
      <c r="J27" s="778"/>
      <c r="K27" s="778"/>
      <c r="L27" s="778"/>
      <c r="M27" s="778"/>
      <c r="N27" s="778"/>
      <c r="O27" s="779"/>
      <c r="BP27" s="191" t="s">
        <v>483</v>
      </c>
    </row>
    <row r="28" spans="1:70" s="100" customFormat="1" ht="67.5">
      <c r="A28" s="192" t="s">
        <v>402</v>
      </c>
      <c r="B28" s="193" t="s">
        <v>484</v>
      </c>
      <c r="C28" s="799" t="s">
        <v>485</v>
      </c>
      <c r="D28" s="799"/>
      <c r="E28" s="799"/>
      <c r="F28" s="194">
        <v>0.15</v>
      </c>
      <c r="G28" s="195" t="s">
        <v>486</v>
      </c>
      <c r="H28" s="195" t="s">
        <v>487</v>
      </c>
      <c r="I28" s="195"/>
      <c r="J28" s="195">
        <v>7120.29</v>
      </c>
      <c r="K28" s="195">
        <v>778.06</v>
      </c>
      <c r="L28" s="196" t="s">
        <v>488</v>
      </c>
      <c r="M28" s="195"/>
      <c r="N28" s="197">
        <v>12.052</v>
      </c>
      <c r="O28" s="198">
        <v>1.81</v>
      </c>
      <c r="BP28" s="191"/>
      <c r="BQ28" s="199" t="s">
        <v>485</v>
      </c>
    </row>
    <row r="29" spans="1:70" s="100" customFormat="1" ht="15">
      <c r="A29" s="200"/>
      <c r="B29" s="201"/>
      <c r="C29" s="202" t="s">
        <v>489</v>
      </c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4"/>
      <c r="BP29" s="191"/>
      <c r="BQ29" s="199"/>
    </row>
    <row r="30" spans="1:70" s="100" customFormat="1" ht="15">
      <c r="A30" s="205"/>
      <c r="B30" s="206" t="s">
        <v>402</v>
      </c>
      <c r="C30" s="800" t="s">
        <v>408</v>
      </c>
      <c r="D30" s="800"/>
      <c r="E30" s="800"/>
      <c r="F30" s="800"/>
      <c r="G30" s="800"/>
      <c r="H30" s="800"/>
      <c r="I30" s="800"/>
      <c r="J30" s="800"/>
      <c r="K30" s="800"/>
      <c r="L30" s="800"/>
      <c r="M30" s="800"/>
      <c r="N30" s="800"/>
      <c r="O30" s="801"/>
      <c r="BP30" s="191"/>
      <c r="BQ30" s="199"/>
      <c r="BR30" s="164" t="s">
        <v>408</v>
      </c>
    </row>
    <row r="31" spans="1:70" s="100" customFormat="1" ht="15">
      <c r="A31" s="207"/>
      <c r="B31" s="208"/>
      <c r="C31" s="208"/>
      <c r="D31" s="208"/>
      <c r="E31" s="209" t="s">
        <v>490</v>
      </c>
      <c r="F31" s="210"/>
      <c r="G31" s="211"/>
      <c r="H31" s="176"/>
      <c r="I31" s="176"/>
      <c r="J31" s="212">
        <v>3295.29</v>
      </c>
      <c r="K31" s="213"/>
      <c r="L31" s="213"/>
      <c r="M31" s="213"/>
      <c r="N31" s="214"/>
      <c r="O31" s="215"/>
      <c r="BP31" s="191"/>
      <c r="BQ31" s="199"/>
    </row>
    <row r="32" spans="1:70" s="100" customFormat="1" ht="15">
      <c r="A32" s="207"/>
      <c r="B32" s="208"/>
      <c r="C32" s="208"/>
      <c r="D32" s="208"/>
      <c r="E32" s="209" t="s">
        <v>491</v>
      </c>
      <c r="F32" s="210"/>
      <c r="G32" s="211"/>
      <c r="H32" s="176"/>
      <c r="I32" s="176"/>
      <c r="J32" s="212">
        <v>1647.65</v>
      </c>
      <c r="K32" s="213"/>
      <c r="L32" s="213"/>
      <c r="M32" s="213"/>
      <c r="N32" s="214"/>
      <c r="O32" s="215"/>
      <c r="BP32" s="191"/>
      <c r="BQ32" s="199"/>
    </row>
    <row r="33" spans="1:70" s="100" customFormat="1" ht="15">
      <c r="A33" s="207"/>
      <c r="B33" s="208"/>
      <c r="C33" s="208"/>
      <c r="D33" s="208"/>
      <c r="E33" s="209" t="s">
        <v>411</v>
      </c>
      <c r="F33" s="210"/>
      <c r="G33" s="211"/>
      <c r="H33" s="176"/>
      <c r="I33" s="176"/>
      <c r="J33" s="212">
        <v>12063.23</v>
      </c>
      <c r="K33" s="213"/>
      <c r="L33" s="213"/>
      <c r="M33" s="213"/>
      <c r="N33" s="214"/>
      <c r="O33" s="215"/>
      <c r="BP33" s="191"/>
      <c r="BQ33" s="199"/>
    </row>
    <row r="34" spans="1:70" s="100" customFormat="1" ht="56.25">
      <c r="A34" s="192" t="s">
        <v>412</v>
      </c>
      <c r="B34" s="193" t="s">
        <v>492</v>
      </c>
      <c r="C34" s="799" t="s">
        <v>493</v>
      </c>
      <c r="D34" s="799"/>
      <c r="E34" s="799"/>
      <c r="F34" s="194">
        <v>0.15</v>
      </c>
      <c r="G34" s="195">
        <v>1089.9000000000001</v>
      </c>
      <c r="H34" s="195" t="s">
        <v>494</v>
      </c>
      <c r="I34" s="195"/>
      <c r="J34" s="195">
        <v>1888.25</v>
      </c>
      <c r="K34" s="195"/>
      <c r="L34" s="196" t="s">
        <v>495</v>
      </c>
      <c r="M34" s="195"/>
      <c r="N34" s="216">
        <v>0</v>
      </c>
      <c r="O34" s="216">
        <v>0</v>
      </c>
      <c r="BP34" s="191"/>
      <c r="BQ34" s="199" t="s">
        <v>493</v>
      </c>
    </row>
    <row r="35" spans="1:70" s="100" customFormat="1" ht="15">
      <c r="A35" s="200"/>
      <c r="B35" s="201"/>
      <c r="C35" s="202" t="s">
        <v>489</v>
      </c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4"/>
      <c r="BP35" s="191"/>
      <c r="BQ35" s="199"/>
    </row>
    <row r="36" spans="1:70" s="100" customFormat="1" ht="15">
      <c r="A36" s="205"/>
      <c r="B36" s="206" t="s">
        <v>402</v>
      </c>
      <c r="C36" s="800" t="s">
        <v>408</v>
      </c>
      <c r="D36" s="800"/>
      <c r="E36" s="800"/>
      <c r="F36" s="800"/>
      <c r="G36" s="800"/>
      <c r="H36" s="800"/>
      <c r="I36" s="800"/>
      <c r="J36" s="800"/>
      <c r="K36" s="800"/>
      <c r="L36" s="800"/>
      <c r="M36" s="800"/>
      <c r="N36" s="800"/>
      <c r="O36" s="801"/>
      <c r="BP36" s="191"/>
      <c r="BQ36" s="199"/>
      <c r="BR36" s="164" t="s">
        <v>408</v>
      </c>
    </row>
    <row r="37" spans="1:70" s="100" customFormat="1" ht="15">
      <c r="A37" s="207"/>
      <c r="B37" s="208"/>
      <c r="C37" s="208"/>
      <c r="D37" s="208"/>
      <c r="E37" s="209" t="s">
        <v>496</v>
      </c>
      <c r="F37" s="210"/>
      <c r="G37" s="211"/>
      <c r="H37" s="176"/>
      <c r="I37" s="176"/>
      <c r="J37" s="212">
        <v>1226.21</v>
      </c>
      <c r="K37" s="213"/>
      <c r="L37" s="213"/>
      <c r="M37" s="213"/>
      <c r="N37" s="214"/>
      <c r="O37" s="215"/>
      <c r="BP37" s="191"/>
      <c r="BQ37" s="199"/>
    </row>
    <row r="38" spans="1:70" s="100" customFormat="1" ht="15">
      <c r="A38" s="207"/>
      <c r="B38" s="208"/>
      <c r="C38" s="208"/>
      <c r="D38" s="208"/>
      <c r="E38" s="209" t="s">
        <v>497</v>
      </c>
      <c r="F38" s="210"/>
      <c r="G38" s="211"/>
      <c r="H38" s="176"/>
      <c r="I38" s="176"/>
      <c r="J38" s="212">
        <v>613.11</v>
      </c>
      <c r="K38" s="213"/>
      <c r="L38" s="213"/>
      <c r="M38" s="213"/>
      <c r="N38" s="214"/>
      <c r="O38" s="215"/>
      <c r="BP38" s="191"/>
      <c r="BQ38" s="199"/>
    </row>
    <row r="39" spans="1:70" s="100" customFormat="1" ht="15">
      <c r="A39" s="207"/>
      <c r="B39" s="208"/>
      <c r="C39" s="208"/>
      <c r="D39" s="208"/>
      <c r="E39" s="209" t="s">
        <v>411</v>
      </c>
      <c r="F39" s="210"/>
      <c r="G39" s="211"/>
      <c r="H39" s="176"/>
      <c r="I39" s="176"/>
      <c r="J39" s="212">
        <v>3727.57</v>
      </c>
      <c r="K39" s="213"/>
      <c r="L39" s="213"/>
      <c r="M39" s="213"/>
      <c r="N39" s="214"/>
      <c r="O39" s="215"/>
      <c r="BP39" s="191"/>
      <c r="BQ39" s="199"/>
    </row>
    <row r="40" spans="1:70" s="100" customFormat="1" ht="45">
      <c r="A40" s="192" t="s">
        <v>419</v>
      </c>
      <c r="B40" s="193" t="s">
        <v>498</v>
      </c>
      <c r="C40" s="799" t="s">
        <v>499</v>
      </c>
      <c r="D40" s="799"/>
      <c r="E40" s="799"/>
      <c r="F40" s="217">
        <v>0.6</v>
      </c>
      <c r="G40" s="195">
        <v>32.74</v>
      </c>
      <c r="H40" s="195" t="s">
        <v>500</v>
      </c>
      <c r="I40" s="195"/>
      <c r="J40" s="195">
        <v>226.89</v>
      </c>
      <c r="K40" s="195"/>
      <c r="L40" s="196" t="s">
        <v>501</v>
      </c>
      <c r="M40" s="195"/>
      <c r="N40" s="216">
        <v>0</v>
      </c>
      <c r="O40" s="216">
        <v>0</v>
      </c>
      <c r="BP40" s="191"/>
      <c r="BQ40" s="199" t="s">
        <v>499</v>
      </c>
    </row>
    <row r="41" spans="1:70" s="100" customFormat="1" ht="15">
      <c r="A41" s="200"/>
      <c r="B41" s="201"/>
      <c r="C41" s="202" t="s">
        <v>502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4"/>
      <c r="BP41" s="191"/>
      <c r="BQ41" s="199"/>
    </row>
    <row r="42" spans="1:70" s="100" customFormat="1" ht="15">
      <c r="A42" s="205"/>
      <c r="B42" s="206" t="s">
        <v>402</v>
      </c>
      <c r="C42" s="800" t="s">
        <v>408</v>
      </c>
      <c r="D42" s="800"/>
      <c r="E42" s="800"/>
      <c r="F42" s="800"/>
      <c r="G42" s="800"/>
      <c r="H42" s="800"/>
      <c r="I42" s="800"/>
      <c r="J42" s="800"/>
      <c r="K42" s="800"/>
      <c r="L42" s="800"/>
      <c r="M42" s="800"/>
      <c r="N42" s="800"/>
      <c r="O42" s="801"/>
      <c r="BP42" s="191"/>
      <c r="BQ42" s="199"/>
      <c r="BR42" s="164" t="s">
        <v>408</v>
      </c>
    </row>
    <row r="43" spans="1:70" s="100" customFormat="1" ht="15">
      <c r="A43" s="207"/>
      <c r="B43" s="208"/>
      <c r="C43" s="208"/>
      <c r="D43" s="208"/>
      <c r="E43" s="209" t="s">
        <v>503</v>
      </c>
      <c r="F43" s="210"/>
      <c r="G43" s="211"/>
      <c r="H43" s="176"/>
      <c r="I43" s="176"/>
      <c r="J43" s="212">
        <v>147.41</v>
      </c>
      <c r="K43" s="213"/>
      <c r="L43" s="213"/>
      <c r="M43" s="213"/>
      <c r="N43" s="214"/>
      <c r="O43" s="215"/>
      <c r="BP43" s="191"/>
      <c r="BQ43" s="199"/>
    </row>
    <row r="44" spans="1:70" s="100" customFormat="1" ht="15">
      <c r="A44" s="207"/>
      <c r="B44" s="208"/>
      <c r="C44" s="208"/>
      <c r="D44" s="208"/>
      <c r="E44" s="209" t="s">
        <v>504</v>
      </c>
      <c r="F44" s="210"/>
      <c r="G44" s="211"/>
      <c r="H44" s="176"/>
      <c r="I44" s="176"/>
      <c r="J44" s="212">
        <v>73.709999999999994</v>
      </c>
      <c r="K44" s="213"/>
      <c r="L44" s="213"/>
      <c r="M44" s="213"/>
      <c r="N44" s="214"/>
      <c r="O44" s="215"/>
      <c r="BP44" s="191"/>
      <c r="BQ44" s="199"/>
    </row>
    <row r="45" spans="1:70" s="100" customFormat="1" ht="15">
      <c r="A45" s="207"/>
      <c r="B45" s="208"/>
      <c r="C45" s="208"/>
      <c r="D45" s="208"/>
      <c r="E45" s="209" t="s">
        <v>411</v>
      </c>
      <c r="F45" s="210"/>
      <c r="G45" s="211"/>
      <c r="H45" s="176"/>
      <c r="I45" s="176"/>
      <c r="J45" s="212">
        <v>448.01</v>
      </c>
      <c r="K45" s="213"/>
      <c r="L45" s="213"/>
      <c r="M45" s="213"/>
      <c r="N45" s="214"/>
      <c r="O45" s="215"/>
      <c r="BP45" s="191"/>
      <c r="BQ45" s="199"/>
    </row>
    <row r="46" spans="1:70" s="100" customFormat="1" ht="33.75">
      <c r="A46" s="192" t="s">
        <v>426</v>
      </c>
      <c r="B46" s="193" t="s">
        <v>505</v>
      </c>
      <c r="C46" s="799" t="s">
        <v>506</v>
      </c>
      <c r="D46" s="799"/>
      <c r="E46" s="799"/>
      <c r="F46" s="217">
        <v>1.5</v>
      </c>
      <c r="G46" s="195" t="s">
        <v>507</v>
      </c>
      <c r="H46" s="195" t="s">
        <v>508</v>
      </c>
      <c r="I46" s="195"/>
      <c r="J46" s="195">
        <v>16371.19</v>
      </c>
      <c r="K46" s="195">
        <v>10170.52</v>
      </c>
      <c r="L46" s="196" t="s">
        <v>509</v>
      </c>
      <c r="M46" s="195"/>
      <c r="N46" s="218">
        <v>14.4095</v>
      </c>
      <c r="O46" s="198">
        <v>21.61</v>
      </c>
      <c r="BP46" s="191"/>
      <c r="BQ46" s="199" t="s">
        <v>506</v>
      </c>
    </row>
    <row r="47" spans="1:70" s="100" customFormat="1" ht="15">
      <c r="A47" s="200"/>
      <c r="B47" s="201"/>
      <c r="C47" s="202" t="s">
        <v>510</v>
      </c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4"/>
      <c r="BP47" s="191"/>
      <c r="BQ47" s="199"/>
    </row>
    <row r="48" spans="1:70" s="100" customFormat="1" ht="15">
      <c r="A48" s="205"/>
      <c r="B48" s="206" t="s">
        <v>402</v>
      </c>
      <c r="C48" s="800" t="s">
        <v>408</v>
      </c>
      <c r="D48" s="800"/>
      <c r="E48" s="800"/>
      <c r="F48" s="800"/>
      <c r="G48" s="800"/>
      <c r="H48" s="800"/>
      <c r="I48" s="800"/>
      <c r="J48" s="800"/>
      <c r="K48" s="800"/>
      <c r="L48" s="800"/>
      <c r="M48" s="800"/>
      <c r="N48" s="800"/>
      <c r="O48" s="801"/>
      <c r="BP48" s="191"/>
      <c r="BQ48" s="199"/>
      <c r="BR48" s="164" t="s">
        <v>408</v>
      </c>
    </row>
    <row r="49" spans="1:72" s="100" customFormat="1" ht="15">
      <c r="A49" s="207"/>
      <c r="B49" s="208"/>
      <c r="C49" s="208"/>
      <c r="D49" s="208"/>
      <c r="E49" s="209" t="s">
        <v>511</v>
      </c>
      <c r="F49" s="210"/>
      <c r="G49" s="211"/>
      <c r="H49" s="176"/>
      <c r="I49" s="176"/>
      <c r="J49" s="212">
        <v>11920.42</v>
      </c>
      <c r="K49" s="213"/>
      <c r="L49" s="213"/>
      <c r="M49" s="213"/>
      <c r="N49" s="214"/>
      <c r="O49" s="215"/>
      <c r="BP49" s="191"/>
      <c r="BQ49" s="199"/>
    </row>
    <row r="50" spans="1:72" s="100" customFormat="1" ht="15">
      <c r="A50" s="207"/>
      <c r="B50" s="208"/>
      <c r="C50" s="208"/>
      <c r="D50" s="208"/>
      <c r="E50" s="209" t="s">
        <v>512</v>
      </c>
      <c r="F50" s="210"/>
      <c r="G50" s="211"/>
      <c r="H50" s="176"/>
      <c r="I50" s="176"/>
      <c r="J50" s="212">
        <v>5960.21</v>
      </c>
      <c r="K50" s="213"/>
      <c r="L50" s="213"/>
      <c r="M50" s="213"/>
      <c r="N50" s="214"/>
      <c r="O50" s="215"/>
      <c r="BP50" s="191"/>
      <c r="BQ50" s="199"/>
    </row>
    <row r="51" spans="1:72" s="100" customFormat="1" ht="15">
      <c r="A51" s="207"/>
      <c r="B51" s="208"/>
      <c r="C51" s="208"/>
      <c r="D51" s="208"/>
      <c r="E51" s="209" t="s">
        <v>411</v>
      </c>
      <c r="F51" s="210"/>
      <c r="G51" s="211"/>
      <c r="H51" s="176"/>
      <c r="I51" s="176"/>
      <c r="J51" s="212">
        <v>34251.82</v>
      </c>
      <c r="K51" s="213"/>
      <c r="L51" s="213"/>
      <c r="M51" s="213"/>
      <c r="N51" s="214"/>
      <c r="O51" s="215"/>
      <c r="BP51" s="191"/>
      <c r="BQ51" s="199"/>
    </row>
    <row r="52" spans="1:72" s="100" customFormat="1" ht="22.5">
      <c r="A52" s="802" t="s">
        <v>432</v>
      </c>
      <c r="B52" s="803"/>
      <c r="C52" s="803"/>
      <c r="D52" s="803"/>
      <c r="E52" s="803"/>
      <c r="F52" s="803"/>
      <c r="G52" s="803"/>
      <c r="H52" s="803"/>
      <c r="I52" s="804"/>
      <c r="J52" s="195">
        <v>25606.62</v>
      </c>
      <c r="K52" s="195">
        <v>10948.58</v>
      </c>
      <c r="L52" s="195" t="s">
        <v>513</v>
      </c>
      <c r="M52" s="195"/>
      <c r="N52" s="219"/>
      <c r="O52" s="198">
        <v>23.42</v>
      </c>
      <c r="BS52" s="199" t="s">
        <v>432</v>
      </c>
    </row>
    <row r="53" spans="1:72" s="100" customFormat="1" ht="15" hidden="1">
      <c r="A53" s="802" t="s">
        <v>433</v>
      </c>
      <c r="B53" s="803"/>
      <c r="C53" s="803"/>
      <c r="D53" s="803"/>
      <c r="E53" s="803"/>
      <c r="F53" s="803"/>
      <c r="G53" s="803"/>
      <c r="H53" s="803"/>
      <c r="I53" s="804"/>
      <c r="J53" s="195">
        <v>16589.34</v>
      </c>
      <c r="K53" s="195"/>
      <c r="L53" s="195"/>
      <c r="M53" s="195"/>
      <c r="N53" s="219"/>
      <c r="O53" s="219"/>
      <c r="BS53" s="199" t="s">
        <v>433</v>
      </c>
    </row>
    <row r="54" spans="1:72" s="100" customFormat="1" ht="15" hidden="1">
      <c r="A54" s="796" t="s">
        <v>434</v>
      </c>
      <c r="B54" s="797"/>
      <c r="C54" s="797"/>
      <c r="D54" s="797"/>
      <c r="E54" s="797"/>
      <c r="F54" s="797"/>
      <c r="G54" s="797"/>
      <c r="H54" s="797"/>
      <c r="I54" s="798"/>
      <c r="J54" s="220"/>
      <c r="K54" s="220"/>
      <c r="L54" s="220"/>
      <c r="M54" s="220"/>
      <c r="N54" s="221"/>
      <c r="O54" s="221"/>
      <c r="BS54" s="199"/>
      <c r="BT54" s="164" t="s">
        <v>434</v>
      </c>
    </row>
    <row r="55" spans="1:72" s="100" customFormat="1" ht="15" hidden="1">
      <c r="A55" s="796" t="s">
        <v>514</v>
      </c>
      <c r="B55" s="797"/>
      <c r="C55" s="797"/>
      <c r="D55" s="797"/>
      <c r="E55" s="797"/>
      <c r="F55" s="797"/>
      <c r="G55" s="797"/>
      <c r="H55" s="797"/>
      <c r="I55" s="798"/>
      <c r="J55" s="220">
        <v>16589.34</v>
      </c>
      <c r="K55" s="220"/>
      <c r="L55" s="220"/>
      <c r="M55" s="220"/>
      <c r="N55" s="221"/>
      <c r="O55" s="221"/>
      <c r="BS55" s="199"/>
      <c r="BT55" s="164" t="s">
        <v>514</v>
      </c>
    </row>
    <row r="56" spans="1:72" s="100" customFormat="1" ht="15" hidden="1">
      <c r="A56" s="802" t="s">
        <v>438</v>
      </c>
      <c r="B56" s="803"/>
      <c r="C56" s="803"/>
      <c r="D56" s="803"/>
      <c r="E56" s="803"/>
      <c r="F56" s="803"/>
      <c r="G56" s="803"/>
      <c r="H56" s="803"/>
      <c r="I56" s="804"/>
      <c r="J56" s="195">
        <v>8294.67</v>
      </c>
      <c r="K56" s="195"/>
      <c r="L56" s="195"/>
      <c r="M56" s="195"/>
      <c r="N56" s="219"/>
      <c r="O56" s="219"/>
      <c r="BS56" s="199" t="s">
        <v>438</v>
      </c>
    </row>
    <row r="57" spans="1:72" s="100" customFormat="1" ht="15" hidden="1">
      <c r="A57" s="796" t="s">
        <v>434</v>
      </c>
      <c r="B57" s="797"/>
      <c r="C57" s="797"/>
      <c r="D57" s="797"/>
      <c r="E57" s="797"/>
      <c r="F57" s="797"/>
      <c r="G57" s="797"/>
      <c r="H57" s="797"/>
      <c r="I57" s="798"/>
      <c r="J57" s="220"/>
      <c r="K57" s="220"/>
      <c r="L57" s="220"/>
      <c r="M57" s="220"/>
      <c r="N57" s="221"/>
      <c r="O57" s="221"/>
      <c r="BS57" s="199"/>
      <c r="BT57" s="164" t="s">
        <v>434</v>
      </c>
    </row>
    <row r="58" spans="1:72" s="100" customFormat="1" ht="15" hidden="1">
      <c r="A58" s="796" t="s">
        <v>515</v>
      </c>
      <c r="B58" s="797"/>
      <c r="C58" s="797"/>
      <c r="D58" s="797"/>
      <c r="E58" s="797"/>
      <c r="F58" s="797"/>
      <c r="G58" s="797"/>
      <c r="H58" s="797"/>
      <c r="I58" s="798"/>
      <c r="J58" s="220">
        <v>8294.67</v>
      </c>
      <c r="K58" s="220"/>
      <c r="L58" s="220"/>
      <c r="M58" s="220"/>
      <c r="N58" s="221"/>
      <c r="O58" s="221"/>
      <c r="BS58" s="199"/>
      <c r="BT58" s="164" t="s">
        <v>515</v>
      </c>
    </row>
    <row r="59" spans="1:72" s="100" customFormat="1" ht="15" hidden="1">
      <c r="A59" s="802" t="s">
        <v>442</v>
      </c>
      <c r="B59" s="803"/>
      <c r="C59" s="803"/>
      <c r="D59" s="803"/>
      <c r="E59" s="803"/>
      <c r="F59" s="803"/>
      <c r="G59" s="803"/>
      <c r="H59" s="803"/>
      <c r="I59" s="804"/>
      <c r="J59" s="195"/>
      <c r="K59" s="195"/>
      <c r="L59" s="195"/>
      <c r="M59" s="195"/>
      <c r="N59" s="219"/>
      <c r="O59" s="219"/>
      <c r="BS59" s="199" t="s">
        <v>442</v>
      </c>
    </row>
    <row r="60" spans="1:72" s="100" customFormat="1" ht="15" hidden="1">
      <c r="A60" s="796" t="s">
        <v>516</v>
      </c>
      <c r="B60" s="797"/>
      <c r="C60" s="797"/>
      <c r="D60" s="797"/>
      <c r="E60" s="797"/>
      <c r="F60" s="797"/>
      <c r="G60" s="797"/>
      <c r="H60" s="797"/>
      <c r="I60" s="798"/>
      <c r="J60" s="220"/>
      <c r="K60" s="220"/>
      <c r="L60" s="220"/>
      <c r="M60" s="220"/>
      <c r="N60" s="221"/>
      <c r="O60" s="221"/>
      <c r="BS60" s="199"/>
      <c r="BT60" s="164" t="s">
        <v>516</v>
      </c>
    </row>
    <row r="61" spans="1:72" s="100" customFormat="1" ht="22.5" hidden="1">
      <c r="A61" s="796" t="s">
        <v>517</v>
      </c>
      <c r="B61" s="797"/>
      <c r="C61" s="797"/>
      <c r="D61" s="797"/>
      <c r="E61" s="797"/>
      <c r="F61" s="797"/>
      <c r="G61" s="797"/>
      <c r="H61" s="797"/>
      <c r="I61" s="798"/>
      <c r="J61" s="220">
        <v>25606.62</v>
      </c>
      <c r="K61" s="220">
        <v>10948.58</v>
      </c>
      <c r="L61" s="220" t="s">
        <v>513</v>
      </c>
      <c r="M61" s="220"/>
      <c r="N61" s="221"/>
      <c r="O61" s="222">
        <v>23.42</v>
      </c>
      <c r="BS61" s="199"/>
      <c r="BT61" s="164" t="s">
        <v>517</v>
      </c>
    </row>
    <row r="62" spans="1:72" s="100" customFormat="1" ht="15" hidden="1">
      <c r="A62" s="796" t="s">
        <v>518</v>
      </c>
      <c r="B62" s="797"/>
      <c r="C62" s="797"/>
      <c r="D62" s="797"/>
      <c r="E62" s="797"/>
      <c r="F62" s="797"/>
      <c r="G62" s="797"/>
      <c r="H62" s="797"/>
      <c r="I62" s="798"/>
      <c r="J62" s="220">
        <v>16589.34</v>
      </c>
      <c r="K62" s="220"/>
      <c r="L62" s="220"/>
      <c r="M62" s="220"/>
      <c r="N62" s="221"/>
      <c r="O62" s="221"/>
      <c r="BS62" s="199"/>
      <c r="BT62" s="164" t="s">
        <v>518</v>
      </c>
    </row>
    <row r="63" spans="1:72" s="100" customFormat="1" ht="15" hidden="1">
      <c r="A63" s="796" t="s">
        <v>519</v>
      </c>
      <c r="B63" s="797"/>
      <c r="C63" s="797"/>
      <c r="D63" s="797"/>
      <c r="E63" s="797"/>
      <c r="F63" s="797"/>
      <c r="G63" s="797"/>
      <c r="H63" s="797"/>
      <c r="I63" s="798"/>
      <c r="J63" s="220">
        <v>8294.67</v>
      </c>
      <c r="K63" s="220"/>
      <c r="L63" s="220"/>
      <c r="M63" s="220"/>
      <c r="N63" s="221"/>
      <c r="O63" s="221"/>
      <c r="BS63" s="199"/>
      <c r="BT63" s="164" t="s">
        <v>519</v>
      </c>
    </row>
    <row r="64" spans="1:72" s="100" customFormat="1" ht="15" hidden="1">
      <c r="A64" s="796" t="s">
        <v>520</v>
      </c>
      <c r="B64" s="797"/>
      <c r="C64" s="797"/>
      <c r="D64" s="797"/>
      <c r="E64" s="797"/>
      <c r="F64" s="797"/>
      <c r="G64" s="797"/>
      <c r="H64" s="797"/>
      <c r="I64" s="798"/>
      <c r="J64" s="220">
        <v>50490.63</v>
      </c>
      <c r="K64" s="220"/>
      <c r="L64" s="220"/>
      <c r="M64" s="220"/>
      <c r="N64" s="221"/>
      <c r="O64" s="222">
        <v>23.42</v>
      </c>
      <c r="BS64" s="199"/>
      <c r="BT64" s="164" t="s">
        <v>520</v>
      </c>
    </row>
    <row r="65" spans="1:74" s="100" customFormat="1" ht="15">
      <c r="A65" s="796" t="s">
        <v>459</v>
      </c>
      <c r="B65" s="797"/>
      <c r="C65" s="797"/>
      <c r="D65" s="797"/>
      <c r="E65" s="797"/>
      <c r="F65" s="797"/>
      <c r="G65" s="797"/>
      <c r="H65" s="797"/>
      <c r="I65" s="798"/>
      <c r="J65" s="220">
        <v>50490.63</v>
      </c>
      <c r="K65" s="220"/>
      <c r="L65" s="220"/>
      <c r="M65" s="220"/>
      <c r="N65" s="221"/>
      <c r="O65" s="222">
        <v>23.42</v>
      </c>
      <c r="BS65" s="199"/>
      <c r="BT65" s="164" t="s">
        <v>459</v>
      </c>
    </row>
    <row r="66" spans="1:74" s="100" customFormat="1" ht="15">
      <c r="A66" s="796" t="s">
        <v>460</v>
      </c>
      <c r="B66" s="797"/>
      <c r="C66" s="797"/>
      <c r="D66" s="797"/>
      <c r="E66" s="797"/>
      <c r="F66" s="797"/>
      <c r="G66" s="797"/>
      <c r="H66" s="797"/>
      <c r="I66" s="798"/>
      <c r="J66" s="220"/>
      <c r="K66" s="220"/>
      <c r="L66" s="220"/>
      <c r="M66" s="220"/>
      <c r="N66" s="221"/>
      <c r="O66" s="221"/>
      <c r="BS66" s="199"/>
      <c r="BT66" s="164" t="s">
        <v>460</v>
      </c>
    </row>
    <row r="67" spans="1:74" s="100" customFormat="1" ht="15">
      <c r="A67" s="796" t="s">
        <v>461</v>
      </c>
      <c r="B67" s="797"/>
      <c r="C67" s="797"/>
      <c r="D67" s="797"/>
      <c r="E67" s="797"/>
      <c r="F67" s="797"/>
      <c r="G67" s="797"/>
      <c r="H67" s="797"/>
      <c r="I67" s="798"/>
      <c r="J67" s="220">
        <v>10948.58</v>
      </c>
      <c r="K67" s="220"/>
      <c r="L67" s="220"/>
      <c r="M67" s="220"/>
      <c r="N67" s="221"/>
      <c r="O67" s="221"/>
      <c r="BS67" s="199"/>
      <c r="BT67" s="164" t="s">
        <v>461</v>
      </c>
    </row>
    <row r="68" spans="1:74" s="100" customFormat="1" ht="15">
      <c r="A68" s="796" t="s">
        <v>463</v>
      </c>
      <c r="B68" s="797"/>
      <c r="C68" s="797"/>
      <c r="D68" s="797"/>
      <c r="E68" s="797"/>
      <c r="F68" s="797"/>
      <c r="G68" s="797"/>
      <c r="H68" s="797"/>
      <c r="I68" s="798"/>
      <c r="J68" s="220">
        <v>14658.04</v>
      </c>
      <c r="K68" s="220"/>
      <c r="L68" s="220"/>
      <c r="M68" s="220"/>
      <c r="N68" s="221"/>
      <c r="O68" s="221"/>
      <c r="BS68" s="199"/>
      <c r="BT68" s="164" t="s">
        <v>463</v>
      </c>
    </row>
    <row r="69" spans="1:74" s="100" customFormat="1" ht="15">
      <c r="A69" s="796" t="s">
        <v>521</v>
      </c>
      <c r="B69" s="797"/>
      <c r="C69" s="797"/>
      <c r="D69" s="797"/>
      <c r="E69" s="797"/>
      <c r="F69" s="797"/>
      <c r="G69" s="797"/>
      <c r="H69" s="797"/>
      <c r="I69" s="798"/>
      <c r="J69" s="220">
        <v>7083.31</v>
      </c>
      <c r="K69" s="220"/>
      <c r="L69" s="220"/>
      <c r="M69" s="220"/>
      <c r="N69" s="221"/>
      <c r="O69" s="221"/>
      <c r="BS69" s="199"/>
      <c r="BT69" s="164" t="s">
        <v>521</v>
      </c>
    </row>
    <row r="70" spans="1:74" s="100" customFormat="1" ht="15">
      <c r="A70" s="796" t="s">
        <v>464</v>
      </c>
      <c r="B70" s="797"/>
      <c r="C70" s="797"/>
      <c r="D70" s="797"/>
      <c r="E70" s="797"/>
      <c r="F70" s="797"/>
      <c r="G70" s="797"/>
      <c r="H70" s="797"/>
      <c r="I70" s="798"/>
      <c r="J70" s="220">
        <v>16589.34</v>
      </c>
      <c r="K70" s="220"/>
      <c r="L70" s="220"/>
      <c r="M70" s="220"/>
      <c r="N70" s="221"/>
      <c r="O70" s="221"/>
      <c r="BS70" s="199"/>
      <c r="BT70" s="164" t="s">
        <v>464</v>
      </c>
    </row>
    <row r="71" spans="1:74" s="100" customFormat="1" ht="15">
      <c r="A71" s="796" t="s">
        <v>465</v>
      </c>
      <c r="B71" s="797"/>
      <c r="C71" s="797"/>
      <c r="D71" s="797"/>
      <c r="E71" s="797"/>
      <c r="F71" s="797"/>
      <c r="G71" s="797"/>
      <c r="H71" s="797"/>
      <c r="I71" s="798"/>
      <c r="J71" s="220">
        <v>8294.67</v>
      </c>
      <c r="K71" s="220"/>
      <c r="L71" s="220"/>
      <c r="M71" s="220"/>
      <c r="N71" s="221"/>
      <c r="O71" s="221"/>
      <c r="BS71" s="199"/>
      <c r="BT71" s="164" t="s">
        <v>465</v>
      </c>
    </row>
    <row r="72" spans="1:74" s="100" customFormat="1" ht="15">
      <c r="A72" s="796" t="s">
        <v>522</v>
      </c>
      <c r="B72" s="797"/>
      <c r="C72" s="797"/>
      <c r="D72" s="797"/>
      <c r="E72" s="797"/>
      <c r="F72" s="797"/>
      <c r="G72" s="797"/>
      <c r="H72" s="797"/>
      <c r="I72" s="798"/>
      <c r="J72" s="220">
        <v>1060.3</v>
      </c>
      <c r="K72" s="220"/>
      <c r="L72" s="220"/>
      <c r="M72" s="220"/>
      <c r="N72" s="221"/>
      <c r="O72" s="221"/>
      <c r="BS72" s="199"/>
      <c r="BT72" s="164" t="s">
        <v>522</v>
      </c>
    </row>
    <row r="73" spans="1:74" s="100" customFormat="1" ht="15">
      <c r="A73" s="802" t="s">
        <v>459</v>
      </c>
      <c r="B73" s="803"/>
      <c r="C73" s="803"/>
      <c r="D73" s="803"/>
      <c r="E73" s="803"/>
      <c r="F73" s="803"/>
      <c r="G73" s="803"/>
      <c r="H73" s="803"/>
      <c r="I73" s="804"/>
      <c r="J73" s="195">
        <v>51550.93</v>
      </c>
      <c r="K73" s="195"/>
      <c r="L73" s="195"/>
      <c r="M73" s="195"/>
      <c r="N73" s="219"/>
      <c r="O73" s="219"/>
      <c r="BS73" s="199"/>
      <c r="BU73" s="199" t="s">
        <v>459</v>
      </c>
    </row>
    <row r="74" spans="1:74" s="100" customFormat="1" ht="15">
      <c r="A74" s="796" t="s">
        <v>523</v>
      </c>
      <c r="B74" s="797"/>
      <c r="C74" s="797"/>
      <c r="D74" s="797"/>
      <c r="E74" s="797"/>
      <c r="F74" s="797"/>
      <c r="G74" s="797"/>
      <c r="H74" s="797"/>
      <c r="I74" s="798"/>
      <c r="J74" s="220">
        <v>53252.11</v>
      </c>
      <c r="K74" s="220"/>
      <c r="L74" s="220"/>
      <c r="M74" s="220"/>
      <c r="N74" s="221"/>
      <c r="O74" s="221"/>
      <c r="BS74" s="199"/>
      <c r="BT74" s="164" t="s">
        <v>523</v>
      </c>
      <c r="BU74" s="199"/>
    </row>
    <row r="75" spans="1:74" s="100" customFormat="1" ht="15">
      <c r="A75" s="796" t="s">
        <v>524</v>
      </c>
      <c r="B75" s="797"/>
      <c r="C75" s="797"/>
      <c r="D75" s="797"/>
      <c r="E75" s="797"/>
      <c r="F75" s="797"/>
      <c r="G75" s="797"/>
      <c r="H75" s="797"/>
      <c r="I75" s="798"/>
      <c r="J75" s="220">
        <v>11715.46</v>
      </c>
      <c r="K75" s="220"/>
      <c r="L75" s="220"/>
      <c r="M75" s="220"/>
      <c r="N75" s="221"/>
      <c r="O75" s="221"/>
      <c r="BS75" s="199"/>
      <c r="BT75" s="164" t="s">
        <v>524</v>
      </c>
      <c r="BU75" s="199"/>
    </row>
    <row r="76" spans="1:74" s="100" customFormat="1" ht="15">
      <c r="A76" s="802" t="s">
        <v>469</v>
      </c>
      <c r="B76" s="803"/>
      <c r="C76" s="803"/>
      <c r="D76" s="803"/>
      <c r="E76" s="803"/>
      <c r="F76" s="803"/>
      <c r="G76" s="803"/>
      <c r="H76" s="803"/>
      <c r="I76" s="804"/>
      <c r="J76" s="195">
        <v>64967.57</v>
      </c>
      <c r="K76" s="195"/>
      <c r="L76" s="195"/>
      <c r="M76" s="195"/>
      <c r="N76" s="219"/>
      <c r="O76" s="198">
        <v>23.42</v>
      </c>
      <c r="BS76" s="199"/>
      <c r="BU76" s="199"/>
      <c r="BV76" s="199" t="s">
        <v>469</v>
      </c>
    </row>
    <row r="77" spans="1:74" s="100" customFormat="1" ht="53.25" customHeight="1">
      <c r="A77" s="163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</row>
    <row r="78" spans="1:74" s="100" customFormat="1" ht="15">
      <c r="A78" s="163"/>
      <c r="B78" s="163"/>
      <c r="C78" s="163"/>
      <c r="D78" s="163"/>
      <c r="E78" s="163"/>
      <c r="F78" s="163"/>
      <c r="G78" s="163"/>
      <c r="H78" s="173"/>
      <c r="I78" s="805"/>
      <c r="J78" s="805"/>
      <c r="K78" s="805"/>
      <c r="L78" s="805"/>
      <c r="M78" s="163"/>
      <c r="N78" s="163"/>
      <c r="O78" s="163"/>
    </row>
  </sheetData>
  <mergeCells count="63">
    <mergeCell ref="A74:I74"/>
    <mergeCell ref="A75:I75"/>
    <mergeCell ref="A76:I76"/>
    <mergeCell ref="I78:L78"/>
    <mergeCell ref="A68:I68"/>
    <mergeCell ref="A69:I69"/>
    <mergeCell ref="A70:I70"/>
    <mergeCell ref="A71:I71"/>
    <mergeCell ref="A72:I72"/>
    <mergeCell ref="A73:I73"/>
    <mergeCell ref="A67:I67"/>
    <mergeCell ref="A56:I56"/>
    <mergeCell ref="A57:I57"/>
    <mergeCell ref="A58:I58"/>
    <mergeCell ref="A59:I59"/>
    <mergeCell ref="A60:I60"/>
    <mergeCell ref="A61:I61"/>
    <mergeCell ref="A62:I62"/>
    <mergeCell ref="A63:I63"/>
    <mergeCell ref="A64:I64"/>
    <mergeCell ref="A65:I65"/>
    <mergeCell ref="A66:I66"/>
    <mergeCell ref="A55:I55"/>
    <mergeCell ref="C28:E28"/>
    <mergeCell ref="C30:O30"/>
    <mergeCell ref="C34:E34"/>
    <mergeCell ref="C36:O36"/>
    <mergeCell ref="C40:E40"/>
    <mergeCell ref="C42:O42"/>
    <mergeCell ref="C46:E46"/>
    <mergeCell ref="C48:O48"/>
    <mergeCell ref="A52:I52"/>
    <mergeCell ref="A53:I53"/>
    <mergeCell ref="A54:I54"/>
    <mergeCell ref="A27:O27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C26:E26"/>
    <mergeCell ref="A14:O14"/>
    <mergeCell ref="A1:O1"/>
    <mergeCell ref="A2:C2"/>
    <mergeCell ref="L2:O2"/>
    <mergeCell ref="A3:D3"/>
    <mergeCell ref="K3:O3"/>
    <mergeCell ref="A4:D4"/>
    <mergeCell ref="K4:O4"/>
    <mergeCell ref="A8:O8"/>
    <mergeCell ref="A9:O9"/>
    <mergeCell ref="A11:O11"/>
    <mergeCell ref="A12:O12"/>
    <mergeCell ref="A13:O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E11A-2942-41B7-8B50-529D4897B4A4}">
  <sheetPr>
    <tabColor theme="7"/>
    <pageSetUpPr fitToPage="1"/>
  </sheetPr>
  <dimension ref="A1:I67"/>
  <sheetViews>
    <sheetView view="pageBreakPreview" topLeftCell="A34" zoomScale="85" zoomScaleNormal="85" zoomScaleSheetLayoutView="85" workbookViewId="0">
      <selection activeCell="G44" sqref="G44"/>
    </sheetView>
  </sheetViews>
  <sheetFormatPr defaultRowHeight="15.75"/>
  <cols>
    <col min="1" max="1" width="10.28515625" style="6" customWidth="1"/>
    <col min="2" max="2" width="25.140625" style="6" customWidth="1"/>
    <col min="3" max="3" width="53.140625" style="6" customWidth="1"/>
    <col min="4" max="7" width="17.42578125" style="6" customWidth="1"/>
    <col min="8" max="8" width="22.28515625" style="6" customWidth="1"/>
    <col min="9" max="9" width="27.5703125" style="6" hidden="1" customWidth="1"/>
    <col min="10" max="17" width="0" style="6" hidden="1" customWidth="1"/>
    <col min="18" max="16384" width="9.140625" style="6"/>
  </cols>
  <sheetData>
    <row r="1" spans="1:8" ht="18.75">
      <c r="A1" s="685" t="s">
        <v>123</v>
      </c>
      <c r="B1" s="685"/>
      <c r="C1" s="685"/>
      <c r="D1" s="685"/>
      <c r="E1" s="685"/>
      <c r="F1" s="685"/>
      <c r="G1" s="685"/>
      <c r="H1" s="685"/>
    </row>
    <row r="2" spans="1:8" ht="18.75">
      <c r="A2" s="685" t="s">
        <v>58</v>
      </c>
      <c r="B2" s="685"/>
      <c r="C2" s="685"/>
      <c r="D2" s="685"/>
      <c r="E2" s="685"/>
      <c r="F2" s="685"/>
      <c r="G2" s="685"/>
      <c r="H2" s="685"/>
    </row>
    <row r="3" spans="1:8" ht="18.75">
      <c r="A3" s="686" t="s">
        <v>122</v>
      </c>
      <c r="B3" s="685"/>
      <c r="C3" s="685"/>
      <c r="D3" s="685"/>
      <c r="E3" s="685"/>
      <c r="F3" s="685"/>
      <c r="G3" s="685"/>
      <c r="H3" s="685"/>
    </row>
    <row r="4" spans="1:8" ht="16.149999999999999" customHeight="1">
      <c r="A4" s="17" t="s">
        <v>57</v>
      </c>
      <c r="B4" s="17"/>
      <c r="C4" s="17"/>
      <c r="D4" s="17"/>
      <c r="E4" s="17"/>
      <c r="F4" s="17"/>
      <c r="G4" s="17"/>
      <c r="H4" s="61" t="s">
        <v>122</v>
      </c>
    </row>
    <row r="5" spans="1:8" ht="18.75">
      <c r="A5" s="17" t="s">
        <v>56</v>
      </c>
      <c r="B5" s="17"/>
      <c r="C5" s="17"/>
      <c r="D5" s="17"/>
      <c r="E5" s="17"/>
      <c r="F5" s="17"/>
      <c r="G5" s="17"/>
      <c r="H5" s="17"/>
    </row>
    <row r="6" spans="1:8" ht="18.75">
      <c r="A6" s="687" t="s">
        <v>55</v>
      </c>
      <c r="B6" s="687"/>
      <c r="C6" s="687"/>
      <c r="D6" s="687"/>
      <c r="E6" s="687"/>
      <c r="F6" s="687"/>
      <c r="G6" s="687"/>
      <c r="H6" s="687"/>
    </row>
    <row r="7" spans="1:8" s="8" customFormat="1" ht="15">
      <c r="A7" s="683" t="s">
        <v>54</v>
      </c>
      <c r="B7" s="683"/>
      <c r="C7" s="683"/>
      <c r="D7" s="683"/>
      <c r="E7" s="683"/>
      <c r="F7" s="683"/>
      <c r="G7" s="683"/>
      <c r="H7" s="683"/>
    </row>
    <row r="8" spans="1:8" ht="18.75">
      <c r="A8" s="17" t="s">
        <v>53</v>
      </c>
      <c r="B8" s="17"/>
      <c r="C8" s="17"/>
      <c r="D8" s="17"/>
      <c r="E8" s="17"/>
      <c r="F8" s="17"/>
      <c r="G8" s="17"/>
      <c r="H8" s="17"/>
    </row>
    <row r="9" spans="1:8" ht="18.75">
      <c r="A9" s="11" t="s">
        <v>52</v>
      </c>
      <c r="B9" s="11"/>
      <c r="C9" s="11"/>
      <c r="D9" s="11"/>
      <c r="E9" s="11"/>
      <c r="F9" s="11"/>
      <c r="G9" s="11"/>
      <c r="H9" s="11"/>
    </row>
    <row r="10" spans="1:8" s="8" customFormat="1" ht="15">
      <c r="A10" s="683" t="s">
        <v>51</v>
      </c>
      <c r="B10" s="683"/>
      <c r="C10" s="683"/>
      <c r="D10" s="683"/>
      <c r="E10" s="683"/>
      <c r="F10" s="683"/>
      <c r="G10" s="683"/>
      <c r="H10" s="683"/>
    </row>
    <row r="11" spans="1:8" ht="18.75">
      <c r="A11" s="15" t="s">
        <v>50</v>
      </c>
      <c r="B11" s="17"/>
      <c r="C11" s="17"/>
      <c r="D11" s="17"/>
      <c r="E11" s="17"/>
      <c r="F11" s="17"/>
      <c r="G11" s="17"/>
      <c r="H11" s="17"/>
    </row>
    <row r="12" spans="1:8" ht="18.75">
      <c r="A12" s="15" t="s">
        <v>49</v>
      </c>
      <c r="B12" s="17"/>
      <c r="C12" s="17"/>
      <c r="D12" s="17"/>
      <c r="E12" s="17"/>
      <c r="F12" s="17"/>
      <c r="G12" s="17"/>
      <c r="H12" s="17"/>
    </row>
    <row r="13" spans="1:8" ht="18.75">
      <c r="A13" s="17" t="s">
        <v>48</v>
      </c>
      <c r="B13" s="17"/>
      <c r="C13" s="17"/>
      <c r="D13" s="17"/>
      <c r="E13" s="17"/>
      <c r="F13" s="17"/>
      <c r="G13" s="17"/>
      <c r="H13" s="17"/>
    </row>
    <row r="14" spans="1:8" ht="18.75">
      <c r="A14" s="21" t="s">
        <v>47</v>
      </c>
      <c r="B14" s="21"/>
      <c r="C14" s="21"/>
      <c r="D14" s="21"/>
      <c r="E14" s="21"/>
      <c r="F14" s="21"/>
      <c r="G14" s="21" t="s">
        <v>46</v>
      </c>
      <c r="H14" s="21"/>
    </row>
    <row r="15" spans="1:8" ht="18.75">
      <c r="A15" s="17" t="s">
        <v>45</v>
      </c>
      <c r="B15" s="60"/>
      <c r="C15" s="60"/>
      <c r="D15" s="17"/>
      <c r="E15" s="17"/>
      <c r="F15" s="17"/>
      <c r="G15" s="17"/>
      <c r="H15" s="17"/>
    </row>
    <row r="16" spans="1:8" ht="18.75" customHeight="1">
      <c r="A16" s="682" t="s">
        <v>41</v>
      </c>
      <c r="B16" s="682"/>
      <c r="C16" s="682"/>
      <c r="D16" s="11"/>
      <c r="E16" s="11"/>
      <c r="F16" s="11"/>
      <c r="G16" s="56" t="s">
        <v>44</v>
      </c>
      <c r="H16" s="11"/>
    </row>
    <row r="17" spans="1:8" s="8" customFormat="1" ht="15">
      <c r="A17" s="683" t="s">
        <v>36</v>
      </c>
      <c r="B17" s="683"/>
      <c r="C17" s="683"/>
      <c r="D17" s="683"/>
      <c r="E17" s="683"/>
      <c r="F17" s="683"/>
      <c r="G17" s="683"/>
      <c r="H17" s="683"/>
    </row>
    <row r="18" spans="1:8" ht="18.75">
      <c r="A18" s="17" t="s">
        <v>85</v>
      </c>
      <c r="B18" s="17"/>
      <c r="C18" s="17"/>
      <c r="D18" s="17"/>
      <c r="E18" s="17"/>
      <c r="F18" s="17"/>
      <c r="G18" s="17"/>
      <c r="H18" s="17"/>
    </row>
    <row r="19" spans="1:8" ht="18.75">
      <c r="A19" s="17" t="s">
        <v>42</v>
      </c>
      <c r="B19" s="17"/>
      <c r="C19" s="17"/>
      <c r="D19" s="17"/>
      <c r="E19" s="17"/>
      <c r="F19" s="17"/>
      <c r="G19" s="17"/>
      <c r="H19" s="17"/>
    </row>
    <row r="20" spans="1:8" ht="18.75" customHeight="1">
      <c r="A20" s="688" t="s">
        <v>41</v>
      </c>
      <c r="B20" s="688"/>
      <c r="C20" s="688"/>
      <c r="D20" s="21"/>
      <c r="E20" s="21"/>
      <c r="F20" s="21"/>
      <c r="G20" s="56" t="s">
        <v>84</v>
      </c>
      <c r="H20" s="21"/>
    </row>
    <row r="21" spans="1:8" s="8" customFormat="1" ht="15">
      <c r="A21" s="683" t="s">
        <v>36</v>
      </c>
      <c r="B21" s="683"/>
      <c r="C21" s="683"/>
      <c r="D21" s="683"/>
      <c r="E21" s="683"/>
      <c r="F21" s="683"/>
      <c r="G21" s="683"/>
      <c r="H21" s="683"/>
    </row>
    <row r="22" spans="1:8" ht="18.75">
      <c r="A22" s="15" t="s">
        <v>39</v>
      </c>
      <c r="B22" s="17"/>
      <c r="C22" s="17"/>
      <c r="D22" s="17"/>
      <c r="E22" s="17"/>
      <c r="F22" s="17"/>
      <c r="G22" s="17"/>
      <c r="H22" s="17"/>
    </row>
    <row r="23" spans="1:8" ht="18.75">
      <c r="A23" s="21" t="s">
        <v>38</v>
      </c>
      <c r="B23" s="21"/>
      <c r="C23" s="21"/>
      <c r="D23" s="21"/>
      <c r="E23" s="21"/>
      <c r="F23" s="21"/>
      <c r="G23" s="21" t="s">
        <v>37</v>
      </c>
      <c r="H23" s="21"/>
    </row>
    <row r="24" spans="1:8" s="8" customFormat="1" ht="15">
      <c r="A24" s="683" t="s">
        <v>36</v>
      </c>
      <c r="B24" s="683"/>
      <c r="C24" s="683"/>
      <c r="D24" s="683"/>
      <c r="E24" s="683"/>
      <c r="F24" s="683"/>
      <c r="G24" s="683"/>
      <c r="H24" s="683"/>
    </row>
    <row r="25" spans="1:8" ht="18.75">
      <c r="A25" s="15" t="s">
        <v>35</v>
      </c>
      <c r="B25" s="17"/>
      <c r="C25" s="17"/>
      <c r="D25" s="17"/>
      <c r="E25" s="17"/>
      <c r="F25" s="17"/>
      <c r="G25" s="17"/>
      <c r="H25" s="17"/>
    </row>
    <row r="26" spans="1:8" s="12" customFormat="1" ht="18.75">
      <c r="A26" s="15" t="s">
        <v>96</v>
      </c>
      <c r="B26" s="15"/>
      <c r="C26" s="15"/>
      <c r="D26" s="15"/>
      <c r="E26" s="15"/>
      <c r="F26" s="15"/>
      <c r="G26" s="15"/>
      <c r="H26" s="15"/>
    </row>
    <row r="27" spans="1:8" ht="38.450000000000003" customHeight="1">
      <c r="A27" s="688" t="s">
        <v>121</v>
      </c>
      <c r="B27" s="688"/>
      <c r="C27" s="688"/>
      <c r="D27" s="688"/>
      <c r="E27" s="688"/>
      <c r="F27" s="688"/>
      <c r="G27" s="688"/>
      <c r="H27" s="688"/>
    </row>
    <row r="28" spans="1:8" s="8" customFormat="1" ht="15">
      <c r="A28" s="683" t="s">
        <v>32</v>
      </c>
      <c r="B28" s="683"/>
      <c r="C28" s="683"/>
      <c r="D28" s="683"/>
      <c r="E28" s="683"/>
      <c r="F28" s="683"/>
      <c r="G28" s="683"/>
      <c r="H28" s="683"/>
    </row>
    <row r="29" spans="1:8" s="12" customFormat="1" ht="18.75">
      <c r="A29" s="15" t="s">
        <v>31</v>
      </c>
      <c r="B29" s="15"/>
      <c r="C29" s="15"/>
      <c r="D29" s="15"/>
      <c r="E29" s="15"/>
      <c r="F29" s="15"/>
      <c r="G29" s="15"/>
      <c r="H29" s="15"/>
    </row>
    <row r="30" spans="1:8" s="51" customFormat="1" ht="35.450000000000003" customHeight="1">
      <c r="A30" s="688" t="s">
        <v>120</v>
      </c>
      <c r="B30" s="688"/>
      <c r="C30" s="688"/>
      <c r="D30" s="688"/>
      <c r="E30" s="688"/>
      <c r="F30" s="688"/>
      <c r="G30" s="688"/>
      <c r="H30" s="688"/>
    </row>
    <row r="31" spans="1:8" s="8" customFormat="1" ht="27.6" customHeight="1">
      <c r="A31" s="730" t="s">
        <v>29</v>
      </c>
      <c r="B31" s="730"/>
      <c r="C31" s="730"/>
      <c r="D31" s="730"/>
      <c r="E31" s="730"/>
      <c r="F31" s="730"/>
      <c r="G31" s="730"/>
      <c r="H31" s="730"/>
    </row>
    <row r="32" spans="1:8" s="12" customFormat="1" ht="18.75">
      <c r="A32" s="15" t="s">
        <v>28</v>
      </c>
      <c r="B32" s="15"/>
      <c r="C32" s="15"/>
      <c r="D32" s="15"/>
      <c r="E32" s="15"/>
      <c r="F32" s="15"/>
      <c r="G32" s="15"/>
      <c r="H32" s="15"/>
    </row>
    <row r="33" spans="1:9" s="12" customFormat="1" ht="5.45" customHeight="1">
      <c r="A33" s="15"/>
      <c r="B33" s="15"/>
      <c r="C33" s="15"/>
      <c r="D33" s="15"/>
      <c r="E33" s="15"/>
      <c r="F33" s="15"/>
      <c r="G33" s="15"/>
      <c r="H33" s="15"/>
    </row>
    <row r="34" spans="1:9" s="12" customFormat="1" ht="18.75">
      <c r="A34" s="15"/>
      <c r="B34" s="15"/>
      <c r="C34" s="15"/>
      <c r="D34" s="15"/>
      <c r="E34" s="15"/>
      <c r="F34" s="15"/>
      <c r="G34" s="15"/>
      <c r="H34" s="15"/>
    </row>
    <row r="35" spans="1:9" s="46" customFormat="1" ht="37.5">
      <c r="A35" s="48" t="s">
        <v>0</v>
      </c>
      <c r="B35" s="48" t="s">
        <v>27</v>
      </c>
      <c r="C35" s="48" t="s">
        <v>26</v>
      </c>
      <c r="D35" s="48" t="s">
        <v>25</v>
      </c>
      <c r="E35" s="48" t="s">
        <v>24</v>
      </c>
      <c r="F35" s="48" t="s">
        <v>23</v>
      </c>
      <c r="G35" s="48" t="s">
        <v>22</v>
      </c>
      <c r="H35" s="48" t="s">
        <v>21</v>
      </c>
    </row>
    <row r="36" spans="1:9" s="30" customFormat="1" ht="19.5" thickBot="1">
      <c r="A36" s="45">
        <v>1</v>
      </c>
      <c r="B36" s="45">
        <v>2</v>
      </c>
      <c r="C36" s="45">
        <v>3</v>
      </c>
      <c r="D36" s="45">
        <v>4</v>
      </c>
      <c r="E36" s="45">
        <v>5</v>
      </c>
      <c r="F36" s="45">
        <v>6</v>
      </c>
      <c r="G36" s="45">
        <v>7</v>
      </c>
      <c r="H36" s="45">
        <v>8</v>
      </c>
    </row>
    <row r="37" spans="1:9" s="30" customFormat="1" ht="61.5" customHeight="1" thickBot="1">
      <c r="A37" s="690" t="s">
        <v>20</v>
      </c>
      <c r="B37" s="691"/>
      <c r="C37" s="691"/>
      <c r="D37" s="691"/>
      <c r="E37" s="691"/>
      <c r="F37" s="691"/>
      <c r="G37" s="691"/>
      <c r="H37" s="733"/>
    </row>
    <row r="38" spans="1:9" s="30" customFormat="1" ht="76.900000000000006" customHeight="1">
      <c r="A38" s="40">
        <v>1</v>
      </c>
      <c r="B38" s="42" t="s">
        <v>19</v>
      </c>
      <c r="C38" s="41" t="s">
        <v>119</v>
      </c>
      <c r="D38" s="40" t="s">
        <v>88</v>
      </c>
      <c r="E38" s="38">
        <v>0</v>
      </c>
      <c r="F38" s="39">
        <v>0</v>
      </c>
      <c r="G38" s="77">
        <f>(12*12)*5</f>
        <v>720</v>
      </c>
      <c r="H38" s="73" t="s">
        <v>16</v>
      </c>
      <c r="I38" s="83" t="s">
        <v>118</v>
      </c>
    </row>
    <row r="39" spans="1:9" s="30" customFormat="1" ht="76.900000000000006" customHeight="1">
      <c r="A39" s="40">
        <v>2</v>
      </c>
      <c r="B39" s="42" t="s">
        <v>19</v>
      </c>
      <c r="C39" s="41" t="s">
        <v>117</v>
      </c>
      <c r="D39" s="40" t="s">
        <v>100</v>
      </c>
      <c r="E39" s="38">
        <v>0</v>
      </c>
      <c r="F39" s="39">
        <v>0</v>
      </c>
      <c r="G39" s="77" t="s">
        <v>99</v>
      </c>
      <c r="H39" s="72" t="s">
        <v>16</v>
      </c>
      <c r="I39" s="78" t="s">
        <v>116</v>
      </c>
    </row>
    <row r="40" spans="1:9" s="30" customFormat="1" ht="76.900000000000006" customHeight="1">
      <c r="A40" s="40">
        <v>3</v>
      </c>
      <c r="B40" s="42" t="s">
        <v>19</v>
      </c>
      <c r="C40" s="41" t="s">
        <v>115</v>
      </c>
      <c r="D40" s="40" t="s">
        <v>17</v>
      </c>
      <c r="E40" s="38">
        <v>0</v>
      </c>
      <c r="F40" s="39">
        <v>0</v>
      </c>
      <c r="G40" s="77">
        <v>25</v>
      </c>
      <c r="H40" s="72" t="s">
        <v>16</v>
      </c>
      <c r="I40" s="78"/>
    </row>
    <row r="41" spans="1:9" s="30" customFormat="1" ht="76.900000000000006" customHeight="1">
      <c r="A41" s="40">
        <v>4</v>
      </c>
      <c r="B41" s="42" t="s">
        <v>19</v>
      </c>
      <c r="C41" s="41" t="s">
        <v>114</v>
      </c>
      <c r="D41" s="40" t="s">
        <v>100</v>
      </c>
      <c r="E41" s="38">
        <v>0</v>
      </c>
      <c r="F41" s="39">
        <v>0</v>
      </c>
      <c r="G41" s="77" t="s">
        <v>102</v>
      </c>
      <c r="H41" s="48" t="s">
        <v>16</v>
      </c>
      <c r="I41" s="78" t="s">
        <v>113</v>
      </c>
    </row>
    <row r="42" spans="1:9" s="30" customFormat="1" ht="76.900000000000006" customHeight="1">
      <c r="A42" s="40">
        <v>5</v>
      </c>
      <c r="B42" s="42" t="s">
        <v>19</v>
      </c>
      <c r="C42" s="41" t="s">
        <v>112</v>
      </c>
      <c r="D42" s="40" t="s">
        <v>105</v>
      </c>
      <c r="E42" s="38">
        <v>0</v>
      </c>
      <c r="F42" s="39">
        <v>0</v>
      </c>
      <c r="G42" s="77" t="s">
        <v>104</v>
      </c>
      <c r="H42" s="48" t="s">
        <v>16</v>
      </c>
      <c r="I42" s="78" t="s">
        <v>111</v>
      </c>
    </row>
    <row r="43" spans="1:9" s="30" customFormat="1" ht="76.900000000000006" customHeight="1">
      <c r="A43" s="40">
        <v>6</v>
      </c>
      <c r="B43" s="42" t="s">
        <v>19</v>
      </c>
      <c r="C43" s="82" t="s">
        <v>110</v>
      </c>
      <c r="D43" s="40" t="s">
        <v>17</v>
      </c>
      <c r="E43" s="38">
        <v>0</v>
      </c>
      <c r="F43" s="39">
        <v>0</v>
      </c>
      <c r="G43" s="77">
        <v>5</v>
      </c>
      <c r="H43" s="48" t="s">
        <v>16</v>
      </c>
      <c r="I43" s="76"/>
    </row>
    <row r="44" spans="1:9" s="30" customFormat="1" ht="76.900000000000006" customHeight="1">
      <c r="A44" s="40">
        <v>7</v>
      </c>
      <c r="B44" s="42" t="s">
        <v>19</v>
      </c>
      <c r="C44" s="82" t="s">
        <v>109</v>
      </c>
      <c r="D44" s="40" t="s">
        <v>17</v>
      </c>
      <c r="E44" s="38">
        <v>0</v>
      </c>
      <c r="F44" s="39">
        <v>0</v>
      </c>
      <c r="G44" s="77">
        <f>4*8</f>
        <v>32</v>
      </c>
      <c r="H44" s="48" t="s">
        <v>16</v>
      </c>
      <c r="I44" s="78" t="s">
        <v>108</v>
      </c>
    </row>
    <row r="45" spans="1:9" s="30" customFormat="1" ht="76.900000000000006" customHeight="1">
      <c r="A45" s="40">
        <v>8</v>
      </c>
      <c r="B45" s="42" t="s">
        <v>19</v>
      </c>
      <c r="C45" s="82" t="s">
        <v>107</v>
      </c>
      <c r="D45" s="40" t="s">
        <v>105</v>
      </c>
      <c r="E45" s="38">
        <v>0</v>
      </c>
      <c r="F45" s="39">
        <v>0</v>
      </c>
      <c r="G45" s="77" t="s">
        <v>104</v>
      </c>
      <c r="H45" s="48" t="s">
        <v>16</v>
      </c>
      <c r="I45" s="76"/>
    </row>
    <row r="46" spans="1:9" s="30" customFormat="1" ht="76.900000000000006" customHeight="1">
      <c r="A46" s="40">
        <v>9</v>
      </c>
      <c r="B46" s="42" t="s">
        <v>19</v>
      </c>
      <c r="C46" s="82" t="s">
        <v>106</v>
      </c>
      <c r="D46" s="40" t="s">
        <v>105</v>
      </c>
      <c r="E46" s="38">
        <v>0</v>
      </c>
      <c r="F46" s="39">
        <v>0</v>
      </c>
      <c r="G46" s="77" t="s">
        <v>104</v>
      </c>
      <c r="H46" s="48" t="s">
        <v>16</v>
      </c>
      <c r="I46" s="76"/>
    </row>
    <row r="47" spans="1:9" s="30" customFormat="1" ht="76.900000000000006" customHeight="1">
      <c r="A47" s="40">
        <v>10</v>
      </c>
      <c r="B47" s="42" t="s">
        <v>19</v>
      </c>
      <c r="C47" s="82" t="s">
        <v>103</v>
      </c>
      <c r="D47" s="40" t="s">
        <v>100</v>
      </c>
      <c r="E47" s="38">
        <v>0</v>
      </c>
      <c r="F47" s="39">
        <v>0</v>
      </c>
      <c r="G47" s="77" t="s">
        <v>102</v>
      </c>
      <c r="H47" s="48" t="s">
        <v>16</v>
      </c>
      <c r="I47" s="76"/>
    </row>
    <row r="48" spans="1:9" s="30" customFormat="1" ht="76.900000000000006" customHeight="1">
      <c r="A48" s="40">
        <v>11</v>
      </c>
      <c r="B48" s="42" t="s">
        <v>19</v>
      </c>
      <c r="C48" s="82" t="s">
        <v>101</v>
      </c>
      <c r="D48" s="40" t="s">
        <v>100</v>
      </c>
      <c r="E48" s="38">
        <v>0</v>
      </c>
      <c r="F48" s="39">
        <v>0</v>
      </c>
      <c r="G48" s="77" t="s">
        <v>99</v>
      </c>
      <c r="H48" s="48" t="s">
        <v>16</v>
      </c>
      <c r="I48" s="76"/>
    </row>
    <row r="49" spans="1:9" s="30" customFormat="1" ht="16.899999999999999" customHeight="1">
      <c r="A49" s="34"/>
      <c r="B49" s="81"/>
      <c r="C49" s="80"/>
      <c r="D49" s="34"/>
      <c r="E49" s="32"/>
      <c r="F49" s="33"/>
      <c r="G49" s="79"/>
      <c r="H49" s="31"/>
      <c r="I49" s="76"/>
    </row>
    <row r="50" spans="1:9" s="12" customFormat="1" ht="18.75">
      <c r="A50" s="15" t="str">
        <f>A12</f>
        <v xml:space="preserve">Представитель заказчика </v>
      </c>
      <c r="B50" s="15"/>
      <c r="C50" s="15"/>
      <c r="D50" s="15"/>
      <c r="E50" s="15"/>
      <c r="F50" s="15"/>
      <c r="G50" s="15"/>
      <c r="H50" s="15"/>
    </row>
    <row r="51" spans="1:9" ht="18.75" customHeight="1">
      <c r="A51" s="17" t="str">
        <f>A13</f>
        <v>Руководитель проектного офиса</v>
      </c>
      <c r="B51" s="17"/>
      <c r="C51" s="17"/>
      <c r="D51" s="17"/>
      <c r="E51" s="17"/>
      <c r="F51" s="17"/>
      <c r="G51" s="17"/>
      <c r="H51" s="17"/>
    </row>
    <row r="52" spans="1:9" s="74" customFormat="1" ht="18.75">
      <c r="A52" s="75" t="str">
        <f>A14</f>
        <v>ООО «ЕТУ"</v>
      </c>
      <c r="B52" s="56"/>
      <c r="C52" s="56"/>
      <c r="D52" s="56"/>
      <c r="E52" s="56"/>
      <c r="F52" s="56"/>
      <c r="G52" s="56" t="str">
        <f>G14</f>
        <v>Гуляев Е.В.</v>
      </c>
      <c r="H52" s="56"/>
    </row>
    <row r="53" spans="1:9" s="8" customFormat="1" ht="15">
      <c r="A53" s="728" t="s">
        <v>15</v>
      </c>
      <c r="B53" s="728"/>
      <c r="C53" s="728"/>
      <c r="D53" s="728"/>
      <c r="E53" s="728"/>
      <c r="F53" s="728"/>
      <c r="G53" s="728"/>
      <c r="H53" s="728"/>
    </row>
    <row r="54" spans="1:9" ht="18.75">
      <c r="A54" s="17" t="str">
        <f>A15</f>
        <v>Главный инженер проектов</v>
      </c>
      <c r="B54" s="17"/>
      <c r="C54" s="17"/>
      <c r="D54" s="17"/>
      <c r="E54" s="17"/>
      <c r="F54" s="17"/>
      <c r="G54" s="17"/>
      <c r="H54" s="17"/>
    </row>
    <row r="55" spans="1:9" ht="18.75">
      <c r="A55" s="11" t="str">
        <f>A16</f>
        <v>ООО "ЕТУ"</v>
      </c>
      <c r="B55" s="21"/>
      <c r="C55" s="21"/>
      <c r="D55" s="21"/>
      <c r="E55" s="21"/>
      <c r="F55" s="21"/>
      <c r="G55" s="21" t="str">
        <f>G16</f>
        <v>Егоров Л.В.</v>
      </c>
      <c r="H55" s="21"/>
    </row>
    <row r="56" spans="1:9" s="8" customFormat="1" ht="15">
      <c r="A56" s="729" t="s">
        <v>15</v>
      </c>
      <c r="B56" s="729"/>
      <c r="C56" s="729"/>
      <c r="D56" s="729"/>
      <c r="E56" s="729"/>
      <c r="F56" s="729"/>
      <c r="G56" s="729"/>
      <c r="H56" s="729"/>
    </row>
    <row r="57" spans="1:9" s="8" customFormat="1" ht="18.75">
      <c r="A57" s="16"/>
      <c r="B57" s="16"/>
      <c r="C57" s="16"/>
      <c r="D57" s="16"/>
      <c r="E57" s="16"/>
      <c r="F57" s="16"/>
      <c r="G57" s="16"/>
      <c r="H57" s="16"/>
    </row>
    <row r="58" spans="1:9" ht="18.75">
      <c r="A58" s="17" t="str">
        <f>A18</f>
        <v>Заместитель руководителя направления по строительству</v>
      </c>
      <c r="B58" s="16"/>
      <c r="C58" s="16"/>
      <c r="D58" s="16"/>
      <c r="E58" s="16"/>
      <c r="F58" s="16"/>
      <c r="G58" s="16"/>
      <c r="H58" s="16"/>
    </row>
    <row r="59" spans="1:9" ht="18.75">
      <c r="A59" s="17" t="str">
        <f>A19</f>
        <v>объектов минеральных грузов</v>
      </c>
      <c r="B59" s="16"/>
      <c r="C59" s="16"/>
      <c r="D59" s="16"/>
      <c r="E59" s="16"/>
      <c r="F59" s="16"/>
      <c r="G59" s="16"/>
      <c r="H59" s="16"/>
    </row>
    <row r="60" spans="1:9" ht="18.75">
      <c r="A60" s="11" t="str">
        <f>A20</f>
        <v>ООО "ЕТУ"</v>
      </c>
      <c r="B60" s="11"/>
      <c r="C60" s="11"/>
      <c r="D60" s="11"/>
      <c r="E60" s="11"/>
      <c r="F60" s="11"/>
      <c r="G60" s="11" t="str">
        <f>G20</f>
        <v>Боровков А.Ю</v>
      </c>
      <c r="H60" s="11"/>
    </row>
    <row r="61" spans="1:9">
      <c r="A61" s="729" t="s">
        <v>15</v>
      </c>
      <c r="B61" s="729"/>
      <c r="C61" s="729"/>
      <c r="D61" s="729"/>
      <c r="E61" s="729"/>
      <c r="F61" s="729"/>
      <c r="G61" s="729"/>
      <c r="H61" s="729"/>
    </row>
    <row r="62" spans="1:9" ht="18.75">
      <c r="A62" s="16"/>
      <c r="B62" s="16"/>
      <c r="C62" s="16"/>
      <c r="D62" s="16"/>
      <c r="E62" s="16"/>
      <c r="F62" s="16"/>
      <c r="G62" s="16"/>
      <c r="H62" s="16"/>
    </row>
    <row r="63" spans="1:9" s="12" customFormat="1" ht="18.75">
      <c r="A63" s="15" t="str">
        <f>A22</f>
        <v xml:space="preserve">Представитель подрядной строительной организации </v>
      </c>
      <c r="B63" s="14"/>
      <c r="C63" s="14"/>
      <c r="D63" s="14"/>
      <c r="E63" s="14"/>
      <c r="F63" s="14"/>
      <c r="G63" s="14"/>
      <c r="H63" s="14"/>
    </row>
    <row r="64" spans="1:9" ht="18.75">
      <c r="A64" s="11" t="str">
        <f>A23</f>
        <v>Руководитель проекта ООО «КиКГЕОСТРОЙ»</v>
      </c>
      <c r="B64" s="11"/>
      <c r="C64" s="11"/>
      <c r="D64" s="11"/>
      <c r="E64" s="11"/>
      <c r="F64" s="11"/>
      <c r="G64" s="11" t="str">
        <f>G23</f>
        <v>Шевчук  К.А.</v>
      </c>
      <c r="H64" s="11"/>
    </row>
    <row r="65" spans="1:8" s="8" customFormat="1" ht="13.15" customHeight="1">
      <c r="A65" s="728" t="s">
        <v>15</v>
      </c>
      <c r="B65" s="728"/>
      <c r="C65" s="728"/>
      <c r="D65" s="728"/>
      <c r="E65" s="728"/>
      <c r="F65" s="728"/>
      <c r="G65" s="728"/>
      <c r="H65" s="728"/>
    </row>
    <row r="66" spans="1:8" s="8" customFormat="1" ht="18.75">
      <c r="A66" s="684"/>
      <c r="B66" s="684"/>
      <c r="C66" s="684"/>
      <c r="D66" s="684"/>
      <c r="E66" s="684"/>
      <c r="F66" s="684"/>
      <c r="G66" s="684"/>
      <c r="H66" s="684"/>
    </row>
    <row r="67" spans="1:8" s="8" customFormat="1" ht="18.75">
      <c r="A67" s="684"/>
      <c r="B67" s="684"/>
      <c r="C67" s="684"/>
      <c r="D67" s="684"/>
      <c r="E67" s="684"/>
      <c r="F67" s="684"/>
      <c r="G67" s="684"/>
      <c r="H67" s="684"/>
    </row>
  </sheetData>
  <mergeCells count="22">
    <mergeCell ref="A65:H65"/>
    <mergeCell ref="A66:H66"/>
    <mergeCell ref="A67:H67"/>
    <mergeCell ref="A56:H56"/>
    <mergeCell ref="A61:H61"/>
    <mergeCell ref="A53:H53"/>
    <mergeCell ref="A31:H31"/>
    <mergeCell ref="A24:H24"/>
    <mergeCell ref="A28:H28"/>
    <mergeCell ref="A37:H37"/>
    <mergeCell ref="A30:H30"/>
    <mergeCell ref="A16:C16"/>
    <mergeCell ref="A17:H17"/>
    <mergeCell ref="A21:H21"/>
    <mergeCell ref="A20:C20"/>
    <mergeCell ref="A27:H27"/>
    <mergeCell ref="A10:H10"/>
    <mergeCell ref="A7:H7"/>
    <mergeCell ref="A1:H1"/>
    <mergeCell ref="A2:H2"/>
    <mergeCell ref="A3:H3"/>
    <mergeCell ref="A6:H6"/>
  </mergeCells>
  <pageMargins left="0.43307086614173229" right="0.23622047244094491" top="0.74803149606299213" bottom="0.74803149606299213" header="0.31496062992125984" footer="0.31496062992125984"/>
  <pageSetup paperSize="9" scale="54" fitToHeight="0" orientation="portrait" r:id="rId1"/>
  <headerFooter>
    <oddFooter>Страница 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E165-0330-4DF5-951F-D7FD7EAED617}">
  <sheetPr>
    <tabColor rgb="FFFFC000"/>
    <pageSetUpPr fitToPage="1"/>
  </sheetPr>
  <dimension ref="A1:BV132"/>
  <sheetViews>
    <sheetView topLeftCell="A11" workbookViewId="0">
      <selection activeCell="I40" sqref="I40"/>
    </sheetView>
  </sheetViews>
  <sheetFormatPr defaultColWidth="9.140625" defaultRowHeight="11.25" customHeight="1"/>
  <cols>
    <col min="1" max="1" width="9" style="295" customWidth="1"/>
    <col min="2" max="2" width="20.140625" style="295" customWidth="1"/>
    <col min="3" max="4" width="10.42578125" style="295" customWidth="1"/>
    <col min="5" max="5" width="13.28515625" style="295" customWidth="1"/>
    <col min="6" max="6" width="10.7109375" style="295" customWidth="1"/>
    <col min="7" max="9" width="11.85546875" style="295" customWidth="1"/>
    <col min="10" max="10" width="12.5703125" style="295" customWidth="1"/>
    <col min="11" max="14" width="11.85546875" style="295" customWidth="1"/>
    <col min="15" max="15" width="12.5703125" style="295" customWidth="1"/>
    <col min="16" max="16" width="9.140625" style="295"/>
    <col min="17" max="17" width="8.42578125" style="295" customWidth="1"/>
    <col min="18" max="18" width="8.7109375" style="295" customWidth="1"/>
    <col min="19" max="22" width="50" style="231" hidden="1" customWidth="1"/>
    <col min="23" max="27" width="60" style="231" hidden="1" customWidth="1"/>
    <col min="28" max="57" width="182.140625" style="296" hidden="1" customWidth="1"/>
    <col min="58" max="67" width="118.85546875" style="297" hidden="1" customWidth="1"/>
    <col min="68" max="68" width="182.140625" style="298" hidden="1" customWidth="1"/>
    <col min="69" max="69" width="34.140625" style="231" hidden="1" customWidth="1"/>
    <col min="70" max="70" width="153" style="231" hidden="1" customWidth="1"/>
    <col min="71" max="74" width="109.5703125" style="231" hidden="1" customWidth="1"/>
    <col min="75" max="16384" width="9.140625" style="295"/>
  </cols>
  <sheetData>
    <row r="1" spans="1:57" s="227" customFormat="1" ht="23.25">
      <c r="A1" s="809" t="s">
        <v>471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</row>
    <row r="2" spans="1:57" s="227" customFormat="1" ht="11.25" customHeight="1">
      <c r="A2" s="810" t="s">
        <v>377</v>
      </c>
      <c r="B2" s="810"/>
      <c r="C2" s="810"/>
      <c r="D2" s="228"/>
      <c r="E2" s="229"/>
      <c r="F2" s="229"/>
      <c r="G2" s="229"/>
      <c r="H2" s="229"/>
      <c r="I2" s="229"/>
      <c r="J2" s="229"/>
      <c r="K2" s="229"/>
      <c r="L2" s="810" t="s">
        <v>378</v>
      </c>
      <c r="M2" s="810"/>
      <c r="N2" s="810"/>
      <c r="O2" s="810"/>
    </row>
    <row r="3" spans="1:57" s="227" customFormat="1" ht="11.25" customHeight="1">
      <c r="A3" s="811"/>
      <c r="B3" s="811"/>
      <c r="C3" s="811"/>
      <c r="D3" s="811"/>
      <c r="E3" s="229"/>
      <c r="F3" s="229"/>
      <c r="G3" s="229"/>
      <c r="H3" s="229"/>
      <c r="I3" s="229"/>
      <c r="J3" s="229"/>
      <c r="K3" s="699"/>
      <c r="L3" s="699"/>
      <c r="M3" s="699"/>
      <c r="N3" s="699"/>
      <c r="O3" s="699"/>
    </row>
    <row r="4" spans="1:57" s="227" customFormat="1" ht="15">
      <c r="A4" s="812"/>
      <c r="B4" s="812"/>
      <c r="C4" s="812"/>
      <c r="D4" s="812"/>
      <c r="E4" s="229"/>
      <c r="F4" s="229"/>
      <c r="G4" s="229"/>
      <c r="H4" s="229"/>
      <c r="I4" s="229"/>
      <c r="J4" s="229"/>
      <c r="K4" s="812"/>
      <c r="L4" s="812"/>
      <c r="M4" s="812"/>
      <c r="N4" s="812"/>
      <c r="O4" s="812"/>
      <c r="S4" s="231" t="s">
        <v>379</v>
      </c>
      <c r="T4" s="231" t="s">
        <v>379</v>
      </c>
      <c r="U4" s="231" t="s">
        <v>379</v>
      </c>
      <c r="V4" s="231" t="s">
        <v>379</v>
      </c>
      <c r="W4" s="231" t="s">
        <v>379</v>
      </c>
      <c r="X4" s="231" t="s">
        <v>379</v>
      </c>
      <c r="Y4" s="231" t="s">
        <v>379</v>
      </c>
      <c r="Z4" s="231" t="s">
        <v>379</v>
      </c>
      <c r="AA4" s="231" t="s">
        <v>379</v>
      </c>
    </row>
    <row r="5" spans="1:57" s="227" customFormat="1" ht="11.25" customHeight="1">
      <c r="A5" s="232"/>
      <c r="B5" s="233"/>
      <c r="C5" s="234"/>
      <c r="D5" s="234"/>
      <c r="E5" s="229"/>
      <c r="F5" s="229"/>
      <c r="G5" s="229"/>
      <c r="H5" s="229"/>
      <c r="I5" s="229"/>
      <c r="J5" s="229"/>
      <c r="K5" s="232"/>
      <c r="L5" s="232"/>
      <c r="M5" s="232"/>
      <c r="N5" s="232"/>
      <c r="O5" s="233"/>
    </row>
    <row r="6" spans="1:57" s="227" customFormat="1" ht="11.25" customHeight="1">
      <c r="A6" s="229" t="s">
        <v>380</v>
      </c>
      <c r="B6" s="235"/>
      <c r="C6" s="235"/>
      <c r="D6" s="235"/>
      <c r="E6" s="229"/>
      <c r="F6" s="229"/>
      <c r="G6" s="229"/>
      <c r="H6" s="229"/>
      <c r="I6" s="229"/>
      <c r="J6" s="229"/>
      <c r="K6" s="229"/>
      <c r="L6" s="229"/>
      <c r="M6" s="235"/>
      <c r="N6" s="235"/>
      <c r="O6" s="236" t="s">
        <v>380</v>
      </c>
    </row>
    <row r="7" spans="1:57" s="227" customFormat="1" ht="11.25" customHeight="1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37"/>
      <c r="N7" s="229"/>
      <c r="O7" s="229"/>
    </row>
    <row r="8" spans="1:57" s="227" customFormat="1" ht="15">
      <c r="A8" s="806" t="s">
        <v>381</v>
      </c>
      <c r="B8" s="806"/>
      <c r="C8" s="806"/>
      <c r="D8" s="806"/>
      <c r="E8" s="806"/>
      <c r="F8" s="806"/>
      <c r="G8" s="806"/>
      <c r="H8" s="806"/>
      <c r="I8" s="806"/>
      <c r="J8" s="806"/>
      <c r="K8" s="806"/>
      <c r="L8" s="806"/>
      <c r="M8" s="806"/>
      <c r="N8" s="806"/>
      <c r="O8" s="806"/>
      <c r="AB8" s="238" t="s">
        <v>381</v>
      </c>
      <c r="AC8" s="238" t="s">
        <v>379</v>
      </c>
      <c r="AD8" s="238" t="s">
        <v>379</v>
      </c>
      <c r="AE8" s="238" t="s">
        <v>379</v>
      </c>
      <c r="AF8" s="238" t="s">
        <v>379</v>
      </c>
      <c r="AG8" s="238" t="s">
        <v>379</v>
      </c>
      <c r="AH8" s="238" t="s">
        <v>379</v>
      </c>
      <c r="AI8" s="238" t="s">
        <v>379</v>
      </c>
      <c r="AJ8" s="238" t="s">
        <v>379</v>
      </c>
      <c r="AK8" s="238" t="s">
        <v>379</v>
      </c>
      <c r="AL8" s="238" t="s">
        <v>379</v>
      </c>
      <c r="AM8" s="238" t="s">
        <v>379</v>
      </c>
      <c r="AN8" s="238" t="s">
        <v>379</v>
      </c>
      <c r="AO8" s="238" t="s">
        <v>379</v>
      </c>
      <c r="AP8" s="238" t="s">
        <v>379</v>
      </c>
    </row>
    <row r="9" spans="1:57" s="227" customFormat="1" ht="15">
      <c r="A9" s="807" t="s">
        <v>382</v>
      </c>
      <c r="B9" s="807"/>
      <c r="C9" s="807"/>
      <c r="D9" s="807"/>
      <c r="E9" s="807"/>
      <c r="F9" s="807"/>
      <c r="G9" s="807"/>
      <c r="H9" s="807"/>
      <c r="I9" s="807"/>
      <c r="J9" s="807"/>
      <c r="K9" s="807"/>
      <c r="L9" s="807"/>
      <c r="M9" s="807"/>
      <c r="N9" s="807"/>
      <c r="O9" s="807"/>
    </row>
    <row r="10" spans="1:57" s="227" customFormat="1" ht="15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</row>
    <row r="11" spans="1:57" s="227" customFormat="1" ht="28.5" customHeight="1">
      <c r="A11" s="808" t="s">
        <v>383</v>
      </c>
      <c r="B11" s="808"/>
      <c r="C11" s="808"/>
      <c r="D11" s="808"/>
      <c r="E11" s="808"/>
      <c r="F11" s="808"/>
      <c r="G11" s="808"/>
      <c r="H11" s="808"/>
      <c r="I11" s="808"/>
      <c r="J11" s="808"/>
      <c r="K11" s="808"/>
      <c r="L11" s="808"/>
      <c r="M11" s="808"/>
      <c r="N11" s="808"/>
      <c r="O11" s="808"/>
    </row>
    <row r="12" spans="1:57" s="227" customFormat="1" ht="21" customHeight="1">
      <c r="A12" s="807" t="s">
        <v>384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807"/>
      <c r="N12" s="807"/>
      <c r="O12" s="807"/>
    </row>
    <row r="13" spans="1:57" s="227" customFormat="1" ht="15">
      <c r="A13" s="806" t="s">
        <v>525</v>
      </c>
      <c r="B13" s="806"/>
      <c r="C13" s="806"/>
      <c r="D13" s="806"/>
      <c r="E13" s="806"/>
      <c r="F13" s="806"/>
      <c r="G13" s="806"/>
      <c r="H13" s="806"/>
      <c r="I13" s="806"/>
      <c r="J13" s="806"/>
      <c r="K13" s="806"/>
      <c r="L13" s="806"/>
      <c r="M13" s="806"/>
      <c r="N13" s="806"/>
      <c r="O13" s="806"/>
      <c r="AQ13" s="238" t="s">
        <v>386</v>
      </c>
      <c r="AR13" s="238" t="s">
        <v>379</v>
      </c>
      <c r="AS13" s="238" t="s">
        <v>379</v>
      </c>
      <c r="AT13" s="238" t="s">
        <v>379</v>
      </c>
      <c r="AU13" s="238" t="s">
        <v>379</v>
      </c>
      <c r="AV13" s="238" t="s">
        <v>379</v>
      </c>
      <c r="AW13" s="238" t="s">
        <v>379</v>
      </c>
      <c r="AX13" s="238" t="s">
        <v>379</v>
      </c>
      <c r="AY13" s="238" t="s">
        <v>379</v>
      </c>
      <c r="AZ13" s="238" t="s">
        <v>379</v>
      </c>
      <c r="BA13" s="238" t="s">
        <v>379</v>
      </c>
      <c r="BB13" s="238" t="s">
        <v>379</v>
      </c>
      <c r="BC13" s="238" t="s">
        <v>379</v>
      </c>
      <c r="BD13" s="238" t="s">
        <v>379</v>
      </c>
      <c r="BE13" s="238" t="s">
        <v>379</v>
      </c>
    </row>
    <row r="14" spans="1:57" s="227" customFormat="1" ht="15.75" customHeight="1">
      <c r="A14" s="807" t="s">
        <v>387</v>
      </c>
      <c r="B14" s="807"/>
      <c r="C14" s="807"/>
      <c r="D14" s="807"/>
      <c r="E14" s="807"/>
      <c r="F14" s="807"/>
      <c r="G14" s="807"/>
      <c r="H14" s="807"/>
      <c r="I14" s="807"/>
      <c r="J14" s="807"/>
      <c r="K14" s="807"/>
      <c r="L14" s="807"/>
      <c r="M14" s="807"/>
      <c r="N14" s="807"/>
      <c r="O14" s="807"/>
    </row>
    <row r="15" spans="1:57" s="227" customFormat="1" ht="30.75" customHeight="1">
      <c r="A15" s="229"/>
      <c r="B15" s="240" t="s">
        <v>473</v>
      </c>
      <c r="C15" s="814" t="s">
        <v>474</v>
      </c>
      <c r="D15" s="814"/>
      <c r="E15" s="814"/>
      <c r="F15" s="814"/>
      <c r="G15" s="814"/>
      <c r="H15" s="241"/>
      <c r="I15" s="241"/>
      <c r="J15" s="241"/>
      <c r="K15" s="241"/>
      <c r="L15" s="241"/>
      <c r="M15" s="241"/>
      <c r="N15" s="241"/>
      <c r="O15" s="241"/>
    </row>
    <row r="16" spans="1:57" s="227" customFormat="1" ht="12.75" customHeight="1">
      <c r="B16" s="242" t="s">
        <v>475</v>
      </c>
      <c r="C16" s="242"/>
      <c r="D16" s="243"/>
      <c r="E16" s="244">
        <v>792328.38</v>
      </c>
      <c r="F16" s="245" t="s">
        <v>476</v>
      </c>
      <c r="H16" s="242"/>
      <c r="I16" s="242"/>
      <c r="J16" s="242"/>
      <c r="K16" s="242"/>
      <c r="L16" s="242"/>
      <c r="M16" s="246"/>
      <c r="N16" s="246"/>
      <c r="O16" s="242"/>
    </row>
    <row r="17" spans="1:70" s="227" customFormat="1" ht="12.75" customHeight="1">
      <c r="B17" s="242" t="s">
        <v>477</v>
      </c>
      <c r="D17" s="243"/>
      <c r="E17" s="244">
        <v>548144.93999999994</v>
      </c>
      <c r="F17" s="245" t="s">
        <v>476</v>
      </c>
      <c r="H17" s="242"/>
      <c r="I17" s="242"/>
      <c r="J17" s="242"/>
      <c r="K17" s="242"/>
      <c r="L17" s="242"/>
      <c r="M17" s="246"/>
      <c r="N17" s="246"/>
      <c r="O17" s="242"/>
    </row>
    <row r="18" spans="1:70" s="227" customFormat="1" ht="12.75" customHeight="1">
      <c r="B18" s="242" t="s">
        <v>478</v>
      </c>
      <c r="C18" s="242"/>
      <c r="D18" s="243"/>
      <c r="E18" s="244">
        <v>97008.52</v>
      </c>
      <c r="F18" s="245" t="s">
        <v>476</v>
      </c>
      <c r="H18" s="242"/>
      <c r="J18" s="242"/>
      <c r="K18" s="242"/>
      <c r="L18" s="242"/>
      <c r="M18" s="247"/>
      <c r="N18" s="237"/>
      <c r="O18" s="248"/>
    </row>
    <row r="19" spans="1:70" s="227" customFormat="1" ht="12.75" customHeight="1">
      <c r="B19" s="242" t="s">
        <v>479</v>
      </c>
      <c r="C19" s="242"/>
      <c r="D19" s="249"/>
      <c r="E19" s="244">
        <v>143.56</v>
      </c>
      <c r="F19" s="245" t="s">
        <v>480</v>
      </c>
      <c r="H19" s="242"/>
      <c r="J19" s="242"/>
      <c r="K19" s="242"/>
      <c r="L19" s="242"/>
      <c r="M19" s="250"/>
      <c r="N19" s="250"/>
      <c r="O19" s="245"/>
    </row>
    <row r="20" spans="1:70" s="227" customFormat="1" ht="15">
      <c r="B20" s="242" t="s">
        <v>481</v>
      </c>
      <c r="C20" s="242"/>
      <c r="E20" s="247"/>
      <c r="F20" s="815" t="s">
        <v>482</v>
      </c>
      <c r="G20" s="815"/>
      <c r="H20" s="815"/>
      <c r="I20" s="815"/>
      <c r="J20" s="815"/>
      <c r="K20" s="815"/>
      <c r="L20" s="815"/>
      <c r="M20" s="815"/>
      <c r="N20" s="815"/>
      <c r="O20" s="815"/>
      <c r="BF20" s="251" t="s">
        <v>482</v>
      </c>
      <c r="BG20" s="251" t="s">
        <v>379</v>
      </c>
      <c r="BH20" s="251" t="s">
        <v>379</v>
      </c>
      <c r="BI20" s="251" t="s">
        <v>379</v>
      </c>
      <c r="BJ20" s="251" t="s">
        <v>379</v>
      </c>
      <c r="BK20" s="251" t="s">
        <v>379</v>
      </c>
      <c r="BL20" s="251" t="s">
        <v>379</v>
      </c>
      <c r="BM20" s="251" t="s">
        <v>379</v>
      </c>
      <c r="BN20" s="251" t="s">
        <v>379</v>
      </c>
      <c r="BO20" s="251" t="s">
        <v>379</v>
      </c>
    </row>
    <row r="21" spans="1:70" s="227" customFormat="1" ht="12.75" customHeight="1">
      <c r="A21" s="242"/>
      <c r="B21" s="242"/>
      <c r="D21" s="247"/>
      <c r="E21" s="248"/>
      <c r="F21" s="252"/>
      <c r="G21" s="253"/>
      <c r="H21" s="242"/>
      <c r="I21" s="242"/>
      <c r="J21" s="242"/>
      <c r="K21" s="242"/>
      <c r="L21" s="715"/>
      <c r="M21" s="715"/>
      <c r="N21" s="242"/>
    </row>
    <row r="22" spans="1:70" s="227" customFormat="1" ht="15">
      <c r="A22" s="254"/>
    </row>
    <row r="23" spans="1:70" s="227" customFormat="1" ht="36" customHeight="1">
      <c r="A23" s="709" t="s">
        <v>0</v>
      </c>
      <c r="B23" s="709" t="s">
        <v>388</v>
      </c>
      <c r="C23" s="709" t="s">
        <v>389</v>
      </c>
      <c r="D23" s="709"/>
      <c r="E23" s="709"/>
      <c r="F23" s="709" t="s">
        <v>390</v>
      </c>
      <c r="G23" s="712" t="s">
        <v>391</v>
      </c>
      <c r="H23" s="713"/>
      <c r="I23" s="714"/>
      <c r="J23" s="712" t="s">
        <v>392</v>
      </c>
      <c r="K23" s="713"/>
      <c r="L23" s="713"/>
      <c r="M23" s="714"/>
      <c r="N23" s="703" t="s">
        <v>393</v>
      </c>
      <c r="O23" s="704"/>
    </row>
    <row r="24" spans="1:70" s="227" customFormat="1" ht="36.75" customHeight="1">
      <c r="A24" s="709"/>
      <c r="B24" s="709"/>
      <c r="C24" s="709"/>
      <c r="D24" s="709"/>
      <c r="E24" s="709"/>
      <c r="F24" s="709"/>
      <c r="G24" s="255" t="s">
        <v>394</v>
      </c>
      <c r="H24" s="255" t="s">
        <v>395</v>
      </c>
      <c r="I24" s="707" t="s">
        <v>396</v>
      </c>
      <c r="J24" s="709" t="s">
        <v>394</v>
      </c>
      <c r="K24" s="710" t="s">
        <v>397</v>
      </c>
      <c r="L24" s="255" t="s">
        <v>395</v>
      </c>
      <c r="M24" s="707" t="s">
        <v>396</v>
      </c>
      <c r="N24" s="705"/>
      <c r="O24" s="706"/>
    </row>
    <row r="25" spans="1:70" s="227" customFormat="1" ht="24">
      <c r="A25" s="709"/>
      <c r="B25" s="709"/>
      <c r="C25" s="709"/>
      <c r="D25" s="709"/>
      <c r="E25" s="709"/>
      <c r="F25" s="709"/>
      <c r="G25" s="255" t="s">
        <v>397</v>
      </c>
      <c r="H25" s="256" t="s">
        <v>398</v>
      </c>
      <c r="I25" s="708"/>
      <c r="J25" s="709"/>
      <c r="K25" s="711"/>
      <c r="L25" s="256" t="s">
        <v>398</v>
      </c>
      <c r="M25" s="708"/>
      <c r="N25" s="255" t="s">
        <v>399</v>
      </c>
      <c r="O25" s="255" t="s">
        <v>400</v>
      </c>
    </row>
    <row r="26" spans="1:70" s="227" customFormat="1" ht="15">
      <c r="A26" s="257">
        <v>1</v>
      </c>
      <c r="B26" s="257">
        <v>2</v>
      </c>
      <c r="C26" s="813">
        <v>3</v>
      </c>
      <c r="D26" s="813"/>
      <c r="E26" s="813"/>
      <c r="F26" s="257">
        <v>4</v>
      </c>
      <c r="G26" s="257">
        <v>5</v>
      </c>
      <c r="H26" s="257">
        <v>6</v>
      </c>
      <c r="I26" s="257">
        <v>7</v>
      </c>
      <c r="J26" s="257">
        <v>8</v>
      </c>
      <c r="K26" s="257">
        <v>9</v>
      </c>
      <c r="L26" s="257">
        <v>10</v>
      </c>
      <c r="M26" s="257">
        <v>11</v>
      </c>
      <c r="N26" s="257">
        <v>12</v>
      </c>
      <c r="O26" s="257">
        <v>13</v>
      </c>
    </row>
    <row r="27" spans="1:70" s="227" customFormat="1" ht="15">
      <c r="A27" s="722" t="s">
        <v>526</v>
      </c>
      <c r="B27" s="723"/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4"/>
      <c r="BP27" s="259" t="s">
        <v>526</v>
      </c>
    </row>
    <row r="28" spans="1:70" s="227" customFormat="1" ht="90">
      <c r="A28" s="260" t="s">
        <v>402</v>
      </c>
      <c r="B28" s="261" t="s">
        <v>498</v>
      </c>
      <c r="C28" s="816" t="s">
        <v>527</v>
      </c>
      <c r="D28" s="816"/>
      <c r="E28" s="816"/>
      <c r="F28" s="262">
        <v>0.72</v>
      </c>
      <c r="G28" s="263">
        <v>32.74</v>
      </c>
      <c r="H28" s="263" t="s">
        <v>500</v>
      </c>
      <c r="I28" s="263"/>
      <c r="J28" s="263">
        <v>272.27</v>
      </c>
      <c r="K28" s="263"/>
      <c r="L28" s="264" t="s">
        <v>528</v>
      </c>
      <c r="M28" s="263"/>
      <c r="N28" s="265">
        <v>0</v>
      </c>
      <c r="O28" s="265">
        <v>0</v>
      </c>
      <c r="BP28" s="259"/>
      <c r="BQ28" s="266" t="s">
        <v>527</v>
      </c>
    </row>
    <row r="29" spans="1:70" s="227" customFormat="1" ht="15">
      <c r="A29" s="267"/>
      <c r="B29" s="268"/>
      <c r="C29" s="269" t="s">
        <v>529</v>
      </c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1"/>
      <c r="BP29" s="259"/>
      <c r="BQ29" s="266"/>
    </row>
    <row r="30" spans="1:70" s="227" customFormat="1" ht="15">
      <c r="A30" s="272"/>
      <c r="B30" s="273" t="s">
        <v>402</v>
      </c>
      <c r="C30" s="817" t="s">
        <v>408</v>
      </c>
      <c r="D30" s="817"/>
      <c r="E30" s="817"/>
      <c r="F30" s="817"/>
      <c r="G30" s="817"/>
      <c r="H30" s="817"/>
      <c r="I30" s="817"/>
      <c r="J30" s="817"/>
      <c r="K30" s="817"/>
      <c r="L30" s="817"/>
      <c r="M30" s="817"/>
      <c r="N30" s="817"/>
      <c r="O30" s="818"/>
      <c r="BP30" s="259"/>
      <c r="BQ30" s="266"/>
      <c r="BR30" s="231" t="s">
        <v>408</v>
      </c>
    </row>
    <row r="31" spans="1:70" s="227" customFormat="1" ht="15">
      <c r="A31" s="274"/>
      <c r="B31" s="275"/>
      <c r="C31" s="275"/>
      <c r="D31" s="275"/>
      <c r="E31" s="276" t="s">
        <v>530</v>
      </c>
      <c r="F31" s="277"/>
      <c r="G31" s="278"/>
      <c r="H31" s="243"/>
      <c r="I31" s="243"/>
      <c r="J31" s="279">
        <v>176.9</v>
      </c>
      <c r="K31" s="280"/>
      <c r="L31" s="280"/>
      <c r="M31" s="280"/>
      <c r="N31" s="281"/>
      <c r="O31" s="282"/>
      <c r="BP31" s="259"/>
      <c r="BQ31" s="266"/>
    </row>
    <row r="32" spans="1:70" s="227" customFormat="1" ht="15">
      <c r="A32" s="274"/>
      <c r="B32" s="275"/>
      <c r="C32" s="275"/>
      <c r="D32" s="275"/>
      <c r="E32" s="276" t="s">
        <v>531</v>
      </c>
      <c r="F32" s="277"/>
      <c r="G32" s="278"/>
      <c r="H32" s="243"/>
      <c r="I32" s="243"/>
      <c r="J32" s="279">
        <v>88.45</v>
      </c>
      <c r="K32" s="280"/>
      <c r="L32" s="280"/>
      <c r="M32" s="280"/>
      <c r="N32" s="281"/>
      <c r="O32" s="282"/>
      <c r="BP32" s="259"/>
      <c r="BQ32" s="266"/>
    </row>
    <row r="33" spans="1:70" s="227" customFormat="1" ht="15">
      <c r="A33" s="274"/>
      <c r="B33" s="275"/>
      <c r="C33" s="275"/>
      <c r="D33" s="275"/>
      <c r="E33" s="276" t="s">
        <v>411</v>
      </c>
      <c r="F33" s="277"/>
      <c r="G33" s="278"/>
      <c r="H33" s="243"/>
      <c r="I33" s="243"/>
      <c r="J33" s="279">
        <v>537.62</v>
      </c>
      <c r="K33" s="280"/>
      <c r="L33" s="280"/>
      <c r="M33" s="280"/>
      <c r="N33" s="281"/>
      <c r="O33" s="282"/>
      <c r="BP33" s="259"/>
      <c r="BQ33" s="266"/>
    </row>
    <row r="34" spans="1:70" s="227" customFormat="1" ht="67.5">
      <c r="A34" s="260" t="s">
        <v>412</v>
      </c>
      <c r="B34" s="261" t="s">
        <v>532</v>
      </c>
      <c r="C34" s="816" t="s">
        <v>533</v>
      </c>
      <c r="D34" s="816"/>
      <c r="E34" s="816"/>
      <c r="F34" s="262">
        <v>0.22</v>
      </c>
      <c r="G34" s="263" t="s">
        <v>534</v>
      </c>
      <c r="H34" s="263" t="s">
        <v>535</v>
      </c>
      <c r="I34" s="263">
        <v>176.85</v>
      </c>
      <c r="J34" s="263">
        <v>33193.910000000003</v>
      </c>
      <c r="K34" s="263">
        <v>18234.72</v>
      </c>
      <c r="L34" s="264" t="s">
        <v>536</v>
      </c>
      <c r="M34" s="263">
        <v>336.93</v>
      </c>
      <c r="N34" s="283">
        <v>179.25049999999999</v>
      </c>
      <c r="O34" s="284">
        <v>39.44</v>
      </c>
      <c r="BP34" s="259"/>
      <c r="BQ34" s="266" t="s">
        <v>533</v>
      </c>
    </row>
    <row r="35" spans="1:70" s="227" customFormat="1" ht="15">
      <c r="A35" s="267"/>
      <c r="B35" s="268"/>
      <c r="C35" s="269" t="s">
        <v>537</v>
      </c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1"/>
      <c r="BP35" s="259"/>
      <c r="BQ35" s="266"/>
    </row>
    <row r="36" spans="1:70" s="227" customFormat="1" ht="15">
      <c r="A36" s="272"/>
      <c r="B36" s="273" t="s">
        <v>402</v>
      </c>
      <c r="C36" s="817" t="s">
        <v>408</v>
      </c>
      <c r="D36" s="817"/>
      <c r="E36" s="817"/>
      <c r="F36" s="817"/>
      <c r="G36" s="817"/>
      <c r="H36" s="817"/>
      <c r="I36" s="817"/>
      <c r="J36" s="817"/>
      <c r="K36" s="817"/>
      <c r="L36" s="817"/>
      <c r="M36" s="817"/>
      <c r="N36" s="817"/>
      <c r="O36" s="818"/>
      <c r="BP36" s="259"/>
      <c r="BQ36" s="266"/>
      <c r="BR36" s="231" t="s">
        <v>408</v>
      </c>
    </row>
    <row r="37" spans="1:70" s="227" customFormat="1" ht="15">
      <c r="A37" s="274"/>
      <c r="B37" s="275"/>
      <c r="C37" s="275"/>
      <c r="D37" s="275"/>
      <c r="E37" s="276" t="s">
        <v>538</v>
      </c>
      <c r="F37" s="277"/>
      <c r="G37" s="278"/>
      <c r="H37" s="243"/>
      <c r="I37" s="243"/>
      <c r="J37" s="279">
        <v>37347.53</v>
      </c>
      <c r="K37" s="280"/>
      <c r="L37" s="280"/>
      <c r="M37" s="280"/>
      <c r="N37" s="281"/>
      <c r="O37" s="282"/>
      <c r="BP37" s="259"/>
      <c r="BQ37" s="266"/>
    </row>
    <row r="38" spans="1:70" s="227" customFormat="1" ht="15">
      <c r="A38" s="274"/>
      <c r="B38" s="275"/>
      <c r="C38" s="275"/>
      <c r="D38" s="275"/>
      <c r="E38" s="276" t="s">
        <v>539</v>
      </c>
      <c r="F38" s="277"/>
      <c r="G38" s="278"/>
      <c r="H38" s="243"/>
      <c r="I38" s="243"/>
      <c r="J38" s="279">
        <v>34044.68</v>
      </c>
      <c r="K38" s="280"/>
      <c r="L38" s="280"/>
      <c r="M38" s="280"/>
      <c r="N38" s="281"/>
      <c r="O38" s="282"/>
      <c r="BP38" s="259"/>
      <c r="BQ38" s="266"/>
    </row>
    <row r="39" spans="1:70" s="227" customFormat="1" ht="15">
      <c r="A39" s="274"/>
      <c r="B39" s="275"/>
      <c r="C39" s="275"/>
      <c r="D39" s="275"/>
      <c r="E39" s="276" t="s">
        <v>411</v>
      </c>
      <c r="F39" s="277"/>
      <c r="G39" s="278"/>
      <c r="H39" s="243"/>
      <c r="I39" s="243"/>
      <c r="J39" s="279">
        <v>104586.12</v>
      </c>
      <c r="K39" s="280"/>
      <c r="L39" s="280"/>
      <c r="M39" s="280"/>
      <c r="N39" s="281"/>
      <c r="O39" s="282"/>
      <c r="BP39" s="259"/>
      <c r="BQ39" s="266"/>
    </row>
    <row r="40" spans="1:70" s="227" customFormat="1" ht="33.75">
      <c r="A40" s="260" t="s">
        <v>419</v>
      </c>
      <c r="B40" s="261" t="s">
        <v>540</v>
      </c>
      <c r="C40" s="816" t="s">
        <v>541</v>
      </c>
      <c r="D40" s="816"/>
      <c r="E40" s="816"/>
      <c r="F40" s="285">
        <v>8</v>
      </c>
      <c r="G40" s="263">
        <v>1287.05</v>
      </c>
      <c r="H40" s="263"/>
      <c r="I40" s="263">
        <v>1287.05</v>
      </c>
      <c r="J40" s="263">
        <v>89166.82</v>
      </c>
      <c r="K40" s="263"/>
      <c r="L40" s="264"/>
      <c r="M40" s="263">
        <v>89166.82</v>
      </c>
      <c r="N40" s="265">
        <v>0</v>
      </c>
      <c r="O40" s="265">
        <v>0</v>
      </c>
      <c r="BP40" s="259"/>
      <c r="BQ40" s="266" t="s">
        <v>541</v>
      </c>
    </row>
    <row r="41" spans="1:70" s="227" customFormat="1" ht="15">
      <c r="A41" s="267"/>
      <c r="B41" s="268"/>
      <c r="C41" s="269" t="s">
        <v>542</v>
      </c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1"/>
      <c r="BP41" s="259"/>
      <c r="BQ41" s="266"/>
    </row>
    <row r="42" spans="1:70" s="227" customFormat="1" ht="15">
      <c r="A42" s="272"/>
      <c r="B42" s="273" t="s">
        <v>402</v>
      </c>
      <c r="C42" s="817" t="s">
        <v>408</v>
      </c>
      <c r="D42" s="817"/>
      <c r="E42" s="817"/>
      <c r="F42" s="817"/>
      <c r="G42" s="817"/>
      <c r="H42" s="817"/>
      <c r="I42" s="817"/>
      <c r="J42" s="817"/>
      <c r="K42" s="817"/>
      <c r="L42" s="817"/>
      <c r="M42" s="817"/>
      <c r="N42" s="817"/>
      <c r="O42" s="818"/>
      <c r="BP42" s="259"/>
      <c r="BQ42" s="266"/>
      <c r="BR42" s="231" t="s">
        <v>408</v>
      </c>
    </row>
    <row r="43" spans="1:70" s="227" customFormat="1" ht="45">
      <c r="A43" s="260" t="s">
        <v>426</v>
      </c>
      <c r="B43" s="261" t="s">
        <v>543</v>
      </c>
      <c r="C43" s="816" t="s">
        <v>544</v>
      </c>
      <c r="D43" s="816"/>
      <c r="E43" s="816"/>
      <c r="F43" s="286">
        <v>0.4</v>
      </c>
      <c r="G43" s="263" t="s">
        <v>545</v>
      </c>
      <c r="H43" s="263" t="s">
        <v>546</v>
      </c>
      <c r="I43" s="263">
        <v>1874.59</v>
      </c>
      <c r="J43" s="263">
        <v>48780</v>
      </c>
      <c r="K43" s="263">
        <v>22571.21</v>
      </c>
      <c r="L43" s="264" t="s">
        <v>547</v>
      </c>
      <c r="M43" s="263">
        <v>6493.58</v>
      </c>
      <c r="N43" s="283">
        <v>108.7555</v>
      </c>
      <c r="O43" s="287">
        <v>43.5</v>
      </c>
      <c r="BP43" s="259"/>
      <c r="BQ43" s="266" t="s">
        <v>544</v>
      </c>
    </row>
    <row r="44" spans="1:70" s="227" customFormat="1" ht="15">
      <c r="A44" s="267"/>
      <c r="B44" s="268"/>
      <c r="C44" s="269" t="s">
        <v>548</v>
      </c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1"/>
      <c r="BP44" s="259"/>
      <c r="BQ44" s="266"/>
    </row>
    <row r="45" spans="1:70" s="227" customFormat="1" ht="15">
      <c r="A45" s="272"/>
      <c r="B45" s="273" t="s">
        <v>402</v>
      </c>
      <c r="C45" s="817" t="s">
        <v>408</v>
      </c>
      <c r="D45" s="817"/>
      <c r="E45" s="817"/>
      <c r="F45" s="817"/>
      <c r="G45" s="817"/>
      <c r="H45" s="817"/>
      <c r="I45" s="817"/>
      <c r="J45" s="817"/>
      <c r="K45" s="817"/>
      <c r="L45" s="817"/>
      <c r="M45" s="817"/>
      <c r="N45" s="817"/>
      <c r="O45" s="818"/>
      <c r="BP45" s="259"/>
      <c r="BQ45" s="266"/>
      <c r="BR45" s="231" t="s">
        <v>408</v>
      </c>
    </row>
    <row r="46" spans="1:70" s="227" customFormat="1" ht="15">
      <c r="A46" s="274"/>
      <c r="B46" s="275"/>
      <c r="C46" s="275"/>
      <c r="D46" s="275"/>
      <c r="E46" s="276" t="s">
        <v>549</v>
      </c>
      <c r="F46" s="277"/>
      <c r="G46" s="278"/>
      <c r="H46" s="243"/>
      <c r="I46" s="243"/>
      <c r="J46" s="279">
        <v>35453.61</v>
      </c>
      <c r="K46" s="280"/>
      <c r="L46" s="280"/>
      <c r="M46" s="280"/>
      <c r="N46" s="281"/>
      <c r="O46" s="282"/>
      <c r="BP46" s="259"/>
      <c r="BQ46" s="266"/>
    </row>
    <row r="47" spans="1:70" s="227" customFormat="1" ht="15">
      <c r="A47" s="274"/>
      <c r="B47" s="275"/>
      <c r="C47" s="275"/>
      <c r="D47" s="275"/>
      <c r="E47" s="276" t="s">
        <v>550</v>
      </c>
      <c r="F47" s="277"/>
      <c r="G47" s="278"/>
      <c r="H47" s="243"/>
      <c r="I47" s="243"/>
      <c r="J47" s="279">
        <v>24450.77</v>
      </c>
      <c r="K47" s="280"/>
      <c r="L47" s="280"/>
      <c r="M47" s="280"/>
      <c r="N47" s="281"/>
      <c r="O47" s="282"/>
      <c r="BP47" s="259"/>
      <c r="BQ47" s="266"/>
    </row>
    <row r="48" spans="1:70" s="227" customFormat="1" ht="15">
      <c r="A48" s="274"/>
      <c r="B48" s="275"/>
      <c r="C48" s="275"/>
      <c r="D48" s="275"/>
      <c r="E48" s="276" t="s">
        <v>411</v>
      </c>
      <c r="F48" s="277"/>
      <c r="G48" s="278"/>
      <c r="H48" s="243"/>
      <c r="I48" s="243"/>
      <c r="J48" s="279">
        <v>108684.38</v>
      </c>
      <c r="K48" s="280"/>
      <c r="L48" s="280"/>
      <c r="M48" s="280"/>
      <c r="N48" s="281"/>
      <c r="O48" s="282"/>
      <c r="BP48" s="259"/>
      <c r="BQ48" s="266"/>
    </row>
    <row r="49" spans="1:70" s="227" customFormat="1" ht="33.75">
      <c r="A49" s="260" t="s">
        <v>551</v>
      </c>
      <c r="B49" s="261" t="s">
        <v>552</v>
      </c>
      <c r="C49" s="816" t="s">
        <v>553</v>
      </c>
      <c r="D49" s="816"/>
      <c r="E49" s="816"/>
      <c r="F49" s="285">
        <v>20</v>
      </c>
      <c r="G49" s="263">
        <v>490.76</v>
      </c>
      <c r="H49" s="263"/>
      <c r="I49" s="263">
        <v>490.76</v>
      </c>
      <c r="J49" s="263">
        <v>84999.63</v>
      </c>
      <c r="K49" s="263"/>
      <c r="L49" s="264"/>
      <c r="M49" s="263">
        <v>84999.63</v>
      </c>
      <c r="N49" s="265">
        <v>0</v>
      </c>
      <c r="O49" s="265">
        <v>0</v>
      </c>
      <c r="BP49" s="259"/>
      <c r="BQ49" s="266" t="s">
        <v>553</v>
      </c>
    </row>
    <row r="50" spans="1:70" s="227" customFormat="1" ht="15">
      <c r="A50" s="267"/>
      <c r="B50" s="268"/>
      <c r="C50" s="269" t="s">
        <v>554</v>
      </c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1"/>
      <c r="BP50" s="259"/>
      <c r="BQ50" s="266"/>
    </row>
    <row r="51" spans="1:70" s="227" customFormat="1" ht="15">
      <c r="A51" s="272"/>
      <c r="B51" s="273" t="s">
        <v>402</v>
      </c>
      <c r="C51" s="817" t="s">
        <v>408</v>
      </c>
      <c r="D51" s="817"/>
      <c r="E51" s="817"/>
      <c r="F51" s="817"/>
      <c r="G51" s="817"/>
      <c r="H51" s="817"/>
      <c r="I51" s="817"/>
      <c r="J51" s="817"/>
      <c r="K51" s="817"/>
      <c r="L51" s="817"/>
      <c r="M51" s="817"/>
      <c r="N51" s="817"/>
      <c r="O51" s="818"/>
      <c r="BP51" s="259"/>
      <c r="BQ51" s="266"/>
      <c r="BR51" s="231" t="s">
        <v>408</v>
      </c>
    </row>
    <row r="52" spans="1:70" s="227" customFormat="1" ht="56.25">
      <c r="A52" s="260" t="s">
        <v>555</v>
      </c>
      <c r="B52" s="261" t="s">
        <v>556</v>
      </c>
      <c r="C52" s="816" t="s">
        <v>557</v>
      </c>
      <c r="D52" s="816"/>
      <c r="E52" s="816"/>
      <c r="F52" s="288">
        <v>0.42599999999999999</v>
      </c>
      <c r="G52" s="263" t="s">
        <v>558</v>
      </c>
      <c r="H52" s="263" t="s">
        <v>559</v>
      </c>
      <c r="I52" s="263">
        <v>517.23</v>
      </c>
      <c r="J52" s="263">
        <v>8454.77</v>
      </c>
      <c r="K52" s="263">
        <v>4926.1899999999996</v>
      </c>
      <c r="L52" s="264" t="s">
        <v>560</v>
      </c>
      <c r="M52" s="263">
        <v>1908.14</v>
      </c>
      <c r="N52" s="289">
        <v>22.286999999999999</v>
      </c>
      <c r="O52" s="284">
        <v>9.49</v>
      </c>
      <c r="BP52" s="259"/>
      <c r="BQ52" s="266" t="s">
        <v>557</v>
      </c>
    </row>
    <row r="53" spans="1:70" s="227" customFormat="1" ht="15">
      <c r="A53" s="267"/>
      <c r="B53" s="268"/>
      <c r="C53" s="269" t="s">
        <v>561</v>
      </c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1"/>
      <c r="BP53" s="259"/>
      <c r="BQ53" s="266"/>
    </row>
    <row r="54" spans="1:70" s="227" customFormat="1" ht="15">
      <c r="A54" s="272"/>
      <c r="B54" s="273" t="s">
        <v>402</v>
      </c>
      <c r="C54" s="817" t="s">
        <v>408</v>
      </c>
      <c r="D54" s="817"/>
      <c r="E54" s="817"/>
      <c r="F54" s="817"/>
      <c r="G54" s="817"/>
      <c r="H54" s="817"/>
      <c r="I54" s="817"/>
      <c r="J54" s="817"/>
      <c r="K54" s="817"/>
      <c r="L54" s="817"/>
      <c r="M54" s="817"/>
      <c r="N54" s="817"/>
      <c r="O54" s="818"/>
      <c r="BP54" s="259"/>
      <c r="BQ54" s="266"/>
      <c r="BR54" s="231" t="s">
        <v>408</v>
      </c>
    </row>
    <row r="55" spans="1:70" s="227" customFormat="1" ht="15">
      <c r="A55" s="274"/>
      <c r="B55" s="275"/>
      <c r="C55" s="275"/>
      <c r="D55" s="275"/>
      <c r="E55" s="276" t="s">
        <v>562</v>
      </c>
      <c r="F55" s="277"/>
      <c r="G55" s="278"/>
      <c r="H55" s="243"/>
      <c r="I55" s="243"/>
      <c r="J55" s="279">
        <v>5002.17</v>
      </c>
      <c r="K55" s="280"/>
      <c r="L55" s="280"/>
      <c r="M55" s="280"/>
      <c r="N55" s="281"/>
      <c r="O55" s="282"/>
      <c r="BP55" s="259"/>
      <c r="BQ55" s="266"/>
    </row>
    <row r="56" spans="1:70" s="227" customFormat="1" ht="15">
      <c r="A56" s="274"/>
      <c r="B56" s="275"/>
      <c r="C56" s="275"/>
      <c r="D56" s="275"/>
      <c r="E56" s="276" t="s">
        <v>563</v>
      </c>
      <c r="F56" s="277"/>
      <c r="G56" s="278"/>
      <c r="H56" s="243"/>
      <c r="I56" s="243"/>
      <c r="J56" s="279">
        <v>3334.78</v>
      </c>
      <c r="K56" s="280"/>
      <c r="L56" s="280"/>
      <c r="M56" s="280"/>
      <c r="N56" s="281"/>
      <c r="O56" s="282"/>
      <c r="BP56" s="259"/>
      <c r="BQ56" s="266"/>
    </row>
    <row r="57" spans="1:70" s="227" customFormat="1" ht="15">
      <c r="A57" s="274"/>
      <c r="B57" s="275"/>
      <c r="C57" s="275"/>
      <c r="D57" s="275"/>
      <c r="E57" s="276" t="s">
        <v>411</v>
      </c>
      <c r="F57" s="277"/>
      <c r="G57" s="278"/>
      <c r="H57" s="243"/>
      <c r="I57" s="243"/>
      <c r="J57" s="279">
        <v>16791.72</v>
      </c>
      <c r="K57" s="280"/>
      <c r="L57" s="280"/>
      <c r="M57" s="280"/>
      <c r="N57" s="281"/>
      <c r="O57" s="282"/>
      <c r="BP57" s="259"/>
      <c r="BQ57" s="266"/>
    </row>
    <row r="58" spans="1:70" s="227" customFormat="1" ht="22.5">
      <c r="A58" s="260" t="s">
        <v>564</v>
      </c>
      <c r="B58" s="261" t="s">
        <v>565</v>
      </c>
      <c r="C58" s="816" t="s">
        <v>566</v>
      </c>
      <c r="D58" s="816"/>
      <c r="E58" s="816"/>
      <c r="F58" s="288">
        <v>0.42599999999999999</v>
      </c>
      <c r="G58" s="263">
        <v>4276.8</v>
      </c>
      <c r="H58" s="263"/>
      <c r="I58" s="263">
        <v>4276.8</v>
      </c>
      <c r="J58" s="263">
        <v>15777.8</v>
      </c>
      <c r="K58" s="263"/>
      <c r="L58" s="264"/>
      <c r="M58" s="263">
        <v>15777.8</v>
      </c>
      <c r="N58" s="265">
        <v>0</v>
      </c>
      <c r="O58" s="265">
        <v>0</v>
      </c>
      <c r="BP58" s="259"/>
      <c r="BQ58" s="266" t="s">
        <v>566</v>
      </c>
    </row>
    <row r="59" spans="1:70" s="227" customFormat="1" ht="15">
      <c r="A59" s="267"/>
      <c r="B59" s="268"/>
      <c r="C59" s="269" t="s">
        <v>561</v>
      </c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1"/>
      <c r="BP59" s="259"/>
      <c r="BQ59" s="266"/>
    </row>
    <row r="60" spans="1:70" s="227" customFormat="1" ht="15">
      <c r="A60" s="272"/>
      <c r="B60" s="273" t="s">
        <v>402</v>
      </c>
      <c r="C60" s="817" t="s">
        <v>408</v>
      </c>
      <c r="D60" s="817"/>
      <c r="E60" s="817"/>
      <c r="F60" s="817"/>
      <c r="G60" s="817"/>
      <c r="H60" s="817"/>
      <c r="I60" s="817"/>
      <c r="J60" s="817"/>
      <c r="K60" s="817"/>
      <c r="L60" s="817"/>
      <c r="M60" s="817"/>
      <c r="N60" s="817"/>
      <c r="O60" s="818"/>
      <c r="BP60" s="259"/>
      <c r="BQ60" s="266"/>
      <c r="BR60" s="231" t="s">
        <v>408</v>
      </c>
    </row>
    <row r="61" spans="1:70" s="227" customFormat="1" ht="15">
      <c r="A61" s="722" t="s">
        <v>567</v>
      </c>
      <c r="B61" s="723"/>
      <c r="C61" s="723"/>
      <c r="D61" s="723"/>
      <c r="E61" s="723"/>
      <c r="F61" s="723"/>
      <c r="G61" s="723"/>
      <c r="H61" s="723"/>
      <c r="I61" s="723"/>
      <c r="J61" s="723"/>
      <c r="K61" s="723"/>
      <c r="L61" s="723"/>
      <c r="M61" s="723"/>
      <c r="N61" s="723"/>
      <c r="O61" s="724"/>
      <c r="BP61" s="259" t="s">
        <v>567</v>
      </c>
      <c r="BQ61" s="266"/>
    </row>
    <row r="62" spans="1:70" s="227" customFormat="1" ht="45">
      <c r="A62" s="260" t="s">
        <v>568</v>
      </c>
      <c r="B62" s="261" t="s">
        <v>569</v>
      </c>
      <c r="C62" s="816" t="s">
        <v>570</v>
      </c>
      <c r="D62" s="816"/>
      <c r="E62" s="816"/>
      <c r="F62" s="262">
        <v>0.22</v>
      </c>
      <c r="G62" s="263" t="s">
        <v>571</v>
      </c>
      <c r="H62" s="263" t="s">
        <v>572</v>
      </c>
      <c r="I62" s="263"/>
      <c r="J62" s="263">
        <v>15052.18</v>
      </c>
      <c r="K62" s="263">
        <v>4399.8599999999997</v>
      </c>
      <c r="L62" s="264" t="s">
        <v>573</v>
      </c>
      <c r="M62" s="263"/>
      <c r="N62" s="289">
        <v>43.999000000000002</v>
      </c>
      <c r="O62" s="284">
        <v>9.68</v>
      </c>
      <c r="BP62" s="259"/>
      <c r="BQ62" s="266" t="s">
        <v>570</v>
      </c>
    </row>
    <row r="63" spans="1:70" s="227" customFormat="1" ht="15">
      <c r="A63" s="267"/>
      <c r="B63" s="268"/>
      <c r="C63" s="269" t="s">
        <v>537</v>
      </c>
      <c r="D63" s="270"/>
      <c r="E63" s="270"/>
      <c r="F63" s="270"/>
      <c r="G63" s="270"/>
      <c r="H63" s="270"/>
      <c r="I63" s="270"/>
      <c r="J63" s="270"/>
      <c r="K63" s="270"/>
      <c r="L63" s="270"/>
      <c r="M63" s="270"/>
      <c r="N63" s="270"/>
      <c r="O63" s="271"/>
      <c r="BP63" s="259"/>
      <c r="BQ63" s="266"/>
    </row>
    <row r="64" spans="1:70" s="227" customFormat="1" ht="15">
      <c r="A64" s="272"/>
      <c r="B64" s="273" t="s">
        <v>402</v>
      </c>
      <c r="C64" s="817" t="s">
        <v>408</v>
      </c>
      <c r="D64" s="817"/>
      <c r="E64" s="817"/>
      <c r="F64" s="817"/>
      <c r="G64" s="817"/>
      <c r="H64" s="817"/>
      <c r="I64" s="817"/>
      <c r="J64" s="817"/>
      <c r="K64" s="817"/>
      <c r="L64" s="817"/>
      <c r="M64" s="817"/>
      <c r="N64" s="817"/>
      <c r="O64" s="818"/>
      <c r="BP64" s="259"/>
      <c r="BQ64" s="266"/>
      <c r="BR64" s="231" t="s">
        <v>408</v>
      </c>
    </row>
    <row r="65" spans="1:71" s="227" customFormat="1" ht="15">
      <c r="A65" s="274"/>
      <c r="B65" s="275"/>
      <c r="C65" s="275"/>
      <c r="D65" s="275"/>
      <c r="E65" s="276" t="s">
        <v>574</v>
      </c>
      <c r="F65" s="277"/>
      <c r="G65" s="278"/>
      <c r="H65" s="243"/>
      <c r="I65" s="243"/>
      <c r="J65" s="279">
        <v>10660.13</v>
      </c>
      <c r="K65" s="280"/>
      <c r="L65" s="280"/>
      <c r="M65" s="280"/>
      <c r="N65" s="281"/>
      <c r="O65" s="282"/>
      <c r="BP65" s="259"/>
      <c r="BQ65" s="266"/>
    </row>
    <row r="66" spans="1:71" s="227" customFormat="1" ht="15">
      <c r="A66" s="274"/>
      <c r="B66" s="275"/>
      <c r="C66" s="275"/>
      <c r="D66" s="275"/>
      <c r="E66" s="276" t="s">
        <v>575</v>
      </c>
      <c r="F66" s="277"/>
      <c r="G66" s="278"/>
      <c r="H66" s="243"/>
      <c r="I66" s="243"/>
      <c r="J66" s="279">
        <v>9717.4</v>
      </c>
      <c r="K66" s="280"/>
      <c r="L66" s="280"/>
      <c r="M66" s="280"/>
      <c r="N66" s="281"/>
      <c r="O66" s="282"/>
      <c r="BP66" s="259"/>
      <c r="BQ66" s="266"/>
    </row>
    <row r="67" spans="1:71" s="227" customFormat="1" ht="15">
      <c r="A67" s="274"/>
      <c r="B67" s="275"/>
      <c r="C67" s="275"/>
      <c r="D67" s="275"/>
      <c r="E67" s="276" t="s">
        <v>411</v>
      </c>
      <c r="F67" s="277"/>
      <c r="G67" s="278"/>
      <c r="H67" s="243"/>
      <c r="I67" s="243"/>
      <c r="J67" s="279">
        <v>35429.71</v>
      </c>
      <c r="K67" s="280"/>
      <c r="L67" s="280"/>
      <c r="M67" s="280"/>
      <c r="N67" s="281"/>
      <c r="O67" s="282"/>
      <c r="BP67" s="259"/>
      <c r="BQ67" s="266"/>
    </row>
    <row r="68" spans="1:71" s="227" customFormat="1" ht="45">
      <c r="A68" s="260" t="s">
        <v>576</v>
      </c>
      <c r="B68" s="261" t="s">
        <v>543</v>
      </c>
      <c r="C68" s="816" t="s">
        <v>577</v>
      </c>
      <c r="D68" s="816"/>
      <c r="E68" s="816"/>
      <c r="F68" s="286">
        <v>0.4</v>
      </c>
      <c r="G68" s="263" t="s">
        <v>578</v>
      </c>
      <c r="H68" s="263" t="s">
        <v>579</v>
      </c>
      <c r="I68" s="263"/>
      <c r="J68" s="263">
        <v>33829.129999999997</v>
      </c>
      <c r="K68" s="263">
        <v>18056.96</v>
      </c>
      <c r="L68" s="264" t="s">
        <v>580</v>
      </c>
      <c r="M68" s="263"/>
      <c r="N68" s="283">
        <v>87.004400000000004</v>
      </c>
      <c r="O68" s="287">
        <v>34.799999999999997</v>
      </c>
      <c r="BP68" s="259"/>
      <c r="BQ68" s="266" t="s">
        <v>577</v>
      </c>
    </row>
    <row r="69" spans="1:71" s="227" customFormat="1" ht="15">
      <c r="A69" s="267"/>
      <c r="B69" s="268"/>
      <c r="C69" s="269" t="s">
        <v>548</v>
      </c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1"/>
      <c r="BP69" s="259"/>
      <c r="BQ69" s="266"/>
    </row>
    <row r="70" spans="1:71" s="227" customFormat="1" ht="15">
      <c r="A70" s="272"/>
      <c r="B70" s="273" t="s">
        <v>402</v>
      </c>
      <c r="C70" s="817" t="s">
        <v>408</v>
      </c>
      <c r="D70" s="817"/>
      <c r="E70" s="817"/>
      <c r="F70" s="817"/>
      <c r="G70" s="817"/>
      <c r="H70" s="817"/>
      <c r="I70" s="817"/>
      <c r="J70" s="817"/>
      <c r="K70" s="817"/>
      <c r="L70" s="817"/>
      <c r="M70" s="817"/>
      <c r="N70" s="817"/>
      <c r="O70" s="818"/>
      <c r="BP70" s="259"/>
      <c r="BQ70" s="266"/>
      <c r="BR70" s="231" t="s">
        <v>408</v>
      </c>
    </row>
    <row r="71" spans="1:71" s="227" customFormat="1" ht="15">
      <c r="A71" s="274"/>
      <c r="B71" s="275"/>
      <c r="C71" s="275"/>
      <c r="D71" s="275"/>
      <c r="E71" s="276" t="s">
        <v>581</v>
      </c>
      <c r="F71" s="277"/>
      <c r="G71" s="278"/>
      <c r="H71" s="243"/>
      <c r="I71" s="243"/>
      <c r="J71" s="279">
        <v>28362.880000000001</v>
      </c>
      <c r="K71" s="280"/>
      <c r="L71" s="280"/>
      <c r="M71" s="280"/>
      <c r="N71" s="281"/>
      <c r="O71" s="282"/>
      <c r="BP71" s="259"/>
      <c r="BQ71" s="266"/>
    </row>
    <row r="72" spans="1:71" s="227" customFormat="1" ht="15">
      <c r="A72" s="274"/>
      <c r="B72" s="275"/>
      <c r="C72" s="275"/>
      <c r="D72" s="275"/>
      <c r="E72" s="276" t="s">
        <v>582</v>
      </c>
      <c r="F72" s="277"/>
      <c r="G72" s="278"/>
      <c r="H72" s="243"/>
      <c r="I72" s="243"/>
      <c r="J72" s="279">
        <v>19560.61</v>
      </c>
      <c r="K72" s="280"/>
      <c r="L72" s="280"/>
      <c r="M72" s="280"/>
      <c r="N72" s="281"/>
      <c r="O72" s="282"/>
      <c r="BP72" s="259"/>
      <c r="BQ72" s="266"/>
    </row>
    <row r="73" spans="1:71" s="227" customFormat="1" ht="15">
      <c r="A73" s="274"/>
      <c r="B73" s="275"/>
      <c r="C73" s="275"/>
      <c r="D73" s="275"/>
      <c r="E73" s="276" t="s">
        <v>411</v>
      </c>
      <c r="F73" s="277"/>
      <c r="G73" s="278"/>
      <c r="H73" s="243"/>
      <c r="I73" s="243"/>
      <c r="J73" s="279">
        <v>81752.62</v>
      </c>
      <c r="K73" s="280"/>
      <c r="L73" s="280"/>
      <c r="M73" s="280"/>
      <c r="N73" s="281"/>
      <c r="O73" s="282"/>
      <c r="BP73" s="259"/>
      <c r="BQ73" s="266"/>
    </row>
    <row r="74" spans="1:71" s="227" customFormat="1" ht="56.25">
      <c r="A74" s="260" t="s">
        <v>583</v>
      </c>
      <c r="B74" s="261" t="s">
        <v>556</v>
      </c>
      <c r="C74" s="816" t="s">
        <v>584</v>
      </c>
      <c r="D74" s="816"/>
      <c r="E74" s="816"/>
      <c r="F74" s="288">
        <v>0.42599999999999999</v>
      </c>
      <c r="G74" s="263" t="s">
        <v>585</v>
      </c>
      <c r="H74" s="263" t="s">
        <v>586</v>
      </c>
      <c r="I74" s="263"/>
      <c r="J74" s="263">
        <v>4582.6400000000003</v>
      </c>
      <c r="K74" s="263">
        <v>3448.33</v>
      </c>
      <c r="L74" s="264" t="s">
        <v>587</v>
      </c>
      <c r="M74" s="263"/>
      <c r="N74" s="283">
        <v>15.600899999999999</v>
      </c>
      <c r="O74" s="284">
        <v>6.65</v>
      </c>
      <c r="BP74" s="259"/>
      <c r="BQ74" s="266" t="s">
        <v>584</v>
      </c>
    </row>
    <row r="75" spans="1:71" s="227" customFormat="1" ht="15">
      <c r="A75" s="267"/>
      <c r="B75" s="268"/>
      <c r="C75" s="269" t="s">
        <v>561</v>
      </c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1"/>
      <c r="BP75" s="259"/>
      <c r="BQ75" s="266"/>
    </row>
    <row r="76" spans="1:71" s="227" customFormat="1" ht="15">
      <c r="A76" s="272"/>
      <c r="B76" s="273" t="s">
        <v>402</v>
      </c>
      <c r="C76" s="817" t="s">
        <v>408</v>
      </c>
      <c r="D76" s="817"/>
      <c r="E76" s="817"/>
      <c r="F76" s="817"/>
      <c r="G76" s="817"/>
      <c r="H76" s="817"/>
      <c r="I76" s="817"/>
      <c r="J76" s="817"/>
      <c r="K76" s="817"/>
      <c r="L76" s="817"/>
      <c r="M76" s="817"/>
      <c r="N76" s="817"/>
      <c r="O76" s="818"/>
      <c r="BP76" s="259"/>
      <c r="BQ76" s="266"/>
      <c r="BR76" s="231" t="s">
        <v>408</v>
      </c>
    </row>
    <row r="77" spans="1:71" s="227" customFormat="1" ht="15">
      <c r="A77" s="274"/>
      <c r="B77" s="275"/>
      <c r="C77" s="275"/>
      <c r="D77" s="275"/>
      <c r="E77" s="276" t="s">
        <v>588</v>
      </c>
      <c r="F77" s="277"/>
      <c r="G77" s="278"/>
      <c r="H77" s="243"/>
      <c r="I77" s="243"/>
      <c r="J77" s="279">
        <v>3501.52</v>
      </c>
      <c r="K77" s="280"/>
      <c r="L77" s="280"/>
      <c r="M77" s="280"/>
      <c r="N77" s="281"/>
      <c r="O77" s="282"/>
      <c r="BP77" s="259"/>
      <c r="BQ77" s="266"/>
    </row>
    <row r="78" spans="1:71" s="227" customFormat="1" ht="15">
      <c r="A78" s="274"/>
      <c r="B78" s="275"/>
      <c r="C78" s="275"/>
      <c r="D78" s="275"/>
      <c r="E78" s="276" t="s">
        <v>589</v>
      </c>
      <c r="F78" s="277"/>
      <c r="G78" s="278"/>
      <c r="H78" s="243"/>
      <c r="I78" s="243"/>
      <c r="J78" s="279">
        <v>2334.34</v>
      </c>
      <c r="K78" s="280"/>
      <c r="L78" s="280"/>
      <c r="M78" s="280"/>
      <c r="N78" s="281"/>
      <c r="O78" s="282"/>
      <c r="BP78" s="259"/>
      <c r="BQ78" s="266"/>
    </row>
    <row r="79" spans="1:71" s="227" customFormat="1" ht="15">
      <c r="A79" s="274"/>
      <c r="B79" s="275"/>
      <c r="C79" s="275"/>
      <c r="D79" s="275"/>
      <c r="E79" s="276" t="s">
        <v>411</v>
      </c>
      <c r="F79" s="277"/>
      <c r="G79" s="278"/>
      <c r="H79" s="243"/>
      <c r="I79" s="243"/>
      <c r="J79" s="279">
        <v>10418.5</v>
      </c>
      <c r="K79" s="280"/>
      <c r="L79" s="280"/>
      <c r="M79" s="280"/>
      <c r="N79" s="281"/>
      <c r="O79" s="282"/>
      <c r="BP79" s="259"/>
      <c r="BQ79" s="266"/>
    </row>
    <row r="80" spans="1:71" s="227" customFormat="1" ht="22.5">
      <c r="A80" s="716" t="s">
        <v>432</v>
      </c>
      <c r="B80" s="717"/>
      <c r="C80" s="717"/>
      <c r="D80" s="717"/>
      <c r="E80" s="717"/>
      <c r="F80" s="717"/>
      <c r="G80" s="717"/>
      <c r="H80" s="717"/>
      <c r="I80" s="718"/>
      <c r="J80" s="263">
        <v>334109.15000000002</v>
      </c>
      <c r="K80" s="263">
        <v>71637.27</v>
      </c>
      <c r="L80" s="263" t="s">
        <v>590</v>
      </c>
      <c r="M80" s="263">
        <v>198682.9</v>
      </c>
      <c r="N80" s="290"/>
      <c r="O80" s="284">
        <v>143.56</v>
      </c>
      <c r="BS80" s="266" t="s">
        <v>432</v>
      </c>
    </row>
    <row r="81" spans="1:72" s="227" customFormat="1" ht="15" hidden="1">
      <c r="A81" s="716" t="s">
        <v>433</v>
      </c>
      <c r="B81" s="717"/>
      <c r="C81" s="717"/>
      <c r="D81" s="717"/>
      <c r="E81" s="717"/>
      <c r="F81" s="717"/>
      <c r="G81" s="717"/>
      <c r="H81" s="717"/>
      <c r="I81" s="718"/>
      <c r="J81" s="263">
        <v>120504.75</v>
      </c>
      <c r="K81" s="263"/>
      <c r="L81" s="263"/>
      <c r="M81" s="263"/>
      <c r="N81" s="290"/>
      <c r="O81" s="290"/>
      <c r="BS81" s="266" t="s">
        <v>433</v>
      </c>
    </row>
    <row r="82" spans="1:72" s="227" customFormat="1" ht="15" hidden="1">
      <c r="A82" s="719" t="s">
        <v>434</v>
      </c>
      <c r="B82" s="720"/>
      <c r="C82" s="720"/>
      <c r="D82" s="720"/>
      <c r="E82" s="720"/>
      <c r="F82" s="720"/>
      <c r="G82" s="720"/>
      <c r="H82" s="720"/>
      <c r="I82" s="721"/>
      <c r="J82" s="291"/>
      <c r="K82" s="291"/>
      <c r="L82" s="291"/>
      <c r="M82" s="291"/>
      <c r="N82" s="292"/>
      <c r="O82" s="292"/>
      <c r="BS82" s="266"/>
      <c r="BT82" s="231" t="s">
        <v>434</v>
      </c>
    </row>
    <row r="83" spans="1:72" s="227" customFormat="1" ht="15" hidden="1">
      <c r="A83" s="719" t="s">
        <v>591</v>
      </c>
      <c r="B83" s="720"/>
      <c r="C83" s="720"/>
      <c r="D83" s="720"/>
      <c r="E83" s="720"/>
      <c r="F83" s="720"/>
      <c r="G83" s="720"/>
      <c r="H83" s="720"/>
      <c r="I83" s="721"/>
      <c r="J83" s="291">
        <v>176.9</v>
      </c>
      <c r="K83" s="291"/>
      <c r="L83" s="291"/>
      <c r="M83" s="291"/>
      <c r="N83" s="292"/>
      <c r="O83" s="292"/>
      <c r="BS83" s="266"/>
      <c r="BT83" s="231" t="s">
        <v>591</v>
      </c>
    </row>
    <row r="84" spans="1:72" s="227" customFormat="1" ht="15" hidden="1">
      <c r="A84" s="719" t="s">
        <v>592</v>
      </c>
      <c r="B84" s="720"/>
      <c r="C84" s="720"/>
      <c r="D84" s="720"/>
      <c r="E84" s="720"/>
      <c r="F84" s="720"/>
      <c r="G84" s="720"/>
      <c r="H84" s="720"/>
      <c r="I84" s="721"/>
      <c r="J84" s="291">
        <v>8503.69</v>
      </c>
      <c r="K84" s="291"/>
      <c r="L84" s="291"/>
      <c r="M84" s="291"/>
      <c r="N84" s="292"/>
      <c r="O84" s="292"/>
      <c r="BS84" s="266"/>
      <c r="BT84" s="231" t="s">
        <v>592</v>
      </c>
    </row>
    <row r="85" spans="1:72" s="227" customFormat="1" ht="15" hidden="1">
      <c r="A85" s="719" t="s">
        <v>593</v>
      </c>
      <c r="B85" s="720"/>
      <c r="C85" s="720"/>
      <c r="D85" s="720"/>
      <c r="E85" s="720"/>
      <c r="F85" s="720"/>
      <c r="G85" s="720"/>
      <c r="H85" s="720"/>
      <c r="I85" s="721"/>
      <c r="J85" s="291">
        <v>63816.5</v>
      </c>
      <c r="K85" s="291"/>
      <c r="L85" s="291"/>
      <c r="M85" s="291"/>
      <c r="N85" s="292"/>
      <c r="O85" s="292"/>
      <c r="BS85" s="266"/>
      <c r="BT85" s="231" t="s">
        <v>593</v>
      </c>
    </row>
    <row r="86" spans="1:72" s="227" customFormat="1" ht="15" hidden="1">
      <c r="A86" s="719" t="s">
        <v>594</v>
      </c>
      <c r="B86" s="720"/>
      <c r="C86" s="720"/>
      <c r="D86" s="720"/>
      <c r="E86" s="720"/>
      <c r="F86" s="720"/>
      <c r="G86" s="720"/>
      <c r="H86" s="720"/>
      <c r="I86" s="721"/>
      <c r="J86" s="291">
        <v>48007.66</v>
      </c>
      <c r="K86" s="291"/>
      <c r="L86" s="291"/>
      <c r="M86" s="291"/>
      <c r="N86" s="292"/>
      <c r="O86" s="292"/>
      <c r="BS86" s="266"/>
      <c r="BT86" s="231" t="s">
        <v>594</v>
      </c>
    </row>
    <row r="87" spans="1:72" s="227" customFormat="1" ht="15" hidden="1">
      <c r="A87" s="716" t="s">
        <v>438</v>
      </c>
      <c r="B87" s="717"/>
      <c r="C87" s="717"/>
      <c r="D87" s="717"/>
      <c r="E87" s="717"/>
      <c r="F87" s="717"/>
      <c r="G87" s="717"/>
      <c r="H87" s="717"/>
      <c r="I87" s="718"/>
      <c r="J87" s="263">
        <v>93531.04</v>
      </c>
      <c r="K87" s="263"/>
      <c r="L87" s="263"/>
      <c r="M87" s="263"/>
      <c r="N87" s="290"/>
      <c r="O87" s="290"/>
      <c r="BS87" s="266" t="s">
        <v>438</v>
      </c>
    </row>
    <row r="88" spans="1:72" s="227" customFormat="1" ht="15" hidden="1">
      <c r="A88" s="719" t="s">
        <v>434</v>
      </c>
      <c r="B88" s="720"/>
      <c r="C88" s="720"/>
      <c r="D88" s="720"/>
      <c r="E88" s="720"/>
      <c r="F88" s="720"/>
      <c r="G88" s="720"/>
      <c r="H88" s="720"/>
      <c r="I88" s="721"/>
      <c r="J88" s="291"/>
      <c r="K88" s="291"/>
      <c r="L88" s="291"/>
      <c r="M88" s="291"/>
      <c r="N88" s="292"/>
      <c r="O88" s="292"/>
      <c r="BS88" s="266"/>
      <c r="BT88" s="231" t="s">
        <v>434</v>
      </c>
    </row>
    <row r="89" spans="1:72" s="227" customFormat="1" ht="15" hidden="1">
      <c r="A89" s="719" t="s">
        <v>595</v>
      </c>
      <c r="B89" s="720"/>
      <c r="C89" s="720"/>
      <c r="D89" s="720"/>
      <c r="E89" s="720"/>
      <c r="F89" s="720"/>
      <c r="G89" s="720"/>
      <c r="H89" s="720"/>
      <c r="I89" s="721"/>
      <c r="J89" s="291">
        <v>88.45</v>
      </c>
      <c r="K89" s="291"/>
      <c r="L89" s="291"/>
      <c r="M89" s="291"/>
      <c r="N89" s="292"/>
      <c r="O89" s="292"/>
      <c r="BS89" s="266"/>
      <c r="BT89" s="231" t="s">
        <v>595</v>
      </c>
    </row>
    <row r="90" spans="1:72" s="227" customFormat="1" ht="15" hidden="1">
      <c r="A90" s="719" t="s">
        <v>596</v>
      </c>
      <c r="B90" s="720"/>
      <c r="C90" s="720"/>
      <c r="D90" s="720"/>
      <c r="E90" s="720"/>
      <c r="F90" s="720"/>
      <c r="G90" s="720"/>
      <c r="H90" s="720"/>
      <c r="I90" s="721"/>
      <c r="J90" s="291">
        <v>5669.13</v>
      </c>
      <c r="K90" s="291"/>
      <c r="L90" s="291"/>
      <c r="M90" s="291"/>
      <c r="N90" s="292"/>
      <c r="O90" s="292"/>
      <c r="BS90" s="266"/>
      <c r="BT90" s="231" t="s">
        <v>596</v>
      </c>
    </row>
    <row r="91" spans="1:72" s="227" customFormat="1" ht="15" hidden="1">
      <c r="A91" s="719" t="s">
        <v>597</v>
      </c>
      <c r="B91" s="720"/>
      <c r="C91" s="720"/>
      <c r="D91" s="720"/>
      <c r="E91" s="720"/>
      <c r="F91" s="720"/>
      <c r="G91" s="720"/>
      <c r="H91" s="720"/>
      <c r="I91" s="721"/>
      <c r="J91" s="291">
        <v>44011.38</v>
      </c>
      <c r="K91" s="291"/>
      <c r="L91" s="291"/>
      <c r="M91" s="291"/>
      <c r="N91" s="292"/>
      <c r="O91" s="292"/>
      <c r="BS91" s="266"/>
      <c r="BT91" s="231" t="s">
        <v>597</v>
      </c>
    </row>
    <row r="92" spans="1:72" s="227" customFormat="1" ht="15" hidden="1">
      <c r="A92" s="719" t="s">
        <v>598</v>
      </c>
      <c r="B92" s="720"/>
      <c r="C92" s="720"/>
      <c r="D92" s="720"/>
      <c r="E92" s="720"/>
      <c r="F92" s="720"/>
      <c r="G92" s="720"/>
      <c r="H92" s="720"/>
      <c r="I92" s="721"/>
      <c r="J92" s="291">
        <v>43762.080000000002</v>
      </c>
      <c r="K92" s="291"/>
      <c r="L92" s="291"/>
      <c r="M92" s="291"/>
      <c r="N92" s="292"/>
      <c r="O92" s="292"/>
      <c r="BS92" s="266"/>
      <c r="BT92" s="231" t="s">
        <v>598</v>
      </c>
    </row>
    <row r="93" spans="1:72" s="227" customFormat="1" ht="15">
      <c r="A93" s="716" t="s">
        <v>442</v>
      </c>
      <c r="B93" s="717"/>
      <c r="C93" s="717"/>
      <c r="D93" s="717"/>
      <c r="E93" s="717"/>
      <c r="F93" s="717"/>
      <c r="G93" s="717"/>
      <c r="H93" s="717"/>
      <c r="I93" s="718"/>
      <c r="J93" s="263"/>
      <c r="K93" s="263"/>
      <c r="L93" s="263"/>
      <c r="M93" s="263"/>
      <c r="N93" s="290"/>
      <c r="O93" s="290"/>
      <c r="BS93" s="266" t="s">
        <v>442</v>
      </c>
    </row>
    <row r="94" spans="1:72" s="227" customFormat="1" ht="15" hidden="1">
      <c r="A94" s="719" t="s">
        <v>516</v>
      </c>
      <c r="B94" s="720"/>
      <c r="C94" s="720"/>
      <c r="D94" s="720"/>
      <c r="E94" s="720"/>
      <c r="F94" s="720"/>
      <c r="G94" s="720"/>
      <c r="H94" s="720"/>
      <c r="I94" s="721"/>
      <c r="J94" s="291"/>
      <c r="K94" s="291"/>
      <c r="L94" s="291"/>
      <c r="M94" s="291"/>
      <c r="N94" s="292"/>
      <c r="O94" s="292"/>
      <c r="BS94" s="266"/>
      <c r="BT94" s="231" t="s">
        <v>516</v>
      </c>
    </row>
    <row r="95" spans="1:72" s="227" customFormat="1" ht="22.5" hidden="1">
      <c r="A95" s="719" t="s">
        <v>599</v>
      </c>
      <c r="B95" s="720"/>
      <c r="C95" s="720"/>
      <c r="D95" s="720"/>
      <c r="E95" s="720"/>
      <c r="F95" s="720"/>
      <c r="G95" s="720"/>
      <c r="H95" s="720"/>
      <c r="I95" s="721"/>
      <c r="J95" s="291">
        <v>272.27</v>
      </c>
      <c r="K95" s="291"/>
      <c r="L95" s="291" t="s">
        <v>528</v>
      </c>
      <c r="M95" s="291"/>
      <c r="N95" s="292"/>
      <c r="O95" s="292"/>
      <c r="BS95" s="266"/>
      <c r="BT95" s="231" t="s">
        <v>599</v>
      </c>
    </row>
    <row r="96" spans="1:72" s="227" customFormat="1" ht="15" hidden="1">
      <c r="A96" s="719" t="s">
        <v>600</v>
      </c>
      <c r="B96" s="720"/>
      <c r="C96" s="720"/>
      <c r="D96" s="720"/>
      <c r="E96" s="720"/>
      <c r="F96" s="720"/>
      <c r="G96" s="720"/>
      <c r="H96" s="720"/>
      <c r="I96" s="721"/>
      <c r="J96" s="291">
        <v>176.9</v>
      </c>
      <c r="K96" s="291"/>
      <c r="L96" s="291"/>
      <c r="M96" s="291"/>
      <c r="N96" s="292"/>
      <c r="O96" s="292"/>
      <c r="BS96" s="266"/>
      <c r="BT96" s="231" t="s">
        <v>600</v>
      </c>
    </row>
    <row r="97" spans="1:72" s="227" customFormat="1" ht="15" hidden="1">
      <c r="A97" s="719" t="s">
        <v>601</v>
      </c>
      <c r="B97" s="720"/>
      <c r="C97" s="720"/>
      <c r="D97" s="720"/>
      <c r="E97" s="720"/>
      <c r="F97" s="720"/>
      <c r="G97" s="720"/>
      <c r="H97" s="720"/>
      <c r="I97" s="721"/>
      <c r="J97" s="291">
        <v>88.45</v>
      </c>
      <c r="K97" s="291"/>
      <c r="L97" s="291"/>
      <c r="M97" s="291"/>
      <c r="N97" s="292"/>
      <c r="O97" s="292"/>
      <c r="BS97" s="266"/>
      <c r="BT97" s="231" t="s">
        <v>601</v>
      </c>
    </row>
    <row r="98" spans="1:72" s="227" customFormat="1" ht="15" hidden="1">
      <c r="A98" s="719" t="s">
        <v>520</v>
      </c>
      <c r="B98" s="720"/>
      <c r="C98" s="720"/>
      <c r="D98" s="720"/>
      <c r="E98" s="720"/>
      <c r="F98" s="720"/>
      <c r="G98" s="720"/>
      <c r="H98" s="720"/>
      <c r="I98" s="721"/>
      <c r="J98" s="291">
        <v>537.62</v>
      </c>
      <c r="K98" s="291"/>
      <c r="L98" s="291"/>
      <c r="M98" s="291"/>
      <c r="N98" s="292"/>
      <c r="O98" s="292"/>
      <c r="BS98" s="266"/>
      <c r="BT98" s="231" t="s">
        <v>520</v>
      </c>
    </row>
    <row r="99" spans="1:72" s="227" customFormat="1" ht="15" hidden="1">
      <c r="A99" s="719" t="s">
        <v>602</v>
      </c>
      <c r="B99" s="720"/>
      <c r="C99" s="720"/>
      <c r="D99" s="720"/>
      <c r="E99" s="720"/>
      <c r="F99" s="720"/>
      <c r="G99" s="720"/>
      <c r="H99" s="720"/>
      <c r="I99" s="721"/>
      <c r="J99" s="291"/>
      <c r="K99" s="291"/>
      <c r="L99" s="291"/>
      <c r="M99" s="291"/>
      <c r="N99" s="292"/>
      <c r="O99" s="292"/>
      <c r="BS99" s="266"/>
      <c r="BT99" s="231" t="s">
        <v>602</v>
      </c>
    </row>
    <row r="100" spans="1:72" s="227" customFormat="1" ht="22.5" hidden="1">
      <c r="A100" s="719" t="s">
        <v>603</v>
      </c>
      <c r="B100" s="720"/>
      <c r="C100" s="720"/>
      <c r="D100" s="720"/>
      <c r="E100" s="720"/>
      <c r="F100" s="720"/>
      <c r="G100" s="720"/>
      <c r="H100" s="720"/>
      <c r="I100" s="721"/>
      <c r="J100" s="291">
        <v>48246.09</v>
      </c>
      <c r="K100" s="291">
        <v>22634.58</v>
      </c>
      <c r="L100" s="291" t="s">
        <v>604</v>
      </c>
      <c r="M100" s="291">
        <v>336.93</v>
      </c>
      <c r="N100" s="292"/>
      <c r="O100" s="293">
        <v>49.12</v>
      </c>
      <c r="BS100" s="266"/>
      <c r="BT100" s="231" t="s">
        <v>603</v>
      </c>
    </row>
    <row r="101" spans="1:72" s="227" customFormat="1" ht="15" hidden="1">
      <c r="A101" s="719" t="s">
        <v>605</v>
      </c>
      <c r="B101" s="720"/>
      <c r="C101" s="720"/>
      <c r="D101" s="720"/>
      <c r="E101" s="720"/>
      <c r="F101" s="720"/>
      <c r="G101" s="720"/>
      <c r="H101" s="720"/>
      <c r="I101" s="721"/>
      <c r="J101" s="291">
        <v>48007.66</v>
      </c>
      <c r="K101" s="291"/>
      <c r="L101" s="291"/>
      <c r="M101" s="291"/>
      <c r="N101" s="292"/>
      <c r="O101" s="292"/>
      <c r="BS101" s="266"/>
      <c r="BT101" s="231" t="s">
        <v>605</v>
      </c>
    </row>
    <row r="102" spans="1:72" s="227" customFormat="1" ht="15" hidden="1">
      <c r="A102" s="719" t="s">
        <v>606</v>
      </c>
      <c r="B102" s="720"/>
      <c r="C102" s="720"/>
      <c r="D102" s="720"/>
      <c r="E102" s="720"/>
      <c r="F102" s="720"/>
      <c r="G102" s="720"/>
      <c r="H102" s="720"/>
      <c r="I102" s="721"/>
      <c r="J102" s="291">
        <v>43762.080000000002</v>
      </c>
      <c r="K102" s="291"/>
      <c r="L102" s="291"/>
      <c r="M102" s="291"/>
      <c r="N102" s="292"/>
      <c r="O102" s="292"/>
      <c r="BS102" s="266"/>
      <c r="BT102" s="231" t="s">
        <v>606</v>
      </c>
    </row>
    <row r="103" spans="1:72" s="227" customFormat="1" ht="15" hidden="1">
      <c r="A103" s="719" t="s">
        <v>520</v>
      </c>
      <c r="B103" s="720"/>
      <c r="C103" s="720"/>
      <c r="D103" s="720"/>
      <c r="E103" s="720"/>
      <c r="F103" s="720"/>
      <c r="G103" s="720"/>
      <c r="H103" s="720"/>
      <c r="I103" s="721"/>
      <c r="J103" s="291">
        <v>140015.82999999999</v>
      </c>
      <c r="K103" s="291"/>
      <c r="L103" s="291"/>
      <c r="M103" s="291"/>
      <c r="N103" s="292"/>
      <c r="O103" s="293">
        <v>49.12</v>
      </c>
      <c r="BS103" s="266"/>
      <c r="BT103" s="231" t="s">
        <v>520</v>
      </c>
    </row>
    <row r="104" spans="1:72" s="227" customFormat="1" ht="15" hidden="1">
      <c r="A104" s="719" t="s">
        <v>607</v>
      </c>
      <c r="B104" s="720"/>
      <c r="C104" s="720"/>
      <c r="D104" s="720"/>
      <c r="E104" s="720"/>
      <c r="F104" s="720"/>
      <c r="G104" s="720"/>
      <c r="H104" s="720"/>
      <c r="I104" s="721"/>
      <c r="J104" s="291"/>
      <c r="K104" s="291"/>
      <c r="L104" s="291"/>
      <c r="M104" s="291"/>
      <c r="N104" s="292"/>
      <c r="O104" s="292"/>
      <c r="BS104" s="266"/>
      <c r="BT104" s="231" t="s">
        <v>607</v>
      </c>
    </row>
    <row r="105" spans="1:72" s="227" customFormat="1" ht="15" hidden="1">
      <c r="A105" s="719" t="s">
        <v>608</v>
      </c>
      <c r="B105" s="720"/>
      <c r="C105" s="720"/>
      <c r="D105" s="720"/>
      <c r="E105" s="720"/>
      <c r="F105" s="720"/>
      <c r="G105" s="720"/>
      <c r="H105" s="720"/>
      <c r="I105" s="721"/>
      <c r="J105" s="291">
        <v>174166.45</v>
      </c>
      <c r="K105" s="291"/>
      <c r="L105" s="291"/>
      <c r="M105" s="291">
        <v>174166.45</v>
      </c>
      <c r="N105" s="292"/>
      <c r="O105" s="292"/>
      <c r="BS105" s="266"/>
      <c r="BT105" s="231" t="s">
        <v>608</v>
      </c>
    </row>
    <row r="106" spans="1:72" s="227" customFormat="1" ht="22.5" hidden="1">
      <c r="A106" s="719" t="s">
        <v>609</v>
      </c>
      <c r="B106" s="720"/>
      <c r="C106" s="720"/>
      <c r="D106" s="720"/>
      <c r="E106" s="720"/>
      <c r="F106" s="720"/>
      <c r="G106" s="720"/>
      <c r="H106" s="720"/>
      <c r="I106" s="721"/>
      <c r="J106" s="291"/>
      <c r="K106" s="291"/>
      <c r="L106" s="291"/>
      <c r="M106" s="291"/>
      <c r="N106" s="292"/>
      <c r="O106" s="292"/>
      <c r="BS106" s="266"/>
      <c r="BT106" s="231" t="s">
        <v>609</v>
      </c>
    </row>
    <row r="107" spans="1:72" s="227" customFormat="1" ht="22.5" hidden="1">
      <c r="A107" s="719" t="s">
        <v>610</v>
      </c>
      <c r="B107" s="720"/>
      <c r="C107" s="720"/>
      <c r="D107" s="720"/>
      <c r="E107" s="720"/>
      <c r="F107" s="720"/>
      <c r="G107" s="720"/>
      <c r="H107" s="720"/>
      <c r="I107" s="721"/>
      <c r="J107" s="291">
        <v>82609.13</v>
      </c>
      <c r="K107" s="291">
        <v>40628.17</v>
      </c>
      <c r="L107" s="291" t="s">
        <v>611</v>
      </c>
      <c r="M107" s="291">
        <v>6493.58</v>
      </c>
      <c r="N107" s="292"/>
      <c r="O107" s="294">
        <v>78.3</v>
      </c>
      <c r="BS107" s="266"/>
      <c r="BT107" s="231" t="s">
        <v>610</v>
      </c>
    </row>
    <row r="108" spans="1:72" s="227" customFormat="1" ht="15" hidden="1">
      <c r="A108" s="719" t="s">
        <v>612</v>
      </c>
      <c r="B108" s="720"/>
      <c r="C108" s="720"/>
      <c r="D108" s="720"/>
      <c r="E108" s="720"/>
      <c r="F108" s="720"/>
      <c r="G108" s="720"/>
      <c r="H108" s="720"/>
      <c r="I108" s="721"/>
      <c r="J108" s="291">
        <v>63816.5</v>
      </c>
      <c r="K108" s="291"/>
      <c r="L108" s="291"/>
      <c r="M108" s="291"/>
      <c r="N108" s="292"/>
      <c r="O108" s="292"/>
      <c r="BS108" s="266"/>
      <c r="BT108" s="231" t="s">
        <v>612</v>
      </c>
    </row>
    <row r="109" spans="1:72" s="227" customFormat="1" ht="15" hidden="1">
      <c r="A109" s="719" t="s">
        <v>613</v>
      </c>
      <c r="B109" s="720"/>
      <c r="C109" s="720"/>
      <c r="D109" s="720"/>
      <c r="E109" s="720"/>
      <c r="F109" s="720"/>
      <c r="G109" s="720"/>
      <c r="H109" s="720"/>
      <c r="I109" s="721"/>
      <c r="J109" s="291">
        <v>44011.38</v>
      </c>
      <c r="K109" s="291"/>
      <c r="L109" s="291"/>
      <c r="M109" s="291"/>
      <c r="N109" s="292"/>
      <c r="O109" s="292"/>
      <c r="BS109" s="266"/>
      <c r="BT109" s="231" t="s">
        <v>613</v>
      </c>
    </row>
    <row r="110" spans="1:72" s="227" customFormat="1" ht="15" hidden="1">
      <c r="A110" s="719" t="s">
        <v>520</v>
      </c>
      <c r="B110" s="720"/>
      <c r="C110" s="720"/>
      <c r="D110" s="720"/>
      <c r="E110" s="720"/>
      <c r="F110" s="720"/>
      <c r="G110" s="720"/>
      <c r="H110" s="720"/>
      <c r="I110" s="721"/>
      <c r="J110" s="291">
        <v>190437.01</v>
      </c>
      <c r="K110" s="291"/>
      <c r="L110" s="291"/>
      <c r="M110" s="291"/>
      <c r="N110" s="292"/>
      <c r="O110" s="294">
        <v>78.3</v>
      </c>
      <c r="BS110" s="266"/>
      <c r="BT110" s="231" t="s">
        <v>520</v>
      </c>
    </row>
    <row r="111" spans="1:72" s="227" customFormat="1" ht="15" hidden="1">
      <c r="A111" s="719" t="s">
        <v>614</v>
      </c>
      <c r="B111" s="720"/>
      <c r="C111" s="720"/>
      <c r="D111" s="720"/>
      <c r="E111" s="720"/>
      <c r="F111" s="720"/>
      <c r="G111" s="720"/>
      <c r="H111" s="720"/>
      <c r="I111" s="721"/>
      <c r="J111" s="291"/>
      <c r="K111" s="291"/>
      <c r="L111" s="291"/>
      <c r="M111" s="291"/>
      <c r="N111" s="292"/>
      <c r="O111" s="292"/>
      <c r="BS111" s="266"/>
      <c r="BT111" s="231" t="s">
        <v>614</v>
      </c>
    </row>
    <row r="112" spans="1:72" s="227" customFormat="1" ht="22.5" hidden="1">
      <c r="A112" s="719" t="s">
        <v>615</v>
      </c>
      <c r="B112" s="720"/>
      <c r="C112" s="720"/>
      <c r="D112" s="720"/>
      <c r="E112" s="720"/>
      <c r="F112" s="720"/>
      <c r="G112" s="720"/>
      <c r="H112" s="720"/>
      <c r="I112" s="721"/>
      <c r="J112" s="291">
        <v>28815.21</v>
      </c>
      <c r="K112" s="291">
        <v>8374.52</v>
      </c>
      <c r="L112" s="291" t="s">
        <v>616</v>
      </c>
      <c r="M112" s="291">
        <v>17685.939999999999</v>
      </c>
      <c r="N112" s="292"/>
      <c r="O112" s="293">
        <v>16.14</v>
      </c>
      <c r="BS112" s="266"/>
      <c r="BT112" s="231" t="s">
        <v>615</v>
      </c>
    </row>
    <row r="113" spans="1:73" s="227" customFormat="1" ht="15" hidden="1">
      <c r="A113" s="719" t="s">
        <v>617</v>
      </c>
      <c r="B113" s="720"/>
      <c r="C113" s="720"/>
      <c r="D113" s="720"/>
      <c r="E113" s="720"/>
      <c r="F113" s="720"/>
      <c r="G113" s="720"/>
      <c r="H113" s="720"/>
      <c r="I113" s="721"/>
      <c r="J113" s="291">
        <v>8503.69</v>
      </c>
      <c r="K113" s="291"/>
      <c r="L113" s="291"/>
      <c r="M113" s="291"/>
      <c r="N113" s="292"/>
      <c r="O113" s="292"/>
      <c r="BS113" s="266"/>
      <c r="BT113" s="231" t="s">
        <v>617</v>
      </c>
    </row>
    <row r="114" spans="1:73" s="227" customFormat="1" ht="15" hidden="1">
      <c r="A114" s="719" t="s">
        <v>618</v>
      </c>
      <c r="B114" s="720"/>
      <c r="C114" s="720"/>
      <c r="D114" s="720"/>
      <c r="E114" s="720"/>
      <c r="F114" s="720"/>
      <c r="G114" s="720"/>
      <c r="H114" s="720"/>
      <c r="I114" s="721"/>
      <c r="J114" s="291">
        <v>5669.13</v>
      </c>
      <c r="K114" s="291"/>
      <c r="L114" s="291"/>
      <c r="M114" s="291"/>
      <c r="N114" s="292"/>
      <c r="O114" s="292"/>
      <c r="BS114" s="266"/>
      <c r="BT114" s="231" t="s">
        <v>618</v>
      </c>
    </row>
    <row r="115" spans="1:73" s="227" customFormat="1" ht="15" hidden="1">
      <c r="A115" s="719" t="s">
        <v>520</v>
      </c>
      <c r="B115" s="720"/>
      <c r="C115" s="720"/>
      <c r="D115" s="720"/>
      <c r="E115" s="720"/>
      <c r="F115" s="720"/>
      <c r="G115" s="720"/>
      <c r="H115" s="720"/>
      <c r="I115" s="721"/>
      <c r="J115" s="291">
        <v>42988.03</v>
      </c>
      <c r="K115" s="291"/>
      <c r="L115" s="291"/>
      <c r="M115" s="291"/>
      <c r="N115" s="292"/>
      <c r="O115" s="293">
        <v>16.14</v>
      </c>
      <c r="BS115" s="266"/>
      <c r="BT115" s="231" t="s">
        <v>520</v>
      </c>
    </row>
    <row r="116" spans="1:73" s="227" customFormat="1" ht="15">
      <c r="A116" s="719" t="s">
        <v>459</v>
      </c>
      <c r="B116" s="720"/>
      <c r="C116" s="720"/>
      <c r="D116" s="720"/>
      <c r="E116" s="720"/>
      <c r="F116" s="720"/>
      <c r="G116" s="720"/>
      <c r="H116" s="720"/>
      <c r="I116" s="721"/>
      <c r="J116" s="291">
        <v>548144.93999999994</v>
      </c>
      <c r="K116" s="291"/>
      <c r="L116" s="291"/>
      <c r="M116" s="291"/>
      <c r="N116" s="292"/>
      <c r="O116" s="293">
        <v>143.56</v>
      </c>
      <c r="BS116" s="266"/>
      <c r="BT116" s="231" t="s">
        <v>459</v>
      </c>
    </row>
    <row r="117" spans="1:73" s="227" customFormat="1" ht="15">
      <c r="A117" s="719" t="s">
        <v>460</v>
      </c>
      <c r="B117" s="720"/>
      <c r="C117" s="720"/>
      <c r="D117" s="720"/>
      <c r="E117" s="720"/>
      <c r="F117" s="720"/>
      <c r="G117" s="720"/>
      <c r="H117" s="720"/>
      <c r="I117" s="721"/>
      <c r="J117" s="291"/>
      <c r="K117" s="291"/>
      <c r="L117" s="291"/>
      <c r="M117" s="291"/>
      <c r="N117" s="292"/>
      <c r="O117" s="292"/>
      <c r="BS117" s="266"/>
      <c r="BT117" s="231" t="s">
        <v>460</v>
      </c>
    </row>
    <row r="118" spans="1:73" s="227" customFormat="1" ht="15">
      <c r="A118" s="719" t="s">
        <v>461</v>
      </c>
      <c r="B118" s="720"/>
      <c r="C118" s="720"/>
      <c r="D118" s="720"/>
      <c r="E118" s="720"/>
      <c r="F118" s="720"/>
      <c r="G118" s="720"/>
      <c r="H118" s="720"/>
      <c r="I118" s="721"/>
      <c r="J118" s="291">
        <v>71637.27</v>
      </c>
      <c r="K118" s="291"/>
      <c r="L118" s="291"/>
      <c r="M118" s="291"/>
      <c r="N118" s="292"/>
      <c r="O118" s="292"/>
      <c r="BS118" s="266"/>
      <c r="BT118" s="231" t="s">
        <v>461</v>
      </c>
    </row>
    <row r="119" spans="1:73" s="227" customFormat="1" ht="15">
      <c r="A119" s="719" t="s">
        <v>462</v>
      </c>
      <c r="B119" s="720"/>
      <c r="C119" s="720"/>
      <c r="D119" s="720"/>
      <c r="E119" s="720"/>
      <c r="F119" s="720"/>
      <c r="G119" s="720"/>
      <c r="H119" s="720"/>
      <c r="I119" s="721"/>
      <c r="J119" s="291">
        <v>198682.9</v>
      </c>
      <c r="K119" s="291"/>
      <c r="L119" s="291"/>
      <c r="M119" s="291"/>
      <c r="N119" s="292"/>
      <c r="O119" s="292"/>
      <c r="BS119" s="266"/>
      <c r="BT119" s="231" t="s">
        <v>462</v>
      </c>
    </row>
    <row r="120" spans="1:73" s="227" customFormat="1" ht="15">
      <c r="A120" s="719" t="s">
        <v>463</v>
      </c>
      <c r="B120" s="720"/>
      <c r="C120" s="720"/>
      <c r="D120" s="720"/>
      <c r="E120" s="720"/>
      <c r="F120" s="720"/>
      <c r="G120" s="720"/>
      <c r="H120" s="720"/>
      <c r="I120" s="721"/>
      <c r="J120" s="291">
        <v>63788.98</v>
      </c>
      <c r="K120" s="291"/>
      <c r="L120" s="291"/>
      <c r="M120" s="291"/>
      <c r="N120" s="292"/>
      <c r="O120" s="292"/>
      <c r="BS120" s="266"/>
      <c r="BT120" s="231" t="s">
        <v>463</v>
      </c>
    </row>
    <row r="121" spans="1:73" s="227" customFormat="1" ht="15">
      <c r="A121" s="719" t="s">
        <v>521</v>
      </c>
      <c r="B121" s="720"/>
      <c r="C121" s="720"/>
      <c r="D121" s="720"/>
      <c r="E121" s="720"/>
      <c r="F121" s="720"/>
      <c r="G121" s="720"/>
      <c r="H121" s="720"/>
      <c r="I121" s="721"/>
      <c r="J121" s="291">
        <v>25371.25</v>
      </c>
      <c r="K121" s="291"/>
      <c r="L121" s="291"/>
      <c r="M121" s="291"/>
      <c r="N121" s="292"/>
      <c r="O121" s="292"/>
      <c r="BS121" s="266"/>
      <c r="BT121" s="231" t="s">
        <v>521</v>
      </c>
    </row>
    <row r="122" spans="1:73" s="227" customFormat="1" ht="15">
      <c r="A122" s="719" t="s">
        <v>464</v>
      </c>
      <c r="B122" s="720"/>
      <c r="C122" s="720"/>
      <c r="D122" s="720"/>
      <c r="E122" s="720"/>
      <c r="F122" s="720"/>
      <c r="G122" s="720"/>
      <c r="H122" s="720"/>
      <c r="I122" s="721"/>
      <c r="J122" s="291">
        <v>120504.75</v>
      </c>
      <c r="K122" s="291"/>
      <c r="L122" s="291"/>
      <c r="M122" s="291"/>
      <c r="N122" s="292"/>
      <c r="O122" s="292"/>
      <c r="BS122" s="266"/>
      <c r="BT122" s="231" t="s">
        <v>464</v>
      </c>
    </row>
    <row r="123" spans="1:73" s="227" customFormat="1" ht="15">
      <c r="A123" s="719" t="s">
        <v>465</v>
      </c>
      <c r="B123" s="720"/>
      <c r="C123" s="720"/>
      <c r="D123" s="720"/>
      <c r="E123" s="720"/>
      <c r="F123" s="720"/>
      <c r="G123" s="720"/>
      <c r="H123" s="720"/>
      <c r="I123" s="721"/>
      <c r="J123" s="291">
        <v>93531.04</v>
      </c>
      <c r="K123" s="291"/>
      <c r="L123" s="291"/>
      <c r="M123" s="291"/>
      <c r="N123" s="292"/>
      <c r="O123" s="292"/>
      <c r="BS123" s="266"/>
      <c r="BT123" s="231" t="s">
        <v>465</v>
      </c>
    </row>
    <row r="124" spans="1:73" s="227" customFormat="1" ht="15">
      <c r="A124" s="719" t="s">
        <v>619</v>
      </c>
      <c r="B124" s="720"/>
      <c r="C124" s="720"/>
      <c r="D124" s="720"/>
      <c r="E124" s="720"/>
      <c r="F124" s="720"/>
      <c r="G124" s="720"/>
      <c r="H124" s="720"/>
      <c r="I124" s="721"/>
      <c r="J124" s="291">
        <v>11511.04</v>
      </c>
      <c r="K124" s="291"/>
      <c r="L124" s="291"/>
      <c r="M124" s="291"/>
      <c r="N124" s="292"/>
      <c r="O124" s="292"/>
      <c r="BS124" s="266"/>
      <c r="BT124" s="231" t="s">
        <v>619</v>
      </c>
    </row>
    <row r="125" spans="1:73" s="227" customFormat="1" ht="15">
      <c r="A125" s="716" t="s">
        <v>459</v>
      </c>
      <c r="B125" s="717"/>
      <c r="C125" s="717"/>
      <c r="D125" s="717"/>
      <c r="E125" s="717"/>
      <c r="F125" s="717"/>
      <c r="G125" s="717"/>
      <c r="H125" s="717"/>
      <c r="I125" s="718"/>
      <c r="J125" s="263">
        <v>559655.98</v>
      </c>
      <c r="K125" s="263"/>
      <c r="L125" s="263"/>
      <c r="M125" s="263"/>
      <c r="N125" s="290"/>
      <c r="O125" s="290"/>
      <c r="BS125" s="266"/>
      <c r="BU125" s="266" t="s">
        <v>459</v>
      </c>
    </row>
    <row r="126" spans="1:73" s="227" customFormat="1" ht="15">
      <c r="A126" s="719" t="s">
        <v>620</v>
      </c>
      <c r="B126" s="720"/>
      <c r="C126" s="720"/>
      <c r="D126" s="720"/>
      <c r="E126" s="720"/>
      <c r="F126" s="720"/>
      <c r="G126" s="720"/>
      <c r="H126" s="720"/>
      <c r="I126" s="721"/>
      <c r="J126" s="291">
        <v>578124.63</v>
      </c>
      <c r="K126" s="291"/>
      <c r="L126" s="291"/>
      <c r="M126" s="291"/>
      <c r="N126" s="292"/>
      <c r="O126" s="292"/>
      <c r="BS126" s="266"/>
      <c r="BT126" s="231" t="s">
        <v>620</v>
      </c>
      <c r="BU126" s="266"/>
    </row>
    <row r="127" spans="1:73" s="227" customFormat="1" ht="15">
      <c r="A127" s="719" t="s">
        <v>621</v>
      </c>
      <c r="B127" s="720"/>
      <c r="C127" s="720"/>
      <c r="D127" s="720"/>
      <c r="E127" s="720"/>
      <c r="F127" s="720"/>
      <c r="G127" s="720"/>
      <c r="H127" s="720"/>
      <c r="I127" s="721"/>
      <c r="J127" s="291">
        <v>71324.86</v>
      </c>
      <c r="K127" s="291"/>
      <c r="L127" s="291"/>
      <c r="M127" s="291"/>
      <c r="N127" s="292"/>
      <c r="O127" s="292"/>
      <c r="BS127" s="266"/>
      <c r="BT127" s="231" t="s">
        <v>621</v>
      </c>
      <c r="BU127" s="266"/>
    </row>
    <row r="128" spans="1:73" s="227" customFormat="1" ht="15">
      <c r="A128" s="716" t="s">
        <v>622</v>
      </c>
      <c r="B128" s="717"/>
      <c r="C128" s="717"/>
      <c r="D128" s="717"/>
      <c r="E128" s="717"/>
      <c r="F128" s="717"/>
      <c r="G128" s="717"/>
      <c r="H128" s="717"/>
      <c r="I128" s="718"/>
      <c r="J128" s="263">
        <v>649449.49</v>
      </c>
      <c r="K128" s="263"/>
      <c r="L128" s="263"/>
      <c r="M128" s="263"/>
      <c r="N128" s="290"/>
      <c r="O128" s="290"/>
      <c r="BS128" s="266"/>
      <c r="BU128" s="266" t="s">
        <v>622</v>
      </c>
    </row>
    <row r="129" spans="1:74" s="227" customFormat="1" ht="15">
      <c r="A129" s="719" t="s">
        <v>623</v>
      </c>
      <c r="B129" s="720"/>
      <c r="C129" s="720"/>
      <c r="D129" s="720"/>
      <c r="E129" s="720"/>
      <c r="F129" s="720"/>
      <c r="G129" s="720"/>
      <c r="H129" s="720"/>
      <c r="I129" s="721"/>
      <c r="J129" s="291">
        <v>142878.89000000001</v>
      </c>
      <c r="K129" s="291"/>
      <c r="L129" s="291"/>
      <c r="M129" s="291"/>
      <c r="N129" s="292"/>
      <c r="O129" s="292"/>
      <c r="BS129" s="266"/>
      <c r="BT129" s="231" t="s">
        <v>623</v>
      </c>
      <c r="BU129" s="266"/>
    </row>
    <row r="130" spans="1:74" s="227" customFormat="1" ht="15">
      <c r="A130" s="716" t="s">
        <v>469</v>
      </c>
      <c r="B130" s="717"/>
      <c r="C130" s="717"/>
      <c r="D130" s="717"/>
      <c r="E130" s="717"/>
      <c r="F130" s="717"/>
      <c r="G130" s="717"/>
      <c r="H130" s="717"/>
      <c r="I130" s="718"/>
      <c r="J130" s="263">
        <v>792328.38</v>
      </c>
      <c r="K130" s="263"/>
      <c r="L130" s="263"/>
      <c r="M130" s="263"/>
      <c r="N130" s="290"/>
      <c r="O130" s="284">
        <v>143.56</v>
      </c>
      <c r="BS130" s="266"/>
      <c r="BU130" s="266"/>
      <c r="BV130" s="266" t="s">
        <v>469</v>
      </c>
    </row>
    <row r="131" spans="1:74" s="227" customFormat="1" ht="53.25" customHeight="1">
      <c r="A131" s="229"/>
      <c r="B131" s="229"/>
      <c r="C131" s="229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</row>
    <row r="132" spans="1:74" s="227" customFormat="1" ht="15">
      <c r="A132" s="229"/>
      <c r="B132" s="229"/>
      <c r="C132" s="229"/>
      <c r="D132" s="229"/>
      <c r="E132" s="229"/>
      <c r="F132" s="229"/>
      <c r="G132" s="229"/>
      <c r="H132" s="240"/>
      <c r="I132" s="727"/>
      <c r="J132" s="727"/>
      <c r="K132" s="727"/>
      <c r="L132" s="727"/>
      <c r="M132" s="229"/>
      <c r="N132" s="229"/>
      <c r="O132" s="229"/>
    </row>
  </sheetData>
  <mergeCells count="102">
    <mergeCell ref="I132:L132"/>
    <mergeCell ref="A125:I125"/>
    <mergeCell ref="A126:I126"/>
    <mergeCell ref="A127:I127"/>
    <mergeCell ref="A128:I128"/>
    <mergeCell ref="A129:I129"/>
    <mergeCell ref="A130:I130"/>
    <mergeCell ref="A119:I119"/>
    <mergeCell ref="A120:I120"/>
    <mergeCell ref="A121:I121"/>
    <mergeCell ref="A122:I122"/>
    <mergeCell ref="A123:I123"/>
    <mergeCell ref="A124:I124"/>
    <mergeCell ref="A113:I113"/>
    <mergeCell ref="A114:I114"/>
    <mergeCell ref="A115:I115"/>
    <mergeCell ref="A116:I116"/>
    <mergeCell ref="A117:I117"/>
    <mergeCell ref="A118:I118"/>
    <mergeCell ref="A107:I107"/>
    <mergeCell ref="A108:I108"/>
    <mergeCell ref="A109:I109"/>
    <mergeCell ref="A110:I110"/>
    <mergeCell ref="A111:I111"/>
    <mergeCell ref="A112:I112"/>
    <mergeCell ref="A101:I101"/>
    <mergeCell ref="A102:I102"/>
    <mergeCell ref="A103:I103"/>
    <mergeCell ref="A104:I104"/>
    <mergeCell ref="A105:I105"/>
    <mergeCell ref="A106:I106"/>
    <mergeCell ref="A95:I95"/>
    <mergeCell ref="A96:I96"/>
    <mergeCell ref="A97:I97"/>
    <mergeCell ref="A98:I98"/>
    <mergeCell ref="A99:I99"/>
    <mergeCell ref="A100:I100"/>
    <mergeCell ref="A89:I89"/>
    <mergeCell ref="A90:I90"/>
    <mergeCell ref="A91:I91"/>
    <mergeCell ref="A92:I92"/>
    <mergeCell ref="A93:I93"/>
    <mergeCell ref="A94:I94"/>
    <mergeCell ref="A83:I83"/>
    <mergeCell ref="A84:I84"/>
    <mergeCell ref="A85:I85"/>
    <mergeCell ref="A86:I86"/>
    <mergeCell ref="A87:I87"/>
    <mergeCell ref="A88:I88"/>
    <mergeCell ref="C70:O70"/>
    <mergeCell ref="C74:E74"/>
    <mergeCell ref="C76:O76"/>
    <mergeCell ref="A80:I80"/>
    <mergeCell ref="A81:I81"/>
    <mergeCell ref="A82:I82"/>
    <mergeCell ref="C58:E58"/>
    <mergeCell ref="C60:O60"/>
    <mergeCell ref="A61:O61"/>
    <mergeCell ref="C62:E62"/>
    <mergeCell ref="C64:O64"/>
    <mergeCell ref="C68:E68"/>
    <mergeCell ref="C43:E43"/>
    <mergeCell ref="C45:O45"/>
    <mergeCell ref="C49:E49"/>
    <mergeCell ref="C51:O51"/>
    <mergeCell ref="C52:E52"/>
    <mergeCell ref="C54:O54"/>
    <mergeCell ref="C28:E28"/>
    <mergeCell ref="C30:O30"/>
    <mergeCell ref="C34:E34"/>
    <mergeCell ref="C36:O36"/>
    <mergeCell ref="C40:E40"/>
    <mergeCell ref="C42:O42"/>
    <mergeCell ref="I24:I25"/>
    <mergeCell ref="J24:J25"/>
    <mergeCell ref="K24:K25"/>
    <mergeCell ref="M24:M25"/>
    <mergeCell ref="C26:E26"/>
    <mergeCell ref="A27:O27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A8:O8"/>
    <mergeCell ref="A9:O9"/>
    <mergeCell ref="A11:O11"/>
    <mergeCell ref="A12:O12"/>
    <mergeCell ref="A13:O13"/>
    <mergeCell ref="A14:O14"/>
    <mergeCell ref="A1:O1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616D-2CA5-46B4-86C4-EF859727B98E}">
  <sheetPr>
    <tabColor theme="0" tint="-0.499984740745262"/>
    <pageSetUpPr fitToPage="1"/>
  </sheetPr>
  <dimension ref="A1:J64"/>
  <sheetViews>
    <sheetView view="pageBreakPreview" topLeftCell="A26" zoomScale="85" zoomScaleNormal="85" zoomScaleSheetLayoutView="85" workbookViewId="0">
      <selection activeCell="A46" sqref="A46"/>
    </sheetView>
  </sheetViews>
  <sheetFormatPr defaultRowHeight="15.75"/>
  <cols>
    <col min="1" max="1" width="10.28515625" style="6" customWidth="1"/>
    <col min="2" max="2" width="21.85546875" style="6" customWidth="1"/>
    <col min="3" max="3" width="68.42578125" style="6" customWidth="1"/>
    <col min="4" max="4" width="15.42578125" style="6" customWidth="1"/>
    <col min="5" max="5" width="16.42578125" style="6" customWidth="1"/>
    <col min="6" max="6" width="16.5703125" style="6" customWidth="1"/>
    <col min="7" max="7" width="15.85546875" style="6" customWidth="1"/>
    <col min="8" max="8" width="22.28515625" style="6" customWidth="1"/>
    <col min="9" max="16384" width="9.140625" style="6"/>
  </cols>
  <sheetData>
    <row r="1" spans="1:8" ht="18.75">
      <c r="A1" s="685" t="s">
        <v>138</v>
      </c>
      <c r="B1" s="685"/>
      <c r="C1" s="685"/>
      <c r="D1" s="685"/>
      <c r="E1" s="685"/>
      <c r="F1" s="685"/>
      <c r="G1" s="685"/>
      <c r="H1" s="685"/>
    </row>
    <row r="2" spans="1:8" ht="18.75">
      <c r="A2" s="685" t="s">
        <v>58</v>
      </c>
      <c r="B2" s="685"/>
      <c r="C2" s="685"/>
      <c r="D2" s="685"/>
      <c r="E2" s="685"/>
      <c r="F2" s="685"/>
      <c r="G2" s="685"/>
      <c r="H2" s="685"/>
    </row>
    <row r="3" spans="1:8" ht="18.75">
      <c r="A3" s="686" t="s">
        <v>137</v>
      </c>
      <c r="B3" s="685"/>
      <c r="C3" s="685"/>
      <c r="D3" s="685"/>
      <c r="E3" s="685"/>
      <c r="F3" s="685"/>
      <c r="G3" s="685"/>
      <c r="H3" s="685"/>
    </row>
    <row r="4" spans="1:8" ht="18.75">
      <c r="A4" s="17" t="s">
        <v>57</v>
      </c>
      <c r="B4" s="17"/>
      <c r="C4" s="17"/>
      <c r="D4" s="17"/>
      <c r="E4" s="17"/>
      <c r="F4" s="17"/>
      <c r="G4" s="17"/>
      <c r="H4" s="61" t="s">
        <v>137</v>
      </c>
    </row>
    <row r="5" spans="1:8" ht="18.75">
      <c r="A5" s="17" t="s">
        <v>56</v>
      </c>
      <c r="B5" s="17"/>
      <c r="C5" s="17"/>
      <c r="D5" s="17"/>
      <c r="E5" s="17"/>
      <c r="F5" s="17"/>
      <c r="G5" s="17"/>
      <c r="H5" s="17"/>
    </row>
    <row r="6" spans="1:8" ht="18.75">
      <c r="A6" s="687" t="s">
        <v>55</v>
      </c>
      <c r="B6" s="687"/>
      <c r="C6" s="687"/>
      <c r="D6" s="687"/>
      <c r="E6" s="687"/>
      <c r="F6" s="687"/>
      <c r="G6" s="687"/>
      <c r="H6" s="687"/>
    </row>
    <row r="7" spans="1:8" s="8" customFormat="1" ht="18.75">
      <c r="A7" s="684" t="s">
        <v>54</v>
      </c>
      <c r="B7" s="684"/>
      <c r="C7" s="684"/>
      <c r="D7" s="684"/>
      <c r="E7" s="684"/>
      <c r="F7" s="684"/>
      <c r="G7" s="684"/>
      <c r="H7" s="684"/>
    </row>
    <row r="8" spans="1:8" ht="18.75">
      <c r="A8" s="17" t="s">
        <v>53</v>
      </c>
      <c r="B8" s="17"/>
      <c r="C8" s="17"/>
      <c r="D8" s="17"/>
      <c r="E8" s="17"/>
      <c r="F8" s="17"/>
      <c r="G8" s="17"/>
      <c r="H8" s="17"/>
    </row>
    <row r="9" spans="1:8" ht="18.75">
      <c r="A9" s="11" t="s">
        <v>52</v>
      </c>
      <c r="B9" s="11"/>
      <c r="C9" s="11"/>
      <c r="D9" s="11"/>
      <c r="E9" s="11"/>
      <c r="F9" s="11"/>
      <c r="G9" s="11"/>
      <c r="H9" s="11"/>
    </row>
    <row r="10" spans="1:8" s="8" customFormat="1" ht="18.75">
      <c r="A10" s="684" t="s">
        <v>51</v>
      </c>
      <c r="B10" s="684"/>
      <c r="C10" s="684"/>
      <c r="D10" s="684"/>
      <c r="E10" s="684"/>
      <c r="F10" s="684"/>
      <c r="G10" s="684"/>
      <c r="H10" s="684"/>
    </row>
    <row r="11" spans="1:8" ht="18.75">
      <c r="A11" s="15" t="s">
        <v>50</v>
      </c>
      <c r="B11" s="17"/>
      <c r="C11" s="17"/>
      <c r="D11" s="17"/>
      <c r="E11" s="17"/>
      <c r="F11" s="17"/>
      <c r="G11" s="17"/>
      <c r="H11" s="17"/>
    </row>
    <row r="12" spans="1:8" ht="18.75">
      <c r="A12" s="15" t="s">
        <v>49</v>
      </c>
      <c r="B12" s="17"/>
      <c r="C12" s="17"/>
      <c r="D12" s="17"/>
      <c r="E12" s="17"/>
      <c r="F12" s="17"/>
      <c r="G12" s="17"/>
      <c r="H12" s="17"/>
    </row>
    <row r="13" spans="1:8" ht="18.75">
      <c r="A13" s="17" t="s">
        <v>48</v>
      </c>
      <c r="B13" s="17"/>
      <c r="C13" s="17"/>
      <c r="D13" s="17"/>
      <c r="E13" s="17"/>
      <c r="F13" s="17"/>
      <c r="G13" s="17"/>
      <c r="H13" s="17"/>
    </row>
    <row r="14" spans="1:8" ht="18.75">
      <c r="A14" s="21" t="s">
        <v>47</v>
      </c>
      <c r="B14" s="21"/>
      <c r="C14" s="21"/>
      <c r="D14" s="21"/>
      <c r="E14" s="21"/>
      <c r="F14" s="21"/>
      <c r="G14" s="21" t="s">
        <v>46</v>
      </c>
      <c r="H14" s="21"/>
    </row>
    <row r="15" spans="1:8" ht="18.75">
      <c r="A15" s="17" t="s">
        <v>45</v>
      </c>
      <c r="B15" s="60"/>
      <c r="C15" s="60"/>
      <c r="D15" s="17"/>
      <c r="E15" s="17"/>
      <c r="F15" s="17"/>
      <c r="G15" s="17"/>
      <c r="H15" s="17"/>
    </row>
    <row r="16" spans="1:8" ht="18.75" customHeight="1">
      <c r="A16" s="682" t="s">
        <v>41</v>
      </c>
      <c r="B16" s="682"/>
      <c r="C16" s="682"/>
      <c r="D16" s="11"/>
      <c r="E16" s="11"/>
      <c r="F16" s="11"/>
      <c r="G16" s="56" t="s">
        <v>44</v>
      </c>
      <c r="H16" s="11"/>
    </row>
    <row r="17" spans="1:8" s="8" customFormat="1" ht="15">
      <c r="A17" s="683" t="s">
        <v>36</v>
      </c>
      <c r="B17" s="683"/>
      <c r="C17" s="683"/>
      <c r="D17" s="683"/>
      <c r="E17" s="683"/>
      <c r="F17" s="683"/>
      <c r="G17" s="683"/>
      <c r="H17" s="683"/>
    </row>
    <row r="18" spans="1:8" ht="18.75">
      <c r="A18" s="17" t="s">
        <v>85</v>
      </c>
      <c r="B18" s="17"/>
      <c r="C18" s="17"/>
      <c r="D18" s="17"/>
      <c r="E18" s="17"/>
      <c r="F18" s="17"/>
      <c r="G18" s="17"/>
      <c r="H18" s="17"/>
    </row>
    <row r="19" spans="1:8" ht="18.75">
      <c r="A19" s="17" t="s">
        <v>42</v>
      </c>
      <c r="B19" s="17"/>
      <c r="C19" s="17"/>
      <c r="D19" s="17"/>
      <c r="E19" s="17"/>
      <c r="F19" s="17"/>
      <c r="G19" s="17"/>
      <c r="H19" s="17"/>
    </row>
    <row r="20" spans="1:8" ht="18.75" customHeight="1">
      <c r="A20" s="688" t="s">
        <v>41</v>
      </c>
      <c r="B20" s="688"/>
      <c r="C20" s="688"/>
      <c r="D20" s="21"/>
      <c r="E20" s="21"/>
      <c r="F20" s="21"/>
      <c r="G20" s="56" t="s">
        <v>84</v>
      </c>
      <c r="H20" s="21"/>
    </row>
    <row r="21" spans="1:8" s="8" customFormat="1" ht="15">
      <c r="A21" s="683" t="s">
        <v>36</v>
      </c>
      <c r="B21" s="683"/>
      <c r="C21" s="683"/>
      <c r="D21" s="683"/>
      <c r="E21" s="683"/>
      <c r="F21" s="683"/>
      <c r="G21" s="683"/>
      <c r="H21" s="683"/>
    </row>
    <row r="22" spans="1:8" ht="18.75">
      <c r="A22" s="15" t="s">
        <v>39</v>
      </c>
      <c r="B22" s="17"/>
      <c r="C22" s="17"/>
      <c r="D22" s="17"/>
      <c r="E22" s="17"/>
      <c r="F22" s="17"/>
      <c r="G22" s="17"/>
      <c r="H22" s="17"/>
    </row>
    <row r="23" spans="1:8" ht="18.75">
      <c r="A23" s="21" t="s">
        <v>38</v>
      </c>
      <c r="B23" s="21"/>
      <c r="C23" s="21"/>
      <c r="D23" s="21"/>
      <c r="E23" s="21"/>
      <c r="F23" s="21"/>
      <c r="G23" s="21" t="s">
        <v>37</v>
      </c>
      <c r="H23" s="21"/>
    </row>
    <row r="24" spans="1:8" s="8" customFormat="1" ht="15">
      <c r="A24" s="683" t="s">
        <v>36</v>
      </c>
      <c r="B24" s="683"/>
      <c r="C24" s="683"/>
      <c r="D24" s="683"/>
      <c r="E24" s="683"/>
      <c r="F24" s="683"/>
      <c r="G24" s="683"/>
      <c r="H24" s="683"/>
    </row>
    <row r="25" spans="1:8" ht="18.75">
      <c r="A25" s="15" t="s">
        <v>35</v>
      </c>
      <c r="B25" s="17"/>
      <c r="C25" s="17"/>
      <c r="D25" s="17"/>
      <c r="E25" s="17"/>
      <c r="F25" s="17"/>
      <c r="G25" s="17"/>
      <c r="H25" s="17"/>
    </row>
    <row r="26" spans="1:8" s="12" customFormat="1" ht="18.75">
      <c r="A26" s="15" t="s">
        <v>34</v>
      </c>
      <c r="B26" s="15"/>
      <c r="C26" s="15"/>
      <c r="D26" s="15"/>
      <c r="E26" s="15"/>
      <c r="F26" s="15"/>
      <c r="G26" s="15"/>
      <c r="H26" s="15"/>
    </row>
    <row r="27" spans="1:8" ht="37.15" customHeight="1">
      <c r="A27" s="688" t="s">
        <v>136</v>
      </c>
      <c r="B27" s="688"/>
      <c r="C27" s="688"/>
      <c r="D27" s="688"/>
      <c r="E27" s="688"/>
      <c r="F27" s="688"/>
      <c r="G27" s="688"/>
      <c r="H27" s="688"/>
    </row>
    <row r="28" spans="1:8" s="8" customFormat="1" ht="15">
      <c r="A28" s="683" t="s">
        <v>32</v>
      </c>
      <c r="B28" s="683"/>
      <c r="C28" s="683"/>
      <c r="D28" s="683"/>
      <c r="E28" s="683"/>
      <c r="F28" s="683"/>
      <c r="G28" s="683"/>
      <c r="H28" s="683"/>
    </row>
    <row r="29" spans="1:8" s="12" customFormat="1" ht="18.75">
      <c r="A29" s="15" t="s">
        <v>31</v>
      </c>
      <c r="B29" s="15"/>
      <c r="C29" s="15"/>
      <c r="D29" s="15"/>
      <c r="E29" s="15"/>
      <c r="F29" s="15"/>
      <c r="G29" s="15"/>
      <c r="H29" s="15"/>
    </row>
    <row r="30" spans="1:8" s="51" customFormat="1" ht="41.25" customHeight="1">
      <c r="A30" s="692" t="s">
        <v>135</v>
      </c>
      <c r="B30" s="692"/>
      <c r="C30" s="692"/>
      <c r="D30" s="692"/>
      <c r="E30" s="692"/>
      <c r="F30" s="692"/>
      <c r="G30" s="692"/>
      <c r="H30" s="692"/>
    </row>
    <row r="31" spans="1:8" s="51" customFormat="1" ht="30" customHeight="1">
      <c r="A31" s="688"/>
      <c r="B31" s="688"/>
      <c r="C31" s="688"/>
      <c r="D31" s="688"/>
      <c r="E31" s="688"/>
      <c r="F31" s="688"/>
      <c r="G31" s="688"/>
      <c r="H31" s="688"/>
    </row>
    <row r="32" spans="1:8" s="8" customFormat="1" ht="39" customHeight="1">
      <c r="A32" s="689" t="s">
        <v>29</v>
      </c>
      <c r="B32" s="689"/>
      <c r="C32" s="689"/>
      <c r="D32" s="689"/>
      <c r="E32" s="689"/>
      <c r="F32" s="689"/>
      <c r="G32" s="689"/>
      <c r="H32" s="689"/>
    </row>
    <row r="33" spans="1:10" s="12" customFormat="1" ht="18.75">
      <c r="A33" s="15" t="s">
        <v>28</v>
      </c>
      <c r="B33" s="15"/>
      <c r="C33" s="15"/>
      <c r="D33" s="15"/>
      <c r="E33" s="15"/>
      <c r="F33" s="15"/>
      <c r="G33" s="15"/>
      <c r="H33" s="15"/>
    </row>
    <row r="34" spans="1:10" s="12" customFormat="1" ht="39" customHeight="1">
      <c r="A34" s="819" t="s">
        <v>134</v>
      </c>
      <c r="B34" s="819"/>
      <c r="C34" s="819"/>
      <c r="D34" s="819"/>
      <c r="E34" s="819"/>
      <c r="F34" s="819"/>
      <c r="G34" s="819"/>
      <c r="H34" s="819"/>
    </row>
    <row r="35" spans="1:10" s="12" customFormat="1" ht="12" customHeight="1">
      <c r="A35" s="15"/>
      <c r="B35" s="15"/>
      <c r="C35" s="15"/>
      <c r="D35" s="15"/>
      <c r="E35" s="15"/>
      <c r="F35" s="15"/>
      <c r="G35" s="15"/>
      <c r="H35" s="15"/>
    </row>
    <row r="36" spans="1:10" s="46" customFormat="1" ht="37.5">
      <c r="A36" s="48" t="s">
        <v>0</v>
      </c>
      <c r="B36" s="48" t="s">
        <v>27</v>
      </c>
      <c r="C36" s="48" t="s">
        <v>26</v>
      </c>
      <c r="D36" s="48" t="s">
        <v>25</v>
      </c>
      <c r="E36" s="48" t="s">
        <v>24</v>
      </c>
      <c r="F36" s="48" t="s">
        <v>23</v>
      </c>
      <c r="G36" s="48" t="s">
        <v>22</v>
      </c>
      <c r="H36" s="48" t="s">
        <v>21</v>
      </c>
    </row>
    <row r="37" spans="1:10" s="30" customFormat="1" ht="19.5" thickBot="1">
      <c r="A37" s="45">
        <v>1</v>
      </c>
      <c r="B37" s="45">
        <v>2</v>
      </c>
      <c r="C37" s="45">
        <v>3</v>
      </c>
      <c r="D37" s="45">
        <v>4</v>
      </c>
      <c r="E37" s="45">
        <v>5</v>
      </c>
      <c r="F37" s="45">
        <v>6</v>
      </c>
      <c r="G37" s="45">
        <v>7</v>
      </c>
      <c r="H37" s="44">
        <v>8</v>
      </c>
    </row>
    <row r="38" spans="1:10" s="30" customFormat="1" ht="61.5" customHeight="1" thickBot="1">
      <c r="A38" s="690" t="s">
        <v>20</v>
      </c>
      <c r="B38" s="691"/>
      <c r="C38" s="691"/>
      <c r="D38" s="691"/>
      <c r="E38" s="691"/>
      <c r="F38" s="691"/>
      <c r="G38" s="691"/>
      <c r="H38" s="691"/>
    </row>
    <row r="39" spans="1:10" s="30" customFormat="1" ht="37.5">
      <c r="A39" s="40">
        <v>1</v>
      </c>
      <c r="B39" s="42" t="s">
        <v>19</v>
      </c>
      <c r="C39" s="41" t="s">
        <v>133</v>
      </c>
      <c r="D39" s="40" t="s">
        <v>17</v>
      </c>
      <c r="E39" s="38">
        <v>0</v>
      </c>
      <c r="F39" s="39">
        <v>157</v>
      </c>
      <c r="G39" s="38">
        <f t="shared" ref="G39:G45" si="0">F39-E39</f>
        <v>157</v>
      </c>
      <c r="H39" s="37" t="s">
        <v>16</v>
      </c>
    </row>
    <row r="40" spans="1:10" s="30" customFormat="1" ht="37.5">
      <c r="A40" s="40">
        <v>2</v>
      </c>
      <c r="B40" s="42" t="s">
        <v>19</v>
      </c>
      <c r="C40" s="41" t="s">
        <v>132</v>
      </c>
      <c r="D40" s="40" t="s">
        <v>88</v>
      </c>
      <c r="E40" s="38">
        <v>0</v>
      </c>
      <c r="F40" s="39">
        <v>6.2</v>
      </c>
      <c r="G40" s="38">
        <f t="shared" si="0"/>
        <v>6.2</v>
      </c>
      <c r="H40" s="37" t="s">
        <v>16</v>
      </c>
    </row>
    <row r="41" spans="1:10" s="76" customFormat="1" ht="37.5" hidden="1">
      <c r="A41" s="299">
        <v>3</v>
      </c>
      <c r="B41" s="300" t="s">
        <v>19</v>
      </c>
      <c r="C41" s="65" t="s">
        <v>131</v>
      </c>
      <c r="D41" s="299" t="s">
        <v>124</v>
      </c>
      <c r="E41" s="301">
        <v>0</v>
      </c>
      <c r="F41" s="302">
        <f>6.2/100</f>
        <v>6.2E-2</v>
      </c>
      <c r="G41" s="301">
        <f t="shared" si="0"/>
        <v>6.2E-2</v>
      </c>
      <c r="H41" s="303" t="s">
        <v>16</v>
      </c>
      <c r="I41" s="78" t="s">
        <v>624</v>
      </c>
    </row>
    <row r="42" spans="1:10" s="76" customFormat="1" ht="37.5" hidden="1">
      <c r="A42" s="299">
        <v>4</v>
      </c>
      <c r="B42" s="300"/>
      <c r="C42" s="304" t="s">
        <v>130</v>
      </c>
      <c r="D42" s="299" t="s">
        <v>127</v>
      </c>
      <c r="E42" s="301">
        <v>0</v>
      </c>
      <c r="F42" s="302">
        <v>0.62</v>
      </c>
      <c r="G42" s="301">
        <f t="shared" si="0"/>
        <v>0.62</v>
      </c>
      <c r="H42" s="303" t="s">
        <v>16</v>
      </c>
      <c r="I42" s="78" t="s">
        <v>624</v>
      </c>
    </row>
    <row r="43" spans="1:10" s="76" customFormat="1" ht="37.5" hidden="1">
      <c r="A43" s="299">
        <v>5</v>
      </c>
      <c r="B43" s="300" t="s">
        <v>19</v>
      </c>
      <c r="C43" s="65" t="s">
        <v>129</v>
      </c>
      <c r="D43" s="299" t="s">
        <v>124</v>
      </c>
      <c r="E43" s="301">
        <v>0</v>
      </c>
      <c r="F43" s="302">
        <f>6.2/100</f>
        <v>6.2E-2</v>
      </c>
      <c r="G43" s="301">
        <f t="shared" si="0"/>
        <v>6.2E-2</v>
      </c>
      <c r="H43" s="303" t="s">
        <v>16</v>
      </c>
      <c r="I43" s="78" t="s">
        <v>624</v>
      </c>
    </row>
    <row r="44" spans="1:10" s="76" customFormat="1" ht="37.5" hidden="1">
      <c r="A44" s="299">
        <v>6</v>
      </c>
      <c r="B44" s="300"/>
      <c r="C44" s="304" t="s">
        <v>128</v>
      </c>
      <c r="D44" s="299" t="s">
        <v>127</v>
      </c>
      <c r="E44" s="301">
        <v>0</v>
      </c>
      <c r="F44" s="302">
        <v>0.62</v>
      </c>
      <c r="G44" s="301">
        <f t="shared" si="0"/>
        <v>0.62</v>
      </c>
      <c r="H44" s="303" t="s">
        <v>16</v>
      </c>
      <c r="I44" s="78" t="s">
        <v>624</v>
      </c>
    </row>
    <row r="45" spans="1:10" s="76" customFormat="1" ht="37.5">
      <c r="A45" s="40">
        <v>3</v>
      </c>
      <c r="B45" s="42" t="s">
        <v>19</v>
      </c>
      <c r="C45" s="41" t="s">
        <v>125</v>
      </c>
      <c r="D45" s="40" t="s">
        <v>124</v>
      </c>
      <c r="E45" s="38">
        <v>0</v>
      </c>
      <c r="F45" s="39">
        <f>7/100</f>
        <v>7.0000000000000007E-2</v>
      </c>
      <c r="G45" s="38">
        <f t="shared" si="0"/>
        <v>7.0000000000000007E-2</v>
      </c>
      <c r="H45" s="37" t="s">
        <v>16</v>
      </c>
      <c r="I45" s="93"/>
      <c r="J45" s="30"/>
    </row>
    <row r="46" spans="1:10" s="12" customFormat="1" ht="18.75">
      <c r="A46" s="15" t="str">
        <f>A12</f>
        <v xml:space="preserve">Представитель заказчика </v>
      </c>
      <c r="B46" s="15"/>
      <c r="C46" s="15"/>
      <c r="D46" s="15"/>
      <c r="E46" s="15"/>
      <c r="F46" s="15"/>
      <c r="G46" s="15"/>
      <c r="H46" s="15"/>
    </row>
    <row r="47" spans="1:10" ht="18.75" customHeight="1">
      <c r="A47" s="17" t="str">
        <f>A13</f>
        <v>Руководитель проектного офиса</v>
      </c>
      <c r="B47" s="17"/>
      <c r="C47" s="17"/>
      <c r="D47" s="17"/>
      <c r="E47" s="17"/>
      <c r="F47" s="17"/>
      <c r="G47" s="17"/>
      <c r="H47" s="17"/>
    </row>
    <row r="48" spans="1:10" s="24" customFormat="1" ht="18.75">
      <c r="A48" s="11" t="str">
        <f>A14</f>
        <v>ООО «ЕТУ"</v>
      </c>
      <c r="B48" s="21"/>
      <c r="C48" s="21"/>
      <c r="D48" s="21"/>
      <c r="E48" s="21"/>
      <c r="F48" s="21"/>
      <c r="G48" s="21" t="str">
        <f>G14</f>
        <v>Гуляев Е.В.</v>
      </c>
      <c r="H48" s="21"/>
    </row>
    <row r="49" spans="1:8" s="8" customFormat="1" ht="18.75">
      <c r="A49" s="16" t="s">
        <v>15</v>
      </c>
      <c r="B49" s="16"/>
      <c r="C49" s="16"/>
      <c r="D49" s="16"/>
      <c r="E49" s="16"/>
      <c r="F49" s="16"/>
      <c r="G49" s="16"/>
      <c r="H49" s="16"/>
    </row>
    <row r="50" spans="1:8" ht="18.75">
      <c r="A50" s="17" t="str">
        <f>A15</f>
        <v>Главный инженер проектов</v>
      </c>
      <c r="B50" s="17"/>
      <c r="C50" s="17"/>
      <c r="D50" s="17"/>
      <c r="E50" s="17"/>
      <c r="F50" s="17"/>
      <c r="G50" s="17"/>
      <c r="H50" s="17"/>
    </row>
    <row r="51" spans="1:8" ht="18.75">
      <c r="A51" s="11" t="str">
        <f>A16</f>
        <v>ООО "ЕТУ"</v>
      </c>
      <c r="B51" s="21"/>
      <c r="C51" s="21"/>
      <c r="D51" s="21"/>
      <c r="E51" s="21"/>
      <c r="F51" s="21"/>
      <c r="G51" s="21" t="str">
        <f>G16</f>
        <v>Егоров Л.В.</v>
      </c>
      <c r="H51" s="21"/>
    </row>
    <row r="52" spans="1:8" s="8" customFormat="1" ht="18.75">
      <c r="A52" s="696" t="s">
        <v>15</v>
      </c>
      <c r="B52" s="696"/>
      <c r="C52" s="696"/>
      <c r="D52" s="696"/>
      <c r="E52" s="696"/>
      <c r="F52" s="696"/>
      <c r="G52" s="696"/>
      <c r="H52" s="696"/>
    </row>
    <row r="53" spans="1:8" s="8" customFormat="1" ht="18.75">
      <c r="A53" s="16"/>
      <c r="B53" s="16"/>
      <c r="C53" s="16"/>
      <c r="D53" s="16"/>
      <c r="E53" s="16"/>
      <c r="F53" s="16"/>
      <c r="G53" s="16"/>
      <c r="H53" s="16"/>
    </row>
    <row r="54" spans="1:8" ht="18.75">
      <c r="A54" s="17" t="str">
        <f>A18</f>
        <v>Заместитель руководителя направления по строительству</v>
      </c>
      <c r="B54" s="16"/>
      <c r="C54" s="16"/>
      <c r="D54" s="16"/>
      <c r="E54" s="16"/>
      <c r="F54" s="16"/>
      <c r="G54" s="16"/>
      <c r="H54" s="16"/>
    </row>
    <row r="55" spans="1:8" ht="18.75">
      <c r="A55" s="17" t="str">
        <f>A19</f>
        <v>объектов минеральных грузов</v>
      </c>
      <c r="B55" s="16"/>
      <c r="C55" s="16"/>
      <c r="D55" s="16"/>
      <c r="E55" s="16"/>
      <c r="F55" s="16"/>
      <c r="G55" s="16"/>
      <c r="H55" s="16"/>
    </row>
    <row r="56" spans="1:8" ht="18.75">
      <c r="A56" s="11" t="str">
        <f>A20</f>
        <v>ООО "ЕТУ"</v>
      </c>
      <c r="B56" s="11"/>
      <c r="C56" s="11"/>
      <c r="D56" s="11"/>
      <c r="E56" s="11"/>
      <c r="F56" s="11"/>
      <c r="G56" s="11" t="str">
        <f>G20</f>
        <v>Боровков А.Ю</v>
      </c>
      <c r="H56" s="11"/>
    </row>
    <row r="57" spans="1:8" ht="18.75">
      <c r="A57" s="696" t="s">
        <v>15</v>
      </c>
      <c r="B57" s="696"/>
      <c r="C57" s="696"/>
      <c r="D57" s="696"/>
      <c r="E57" s="696"/>
      <c r="F57" s="696"/>
      <c r="G57" s="696"/>
      <c r="H57" s="696"/>
    </row>
    <row r="58" spans="1:8" ht="18.75">
      <c r="A58" s="16"/>
      <c r="B58" s="16"/>
      <c r="C58" s="16"/>
      <c r="D58" s="16"/>
      <c r="E58" s="16"/>
      <c r="F58" s="16"/>
      <c r="G58" s="16"/>
      <c r="H58" s="16"/>
    </row>
    <row r="59" spans="1:8" ht="18.75">
      <c r="A59" s="16"/>
      <c r="B59" s="16"/>
      <c r="C59" s="16"/>
      <c r="D59" s="16"/>
      <c r="E59" s="16"/>
      <c r="F59" s="16"/>
      <c r="G59" s="16"/>
      <c r="H59" s="16"/>
    </row>
    <row r="60" spans="1:8" s="12" customFormat="1" ht="18.75">
      <c r="A60" s="15" t="str">
        <f>A22</f>
        <v xml:space="preserve">Представитель подрядной строительной организации </v>
      </c>
      <c r="B60" s="14"/>
      <c r="C60" s="14"/>
      <c r="D60" s="14"/>
      <c r="E60" s="14"/>
      <c r="F60" s="14"/>
      <c r="G60" s="14"/>
      <c r="H60" s="14"/>
    </row>
    <row r="61" spans="1:8" ht="18.75">
      <c r="A61" s="11" t="str">
        <f>A23</f>
        <v>Руководитель проекта ООО «КиКГЕОСТРОЙ»</v>
      </c>
      <c r="B61" s="11"/>
      <c r="C61" s="11"/>
      <c r="D61" s="11"/>
      <c r="E61" s="11"/>
      <c r="F61" s="11"/>
      <c r="G61" s="11" t="str">
        <f>G23</f>
        <v>Шевчук  К.А.</v>
      </c>
      <c r="H61" s="11"/>
    </row>
    <row r="62" spans="1:8" s="8" customFormat="1" ht="13.15" customHeight="1">
      <c r="A62" s="695" t="s">
        <v>15</v>
      </c>
      <c r="B62" s="695"/>
      <c r="C62" s="695"/>
      <c r="D62" s="695"/>
      <c r="E62" s="695"/>
      <c r="F62" s="695"/>
      <c r="G62" s="695"/>
      <c r="H62" s="695"/>
    </row>
    <row r="63" spans="1:8" s="8" customFormat="1" ht="18.75">
      <c r="A63" s="684"/>
      <c r="B63" s="684"/>
      <c r="C63" s="684"/>
      <c r="D63" s="684"/>
      <c r="E63" s="684"/>
      <c r="F63" s="684"/>
      <c r="G63" s="684"/>
      <c r="H63" s="684"/>
    </row>
    <row r="64" spans="1:8" s="8" customFormat="1" ht="18.75">
      <c r="A64" s="684"/>
      <c r="B64" s="684"/>
      <c r="C64" s="684"/>
      <c r="D64" s="684"/>
      <c r="E64" s="684"/>
      <c r="F64" s="684"/>
      <c r="G64" s="684"/>
      <c r="H64" s="684"/>
    </row>
  </sheetData>
  <mergeCells count="22">
    <mergeCell ref="A7:H7"/>
    <mergeCell ref="A1:H1"/>
    <mergeCell ref="A2:H2"/>
    <mergeCell ref="A3:H3"/>
    <mergeCell ref="A6:H6"/>
    <mergeCell ref="A10:H10"/>
    <mergeCell ref="A24:H24"/>
    <mergeCell ref="A28:H28"/>
    <mergeCell ref="A38:H38"/>
    <mergeCell ref="A30:H31"/>
    <mergeCell ref="A16:C16"/>
    <mergeCell ref="A17:H17"/>
    <mergeCell ref="A21:H21"/>
    <mergeCell ref="A20:C20"/>
    <mergeCell ref="A27:H27"/>
    <mergeCell ref="A34:H34"/>
    <mergeCell ref="A32:H32"/>
    <mergeCell ref="A62:H62"/>
    <mergeCell ref="A63:H63"/>
    <mergeCell ref="A64:H64"/>
    <mergeCell ref="A52:H52"/>
    <mergeCell ref="A57:H57"/>
  </mergeCells>
  <pageMargins left="0.23622047244094491" right="0.23622047244094491" top="0.74803149606299213" bottom="0.74803149606299213" header="0.31496062992125984" footer="0.31496062992125984"/>
  <pageSetup paperSize="9" scale="52" fitToHeight="0" orientation="portrait" r:id="rId1"/>
  <headerFooter>
    <oddFooter>Страница 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7CDB-EFDE-461C-88A6-57D4637775DF}">
  <sheetPr>
    <tabColor theme="0" tint="-0.499984740745262"/>
    <pageSetUpPr fitToPage="1"/>
  </sheetPr>
  <dimension ref="A1:BY95"/>
  <sheetViews>
    <sheetView workbookViewId="0">
      <selection activeCell="B108" sqref="B108"/>
    </sheetView>
  </sheetViews>
  <sheetFormatPr defaultColWidth="9.140625" defaultRowHeight="11.25" customHeight="1"/>
  <cols>
    <col min="1" max="1" width="9" style="295" customWidth="1"/>
    <col min="2" max="2" width="20.140625" style="295" customWidth="1"/>
    <col min="3" max="4" width="10.42578125" style="295" customWidth="1"/>
    <col min="5" max="5" width="13.28515625" style="295" customWidth="1"/>
    <col min="6" max="10" width="10.7109375" style="295" customWidth="1"/>
    <col min="11" max="11" width="12" style="295" customWidth="1"/>
    <col min="12" max="15" width="10.7109375" style="295" customWidth="1"/>
    <col min="16" max="16" width="12.85546875" style="295" customWidth="1"/>
    <col min="17" max="18" width="10.7109375" style="295" customWidth="1"/>
    <col min="19" max="22" width="50" style="231" hidden="1" customWidth="1"/>
    <col min="23" max="27" width="55.7109375" style="231" hidden="1" customWidth="1"/>
    <col min="28" max="59" width="184.5703125" style="296" hidden="1" customWidth="1"/>
    <col min="60" max="70" width="121.28515625" style="297" hidden="1" customWidth="1"/>
    <col min="71" max="71" width="184.5703125" style="298" hidden="1" customWidth="1"/>
    <col min="72" max="73" width="34.140625" style="231" hidden="1" customWidth="1"/>
    <col min="74" max="77" width="116.85546875" style="231" hidden="1" customWidth="1"/>
    <col min="78" max="16384" width="9.140625" style="295"/>
  </cols>
  <sheetData>
    <row r="1" spans="1:59" s="227" customFormat="1" ht="15">
      <c r="A1" s="229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37"/>
      <c r="O1" s="229"/>
      <c r="P1" s="229"/>
    </row>
    <row r="2" spans="1:59" s="227" customFormat="1" ht="11.25" customHeight="1">
      <c r="A2" s="810" t="s">
        <v>377</v>
      </c>
      <c r="B2" s="810"/>
      <c r="C2" s="810"/>
      <c r="D2" s="228"/>
      <c r="E2" s="229"/>
      <c r="F2" s="229"/>
      <c r="G2" s="229"/>
      <c r="H2" s="229"/>
      <c r="I2" s="229"/>
      <c r="J2" s="229"/>
      <c r="K2" s="229"/>
      <c r="L2" s="229"/>
      <c r="M2" s="810" t="s">
        <v>378</v>
      </c>
      <c r="N2" s="810"/>
      <c r="O2" s="810"/>
      <c r="P2" s="810"/>
    </row>
    <row r="3" spans="1:59" s="227" customFormat="1" ht="11.25" customHeight="1">
      <c r="A3" s="811"/>
      <c r="B3" s="811"/>
      <c r="C3" s="811"/>
      <c r="D3" s="811"/>
      <c r="E3" s="229"/>
      <c r="F3" s="229"/>
      <c r="G3" s="229"/>
      <c r="H3" s="229"/>
      <c r="I3" s="229"/>
      <c r="J3" s="229"/>
      <c r="K3" s="229"/>
      <c r="L3" s="699"/>
      <c r="M3" s="699"/>
      <c r="N3" s="699"/>
      <c r="O3" s="699"/>
      <c r="P3" s="699"/>
    </row>
    <row r="4" spans="1:59" s="227" customFormat="1" ht="15">
      <c r="A4" s="812"/>
      <c r="B4" s="812"/>
      <c r="C4" s="812"/>
      <c r="D4" s="812"/>
      <c r="E4" s="229"/>
      <c r="F4" s="229"/>
      <c r="G4" s="229"/>
      <c r="H4" s="229"/>
      <c r="I4" s="229"/>
      <c r="J4" s="229"/>
      <c r="K4" s="229"/>
      <c r="L4" s="812"/>
      <c r="M4" s="812"/>
      <c r="N4" s="812"/>
      <c r="O4" s="812"/>
      <c r="P4" s="812"/>
      <c r="S4" s="231" t="s">
        <v>379</v>
      </c>
      <c r="T4" s="231" t="s">
        <v>379</v>
      </c>
      <c r="U4" s="231" t="s">
        <v>379</v>
      </c>
      <c r="V4" s="231" t="s">
        <v>379</v>
      </c>
      <c r="W4" s="231" t="s">
        <v>379</v>
      </c>
      <c r="X4" s="231" t="s">
        <v>379</v>
      </c>
      <c r="Y4" s="231" t="s">
        <v>379</v>
      </c>
      <c r="Z4" s="231" t="s">
        <v>379</v>
      </c>
      <c r="AA4" s="231" t="s">
        <v>379</v>
      </c>
    </row>
    <row r="5" spans="1:59" s="227" customFormat="1" ht="11.25" customHeight="1">
      <c r="A5" s="232"/>
      <c r="B5" s="233"/>
      <c r="C5" s="234"/>
      <c r="D5" s="234"/>
      <c r="E5" s="229"/>
      <c r="F5" s="229"/>
      <c r="G5" s="229"/>
      <c r="H5" s="229"/>
      <c r="I5" s="229"/>
      <c r="J5" s="229"/>
      <c r="K5" s="229"/>
      <c r="L5" s="232"/>
      <c r="M5" s="232"/>
      <c r="N5" s="232"/>
      <c r="O5" s="232"/>
      <c r="P5" s="233"/>
    </row>
    <row r="6" spans="1:59" s="227" customFormat="1" ht="11.25" customHeight="1">
      <c r="A6" s="229" t="s">
        <v>380</v>
      </c>
      <c r="B6" s="235"/>
      <c r="C6" s="235"/>
      <c r="D6" s="235"/>
      <c r="E6" s="229"/>
      <c r="F6" s="229"/>
      <c r="G6" s="229"/>
      <c r="H6" s="229"/>
      <c r="I6" s="229"/>
      <c r="J6" s="229"/>
      <c r="K6" s="229"/>
      <c r="L6" s="229"/>
      <c r="M6" s="229"/>
      <c r="N6" s="235"/>
      <c r="O6" s="235"/>
      <c r="P6" s="236" t="s">
        <v>380</v>
      </c>
    </row>
    <row r="7" spans="1:59" s="227" customFormat="1" ht="11.25" customHeight="1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37"/>
      <c r="L7" s="229"/>
      <c r="M7" s="229"/>
      <c r="N7" s="229"/>
      <c r="O7" s="229"/>
      <c r="P7" s="229"/>
    </row>
    <row r="8" spans="1:59" s="227" customFormat="1" ht="15">
      <c r="A8" s="806" t="s">
        <v>381</v>
      </c>
      <c r="B8" s="806"/>
      <c r="C8" s="806"/>
      <c r="D8" s="806"/>
      <c r="E8" s="806"/>
      <c r="F8" s="806"/>
      <c r="G8" s="806"/>
      <c r="H8" s="806"/>
      <c r="I8" s="806"/>
      <c r="J8" s="806"/>
      <c r="K8" s="806"/>
      <c r="L8" s="806"/>
      <c r="M8" s="806"/>
      <c r="N8" s="806"/>
      <c r="O8" s="806"/>
      <c r="P8" s="806"/>
      <c r="AB8" s="238" t="s">
        <v>381</v>
      </c>
      <c r="AC8" s="238" t="s">
        <v>379</v>
      </c>
      <c r="AD8" s="238" t="s">
        <v>379</v>
      </c>
      <c r="AE8" s="238" t="s">
        <v>379</v>
      </c>
      <c r="AF8" s="238" t="s">
        <v>379</v>
      </c>
      <c r="AG8" s="238" t="s">
        <v>379</v>
      </c>
      <c r="AH8" s="238" t="s">
        <v>379</v>
      </c>
      <c r="AI8" s="238" t="s">
        <v>379</v>
      </c>
      <c r="AJ8" s="238" t="s">
        <v>379</v>
      </c>
      <c r="AK8" s="238" t="s">
        <v>379</v>
      </c>
      <c r="AL8" s="238" t="s">
        <v>379</v>
      </c>
      <c r="AM8" s="238" t="s">
        <v>379</v>
      </c>
      <c r="AN8" s="238" t="s">
        <v>379</v>
      </c>
      <c r="AO8" s="238" t="s">
        <v>379</v>
      </c>
      <c r="AP8" s="238" t="s">
        <v>379</v>
      </c>
      <c r="AQ8" s="238" t="s">
        <v>379</v>
      </c>
    </row>
    <row r="9" spans="1:59" s="227" customFormat="1" ht="15">
      <c r="A9" s="807" t="s">
        <v>382</v>
      </c>
      <c r="B9" s="807"/>
      <c r="C9" s="807"/>
      <c r="D9" s="807"/>
      <c r="E9" s="807"/>
      <c r="F9" s="807"/>
      <c r="G9" s="807"/>
      <c r="H9" s="807"/>
      <c r="I9" s="807"/>
      <c r="J9" s="807"/>
      <c r="K9" s="807"/>
      <c r="L9" s="807"/>
      <c r="M9" s="807"/>
      <c r="N9" s="807"/>
      <c r="O9" s="807"/>
      <c r="P9" s="807"/>
    </row>
    <row r="10" spans="1:59" s="227" customFormat="1" ht="15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29"/>
      <c r="P10" s="229"/>
    </row>
    <row r="11" spans="1:59" s="227" customFormat="1" ht="28.5" customHeight="1">
      <c r="A11" s="808" t="s">
        <v>383</v>
      </c>
      <c r="B11" s="808"/>
      <c r="C11" s="808"/>
      <c r="D11" s="808"/>
      <c r="E11" s="808"/>
      <c r="F11" s="808"/>
      <c r="G11" s="808"/>
      <c r="H11" s="808"/>
      <c r="I11" s="808"/>
      <c r="J11" s="808"/>
      <c r="K11" s="808"/>
      <c r="L11" s="808"/>
      <c r="M11" s="808"/>
      <c r="N11" s="808"/>
      <c r="O11" s="808"/>
      <c r="P11" s="808"/>
    </row>
    <row r="12" spans="1:59" s="227" customFormat="1" ht="21" customHeight="1">
      <c r="A12" s="807" t="s">
        <v>384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807"/>
      <c r="N12" s="807"/>
      <c r="O12" s="807"/>
      <c r="P12" s="807"/>
    </row>
    <row r="13" spans="1:59" s="227" customFormat="1" ht="15">
      <c r="A13" s="806" t="s">
        <v>386</v>
      </c>
      <c r="B13" s="806"/>
      <c r="C13" s="806"/>
      <c r="D13" s="806"/>
      <c r="E13" s="806"/>
      <c r="F13" s="806"/>
      <c r="G13" s="806"/>
      <c r="H13" s="806"/>
      <c r="I13" s="806"/>
      <c r="J13" s="806"/>
      <c r="K13" s="806"/>
      <c r="L13" s="806"/>
      <c r="M13" s="806"/>
      <c r="N13" s="806"/>
      <c r="O13" s="806"/>
      <c r="P13" s="806"/>
      <c r="AR13" s="238" t="s">
        <v>386</v>
      </c>
      <c r="AS13" s="238" t="s">
        <v>379</v>
      </c>
      <c r="AT13" s="238" t="s">
        <v>379</v>
      </c>
      <c r="AU13" s="238" t="s">
        <v>379</v>
      </c>
      <c r="AV13" s="238" t="s">
        <v>379</v>
      </c>
      <c r="AW13" s="238" t="s">
        <v>379</v>
      </c>
      <c r="AX13" s="238" t="s">
        <v>379</v>
      </c>
      <c r="AY13" s="238" t="s">
        <v>379</v>
      </c>
      <c r="AZ13" s="238" t="s">
        <v>379</v>
      </c>
      <c r="BA13" s="238" t="s">
        <v>379</v>
      </c>
      <c r="BB13" s="238" t="s">
        <v>379</v>
      </c>
      <c r="BC13" s="238" t="s">
        <v>379</v>
      </c>
      <c r="BD13" s="238" t="s">
        <v>379</v>
      </c>
      <c r="BE13" s="238" t="s">
        <v>379</v>
      </c>
      <c r="BF13" s="238" t="s">
        <v>379</v>
      </c>
      <c r="BG13" s="238" t="s">
        <v>379</v>
      </c>
    </row>
    <row r="14" spans="1:59" s="227" customFormat="1" ht="15.75" customHeight="1">
      <c r="A14" s="807" t="s">
        <v>387</v>
      </c>
      <c r="B14" s="807"/>
      <c r="C14" s="807"/>
      <c r="D14" s="807"/>
      <c r="E14" s="807"/>
      <c r="F14" s="807"/>
      <c r="G14" s="807"/>
      <c r="H14" s="807"/>
      <c r="I14" s="807"/>
      <c r="J14" s="807"/>
      <c r="K14" s="807"/>
      <c r="L14" s="807"/>
      <c r="M14" s="807"/>
      <c r="N14" s="807"/>
      <c r="O14" s="807"/>
      <c r="P14" s="807"/>
    </row>
    <row r="15" spans="1:59" s="227" customFormat="1" ht="30.75" customHeight="1">
      <c r="A15" s="229"/>
      <c r="B15" s="240" t="s">
        <v>473</v>
      </c>
      <c r="C15" s="814" t="s">
        <v>474</v>
      </c>
      <c r="D15" s="814"/>
      <c r="E15" s="814"/>
      <c r="F15" s="814"/>
      <c r="G15" s="814"/>
      <c r="H15" s="241"/>
      <c r="I15" s="241"/>
      <c r="J15" s="241"/>
      <c r="K15" s="241"/>
      <c r="L15" s="241"/>
      <c r="M15" s="241"/>
      <c r="N15" s="241"/>
      <c r="O15" s="241"/>
      <c r="P15" s="229"/>
    </row>
    <row r="16" spans="1:59" s="227" customFormat="1" ht="12.75" customHeight="1">
      <c r="B16" s="242" t="s">
        <v>475</v>
      </c>
      <c r="C16" s="242"/>
      <c r="D16" s="243"/>
      <c r="E16" s="244">
        <v>44.14</v>
      </c>
      <c r="F16" s="245" t="s">
        <v>685</v>
      </c>
      <c r="H16" s="242"/>
      <c r="I16" s="242"/>
      <c r="J16" s="242"/>
      <c r="K16" s="242"/>
      <c r="L16" s="242"/>
      <c r="M16" s="246"/>
      <c r="N16" s="246"/>
      <c r="O16" s="242"/>
    </row>
    <row r="17" spans="1:72" s="227" customFormat="1" ht="12.75" customHeight="1">
      <c r="B17" s="242" t="s">
        <v>477</v>
      </c>
      <c r="D17" s="243"/>
      <c r="E17" s="244">
        <v>28.870999999999999</v>
      </c>
      <c r="F17" s="245" t="s">
        <v>685</v>
      </c>
      <c r="H17" s="242"/>
      <c r="I17" s="242"/>
      <c r="J17" s="242"/>
      <c r="K17" s="242"/>
      <c r="L17" s="242"/>
      <c r="M17" s="246"/>
      <c r="N17" s="246"/>
      <c r="O17" s="242"/>
    </row>
    <row r="18" spans="1:72" s="227" customFormat="1" ht="12.75" customHeight="1">
      <c r="B18" s="242" t="s">
        <v>478</v>
      </c>
      <c r="C18" s="242"/>
      <c r="D18" s="243"/>
      <c r="E18" s="244">
        <v>11.103999999999999</v>
      </c>
      <c r="F18" s="245" t="s">
        <v>685</v>
      </c>
      <c r="H18" s="242"/>
      <c r="J18" s="242"/>
      <c r="K18" s="242"/>
      <c r="L18" s="242"/>
      <c r="M18" s="247"/>
      <c r="N18" s="237"/>
      <c r="O18" s="248"/>
    </row>
    <row r="19" spans="1:72" s="227" customFormat="1" ht="12.75" customHeight="1">
      <c r="B19" s="242" t="s">
        <v>479</v>
      </c>
      <c r="C19" s="242"/>
      <c r="D19" s="249"/>
      <c r="E19" s="244">
        <v>22.62</v>
      </c>
      <c r="F19" s="245" t="s">
        <v>480</v>
      </c>
      <c r="H19" s="242"/>
      <c r="J19" s="242"/>
      <c r="K19" s="242"/>
      <c r="L19" s="242"/>
      <c r="M19" s="250"/>
      <c r="N19" s="250"/>
      <c r="O19" s="245"/>
    </row>
    <row r="20" spans="1:72" s="227" customFormat="1" ht="15">
      <c r="B20" s="242" t="s">
        <v>481</v>
      </c>
      <c r="C20" s="242"/>
      <c r="E20" s="247"/>
      <c r="F20" s="815" t="s">
        <v>482</v>
      </c>
      <c r="G20" s="815"/>
      <c r="H20" s="815"/>
      <c r="I20" s="815"/>
      <c r="J20" s="815"/>
      <c r="K20" s="815"/>
      <c r="L20" s="815"/>
      <c r="M20" s="815"/>
      <c r="N20" s="815"/>
      <c r="O20" s="815"/>
      <c r="P20" s="815"/>
      <c r="BH20" s="251" t="s">
        <v>482</v>
      </c>
      <c r="BI20" s="251" t="s">
        <v>379</v>
      </c>
      <c r="BJ20" s="251" t="s">
        <v>379</v>
      </c>
      <c r="BK20" s="251" t="s">
        <v>379</v>
      </c>
      <c r="BL20" s="251" t="s">
        <v>379</v>
      </c>
      <c r="BM20" s="251" t="s">
        <v>379</v>
      </c>
      <c r="BN20" s="251" t="s">
        <v>379</v>
      </c>
      <c r="BO20" s="251" t="s">
        <v>379</v>
      </c>
      <c r="BP20" s="251" t="s">
        <v>379</v>
      </c>
      <c r="BQ20" s="251" t="s">
        <v>379</v>
      </c>
      <c r="BR20" s="251" t="s">
        <v>379</v>
      </c>
    </row>
    <row r="21" spans="1:72" s="227" customFormat="1" ht="12.75" customHeight="1">
      <c r="A21" s="242"/>
      <c r="B21" s="242"/>
      <c r="D21" s="247"/>
      <c r="E21" s="248"/>
      <c r="F21" s="252"/>
      <c r="G21" s="253"/>
      <c r="H21" s="242"/>
      <c r="I21" s="242"/>
      <c r="J21" s="242"/>
      <c r="K21" s="242"/>
      <c r="L21" s="715"/>
      <c r="M21" s="715"/>
      <c r="N21" s="242"/>
    </row>
    <row r="22" spans="1:72" s="227" customFormat="1" ht="15">
      <c r="A22" s="254"/>
    </row>
    <row r="23" spans="1:72" s="227" customFormat="1" ht="36" customHeight="1">
      <c r="A23" s="820" t="s">
        <v>0</v>
      </c>
      <c r="B23" s="820" t="s">
        <v>684</v>
      </c>
      <c r="C23" s="820" t="s">
        <v>683</v>
      </c>
      <c r="D23" s="820"/>
      <c r="E23" s="820"/>
      <c r="F23" s="821" t="s">
        <v>25</v>
      </c>
      <c r="G23" s="820" t="s">
        <v>390</v>
      </c>
      <c r="H23" s="824" t="s">
        <v>682</v>
      </c>
      <c r="I23" s="825"/>
      <c r="J23" s="826"/>
      <c r="K23" s="824" t="s">
        <v>681</v>
      </c>
      <c r="L23" s="825"/>
      <c r="M23" s="825"/>
      <c r="N23" s="826"/>
      <c r="O23" s="821" t="s">
        <v>680</v>
      </c>
      <c r="P23" s="821" t="s">
        <v>679</v>
      </c>
    </row>
    <row r="24" spans="1:72" s="227" customFormat="1" ht="36.75" customHeight="1">
      <c r="A24" s="820"/>
      <c r="B24" s="820"/>
      <c r="C24" s="820"/>
      <c r="D24" s="820"/>
      <c r="E24" s="820"/>
      <c r="F24" s="822"/>
      <c r="G24" s="820"/>
      <c r="H24" s="333" t="s">
        <v>394</v>
      </c>
      <c r="I24" s="333" t="s">
        <v>677</v>
      </c>
      <c r="J24" s="821" t="s">
        <v>676</v>
      </c>
      <c r="K24" s="820" t="s">
        <v>394</v>
      </c>
      <c r="L24" s="829" t="s">
        <v>678</v>
      </c>
      <c r="M24" s="333" t="s">
        <v>677</v>
      </c>
      <c r="N24" s="821" t="s">
        <v>676</v>
      </c>
      <c r="O24" s="828"/>
      <c r="P24" s="828"/>
    </row>
    <row r="25" spans="1:72" s="227" customFormat="1" ht="36">
      <c r="A25" s="820"/>
      <c r="B25" s="820"/>
      <c r="C25" s="820"/>
      <c r="D25" s="820"/>
      <c r="E25" s="820"/>
      <c r="F25" s="823"/>
      <c r="G25" s="820"/>
      <c r="H25" s="333" t="s">
        <v>397</v>
      </c>
      <c r="I25" s="332" t="s">
        <v>398</v>
      </c>
      <c r="J25" s="827"/>
      <c r="K25" s="820"/>
      <c r="L25" s="830"/>
      <c r="M25" s="332" t="s">
        <v>398</v>
      </c>
      <c r="N25" s="827"/>
      <c r="O25" s="827"/>
      <c r="P25" s="827"/>
    </row>
    <row r="26" spans="1:72" s="227" customFormat="1" ht="15">
      <c r="A26" s="331">
        <v>1</v>
      </c>
      <c r="B26" s="331">
        <v>2</v>
      </c>
      <c r="C26" s="831">
        <v>3</v>
      </c>
      <c r="D26" s="831"/>
      <c r="E26" s="831"/>
      <c r="F26" s="330">
        <v>4</v>
      </c>
      <c r="G26" s="331">
        <v>5</v>
      </c>
      <c r="H26" s="330">
        <v>6</v>
      </c>
      <c r="I26" s="331">
        <v>7</v>
      </c>
      <c r="J26" s="330">
        <v>8</v>
      </c>
      <c r="K26" s="331">
        <v>9</v>
      </c>
      <c r="L26" s="330">
        <v>10</v>
      </c>
      <c r="M26" s="331">
        <v>11</v>
      </c>
      <c r="N26" s="330">
        <v>12</v>
      </c>
      <c r="O26" s="331">
        <v>13</v>
      </c>
      <c r="P26" s="330">
        <v>14</v>
      </c>
    </row>
    <row r="27" spans="1:72" s="227" customFormat="1" ht="15">
      <c r="A27" s="722" t="s">
        <v>675</v>
      </c>
      <c r="B27" s="723"/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3"/>
      <c r="P27" s="724"/>
      <c r="BS27" s="259" t="s">
        <v>675</v>
      </c>
    </row>
    <row r="28" spans="1:72" s="227" customFormat="1" ht="78.75">
      <c r="A28" s="328" t="s">
        <v>402</v>
      </c>
      <c r="B28" s="261" t="s">
        <v>674</v>
      </c>
      <c r="C28" s="832" t="s">
        <v>671</v>
      </c>
      <c r="D28" s="832"/>
      <c r="E28" s="832"/>
      <c r="F28" s="328" t="s">
        <v>673</v>
      </c>
      <c r="G28" s="327">
        <v>1.57</v>
      </c>
      <c r="H28" s="291" t="s">
        <v>672</v>
      </c>
      <c r="I28" s="291">
        <v>2.9</v>
      </c>
      <c r="J28" s="291"/>
      <c r="K28" s="291">
        <v>7580.28</v>
      </c>
      <c r="L28" s="291">
        <v>7527.73</v>
      </c>
      <c r="M28" s="326">
        <v>52.55</v>
      </c>
      <c r="N28" s="291"/>
      <c r="O28" s="325" t="s">
        <v>660</v>
      </c>
      <c r="P28" s="291">
        <v>19248.259999999998</v>
      </c>
      <c r="BS28" s="259"/>
      <c r="BT28" s="231" t="s">
        <v>671</v>
      </c>
    </row>
    <row r="29" spans="1:72" s="227" customFormat="1" ht="15">
      <c r="A29" s="267"/>
      <c r="B29" s="268"/>
      <c r="C29" s="269" t="s">
        <v>670</v>
      </c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1"/>
      <c r="BS29" s="259"/>
    </row>
    <row r="30" spans="1:72" s="227" customFormat="1" ht="15">
      <c r="A30" s="274"/>
      <c r="B30" s="275"/>
      <c r="C30" s="275"/>
      <c r="D30" s="275"/>
      <c r="E30" s="276" t="s">
        <v>669</v>
      </c>
      <c r="F30" s="276"/>
      <c r="G30" s="319"/>
      <c r="H30" s="278"/>
      <c r="I30" s="243"/>
      <c r="J30" s="243"/>
      <c r="K30" s="279">
        <v>7000.79</v>
      </c>
      <c r="L30" s="280"/>
      <c r="M30" s="280"/>
      <c r="N30" s="280"/>
      <c r="O30" s="324"/>
      <c r="P30" s="323"/>
      <c r="BS30" s="259"/>
    </row>
    <row r="31" spans="1:72" s="227" customFormat="1" ht="15">
      <c r="A31" s="274"/>
      <c r="B31" s="275"/>
      <c r="C31" s="275"/>
      <c r="D31" s="275"/>
      <c r="E31" s="276" t="s">
        <v>668</v>
      </c>
      <c r="F31" s="276"/>
      <c r="G31" s="319"/>
      <c r="H31" s="278"/>
      <c r="I31" s="243"/>
      <c r="J31" s="243"/>
      <c r="K31" s="279">
        <v>4667.1899999999996</v>
      </c>
      <c r="L31" s="280"/>
      <c r="M31" s="280"/>
      <c r="N31" s="280"/>
      <c r="O31" s="324"/>
      <c r="P31" s="323"/>
      <c r="BS31" s="259"/>
    </row>
    <row r="32" spans="1:72" s="227" customFormat="1" ht="15">
      <c r="A32" s="274"/>
      <c r="B32" s="275"/>
      <c r="C32" s="275"/>
      <c r="D32" s="275"/>
      <c r="E32" s="276" t="s">
        <v>411</v>
      </c>
      <c r="F32" s="276"/>
      <c r="G32" s="319"/>
      <c r="H32" s="278"/>
      <c r="I32" s="243"/>
      <c r="J32" s="243"/>
      <c r="K32" s="279">
        <v>19248.259999999998</v>
      </c>
      <c r="L32" s="280"/>
      <c r="M32" s="280"/>
      <c r="N32" s="280"/>
      <c r="O32" s="324"/>
      <c r="P32" s="323"/>
      <c r="BS32" s="259"/>
    </row>
    <row r="33" spans="1:75" s="227" customFormat="1" ht="78.75">
      <c r="A33" s="328" t="s">
        <v>412</v>
      </c>
      <c r="B33" s="261" t="s">
        <v>403</v>
      </c>
      <c r="C33" s="832" t="s">
        <v>666</v>
      </c>
      <c r="D33" s="832"/>
      <c r="E33" s="832"/>
      <c r="F33" s="328" t="s">
        <v>667</v>
      </c>
      <c r="G33" s="329">
        <v>6.2</v>
      </c>
      <c r="H33" s="291" t="s">
        <v>405</v>
      </c>
      <c r="I33" s="291"/>
      <c r="J33" s="291"/>
      <c r="K33" s="291">
        <v>3018.88</v>
      </c>
      <c r="L33" s="291">
        <v>3018.88</v>
      </c>
      <c r="M33" s="326"/>
      <c r="N33" s="291"/>
      <c r="O33" s="325" t="s">
        <v>660</v>
      </c>
      <c r="P33" s="291">
        <v>7396.26</v>
      </c>
      <c r="BS33" s="259"/>
      <c r="BT33" s="231" t="s">
        <v>666</v>
      </c>
    </row>
    <row r="34" spans="1:75" s="227" customFormat="1" ht="15">
      <c r="A34" s="274"/>
      <c r="B34" s="275"/>
      <c r="C34" s="275"/>
      <c r="D34" s="275"/>
      <c r="E34" s="276" t="s">
        <v>665</v>
      </c>
      <c r="F34" s="276"/>
      <c r="G34" s="319"/>
      <c r="H34" s="278"/>
      <c r="I34" s="243"/>
      <c r="J34" s="243"/>
      <c r="K34" s="279">
        <v>2837.75</v>
      </c>
      <c r="L34" s="280"/>
      <c r="M34" s="280"/>
      <c r="N34" s="280"/>
      <c r="O34" s="324"/>
      <c r="P34" s="323"/>
      <c r="BS34" s="259"/>
    </row>
    <row r="35" spans="1:75" s="227" customFormat="1" ht="15">
      <c r="A35" s="274"/>
      <c r="B35" s="275"/>
      <c r="C35" s="275"/>
      <c r="D35" s="275"/>
      <c r="E35" s="276" t="s">
        <v>664</v>
      </c>
      <c r="F35" s="276"/>
      <c r="G35" s="319"/>
      <c r="H35" s="278"/>
      <c r="I35" s="243"/>
      <c r="J35" s="243"/>
      <c r="K35" s="279">
        <v>1539.63</v>
      </c>
      <c r="L35" s="280"/>
      <c r="M35" s="280"/>
      <c r="N35" s="280"/>
      <c r="O35" s="324"/>
      <c r="P35" s="323"/>
      <c r="BS35" s="259"/>
    </row>
    <row r="36" spans="1:75" s="227" customFormat="1" ht="15">
      <c r="A36" s="274"/>
      <c r="B36" s="275"/>
      <c r="C36" s="275"/>
      <c r="D36" s="275"/>
      <c r="E36" s="276" t="s">
        <v>411</v>
      </c>
      <c r="F36" s="276"/>
      <c r="G36" s="319"/>
      <c r="H36" s="278"/>
      <c r="I36" s="243"/>
      <c r="J36" s="243"/>
      <c r="K36" s="279">
        <v>7396.26</v>
      </c>
      <c r="L36" s="280"/>
      <c r="M36" s="280"/>
      <c r="N36" s="280"/>
      <c r="O36" s="324"/>
      <c r="P36" s="323"/>
      <c r="BS36" s="259"/>
    </row>
    <row r="37" spans="1:75" s="227" customFormat="1" ht="78.75">
      <c r="A37" s="328" t="s">
        <v>419</v>
      </c>
      <c r="B37" s="261" t="s">
        <v>663</v>
      </c>
      <c r="C37" s="832" t="s">
        <v>659</v>
      </c>
      <c r="D37" s="832"/>
      <c r="E37" s="832"/>
      <c r="F37" s="328" t="s">
        <v>662</v>
      </c>
      <c r="G37" s="327">
        <v>7.0000000000000007E-2</v>
      </c>
      <c r="H37" s="291" t="s">
        <v>661</v>
      </c>
      <c r="I37" s="291">
        <v>34.49</v>
      </c>
      <c r="J37" s="291">
        <v>1308.92</v>
      </c>
      <c r="K37" s="291">
        <v>1378.76</v>
      </c>
      <c r="L37" s="291">
        <v>557.41</v>
      </c>
      <c r="M37" s="326">
        <v>27.88</v>
      </c>
      <c r="N37" s="291">
        <v>793.47</v>
      </c>
      <c r="O37" s="325" t="s">
        <v>660</v>
      </c>
      <c r="P37" s="291">
        <v>2226.0300000000002</v>
      </c>
      <c r="BS37" s="259"/>
      <c r="BT37" s="231" t="s">
        <v>659</v>
      </c>
    </row>
    <row r="38" spans="1:75" s="227" customFormat="1" ht="15">
      <c r="A38" s="267"/>
      <c r="B38" s="268"/>
      <c r="C38" s="269" t="s">
        <v>658</v>
      </c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1"/>
      <c r="BS38" s="259"/>
    </row>
    <row r="39" spans="1:75" s="227" customFormat="1" ht="15">
      <c r="A39" s="274"/>
      <c r="B39" s="275"/>
      <c r="C39" s="275"/>
      <c r="D39" s="275"/>
      <c r="E39" s="276" t="s">
        <v>657</v>
      </c>
      <c r="F39" s="276"/>
      <c r="G39" s="319"/>
      <c r="H39" s="278"/>
      <c r="I39" s="243"/>
      <c r="J39" s="243"/>
      <c r="K39" s="279">
        <v>540.69000000000005</v>
      </c>
      <c r="L39" s="280"/>
      <c r="M39" s="280"/>
      <c r="N39" s="280"/>
      <c r="O39" s="324"/>
      <c r="P39" s="323"/>
      <c r="BS39" s="259"/>
    </row>
    <row r="40" spans="1:75" s="227" customFormat="1" ht="15">
      <c r="A40" s="274"/>
      <c r="B40" s="275"/>
      <c r="C40" s="275"/>
      <c r="D40" s="275"/>
      <c r="E40" s="276" t="s">
        <v>656</v>
      </c>
      <c r="F40" s="276"/>
      <c r="G40" s="319"/>
      <c r="H40" s="278"/>
      <c r="I40" s="243"/>
      <c r="J40" s="243"/>
      <c r="K40" s="279">
        <v>306.58</v>
      </c>
      <c r="L40" s="280"/>
      <c r="M40" s="280"/>
      <c r="N40" s="280"/>
      <c r="O40" s="324"/>
      <c r="P40" s="323"/>
      <c r="BS40" s="259"/>
    </row>
    <row r="41" spans="1:75" s="227" customFormat="1" ht="15">
      <c r="A41" s="274"/>
      <c r="B41" s="275"/>
      <c r="C41" s="275"/>
      <c r="D41" s="275"/>
      <c r="E41" s="276" t="s">
        <v>411</v>
      </c>
      <c r="F41" s="276"/>
      <c r="G41" s="319"/>
      <c r="H41" s="278"/>
      <c r="I41" s="243"/>
      <c r="J41" s="243"/>
      <c r="K41" s="279">
        <v>2226.0300000000002</v>
      </c>
      <c r="L41" s="280"/>
      <c r="M41" s="280"/>
      <c r="N41" s="280"/>
      <c r="O41" s="324"/>
      <c r="P41" s="323"/>
      <c r="BS41" s="259"/>
    </row>
    <row r="42" spans="1:75" s="227" customFormat="1" ht="22.5">
      <c r="A42" s="322"/>
      <c r="B42" s="321" t="s">
        <v>655</v>
      </c>
      <c r="C42" s="833" t="s">
        <v>653</v>
      </c>
      <c r="D42" s="833"/>
      <c r="E42" s="833"/>
      <c r="F42" s="320" t="s">
        <v>139</v>
      </c>
      <c r="G42" s="319" t="s">
        <v>654</v>
      </c>
      <c r="H42" s="318">
        <v>99.8</v>
      </c>
      <c r="I42" s="318"/>
      <c r="J42" s="318">
        <v>99.8</v>
      </c>
      <c r="K42" s="318">
        <v>51.86</v>
      </c>
      <c r="L42" s="318"/>
      <c r="M42" s="318"/>
      <c r="N42" s="318">
        <v>51.86</v>
      </c>
      <c r="O42" s="317"/>
      <c r="P42" s="316"/>
      <c r="BS42" s="259"/>
      <c r="BU42" s="308" t="s">
        <v>653</v>
      </c>
    </row>
    <row r="43" spans="1:75" s="227" customFormat="1" ht="22.5">
      <c r="A43" s="322"/>
      <c r="B43" s="321" t="s">
        <v>652</v>
      </c>
      <c r="C43" s="833" t="s">
        <v>650</v>
      </c>
      <c r="D43" s="833"/>
      <c r="E43" s="833"/>
      <c r="F43" s="320" t="s">
        <v>88</v>
      </c>
      <c r="G43" s="319" t="s">
        <v>651</v>
      </c>
      <c r="H43" s="318">
        <v>4.9400000000000004</v>
      </c>
      <c r="I43" s="318"/>
      <c r="J43" s="318">
        <v>4.9400000000000004</v>
      </c>
      <c r="K43" s="318">
        <v>39.770000000000003</v>
      </c>
      <c r="L43" s="318"/>
      <c r="M43" s="318"/>
      <c r="N43" s="318">
        <v>39.770000000000003</v>
      </c>
      <c r="O43" s="317"/>
      <c r="P43" s="316"/>
      <c r="BS43" s="259"/>
      <c r="BU43" s="308" t="s">
        <v>650</v>
      </c>
    </row>
    <row r="44" spans="1:75" s="227" customFormat="1" ht="15">
      <c r="A44" s="716" t="s">
        <v>432</v>
      </c>
      <c r="B44" s="717"/>
      <c r="C44" s="717"/>
      <c r="D44" s="717"/>
      <c r="E44" s="717"/>
      <c r="F44" s="717"/>
      <c r="G44" s="717"/>
      <c r="H44" s="717"/>
      <c r="I44" s="717"/>
      <c r="J44" s="718"/>
      <c r="K44" s="263">
        <v>11977.92</v>
      </c>
      <c r="L44" s="263">
        <v>11104.02</v>
      </c>
      <c r="M44" s="263">
        <v>80.430000000000007</v>
      </c>
      <c r="N44" s="263">
        <v>793.47</v>
      </c>
      <c r="O44" s="314"/>
      <c r="P44" s="314"/>
      <c r="BV44" s="266" t="s">
        <v>432</v>
      </c>
    </row>
    <row r="45" spans="1:75" s="227" customFormat="1" ht="15" hidden="1">
      <c r="A45" s="716" t="s">
        <v>433</v>
      </c>
      <c r="B45" s="717"/>
      <c r="C45" s="717"/>
      <c r="D45" s="717"/>
      <c r="E45" s="717"/>
      <c r="F45" s="717"/>
      <c r="G45" s="717"/>
      <c r="H45" s="717"/>
      <c r="I45" s="717"/>
      <c r="J45" s="718"/>
      <c r="K45" s="263">
        <v>10379.23</v>
      </c>
      <c r="L45" s="263"/>
      <c r="M45" s="263"/>
      <c r="N45" s="263"/>
      <c r="O45" s="314"/>
      <c r="P45" s="314"/>
      <c r="BV45" s="266" t="s">
        <v>433</v>
      </c>
    </row>
    <row r="46" spans="1:75" s="227" customFormat="1" ht="15" hidden="1">
      <c r="A46" s="719" t="s">
        <v>434</v>
      </c>
      <c r="B46" s="720"/>
      <c r="C46" s="720"/>
      <c r="D46" s="720"/>
      <c r="E46" s="720"/>
      <c r="F46" s="720"/>
      <c r="G46" s="720"/>
      <c r="H46" s="720"/>
      <c r="I46" s="720"/>
      <c r="J46" s="721"/>
      <c r="K46" s="291"/>
      <c r="L46" s="291"/>
      <c r="M46" s="291"/>
      <c r="N46" s="291"/>
      <c r="O46" s="314"/>
      <c r="P46" s="314"/>
      <c r="BV46" s="266"/>
      <c r="BW46" s="231" t="s">
        <v>434</v>
      </c>
    </row>
    <row r="47" spans="1:75" s="227" customFormat="1" ht="15" hidden="1">
      <c r="A47" s="719" t="s">
        <v>649</v>
      </c>
      <c r="B47" s="720"/>
      <c r="C47" s="720"/>
      <c r="D47" s="720"/>
      <c r="E47" s="720"/>
      <c r="F47" s="720"/>
      <c r="G47" s="720"/>
      <c r="H47" s="720"/>
      <c r="I47" s="720"/>
      <c r="J47" s="721"/>
      <c r="K47" s="291">
        <v>7000.79</v>
      </c>
      <c r="L47" s="291"/>
      <c r="M47" s="291"/>
      <c r="N47" s="291"/>
      <c r="O47" s="314"/>
      <c r="P47" s="314"/>
      <c r="BV47" s="266"/>
      <c r="BW47" s="231" t="s">
        <v>649</v>
      </c>
    </row>
    <row r="48" spans="1:75" s="227" customFormat="1" ht="15" hidden="1">
      <c r="A48" s="719" t="s">
        <v>648</v>
      </c>
      <c r="B48" s="720"/>
      <c r="C48" s="720"/>
      <c r="D48" s="720"/>
      <c r="E48" s="720"/>
      <c r="F48" s="720"/>
      <c r="G48" s="720"/>
      <c r="H48" s="720"/>
      <c r="I48" s="720"/>
      <c r="J48" s="721"/>
      <c r="K48" s="291">
        <v>2837.75</v>
      </c>
      <c r="L48" s="291"/>
      <c r="M48" s="291"/>
      <c r="N48" s="291"/>
      <c r="O48" s="314"/>
      <c r="P48" s="314"/>
      <c r="BV48" s="266"/>
      <c r="BW48" s="231" t="s">
        <v>648</v>
      </c>
    </row>
    <row r="49" spans="1:75" s="227" customFormat="1" ht="15" hidden="1">
      <c r="A49" s="719" t="s">
        <v>647</v>
      </c>
      <c r="B49" s="720"/>
      <c r="C49" s="720"/>
      <c r="D49" s="720"/>
      <c r="E49" s="720"/>
      <c r="F49" s="720"/>
      <c r="G49" s="720"/>
      <c r="H49" s="720"/>
      <c r="I49" s="720"/>
      <c r="J49" s="721"/>
      <c r="K49" s="291">
        <v>540.69000000000005</v>
      </c>
      <c r="L49" s="291"/>
      <c r="M49" s="291"/>
      <c r="N49" s="291"/>
      <c r="O49" s="314"/>
      <c r="P49" s="314"/>
      <c r="BV49" s="266"/>
      <c r="BW49" s="231" t="s">
        <v>647</v>
      </c>
    </row>
    <row r="50" spans="1:75" s="227" customFormat="1" ht="15" hidden="1">
      <c r="A50" s="716" t="s">
        <v>438</v>
      </c>
      <c r="B50" s="717"/>
      <c r="C50" s="717"/>
      <c r="D50" s="717"/>
      <c r="E50" s="717"/>
      <c r="F50" s="717"/>
      <c r="G50" s="717"/>
      <c r="H50" s="717"/>
      <c r="I50" s="717"/>
      <c r="J50" s="718"/>
      <c r="K50" s="263">
        <v>6513.4</v>
      </c>
      <c r="L50" s="263"/>
      <c r="M50" s="263"/>
      <c r="N50" s="263"/>
      <c r="O50" s="314"/>
      <c r="P50" s="314"/>
      <c r="BV50" s="266" t="s">
        <v>438</v>
      </c>
    </row>
    <row r="51" spans="1:75" s="227" customFormat="1" ht="15" hidden="1">
      <c r="A51" s="719" t="s">
        <v>434</v>
      </c>
      <c r="B51" s="720"/>
      <c r="C51" s="720"/>
      <c r="D51" s="720"/>
      <c r="E51" s="720"/>
      <c r="F51" s="720"/>
      <c r="G51" s="720"/>
      <c r="H51" s="720"/>
      <c r="I51" s="720"/>
      <c r="J51" s="721"/>
      <c r="K51" s="291"/>
      <c r="L51" s="291"/>
      <c r="M51" s="291"/>
      <c r="N51" s="291"/>
      <c r="O51" s="314"/>
      <c r="P51" s="314"/>
      <c r="BV51" s="266"/>
      <c r="BW51" s="231" t="s">
        <v>434</v>
      </c>
    </row>
    <row r="52" spans="1:75" s="227" customFormat="1" ht="15" hidden="1">
      <c r="A52" s="719" t="s">
        <v>646</v>
      </c>
      <c r="B52" s="720"/>
      <c r="C52" s="720"/>
      <c r="D52" s="720"/>
      <c r="E52" s="720"/>
      <c r="F52" s="720"/>
      <c r="G52" s="720"/>
      <c r="H52" s="720"/>
      <c r="I52" s="720"/>
      <c r="J52" s="721"/>
      <c r="K52" s="291">
        <v>1539.63</v>
      </c>
      <c r="L52" s="291"/>
      <c r="M52" s="291"/>
      <c r="N52" s="291"/>
      <c r="O52" s="314"/>
      <c r="P52" s="314"/>
      <c r="BV52" s="266"/>
      <c r="BW52" s="231" t="s">
        <v>646</v>
      </c>
    </row>
    <row r="53" spans="1:75" s="227" customFormat="1" ht="15" hidden="1">
      <c r="A53" s="719" t="s">
        <v>645</v>
      </c>
      <c r="B53" s="720"/>
      <c r="C53" s="720"/>
      <c r="D53" s="720"/>
      <c r="E53" s="720"/>
      <c r="F53" s="720"/>
      <c r="G53" s="720"/>
      <c r="H53" s="720"/>
      <c r="I53" s="720"/>
      <c r="J53" s="721"/>
      <c r="K53" s="291">
        <v>306.58</v>
      </c>
      <c r="L53" s="291"/>
      <c r="M53" s="291"/>
      <c r="N53" s="291"/>
      <c r="O53" s="314"/>
      <c r="P53" s="314"/>
      <c r="BV53" s="266"/>
      <c r="BW53" s="231" t="s">
        <v>645</v>
      </c>
    </row>
    <row r="54" spans="1:75" s="227" customFormat="1" ht="15" hidden="1">
      <c r="A54" s="719" t="s">
        <v>644</v>
      </c>
      <c r="B54" s="720"/>
      <c r="C54" s="720"/>
      <c r="D54" s="720"/>
      <c r="E54" s="720"/>
      <c r="F54" s="720"/>
      <c r="G54" s="720"/>
      <c r="H54" s="720"/>
      <c r="I54" s="720"/>
      <c r="J54" s="721"/>
      <c r="K54" s="291">
        <v>4667.1899999999996</v>
      </c>
      <c r="L54" s="291"/>
      <c r="M54" s="291"/>
      <c r="N54" s="291"/>
      <c r="O54" s="314"/>
      <c r="P54" s="314"/>
      <c r="BV54" s="266"/>
      <c r="BW54" s="231" t="s">
        <v>644</v>
      </c>
    </row>
    <row r="55" spans="1:75" s="227" customFormat="1" ht="15" hidden="1">
      <c r="A55" s="716" t="s">
        <v>442</v>
      </c>
      <c r="B55" s="717"/>
      <c r="C55" s="717"/>
      <c r="D55" s="717"/>
      <c r="E55" s="717"/>
      <c r="F55" s="717"/>
      <c r="G55" s="717"/>
      <c r="H55" s="717"/>
      <c r="I55" s="717"/>
      <c r="J55" s="718"/>
      <c r="K55" s="263"/>
      <c r="L55" s="263"/>
      <c r="M55" s="263"/>
      <c r="N55" s="263"/>
      <c r="O55" s="314"/>
      <c r="P55" s="314"/>
      <c r="BV55" s="266" t="s">
        <v>442</v>
      </c>
    </row>
    <row r="56" spans="1:75" s="227" customFormat="1" ht="15" hidden="1">
      <c r="A56" s="719" t="s">
        <v>614</v>
      </c>
      <c r="B56" s="720"/>
      <c r="C56" s="720"/>
      <c r="D56" s="720"/>
      <c r="E56" s="720"/>
      <c r="F56" s="720"/>
      <c r="G56" s="720"/>
      <c r="H56" s="720"/>
      <c r="I56" s="720"/>
      <c r="J56" s="721"/>
      <c r="K56" s="291"/>
      <c r="L56" s="291"/>
      <c r="M56" s="291"/>
      <c r="N56" s="291"/>
      <c r="O56" s="314"/>
      <c r="P56" s="314"/>
      <c r="BV56" s="266"/>
      <c r="BW56" s="231" t="s">
        <v>614</v>
      </c>
    </row>
    <row r="57" spans="1:75" s="227" customFormat="1" ht="15" hidden="1">
      <c r="A57" s="719" t="s">
        <v>599</v>
      </c>
      <c r="B57" s="720"/>
      <c r="C57" s="720"/>
      <c r="D57" s="720"/>
      <c r="E57" s="720"/>
      <c r="F57" s="720"/>
      <c r="G57" s="720"/>
      <c r="H57" s="720"/>
      <c r="I57" s="720"/>
      <c r="J57" s="721"/>
      <c r="K57" s="291">
        <v>7580.28</v>
      </c>
      <c r="L57" s="291">
        <v>7527.73</v>
      </c>
      <c r="M57" s="291">
        <v>52.55</v>
      </c>
      <c r="N57" s="291"/>
      <c r="O57" s="314"/>
      <c r="P57" s="314"/>
      <c r="BV57" s="266"/>
      <c r="BW57" s="231" t="s">
        <v>599</v>
      </c>
    </row>
    <row r="58" spans="1:75" s="227" customFormat="1" ht="15" hidden="1">
      <c r="A58" s="719" t="s">
        <v>643</v>
      </c>
      <c r="B58" s="720"/>
      <c r="C58" s="720"/>
      <c r="D58" s="720"/>
      <c r="E58" s="720"/>
      <c r="F58" s="720"/>
      <c r="G58" s="720"/>
      <c r="H58" s="720"/>
      <c r="I58" s="720"/>
      <c r="J58" s="721"/>
      <c r="K58" s="291">
        <v>7000.79</v>
      </c>
      <c r="L58" s="291"/>
      <c r="M58" s="291"/>
      <c r="N58" s="291"/>
      <c r="O58" s="314"/>
      <c r="P58" s="314"/>
      <c r="BV58" s="266"/>
      <c r="BW58" s="231" t="s">
        <v>643</v>
      </c>
    </row>
    <row r="59" spans="1:75" s="227" customFormat="1" ht="15" hidden="1">
      <c r="A59" s="719" t="s">
        <v>642</v>
      </c>
      <c r="B59" s="720"/>
      <c r="C59" s="720"/>
      <c r="D59" s="720"/>
      <c r="E59" s="720"/>
      <c r="F59" s="720"/>
      <c r="G59" s="720"/>
      <c r="H59" s="720"/>
      <c r="I59" s="720"/>
      <c r="J59" s="721"/>
      <c r="K59" s="291">
        <v>4667.1899999999996</v>
      </c>
      <c r="L59" s="291"/>
      <c r="M59" s="291"/>
      <c r="N59" s="291"/>
      <c r="O59" s="314"/>
      <c r="P59" s="314"/>
      <c r="BV59" s="266"/>
      <c r="BW59" s="231" t="s">
        <v>642</v>
      </c>
    </row>
    <row r="60" spans="1:75" s="227" customFormat="1" ht="15" hidden="1">
      <c r="A60" s="719" t="s">
        <v>520</v>
      </c>
      <c r="B60" s="720"/>
      <c r="C60" s="720"/>
      <c r="D60" s="720"/>
      <c r="E60" s="720"/>
      <c r="F60" s="720"/>
      <c r="G60" s="720"/>
      <c r="H60" s="720"/>
      <c r="I60" s="720"/>
      <c r="J60" s="721"/>
      <c r="K60" s="291">
        <v>19248.259999999998</v>
      </c>
      <c r="L60" s="291"/>
      <c r="M60" s="291"/>
      <c r="N60" s="291"/>
      <c r="O60" s="314"/>
      <c r="P60" s="314"/>
      <c r="BV60" s="266"/>
      <c r="BW60" s="231" t="s">
        <v>520</v>
      </c>
    </row>
    <row r="61" spans="1:75" s="227" customFormat="1" ht="15" hidden="1">
      <c r="A61" s="719" t="s">
        <v>641</v>
      </c>
      <c r="B61" s="720"/>
      <c r="C61" s="720"/>
      <c r="D61" s="720"/>
      <c r="E61" s="720"/>
      <c r="F61" s="720"/>
      <c r="G61" s="720"/>
      <c r="H61" s="720"/>
      <c r="I61" s="720"/>
      <c r="J61" s="721"/>
      <c r="K61" s="291"/>
      <c r="L61" s="291"/>
      <c r="M61" s="291"/>
      <c r="N61" s="291"/>
      <c r="O61" s="314"/>
      <c r="P61" s="314"/>
      <c r="BV61" s="266"/>
      <c r="BW61" s="231" t="s">
        <v>641</v>
      </c>
    </row>
    <row r="62" spans="1:75" s="227" customFormat="1" ht="15" hidden="1">
      <c r="A62" s="719" t="s">
        <v>640</v>
      </c>
      <c r="B62" s="720"/>
      <c r="C62" s="720"/>
      <c r="D62" s="720"/>
      <c r="E62" s="720"/>
      <c r="F62" s="720"/>
      <c r="G62" s="720"/>
      <c r="H62" s="720"/>
      <c r="I62" s="720"/>
      <c r="J62" s="721"/>
      <c r="K62" s="291">
        <v>3018.88</v>
      </c>
      <c r="L62" s="291">
        <v>3018.88</v>
      </c>
      <c r="M62" s="291"/>
      <c r="N62" s="291"/>
      <c r="O62" s="314"/>
      <c r="P62" s="314"/>
      <c r="BV62" s="266"/>
      <c r="BW62" s="231" t="s">
        <v>640</v>
      </c>
    </row>
    <row r="63" spans="1:75" s="227" customFormat="1" ht="15" hidden="1">
      <c r="A63" s="719" t="s">
        <v>639</v>
      </c>
      <c r="B63" s="720"/>
      <c r="C63" s="720"/>
      <c r="D63" s="720"/>
      <c r="E63" s="720"/>
      <c r="F63" s="720"/>
      <c r="G63" s="720"/>
      <c r="H63" s="720"/>
      <c r="I63" s="720"/>
      <c r="J63" s="721"/>
      <c r="K63" s="291">
        <v>2837.75</v>
      </c>
      <c r="L63" s="291"/>
      <c r="M63" s="291"/>
      <c r="N63" s="291"/>
      <c r="O63" s="314"/>
      <c r="P63" s="314"/>
      <c r="BV63" s="266"/>
      <c r="BW63" s="231" t="s">
        <v>639</v>
      </c>
    </row>
    <row r="64" spans="1:75" s="227" customFormat="1" ht="15" hidden="1">
      <c r="A64" s="719" t="s">
        <v>638</v>
      </c>
      <c r="B64" s="720"/>
      <c r="C64" s="720"/>
      <c r="D64" s="720"/>
      <c r="E64" s="720"/>
      <c r="F64" s="720"/>
      <c r="G64" s="720"/>
      <c r="H64" s="720"/>
      <c r="I64" s="720"/>
      <c r="J64" s="721"/>
      <c r="K64" s="291">
        <v>1539.63</v>
      </c>
      <c r="L64" s="291"/>
      <c r="M64" s="291"/>
      <c r="N64" s="291"/>
      <c r="O64" s="314"/>
      <c r="P64" s="314"/>
      <c r="BV64" s="266"/>
      <c r="BW64" s="231" t="s">
        <v>638</v>
      </c>
    </row>
    <row r="65" spans="1:76" s="227" customFormat="1" ht="15" hidden="1">
      <c r="A65" s="719" t="s">
        <v>520</v>
      </c>
      <c r="B65" s="720"/>
      <c r="C65" s="720"/>
      <c r="D65" s="720"/>
      <c r="E65" s="720"/>
      <c r="F65" s="720"/>
      <c r="G65" s="720"/>
      <c r="H65" s="720"/>
      <c r="I65" s="720"/>
      <c r="J65" s="721"/>
      <c r="K65" s="291">
        <v>7396.26</v>
      </c>
      <c r="L65" s="291"/>
      <c r="M65" s="291"/>
      <c r="N65" s="291"/>
      <c r="O65" s="314"/>
      <c r="P65" s="314"/>
      <c r="BV65" s="266"/>
      <c r="BW65" s="231" t="s">
        <v>520</v>
      </c>
    </row>
    <row r="66" spans="1:76" s="227" customFormat="1" ht="15" hidden="1">
      <c r="A66" s="719" t="s">
        <v>637</v>
      </c>
      <c r="B66" s="720"/>
      <c r="C66" s="720"/>
      <c r="D66" s="720"/>
      <c r="E66" s="720"/>
      <c r="F66" s="720"/>
      <c r="G66" s="720"/>
      <c r="H66" s="720"/>
      <c r="I66" s="720"/>
      <c r="J66" s="721"/>
      <c r="K66" s="291"/>
      <c r="L66" s="291"/>
      <c r="M66" s="291"/>
      <c r="N66" s="291"/>
      <c r="O66" s="314"/>
      <c r="P66" s="314"/>
      <c r="BV66" s="266"/>
      <c r="BW66" s="231" t="s">
        <v>637</v>
      </c>
    </row>
    <row r="67" spans="1:76" s="227" customFormat="1" ht="15" hidden="1">
      <c r="A67" s="719" t="s">
        <v>636</v>
      </c>
      <c r="B67" s="720"/>
      <c r="C67" s="720"/>
      <c r="D67" s="720"/>
      <c r="E67" s="720"/>
      <c r="F67" s="720"/>
      <c r="G67" s="720"/>
      <c r="H67" s="720"/>
      <c r="I67" s="720"/>
      <c r="J67" s="721"/>
      <c r="K67" s="291">
        <v>1378.76</v>
      </c>
      <c r="L67" s="291">
        <v>557.41</v>
      </c>
      <c r="M67" s="291">
        <v>27.88</v>
      </c>
      <c r="N67" s="291">
        <v>793.47</v>
      </c>
      <c r="O67" s="314"/>
      <c r="P67" s="314"/>
      <c r="BV67" s="266"/>
      <c r="BW67" s="231" t="s">
        <v>636</v>
      </c>
    </row>
    <row r="68" spans="1:76" s="227" customFormat="1" ht="15" hidden="1">
      <c r="A68" s="719" t="s">
        <v>635</v>
      </c>
      <c r="B68" s="720"/>
      <c r="C68" s="720"/>
      <c r="D68" s="720"/>
      <c r="E68" s="720"/>
      <c r="F68" s="720"/>
      <c r="G68" s="720"/>
      <c r="H68" s="720"/>
      <c r="I68" s="720"/>
      <c r="J68" s="721"/>
      <c r="K68" s="291">
        <v>540.69000000000005</v>
      </c>
      <c r="L68" s="291"/>
      <c r="M68" s="291"/>
      <c r="N68" s="291"/>
      <c r="O68" s="314"/>
      <c r="P68" s="314"/>
      <c r="BV68" s="266"/>
      <c r="BW68" s="231" t="s">
        <v>635</v>
      </c>
    </row>
    <row r="69" spans="1:76" s="227" customFormat="1" ht="15" hidden="1">
      <c r="A69" s="719" t="s">
        <v>634</v>
      </c>
      <c r="B69" s="720"/>
      <c r="C69" s="720"/>
      <c r="D69" s="720"/>
      <c r="E69" s="720"/>
      <c r="F69" s="720"/>
      <c r="G69" s="720"/>
      <c r="H69" s="720"/>
      <c r="I69" s="720"/>
      <c r="J69" s="721"/>
      <c r="K69" s="291">
        <v>306.58</v>
      </c>
      <c r="L69" s="291"/>
      <c r="M69" s="291"/>
      <c r="N69" s="291"/>
      <c r="O69" s="314"/>
      <c r="P69" s="314"/>
      <c r="BV69" s="266"/>
      <c r="BW69" s="231" t="s">
        <v>634</v>
      </c>
    </row>
    <row r="70" spans="1:76" s="227" customFormat="1" ht="15" hidden="1">
      <c r="A70" s="719" t="s">
        <v>520</v>
      </c>
      <c r="B70" s="720"/>
      <c r="C70" s="720"/>
      <c r="D70" s="720"/>
      <c r="E70" s="720"/>
      <c r="F70" s="720"/>
      <c r="G70" s="720"/>
      <c r="H70" s="720"/>
      <c r="I70" s="720"/>
      <c r="J70" s="721"/>
      <c r="K70" s="291">
        <v>2226.0300000000002</v>
      </c>
      <c r="L70" s="291"/>
      <c r="M70" s="291"/>
      <c r="N70" s="291"/>
      <c r="O70" s="314"/>
      <c r="P70" s="314"/>
      <c r="BV70" s="266"/>
      <c r="BW70" s="231" t="s">
        <v>520</v>
      </c>
    </row>
    <row r="71" spans="1:76" s="227" customFormat="1" ht="15">
      <c r="A71" s="719" t="s">
        <v>459</v>
      </c>
      <c r="B71" s="720"/>
      <c r="C71" s="720"/>
      <c r="D71" s="720"/>
      <c r="E71" s="720"/>
      <c r="F71" s="720"/>
      <c r="G71" s="720"/>
      <c r="H71" s="720"/>
      <c r="I71" s="720"/>
      <c r="J71" s="721"/>
      <c r="K71" s="291">
        <v>28870.55</v>
      </c>
      <c r="L71" s="291"/>
      <c r="M71" s="291"/>
      <c r="N71" s="291"/>
      <c r="O71" s="314"/>
      <c r="P71" s="314"/>
      <c r="BV71" s="266"/>
      <c r="BW71" s="231" t="s">
        <v>459</v>
      </c>
    </row>
    <row r="72" spans="1:76" s="227" customFormat="1" ht="15">
      <c r="A72" s="719" t="s">
        <v>460</v>
      </c>
      <c r="B72" s="720"/>
      <c r="C72" s="720"/>
      <c r="D72" s="720"/>
      <c r="E72" s="720"/>
      <c r="F72" s="720"/>
      <c r="G72" s="720"/>
      <c r="H72" s="720"/>
      <c r="I72" s="720"/>
      <c r="J72" s="721"/>
      <c r="K72" s="291"/>
      <c r="L72" s="291"/>
      <c r="M72" s="291"/>
      <c r="N72" s="291"/>
      <c r="O72" s="314"/>
      <c r="P72" s="314"/>
      <c r="BV72" s="266"/>
      <c r="BW72" s="231" t="s">
        <v>460</v>
      </c>
    </row>
    <row r="73" spans="1:76" s="227" customFormat="1" ht="15">
      <c r="A73" s="719" t="s">
        <v>461</v>
      </c>
      <c r="B73" s="720"/>
      <c r="C73" s="720"/>
      <c r="D73" s="720"/>
      <c r="E73" s="720"/>
      <c r="F73" s="720"/>
      <c r="G73" s="720"/>
      <c r="H73" s="720"/>
      <c r="I73" s="720"/>
      <c r="J73" s="721"/>
      <c r="K73" s="291">
        <v>11104.02</v>
      </c>
      <c r="L73" s="291"/>
      <c r="M73" s="291"/>
      <c r="N73" s="291"/>
      <c r="O73" s="314"/>
      <c r="P73" s="314"/>
      <c r="BV73" s="266"/>
      <c r="BW73" s="231" t="s">
        <v>461</v>
      </c>
    </row>
    <row r="74" spans="1:76" s="227" customFormat="1" ht="15">
      <c r="A74" s="719" t="s">
        <v>462</v>
      </c>
      <c r="B74" s="720"/>
      <c r="C74" s="720"/>
      <c r="D74" s="720"/>
      <c r="E74" s="720"/>
      <c r="F74" s="720"/>
      <c r="G74" s="720"/>
      <c r="H74" s="720"/>
      <c r="I74" s="720"/>
      <c r="J74" s="721"/>
      <c r="K74" s="291">
        <v>793.47</v>
      </c>
      <c r="L74" s="291"/>
      <c r="M74" s="291"/>
      <c r="N74" s="291"/>
      <c r="O74" s="314"/>
      <c r="P74" s="314"/>
      <c r="BV74" s="266"/>
      <c r="BW74" s="231" t="s">
        <v>462</v>
      </c>
    </row>
    <row r="75" spans="1:76" s="227" customFormat="1" ht="15">
      <c r="A75" s="719" t="s">
        <v>463</v>
      </c>
      <c r="B75" s="720"/>
      <c r="C75" s="720"/>
      <c r="D75" s="720"/>
      <c r="E75" s="720"/>
      <c r="F75" s="720"/>
      <c r="G75" s="720"/>
      <c r="H75" s="720"/>
      <c r="I75" s="720"/>
      <c r="J75" s="721"/>
      <c r="K75" s="291">
        <v>80.430000000000007</v>
      </c>
      <c r="L75" s="291"/>
      <c r="M75" s="291"/>
      <c r="N75" s="291"/>
      <c r="O75" s="314"/>
      <c r="P75" s="314"/>
      <c r="BV75" s="266"/>
      <c r="BW75" s="231" t="s">
        <v>463</v>
      </c>
    </row>
    <row r="76" spans="1:76" s="227" customFormat="1" ht="15">
      <c r="A76" s="719" t="s">
        <v>464</v>
      </c>
      <c r="B76" s="720"/>
      <c r="C76" s="720"/>
      <c r="D76" s="720"/>
      <c r="E76" s="720"/>
      <c r="F76" s="720"/>
      <c r="G76" s="720"/>
      <c r="H76" s="720"/>
      <c r="I76" s="720"/>
      <c r="J76" s="721"/>
      <c r="K76" s="291">
        <v>10379.23</v>
      </c>
      <c r="L76" s="291"/>
      <c r="M76" s="291"/>
      <c r="N76" s="291"/>
      <c r="O76" s="314"/>
      <c r="P76" s="314"/>
      <c r="BV76" s="266"/>
      <c r="BW76" s="231" t="s">
        <v>464</v>
      </c>
    </row>
    <row r="77" spans="1:76" s="227" customFormat="1" ht="15">
      <c r="A77" s="719" t="s">
        <v>465</v>
      </c>
      <c r="B77" s="720"/>
      <c r="C77" s="720"/>
      <c r="D77" s="720"/>
      <c r="E77" s="720"/>
      <c r="F77" s="720"/>
      <c r="G77" s="720"/>
      <c r="H77" s="720"/>
      <c r="I77" s="720"/>
      <c r="J77" s="721"/>
      <c r="K77" s="291">
        <v>6513.4</v>
      </c>
      <c r="L77" s="291"/>
      <c r="M77" s="291"/>
      <c r="N77" s="291"/>
      <c r="O77" s="314"/>
      <c r="P77" s="314"/>
      <c r="BV77" s="266"/>
      <c r="BW77" s="231" t="s">
        <v>465</v>
      </c>
    </row>
    <row r="78" spans="1:76" s="227" customFormat="1" ht="15">
      <c r="A78" s="719" t="s">
        <v>633</v>
      </c>
      <c r="B78" s="720"/>
      <c r="C78" s="720"/>
      <c r="D78" s="720"/>
      <c r="E78" s="720"/>
      <c r="F78" s="720"/>
      <c r="G78" s="720"/>
      <c r="H78" s="720"/>
      <c r="I78" s="720"/>
      <c r="J78" s="721"/>
      <c r="K78" s="291">
        <v>606.28</v>
      </c>
      <c r="L78" s="291"/>
      <c r="M78" s="291"/>
      <c r="N78" s="291"/>
      <c r="O78" s="314"/>
      <c r="P78" s="314"/>
      <c r="BV78" s="266"/>
      <c r="BW78" s="231" t="s">
        <v>633</v>
      </c>
    </row>
    <row r="79" spans="1:76" s="227" customFormat="1" ht="15">
      <c r="A79" s="716" t="s">
        <v>459</v>
      </c>
      <c r="B79" s="717"/>
      <c r="C79" s="717"/>
      <c r="D79" s="717"/>
      <c r="E79" s="717"/>
      <c r="F79" s="717"/>
      <c r="G79" s="717"/>
      <c r="H79" s="717"/>
      <c r="I79" s="717"/>
      <c r="J79" s="718"/>
      <c r="K79" s="263">
        <v>29476.83</v>
      </c>
      <c r="L79" s="263"/>
      <c r="M79" s="263"/>
      <c r="N79" s="263"/>
      <c r="O79" s="315"/>
      <c r="P79" s="315"/>
      <c r="BV79" s="266"/>
      <c r="BX79" s="266" t="s">
        <v>459</v>
      </c>
    </row>
    <row r="80" spans="1:76" s="227" customFormat="1" ht="15">
      <c r="A80" s="719" t="s">
        <v>632</v>
      </c>
      <c r="B80" s="720"/>
      <c r="C80" s="720"/>
      <c r="D80" s="720"/>
      <c r="E80" s="720"/>
      <c r="F80" s="720"/>
      <c r="G80" s="720"/>
      <c r="H80" s="720"/>
      <c r="I80" s="720"/>
      <c r="J80" s="721"/>
      <c r="K80" s="291">
        <v>30449.57</v>
      </c>
      <c r="L80" s="291"/>
      <c r="M80" s="291"/>
      <c r="N80" s="291"/>
      <c r="O80" s="314"/>
      <c r="P80" s="314"/>
      <c r="BV80" s="266"/>
      <c r="BW80" s="231" t="s">
        <v>632</v>
      </c>
      <c r="BX80" s="266"/>
    </row>
    <row r="81" spans="1:77" s="227" customFormat="1" ht="15">
      <c r="A81" s="719" t="s">
        <v>621</v>
      </c>
      <c r="B81" s="720"/>
      <c r="C81" s="720"/>
      <c r="D81" s="720"/>
      <c r="E81" s="720"/>
      <c r="F81" s="720"/>
      <c r="G81" s="720"/>
      <c r="H81" s="720"/>
      <c r="I81" s="720"/>
      <c r="J81" s="721"/>
      <c r="K81" s="291">
        <v>5730.5</v>
      </c>
      <c r="L81" s="291"/>
      <c r="M81" s="291"/>
      <c r="N81" s="291"/>
      <c r="O81" s="314"/>
      <c r="P81" s="314"/>
      <c r="BV81" s="266"/>
      <c r="BW81" s="231" t="s">
        <v>621</v>
      </c>
      <c r="BX81" s="266"/>
    </row>
    <row r="82" spans="1:77" s="227" customFormat="1" ht="15">
      <c r="A82" s="716" t="s">
        <v>622</v>
      </c>
      <c r="B82" s="717"/>
      <c r="C82" s="717"/>
      <c r="D82" s="717"/>
      <c r="E82" s="717"/>
      <c r="F82" s="717"/>
      <c r="G82" s="717"/>
      <c r="H82" s="717"/>
      <c r="I82" s="717"/>
      <c r="J82" s="718"/>
      <c r="K82" s="263">
        <v>36180.07</v>
      </c>
      <c r="L82" s="263"/>
      <c r="M82" s="263"/>
      <c r="N82" s="263"/>
      <c r="O82" s="315"/>
      <c r="P82" s="315"/>
      <c r="BV82" s="266"/>
      <c r="BX82" s="266" t="s">
        <v>622</v>
      </c>
    </row>
    <row r="83" spans="1:77" s="227" customFormat="1" ht="15">
      <c r="A83" s="719" t="s">
        <v>631</v>
      </c>
      <c r="B83" s="720"/>
      <c r="C83" s="720"/>
      <c r="D83" s="720"/>
      <c r="E83" s="720"/>
      <c r="F83" s="720"/>
      <c r="G83" s="720"/>
      <c r="H83" s="720"/>
      <c r="I83" s="720"/>
      <c r="J83" s="721"/>
      <c r="K83" s="291">
        <v>7959.62</v>
      </c>
      <c r="L83" s="291"/>
      <c r="M83" s="291"/>
      <c r="N83" s="291"/>
      <c r="O83" s="314"/>
      <c r="P83" s="314"/>
      <c r="BV83" s="266"/>
      <c r="BW83" s="231" t="s">
        <v>631</v>
      </c>
      <c r="BX83" s="266"/>
    </row>
    <row r="84" spans="1:77" s="227" customFormat="1" ht="15">
      <c r="A84" s="716" t="s">
        <v>469</v>
      </c>
      <c r="B84" s="717"/>
      <c r="C84" s="717"/>
      <c r="D84" s="717"/>
      <c r="E84" s="717"/>
      <c r="F84" s="717"/>
      <c r="G84" s="717"/>
      <c r="H84" s="717"/>
      <c r="I84" s="717"/>
      <c r="J84" s="718"/>
      <c r="K84" s="263">
        <v>44139.69</v>
      </c>
      <c r="L84" s="263"/>
      <c r="M84" s="263"/>
      <c r="N84" s="263"/>
      <c r="O84" s="314"/>
      <c r="P84" s="314"/>
      <c r="BV84" s="266"/>
      <c r="BX84" s="266"/>
      <c r="BY84" s="266" t="s">
        <v>469</v>
      </c>
    </row>
    <row r="85" spans="1:77" s="227" customFormat="1" ht="53.25" customHeight="1">
      <c r="A85" s="229"/>
      <c r="B85" s="229"/>
      <c r="C85" s="229"/>
      <c r="D85" s="229"/>
      <c r="E85" s="229"/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</row>
    <row r="86" spans="1:77" s="242" customFormat="1" ht="12.75" customHeight="1">
      <c r="A86" s="725" t="s">
        <v>630</v>
      </c>
      <c r="B86" s="725"/>
      <c r="C86" s="725"/>
      <c r="D86" s="725"/>
      <c r="E86" s="725"/>
      <c r="F86" s="725"/>
      <c r="G86" s="725"/>
      <c r="H86" s="725"/>
      <c r="I86" s="725"/>
      <c r="J86" s="725"/>
      <c r="K86" s="725"/>
      <c r="L86" s="725"/>
      <c r="M86" s="725"/>
      <c r="N86" s="725"/>
      <c r="O86" s="725"/>
      <c r="P86" s="725"/>
      <c r="Q86" s="313"/>
      <c r="R86" s="313"/>
      <c r="S86" s="308"/>
      <c r="T86" s="308"/>
      <c r="U86" s="308"/>
      <c r="V86" s="308"/>
      <c r="W86" s="308"/>
      <c r="X86" s="308"/>
      <c r="Y86" s="308"/>
      <c r="Z86" s="308"/>
      <c r="AA86" s="308"/>
      <c r="AB86" s="310"/>
      <c r="AC86" s="310"/>
      <c r="AD86" s="310"/>
      <c r="AE86" s="310"/>
      <c r="AF86" s="310"/>
      <c r="AG86" s="310"/>
      <c r="AH86" s="310"/>
      <c r="AI86" s="310"/>
      <c r="AJ86" s="310"/>
      <c r="AK86" s="310"/>
      <c r="AL86" s="310"/>
      <c r="AM86" s="310"/>
      <c r="AN86" s="310"/>
      <c r="AO86" s="310"/>
      <c r="AP86" s="310"/>
      <c r="AQ86" s="310"/>
      <c r="AR86" s="310"/>
      <c r="AS86" s="310"/>
      <c r="AT86" s="310"/>
      <c r="AU86" s="310"/>
      <c r="AV86" s="310"/>
      <c r="AW86" s="310"/>
      <c r="AX86" s="310"/>
      <c r="AY86" s="310"/>
      <c r="AZ86" s="310"/>
      <c r="BA86" s="310"/>
      <c r="BB86" s="310"/>
      <c r="BC86" s="310"/>
      <c r="BD86" s="310"/>
      <c r="BE86" s="310"/>
      <c r="BF86" s="310"/>
      <c r="BG86" s="310"/>
      <c r="BH86" s="251"/>
      <c r="BI86" s="251"/>
      <c r="BJ86" s="251"/>
      <c r="BK86" s="251"/>
      <c r="BL86" s="251"/>
      <c r="BM86" s="251"/>
      <c r="BN86" s="251"/>
      <c r="BO86" s="251"/>
      <c r="BP86" s="251"/>
      <c r="BQ86" s="251"/>
      <c r="BR86" s="251"/>
      <c r="BS86" s="309"/>
      <c r="BT86" s="308"/>
      <c r="BU86" s="308"/>
      <c r="BV86" s="308"/>
      <c r="BW86" s="308"/>
      <c r="BX86" s="308"/>
      <c r="BY86" s="308"/>
    </row>
    <row r="87" spans="1:77" s="242" customFormat="1" ht="12.75" customHeight="1">
      <c r="A87" s="726" t="s">
        <v>627</v>
      </c>
      <c r="B87" s="726"/>
      <c r="C87" s="726"/>
      <c r="D87" s="726"/>
      <c r="E87" s="726"/>
      <c r="F87" s="726"/>
      <c r="G87" s="726"/>
      <c r="H87" s="726"/>
      <c r="I87" s="726"/>
      <c r="J87" s="726"/>
      <c r="K87" s="726"/>
      <c r="L87" s="726"/>
      <c r="M87" s="726"/>
      <c r="N87" s="726"/>
      <c r="O87" s="726"/>
      <c r="P87" s="726"/>
      <c r="Q87" s="312"/>
      <c r="R87" s="312"/>
      <c r="S87" s="308"/>
      <c r="T87" s="308"/>
      <c r="U87" s="308"/>
      <c r="V87" s="308"/>
      <c r="W87" s="308"/>
      <c r="X87" s="308"/>
      <c r="Y87" s="308"/>
      <c r="Z87" s="308"/>
      <c r="AA87" s="308"/>
      <c r="AB87" s="310"/>
      <c r="AC87" s="310"/>
      <c r="AD87" s="310"/>
      <c r="AE87" s="310"/>
      <c r="AF87" s="310"/>
      <c r="AG87" s="310"/>
      <c r="AH87" s="310"/>
      <c r="AI87" s="310"/>
      <c r="AJ87" s="310"/>
      <c r="AK87" s="310"/>
      <c r="AL87" s="310"/>
      <c r="AM87" s="310"/>
      <c r="AN87" s="310"/>
      <c r="AO87" s="310"/>
      <c r="AP87" s="310"/>
      <c r="AQ87" s="310"/>
      <c r="AR87" s="310"/>
      <c r="AS87" s="310"/>
      <c r="AT87" s="310"/>
      <c r="AU87" s="310"/>
      <c r="AV87" s="310"/>
      <c r="AW87" s="310"/>
      <c r="AX87" s="310"/>
      <c r="AY87" s="310"/>
      <c r="AZ87" s="310"/>
      <c r="BA87" s="310"/>
      <c r="BB87" s="310"/>
      <c r="BC87" s="310"/>
      <c r="BD87" s="310"/>
      <c r="BE87" s="310"/>
      <c r="BF87" s="310"/>
      <c r="BG87" s="310"/>
      <c r="BH87" s="251"/>
      <c r="BI87" s="251"/>
      <c r="BJ87" s="251"/>
      <c r="BK87" s="251"/>
      <c r="BL87" s="251"/>
      <c r="BM87" s="251"/>
      <c r="BN87" s="251"/>
      <c r="BO87" s="251"/>
      <c r="BP87" s="251"/>
      <c r="BQ87" s="251"/>
      <c r="BR87" s="251"/>
      <c r="BS87" s="309"/>
      <c r="BT87" s="308"/>
      <c r="BU87" s="308"/>
      <c r="BV87" s="308"/>
      <c r="BW87" s="308"/>
      <c r="BX87" s="308"/>
      <c r="BY87" s="308"/>
    </row>
    <row r="88" spans="1:77" s="242" customFormat="1" ht="13.5" customHeight="1">
      <c r="A88" s="240"/>
      <c r="B88" s="240"/>
      <c r="C88" s="240"/>
      <c r="D88" s="240"/>
      <c r="E88" s="240"/>
      <c r="F88" s="240"/>
      <c r="G88" s="240"/>
      <c r="H88" s="311"/>
      <c r="I88" s="235"/>
      <c r="J88" s="235"/>
      <c r="K88" s="235"/>
      <c r="L88" s="235"/>
      <c r="M88" s="240"/>
      <c r="N88" s="240"/>
      <c r="O88" s="240"/>
      <c r="P88" s="240"/>
      <c r="Q88" s="227"/>
      <c r="R88" s="227"/>
      <c r="S88" s="308"/>
      <c r="T88" s="308"/>
      <c r="U88" s="308"/>
      <c r="V88" s="308"/>
      <c r="W88" s="308"/>
      <c r="X88" s="308"/>
      <c r="Y88" s="308"/>
      <c r="Z88" s="308"/>
      <c r="AA88" s="308"/>
      <c r="AB88" s="310"/>
      <c r="AC88" s="310"/>
      <c r="AD88" s="310"/>
      <c r="AE88" s="310"/>
      <c r="AF88" s="310"/>
      <c r="AG88" s="310"/>
      <c r="AH88" s="310"/>
      <c r="AI88" s="310"/>
      <c r="AJ88" s="310"/>
      <c r="AK88" s="310"/>
      <c r="AL88" s="310"/>
      <c r="AM88" s="310"/>
      <c r="AN88" s="310"/>
      <c r="AO88" s="310"/>
      <c r="AP88" s="310"/>
      <c r="AQ88" s="310"/>
      <c r="AR88" s="310"/>
      <c r="AS88" s="310"/>
      <c r="AT88" s="310"/>
      <c r="AU88" s="310"/>
      <c r="AV88" s="310"/>
      <c r="AW88" s="310"/>
      <c r="AX88" s="310"/>
      <c r="AY88" s="310"/>
      <c r="AZ88" s="310"/>
      <c r="BA88" s="310"/>
      <c r="BB88" s="310"/>
      <c r="BC88" s="310"/>
      <c r="BD88" s="310"/>
      <c r="BE88" s="310"/>
      <c r="BF88" s="310"/>
      <c r="BG88" s="310"/>
      <c r="BH88" s="251"/>
      <c r="BI88" s="251"/>
      <c r="BJ88" s="251"/>
      <c r="BK88" s="251"/>
      <c r="BL88" s="251"/>
      <c r="BM88" s="251"/>
      <c r="BN88" s="251"/>
      <c r="BO88" s="251"/>
      <c r="BP88" s="251"/>
      <c r="BQ88" s="251"/>
      <c r="BR88" s="251"/>
      <c r="BS88" s="309"/>
      <c r="BT88" s="308"/>
      <c r="BU88" s="308"/>
      <c r="BV88" s="308"/>
      <c r="BW88" s="308"/>
      <c r="BX88" s="308"/>
      <c r="BY88" s="308"/>
    </row>
    <row r="89" spans="1:77" s="242" customFormat="1" ht="12.75" customHeight="1">
      <c r="A89" s="725" t="s">
        <v>629</v>
      </c>
      <c r="B89" s="725"/>
      <c r="C89" s="725"/>
      <c r="D89" s="725"/>
      <c r="E89" s="725"/>
      <c r="F89" s="725"/>
      <c r="G89" s="725"/>
      <c r="H89" s="725"/>
      <c r="I89" s="725"/>
      <c r="J89" s="725"/>
      <c r="K89" s="725"/>
      <c r="L89" s="725"/>
      <c r="M89" s="725"/>
      <c r="N89" s="725"/>
      <c r="O89" s="725"/>
      <c r="P89" s="725"/>
      <c r="Q89" s="313"/>
      <c r="R89" s="313"/>
      <c r="S89" s="308"/>
      <c r="T89" s="308"/>
      <c r="U89" s="308"/>
      <c r="V89" s="308"/>
      <c r="W89" s="308"/>
      <c r="X89" s="308"/>
      <c r="Y89" s="308"/>
      <c r="Z89" s="308"/>
      <c r="AA89" s="308"/>
      <c r="AB89" s="310"/>
      <c r="AC89" s="310"/>
      <c r="AD89" s="310"/>
      <c r="AE89" s="310"/>
      <c r="AF89" s="310"/>
      <c r="AG89" s="310"/>
      <c r="AH89" s="310"/>
      <c r="AI89" s="310"/>
      <c r="AJ89" s="310"/>
      <c r="AK89" s="310"/>
      <c r="AL89" s="310"/>
      <c r="AM89" s="310"/>
      <c r="AN89" s="310"/>
      <c r="AO89" s="310"/>
      <c r="AP89" s="310"/>
      <c r="AQ89" s="310"/>
      <c r="AR89" s="310"/>
      <c r="AS89" s="310"/>
      <c r="AT89" s="310"/>
      <c r="AU89" s="310"/>
      <c r="AV89" s="310"/>
      <c r="AW89" s="310"/>
      <c r="AX89" s="310"/>
      <c r="AY89" s="310"/>
      <c r="AZ89" s="310"/>
      <c r="BA89" s="310"/>
      <c r="BB89" s="310"/>
      <c r="BC89" s="310"/>
      <c r="BD89" s="310"/>
      <c r="BE89" s="310"/>
      <c r="BF89" s="310"/>
      <c r="BG89" s="310"/>
      <c r="BH89" s="251"/>
      <c r="BI89" s="251"/>
      <c r="BJ89" s="251"/>
      <c r="BK89" s="251"/>
      <c r="BL89" s="251"/>
      <c r="BM89" s="251"/>
      <c r="BN89" s="251"/>
      <c r="BO89" s="251"/>
      <c r="BP89" s="251"/>
      <c r="BQ89" s="251"/>
      <c r="BR89" s="251"/>
      <c r="BS89" s="309"/>
      <c r="BT89" s="308"/>
      <c r="BU89" s="308"/>
      <c r="BV89" s="308"/>
      <c r="BW89" s="308"/>
      <c r="BX89" s="308"/>
      <c r="BY89" s="308"/>
    </row>
    <row r="90" spans="1:77" s="242" customFormat="1" ht="12.75" customHeight="1">
      <c r="A90" s="726" t="s">
        <v>627</v>
      </c>
      <c r="B90" s="726"/>
      <c r="C90" s="726"/>
      <c r="D90" s="726"/>
      <c r="E90" s="726"/>
      <c r="F90" s="726"/>
      <c r="G90" s="726"/>
      <c r="H90" s="726"/>
      <c r="I90" s="726"/>
      <c r="J90" s="726"/>
      <c r="K90" s="726"/>
      <c r="L90" s="726"/>
      <c r="M90" s="726"/>
      <c r="N90" s="726"/>
      <c r="O90" s="726"/>
      <c r="P90" s="726"/>
      <c r="Q90" s="312"/>
      <c r="R90" s="312"/>
      <c r="S90" s="308"/>
      <c r="T90" s="308"/>
      <c r="U90" s="308"/>
      <c r="V90" s="308"/>
      <c r="W90" s="308"/>
      <c r="X90" s="308"/>
      <c r="Y90" s="308"/>
      <c r="Z90" s="308"/>
      <c r="AA90" s="308"/>
      <c r="AB90" s="310"/>
      <c r="AC90" s="310"/>
      <c r="AD90" s="310"/>
      <c r="AE90" s="310"/>
      <c r="AF90" s="310"/>
      <c r="AG90" s="310"/>
      <c r="AH90" s="310"/>
      <c r="AI90" s="310"/>
      <c r="AJ90" s="310"/>
      <c r="AK90" s="310"/>
      <c r="AL90" s="310"/>
      <c r="AM90" s="310"/>
      <c r="AN90" s="310"/>
      <c r="AO90" s="310"/>
      <c r="AP90" s="310"/>
      <c r="AQ90" s="310"/>
      <c r="AR90" s="310"/>
      <c r="AS90" s="310"/>
      <c r="AT90" s="310"/>
      <c r="AU90" s="310"/>
      <c r="AV90" s="310"/>
      <c r="AW90" s="310"/>
      <c r="AX90" s="310"/>
      <c r="AY90" s="310"/>
      <c r="AZ90" s="310"/>
      <c r="BA90" s="310"/>
      <c r="BB90" s="310"/>
      <c r="BC90" s="310"/>
      <c r="BD90" s="310"/>
      <c r="BE90" s="310"/>
      <c r="BF90" s="310"/>
      <c r="BG90" s="310"/>
      <c r="BH90" s="251"/>
      <c r="BI90" s="251"/>
      <c r="BJ90" s="251"/>
      <c r="BK90" s="251"/>
      <c r="BL90" s="251"/>
      <c r="BM90" s="251"/>
      <c r="BN90" s="251"/>
      <c r="BO90" s="251"/>
      <c r="BP90" s="251"/>
      <c r="BQ90" s="251"/>
      <c r="BR90" s="251"/>
      <c r="BS90" s="309"/>
      <c r="BT90" s="308"/>
      <c r="BU90" s="308"/>
      <c r="BV90" s="308"/>
      <c r="BW90" s="308"/>
      <c r="BX90" s="308"/>
      <c r="BY90" s="308"/>
    </row>
    <row r="91" spans="1:77" s="242" customFormat="1" ht="13.5" customHeight="1">
      <c r="A91" s="240"/>
      <c r="B91" s="240"/>
      <c r="C91" s="240"/>
      <c r="D91" s="240"/>
      <c r="E91" s="240"/>
      <c r="F91" s="240"/>
      <c r="G91" s="240"/>
      <c r="H91" s="311"/>
      <c r="I91" s="235"/>
      <c r="J91" s="235"/>
      <c r="K91" s="235"/>
      <c r="L91" s="235"/>
      <c r="M91" s="240"/>
      <c r="N91" s="240"/>
      <c r="O91" s="240"/>
      <c r="P91" s="240"/>
      <c r="Q91" s="227"/>
      <c r="R91" s="227"/>
      <c r="S91" s="308"/>
      <c r="T91" s="308"/>
      <c r="U91" s="308"/>
      <c r="V91" s="308"/>
      <c r="W91" s="308"/>
      <c r="X91" s="308"/>
      <c r="Y91" s="308"/>
      <c r="Z91" s="308"/>
      <c r="AA91" s="308"/>
      <c r="AB91" s="310"/>
      <c r="AC91" s="310"/>
      <c r="AD91" s="310"/>
      <c r="AE91" s="310"/>
      <c r="AF91" s="310"/>
      <c r="AG91" s="310"/>
      <c r="AH91" s="310"/>
      <c r="AI91" s="310"/>
      <c r="AJ91" s="310"/>
      <c r="AK91" s="310"/>
      <c r="AL91" s="310"/>
      <c r="AM91" s="310"/>
      <c r="AN91" s="310"/>
      <c r="AO91" s="310"/>
      <c r="AP91" s="310"/>
      <c r="AQ91" s="310"/>
      <c r="AR91" s="310"/>
      <c r="AS91" s="310"/>
      <c r="AT91" s="310"/>
      <c r="AU91" s="310"/>
      <c r="AV91" s="310"/>
      <c r="AW91" s="310"/>
      <c r="AX91" s="310"/>
      <c r="AY91" s="310"/>
      <c r="AZ91" s="310"/>
      <c r="BA91" s="310"/>
      <c r="BB91" s="310"/>
      <c r="BC91" s="310"/>
      <c r="BD91" s="310"/>
      <c r="BE91" s="310"/>
      <c r="BF91" s="310"/>
      <c r="BG91" s="310"/>
      <c r="BH91" s="251"/>
      <c r="BI91" s="251"/>
      <c r="BJ91" s="251"/>
      <c r="BK91" s="251"/>
      <c r="BL91" s="251"/>
      <c r="BM91" s="251"/>
      <c r="BN91" s="251"/>
      <c r="BO91" s="251"/>
      <c r="BP91" s="251"/>
      <c r="BQ91" s="251"/>
      <c r="BR91" s="251"/>
      <c r="BS91" s="309"/>
      <c r="BT91" s="308"/>
      <c r="BU91" s="308"/>
      <c r="BV91" s="308"/>
      <c r="BW91" s="308"/>
      <c r="BX91" s="308"/>
      <c r="BY91" s="308"/>
    </row>
    <row r="92" spans="1:77" s="242" customFormat="1" ht="12.75" customHeight="1">
      <c r="A92" s="725" t="s">
        <v>628</v>
      </c>
      <c r="B92" s="725"/>
      <c r="C92" s="725"/>
      <c r="D92" s="725"/>
      <c r="E92" s="725"/>
      <c r="F92" s="725"/>
      <c r="G92" s="725"/>
      <c r="H92" s="725"/>
      <c r="I92" s="725"/>
      <c r="J92" s="725"/>
      <c r="K92" s="725"/>
      <c r="L92" s="725"/>
      <c r="M92" s="725"/>
      <c r="N92" s="725"/>
      <c r="O92" s="725"/>
      <c r="P92" s="725"/>
      <c r="Q92" s="313"/>
      <c r="R92" s="313"/>
      <c r="S92" s="308"/>
      <c r="T92" s="308"/>
      <c r="U92" s="308"/>
      <c r="V92" s="308"/>
      <c r="W92" s="308"/>
      <c r="X92" s="308"/>
      <c r="Y92" s="308"/>
      <c r="Z92" s="308"/>
      <c r="AA92" s="308"/>
      <c r="AB92" s="310"/>
      <c r="AC92" s="310"/>
      <c r="AD92" s="310"/>
      <c r="AE92" s="310"/>
      <c r="AF92" s="310"/>
      <c r="AG92" s="310"/>
      <c r="AH92" s="310"/>
      <c r="AI92" s="310"/>
      <c r="AJ92" s="310"/>
      <c r="AK92" s="310"/>
      <c r="AL92" s="310"/>
      <c r="AM92" s="310"/>
      <c r="AN92" s="310"/>
      <c r="AO92" s="310"/>
      <c r="AP92" s="310"/>
      <c r="AQ92" s="310"/>
      <c r="AR92" s="310"/>
      <c r="AS92" s="310"/>
      <c r="AT92" s="310"/>
      <c r="AU92" s="310"/>
      <c r="AV92" s="310"/>
      <c r="AW92" s="310"/>
      <c r="AX92" s="310"/>
      <c r="AY92" s="310"/>
      <c r="AZ92" s="310"/>
      <c r="BA92" s="310"/>
      <c r="BB92" s="310"/>
      <c r="BC92" s="310"/>
      <c r="BD92" s="310"/>
      <c r="BE92" s="310"/>
      <c r="BF92" s="310"/>
      <c r="BG92" s="310"/>
      <c r="BH92" s="251"/>
      <c r="BI92" s="251"/>
      <c r="BJ92" s="251"/>
      <c r="BK92" s="251"/>
      <c r="BL92" s="251"/>
      <c r="BM92" s="251"/>
      <c r="BN92" s="251"/>
      <c r="BO92" s="251"/>
      <c r="BP92" s="251"/>
      <c r="BQ92" s="251"/>
      <c r="BR92" s="251"/>
      <c r="BS92" s="309"/>
      <c r="BT92" s="308"/>
      <c r="BU92" s="308"/>
      <c r="BV92" s="308"/>
      <c r="BW92" s="308"/>
      <c r="BX92" s="308"/>
      <c r="BY92" s="308"/>
    </row>
    <row r="93" spans="1:77" s="242" customFormat="1" ht="12.75" customHeight="1">
      <c r="A93" s="726" t="s">
        <v>627</v>
      </c>
      <c r="B93" s="726"/>
      <c r="C93" s="726"/>
      <c r="D93" s="726"/>
      <c r="E93" s="726"/>
      <c r="F93" s="726"/>
      <c r="G93" s="726"/>
      <c r="H93" s="726"/>
      <c r="I93" s="726"/>
      <c r="J93" s="726"/>
      <c r="K93" s="726"/>
      <c r="L93" s="726"/>
      <c r="M93" s="726"/>
      <c r="N93" s="726"/>
      <c r="O93" s="726"/>
      <c r="P93" s="726"/>
      <c r="Q93" s="312"/>
      <c r="R93" s="312"/>
      <c r="S93" s="308"/>
      <c r="T93" s="308"/>
      <c r="U93" s="308"/>
      <c r="V93" s="308"/>
      <c r="W93" s="308"/>
      <c r="X93" s="308"/>
      <c r="Y93" s="308"/>
      <c r="Z93" s="308"/>
      <c r="AA93" s="308"/>
      <c r="AB93" s="310"/>
      <c r="AC93" s="310"/>
      <c r="AD93" s="310"/>
      <c r="AE93" s="310"/>
      <c r="AF93" s="310"/>
      <c r="AG93" s="310"/>
      <c r="AH93" s="310"/>
      <c r="AI93" s="310"/>
      <c r="AJ93" s="310"/>
      <c r="AK93" s="310"/>
      <c r="AL93" s="310"/>
      <c r="AM93" s="310"/>
      <c r="AN93" s="310"/>
      <c r="AO93" s="310"/>
      <c r="AP93" s="310"/>
      <c r="AQ93" s="310"/>
      <c r="AR93" s="310"/>
      <c r="AS93" s="310"/>
      <c r="AT93" s="310"/>
      <c r="AU93" s="310"/>
      <c r="AV93" s="310"/>
      <c r="AW93" s="310"/>
      <c r="AX93" s="310"/>
      <c r="AY93" s="310"/>
      <c r="AZ93" s="310"/>
      <c r="BA93" s="310"/>
      <c r="BB93" s="310"/>
      <c r="BC93" s="310"/>
      <c r="BD93" s="310"/>
      <c r="BE93" s="310"/>
      <c r="BF93" s="310"/>
      <c r="BG93" s="310"/>
      <c r="BH93" s="251"/>
      <c r="BI93" s="251"/>
      <c r="BJ93" s="251"/>
      <c r="BK93" s="251"/>
      <c r="BL93" s="251"/>
      <c r="BM93" s="251"/>
      <c r="BN93" s="251"/>
      <c r="BO93" s="251"/>
      <c r="BP93" s="251"/>
      <c r="BQ93" s="251"/>
      <c r="BR93" s="251"/>
      <c r="BS93" s="309"/>
      <c r="BT93" s="308"/>
      <c r="BU93" s="308"/>
      <c r="BV93" s="308"/>
      <c r="BW93" s="308"/>
      <c r="BX93" s="308"/>
      <c r="BY93" s="308"/>
    </row>
    <row r="94" spans="1:77" s="242" customFormat="1" ht="13.5" customHeight="1">
      <c r="A94" s="240"/>
      <c r="B94" s="240"/>
      <c r="C94" s="240"/>
      <c r="D94" s="240"/>
      <c r="E94" s="240"/>
      <c r="F94" s="240"/>
      <c r="G94" s="240"/>
      <c r="H94" s="311"/>
      <c r="I94" s="235"/>
      <c r="J94" s="235"/>
      <c r="K94" s="235"/>
      <c r="L94" s="235"/>
      <c r="M94" s="240"/>
      <c r="N94" s="240"/>
      <c r="O94" s="240"/>
      <c r="P94" s="240"/>
      <c r="Q94" s="227"/>
      <c r="R94" s="227"/>
      <c r="S94" s="308"/>
      <c r="T94" s="308"/>
      <c r="U94" s="308"/>
      <c r="V94" s="308"/>
      <c r="W94" s="308"/>
      <c r="X94" s="308"/>
      <c r="Y94" s="308"/>
      <c r="Z94" s="308"/>
      <c r="AA94" s="308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0"/>
      <c r="BA94" s="310"/>
      <c r="BB94" s="310"/>
      <c r="BC94" s="310"/>
      <c r="BD94" s="310"/>
      <c r="BE94" s="310"/>
      <c r="BF94" s="310"/>
      <c r="BG94" s="310"/>
      <c r="BH94" s="251"/>
      <c r="BI94" s="251"/>
      <c r="BJ94" s="251"/>
      <c r="BK94" s="251"/>
      <c r="BL94" s="251"/>
      <c r="BM94" s="251"/>
      <c r="BN94" s="251"/>
      <c r="BO94" s="251"/>
      <c r="BP94" s="251"/>
      <c r="BQ94" s="251"/>
      <c r="BR94" s="251"/>
      <c r="BS94" s="309"/>
      <c r="BT94" s="308"/>
      <c r="BU94" s="308"/>
      <c r="BV94" s="308"/>
      <c r="BW94" s="308"/>
      <c r="BX94" s="308"/>
      <c r="BY94" s="308"/>
    </row>
    <row r="95" spans="1:77" s="227" customFormat="1" ht="15">
      <c r="A95" s="229"/>
      <c r="B95" s="229"/>
      <c r="C95" s="229"/>
      <c r="D95" s="229"/>
      <c r="E95" s="229"/>
      <c r="F95" s="229"/>
      <c r="G95" s="229"/>
      <c r="H95" s="240"/>
      <c r="I95" s="727"/>
      <c r="J95" s="727"/>
      <c r="K95" s="727"/>
      <c r="L95" s="727"/>
      <c r="M95" s="229"/>
      <c r="N95" s="229"/>
      <c r="O95" s="229"/>
      <c r="P95" s="229"/>
    </row>
  </sheetData>
  <mergeCells count="83">
    <mergeCell ref="I95:L95"/>
    <mergeCell ref="A87:P87"/>
    <mergeCell ref="A89:P89"/>
    <mergeCell ref="A90:P90"/>
    <mergeCell ref="A92:P92"/>
    <mergeCell ref="A93:P93"/>
    <mergeCell ref="A76:J76"/>
    <mergeCell ref="A77:J77"/>
    <mergeCell ref="A78:J78"/>
    <mergeCell ref="A79:J79"/>
    <mergeCell ref="A80:J80"/>
    <mergeCell ref="A81:J81"/>
    <mergeCell ref="A82:J82"/>
    <mergeCell ref="A83:J83"/>
    <mergeCell ref="A84:J84"/>
    <mergeCell ref="A86:P86"/>
    <mergeCell ref="A66:J66"/>
    <mergeCell ref="A67:J67"/>
    <mergeCell ref="A68:J68"/>
    <mergeCell ref="A69:J69"/>
    <mergeCell ref="A70:J70"/>
    <mergeCell ref="A71:J71"/>
    <mergeCell ref="A72:J72"/>
    <mergeCell ref="A73:J73"/>
    <mergeCell ref="A74:J74"/>
    <mergeCell ref="A75:J75"/>
    <mergeCell ref="A56:J56"/>
    <mergeCell ref="A57:J57"/>
    <mergeCell ref="A58:J58"/>
    <mergeCell ref="A59:J59"/>
    <mergeCell ref="A60:J60"/>
    <mergeCell ref="A61:J61"/>
    <mergeCell ref="A62:J62"/>
    <mergeCell ref="A63:J63"/>
    <mergeCell ref="A64:J64"/>
    <mergeCell ref="A65:J65"/>
    <mergeCell ref="A52:J52"/>
    <mergeCell ref="A53:J53"/>
    <mergeCell ref="A54:J54"/>
    <mergeCell ref="A55:J55"/>
    <mergeCell ref="A46:J46"/>
    <mergeCell ref="A47:J47"/>
    <mergeCell ref="A48:J48"/>
    <mergeCell ref="A49:J49"/>
    <mergeCell ref="A50:J50"/>
    <mergeCell ref="A51:J51"/>
    <mergeCell ref="C37:E37"/>
    <mergeCell ref="C42:E42"/>
    <mergeCell ref="C43:E43"/>
    <mergeCell ref="A44:J44"/>
    <mergeCell ref="A45:J45"/>
    <mergeCell ref="L24:L25"/>
    <mergeCell ref="C26:E26"/>
    <mergeCell ref="A27:P27"/>
    <mergeCell ref="C28:E28"/>
    <mergeCell ref="C33:E33"/>
    <mergeCell ref="A8:P8"/>
    <mergeCell ref="A9:P9"/>
    <mergeCell ref="A11:P11"/>
    <mergeCell ref="A12:P12"/>
    <mergeCell ref="A23:A25"/>
    <mergeCell ref="B23:B25"/>
    <mergeCell ref="C23:E25"/>
    <mergeCell ref="F23:F25"/>
    <mergeCell ref="G23:G25"/>
    <mergeCell ref="H23:J23"/>
    <mergeCell ref="N24:N25"/>
    <mergeCell ref="K23:N23"/>
    <mergeCell ref="O23:O25"/>
    <mergeCell ref="P23:P25"/>
    <mergeCell ref="J24:J25"/>
    <mergeCell ref="K24:K25"/>
    <mergeCell ref="A2:C2"/>
    <mergeCell ref="M2:P2"/>
    <mergeCell ref="A3:D3"/>
    <mergeCell ref="L3:P3"/>
    <mergeCell ref="A4:D4"/>
    <mergeCell ref="L4:P4"/>
    <mergeCell ref="A14:P14"/>
    <mergeCell ref="C15:G15"/>
    <mergeCell ref="F20:P20"/>
    <mergeCell ref="L21:M21"/>
    <mergeCell ref="A13:P1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DAD6-F300-486E-9EB9-0F7315835CF5}">
  <sheetPr>
    <tabColor rgb="FFFFFF00"/>
    <pageSetUpPr fitToPage="1"/>
  </sheetPr>
  <dimension ref="A1:K511"/>
  <sheetViews>
    <sheetView view="pageBreakPreview" topLeftCell="A24" zoomScale="85" zoomScaleNormal="85" zoomScaleSheetLayoutView="85" workbookViewId="0">
      <selection activeCell="G503" sqref="G503"/>
    </sheetView>
  </sheetViews>
  <sheetFormatPr defaultRowHeight="15.75"/>
  <cols>
    <col min="1" max="1" width="10.28515625" style="519" customWidth="1"/>
    <col min="2" max="2" width="25.85546875" style="519" customWidth="1"/>
    <col min="3" max="3" width="54.42578125" style="519" customWidth="1"/>
    <col min="4" max="4" width="15.42578125" style="519" customWidth="1"/>
    <col min="5" max="5" width="16.42578125" style="519" customWidth="1"/>
    <col min="6" max="6" width="16.5703125" style="519" customWidth="1"/>
    <col min="7" max="7" width="15.85546875" style="519" customWidth="1"/>
    <col min="8" max="8" width="22.28515625" style="519" customWidth="1"/>
    <col min="9" max="9" width="9.5703125" style="519" customWidth="1"/>
    <col min="10" max="10" width="26.42578125" style="519" customWidth="1"/>
    <col min="11" max="11" width="45.85546875" style="519" customWidth="1"/>
    <col min="12" max="12" width="9.140625" style="519" customWidth="1"/>
    <col min="13" max="256" width="9.140625" style="519"/>
    <col min="257" max="257" width="10.28515625" style="519" customWidth="1"/>
    <col min="258" max="258" width="25.85546875" style="519" customWidth="1"/>
    <col min="259" max="259" width="54.42578125" style="519" customWidth="1"/>
    <col min="260" max="260" width="15.42578125" style="519" customWidth="1"/>
    <col min="261" max="261" width="16.42578125" style="519" customWidth="1"/>
    <col min="262" max="262" width="16.5703125" style="519" customWidth="1"/>
    <col min="263" max="263" width="15.85546875" style="519" customWidth="1"/>
    <col min="264" max="264" width="22.28515625" style="519" customWidth="1"/>
    <col min="265" max="265" width="9.5703125" style="519" customWidth="1"/>
    <col min="266" max="266" width="26.42578125" style="519" customWidth="1"/>
    <col min="267" max="267" width="45.85546875" style="519" customWidth="1"/>
    <col min="268" max="512" width="9.140625" style="519"/>
    <col min="513" max="513" width="10.28515625" style="519" customWidth="1"/>
    <col min="514" max="514" width="25.85546875" style="519" customWidth="1"/>
    <col min="515" max="515" width="54.42578125" style="519" customWidth="1"/>
    <col min="516" max="516" width="15.42578125" style="519" customWidth="1"/>
    <col min="517" max="517" width="16.42578125" style="519" customWidth="1"/>
    <col min="518" max="518" width="16.5703125" style="519" customWidth="1"/>
    <col min="519" max="519" width="15.85546875" style="519" customWidth="1"/>
    <col min="520" max="520" width="22.28515625" style="519" customWidth="1"/>
    <col min="521" max="521" width="9.5703125" style="519" customWidth="1"/>
    <col min="522" max="522" width="26.42578125" style="519" customWidth="1"/>
    <col min="523" max="523" width="45.85546875" style="519" customWidth="1"/>
    <col min="524" max="768" width="9.140625" style="519"/>
    <col min="769" max="769" width="10.28515625" style="519" customWidth="1"/>
    <col min="770" max="770" width="25.85546875" style="519" customWidth="1"/>
    <col min="771" max="771" width="54.42578125" style="519" customWidth="1"/>
    <col min="772" max="772" width="15.42578125" style="519" customWidth="1"/>
    <col min="773" max="773" width="16.42578125" style="519" customWidth="1"/>
    <col min="774" max="774" width="16.5703125" style="519" customWidth="1"/>
    <col min="775" max="775" width="15.85546875" style="519" customWidth="1"/>
    <col min="776" max="776" width="22.28515625" style="519" customWidth="1"/>
    <col min="777" max="777" width="9.5703125" style="519" customWidth="1"/>
    <col min="778" max="778" width="26.42578125" style="519" customWidth="1"/>
    <col min="779" max="779" width="45.85546875" style="519" customWidth="1"/>
    <col min="780" max="1024" width="9.140625" style="519"/>
    <col min="1025" max="1025" width="10.28515625" style="519" customWidth="1"/>
    <col min="1026" max="1026" width="25.85546875" style="519" customWidth="1"/>
    <col min="1027" max="1027" width="54.42578125" style="519" customWidth="1"/>
    <col min="1028" max="1028" width="15.42578125" style="519" customWidth="1"/>
    <col min="1029" max="1029" width="16.42578125" style="519" customWidth="1"/>
    <col min="1030" max="1030" width="16.5703125" style="519" customWidth="1"/>
    <col min="1031" max="1031" width="15.85546875" style="519" customWidth="1"/>
    <col min="1032" max="1032" width="22.28515625" style="519" customWidth="1"/>
    <col min="1033" max="1033" width="9.5703125" style="519" customWidth="1"/>
    <col min="1034" max="1034" width="26.42578125" style="519" customWidth="1"/>
    <col min="1035" max="1035" width="45.85546875" style="519" customWidth="1"/>
    <col min="1036" max="1280" width="9.140625" style="519"/>
    <col min="1281" max="1281" width="10.28515625" style="519" customWidth="1"/>
    <col min="1282" max="1282" width="25.85546875" style="519" customWidth="1"/>
    <col min="1283" max="1283" width="54.42578125" style="519" customWidth="1"/>
    <col min="1284" max="1284" width="15.42578125" style="519" customWidth="1"/>
    <col min="1285" max="1285" width="16.42578125" style="519" customWidth="1"/>
    <col min="1286" max="1286" width="16.5703125" style="519" customWidth="1"/>
    <col min="1287" max="1287" width="15.85546875" style="519" customWidth="1"/>
    <col min="1288" max="1288" width="22.28515625" style="519" customWidth="1"/>
    <col min="1289" max="1289" width="9.5703125" style="519" customWidth="1"/>
    <col min="1290" max="1290" width="26.42578125" style="519" customWidth="1"/>
    <col min="1291" max="1291" width="45.85546875" style="519" customWidth="1"/>
    <col min="1292" max="1536" width="9.140625" style="519"/>
    <col min="1537" max="1537" width="10.28515625" style="519" customWidth="1"/>
    <col min="1538" max="1538" width="25.85546875" style="519" customWidth="1"/>
    <col min="1539" max="1539" width="54.42578125" style="519" customWidth="1"/>
    <col min="1540" max="1540" width="15.42578125" style="519" customWidth="1"/>
    <col min="1541" max="1541" width="16.42578125" style="519" customWidth="1"/>
    <col min="1542" max="1542" width="16.5703125" style="519" customWidth="1"/>
    <col min="1543" max="1543" width="15.85546875" style="519" customWidth="1"/>
    <col min="1544" max="1544" width="22.28515625" style="519" customWidth="1"/>
    <col min="1545" max="1545" width="9.5703125" style="519" customWidth="1"/>
    <col min="1546" max="1546" width="26.42578125" style="519" customWidth="1"/>
    <col min="1547" max="1547" width="45.85546875" style="519" customWidth="1"/>
    <col min="1548" max="1792" width="9.140625" style="519"/>
    <col min="1793" max="1793" width="10.28515625" style="519" customWidth="1"/>
    <col min="1794" max="1794" width="25.85546875" style="519" customWidth="1"/>
    <col min="1795" max="1795" width="54.42578125" style="519" customWidth="1"/>
    <col min="1796" max="1796" width="15.42578125" style="519" customWidth="1"/>
    <col min="1797" max="1797" width="16.42578125" style="519" customWidth="1"/>
    <col min="1798" max="1798" width="16.5703125" style="519" customWidth="1"/>
    <col min="1799" max="1799" width="15.85546875" style="519" customWidth="1"/>
    <col min="1800" max="1800" width="22.28515625" style="519" customWidth="1"/>
    <col min="1801" max="1801" width="9.5703125" style="519" customWidth="1"/>
    <col min="1802" max="1802" width="26.42578125" style="519" customWidth="1"/>
    <col min="1803" max="1803" width="45.85546875" style="519" customWidth="1"/>
    <col min="1804" max="2048" width="9.140625" style="519"/>
    <col min="2049" max="2049" width="10.28515625" style="519" customWidth="1"/>
    <col min="2050" max="2050" width="25.85546875" style="519" customWidth="1"/>
    <col min="2051" max="2051" width="54.42578125" style="519" customWidth="1"/>
    <col min="2052" max="2052" width="15.42578125" style="519" customWidth="1"/>
    <col min="2053" max="2053" width="16.42578125" style="519" customWidth="1"/>
    <col min="2054" max="2054" width="16.5703125" style="519" customWidth="1"/>
    <col min="2055" max="2055" width="15.85546875" style="519" customWidth="1"/>
    <col min="2056" max="2056" width="22.28515625" style="519" customWidth="1"/>
    <col min="2057" max="2057" width="9.5703125" style="519" customWidth="1"/>
    <col min="2058" max="2058" width="26.42578125" style="519" customWidth="1"/>
    <col min="2059" max="2059" width="45.85546875" style="519" customWidth="1"/>
    <col min="2060" max="2304" width="9.140625" style="519"/>
    <col min="2305" max="2305" width="10.28515625" style="519" customWidth="1"/>
    <col min="2306" max="2306" width="25.85546875" style="519" customWidth="1"/>
    <col min="2307" max="2307" width="54.42578125" style="519" customWidth="1"/>
    <col min="2308" max="2308" width="15.42578125" style="519" customWidth="1"/>
    <col min="2309" max="2309" width="16.42578125" style="519" customWidth="1"/>
    <col min="2310" max="2310" width="16.5703125" style="519" customWidth="1"/>
    <col min="2311" max="2311" width="15.85546875" style="519" customWidth="1"/>
    <col min="2312" max="2312" width="22.28515625" style="519" customWidth="1"/>
    <col min="2313" max="2313" width="9.5703125" style="519" customWidth="1"/>
    <col min="2314" max="2314" width="26.42578125" style="519" customWidth="1"/>
    <col min="2315" max="2315" width="45.85546875" style="519" customWidth="1"/>
    <col min="2316" max="2560" width="9.140625" style="519"/>
    <col min="2561" max="2561" width="10.28515625" style="519" customWidth="1"/>
    <col min="2562" max="2562" width="25.85546875" style="519" customWidth="1"/>
    <col min="2563" max="2563" width="54.42578125" style="519" customWidth="1"/>
    <col min="2564" max="2564" width="15.42578125" style="519" customWidth="1"/>
    <col min="2565" max="2565" width="16.42578125" style="519" customWidth="1"/>
    <col min="2566" max="2566" width="16.5703125" style="519" customWidth="1"/>
    <col min="2567" max="2567" width="15.85546875" style="519" customWidth="1"/>
    <col min="2568" max="2568" width="22.28515625" style="519" customWidth="1"/>
    <col min="2569" max="2569" width="9.5703125" style="519" customWidth="1"/>
    <col min="2570" max="2570" width="26.42578125" style="519" customWidth="1"/>
    <col min="2571" max="2571" width="45.85546875" style="519" customWidth="1"/>
    <col min="2572" max="2816" width="9.140625" style="519"/>
    <col min="2817" max="2817" width="10.28515625" style="519" customWidth="1"/>
    <col min="2818" max="2818" width="25.85546875" style="519" customWidth="1"/>
    <col min="2819" max="2819" width="54.42578125" style="519" customWidth="1"/>
    <col min="2820" max="2820" width="15.42578125" style="519" customWidth="1"/>
    <col min="2821" max="2821" width="16.42578125" style="519" customWidth="1"/>
    <col min="2822" max="2822" width="16.5703125" style="519" customWidth="1"/>
    <col min="2823" max="2823" width="15.85546875" style="519" customWidth="1"/>
    <col min="2824" max="2824" width="22.28515625" style="519" customWidth="1"/>
    <col min="2825" max="2825" width="9.5703125" style="519" customWidth="1"/>
    <col min="2826" max="2826" width="26.42578125" style="519" customWidth="1"/>
    <col min="2827" max="2827" width="45.85546875" style="519" customWidth="1"/>
    <col min="2828" max="3072" width="9.140625" style="519"/>
    <col min="3073" max="3073" width="10.28515625" style="519" customWidth="1"/>
    <col min="3074" max="3074" width="25.85546875" style="519" customWidth="1"/>
    <col min="3075" max="3075" width="54.42578125" style="519" customWidth="1"/>
    <col min="3076" max="3076" width="15.42578125" style="519" customWidth="1"/>
    <col min="3077" max="3077" width="16.42578125" style="519" customWidth="1"/>
    <col min="3078" max="3078" width="16.5703125" style="519" customWidth="1"/>
    <col min="3079" max="3079" width="15.85546875" style="519" customWidth="1"/>
    <col min="3080" max="3080" width="22.28515625" style="519" customWidth="1"/>
    <col min="3081" max="3081" width="9.5703125" style="519" customWidth="1"/>
    <col min="3082" max="3082" width="26.42578125" style="519" customWidth="1"/>
    <col min="3083" max="3083" width="45.85546875" style="519" customWidth="1"/>
    <col min="3084" max="3328" width="9.140625" style="519"/>
    <col min="3329" max="3329" width="10.28515625" style="519" customWidth="1"/>
    <col min="3330" max="3330" width="25.85546875" style="519" customWidth="1"/>
    <col min="3331" max="3331" width="54.42578125" style="519" customWidth="1"/>
    <col min="3332" max="3332" width="15.42578125" style="519" customWidth="1"/>
    <col min="3333" max="3333" width="16.42578125" style="519" customWidth="1"/>
    <col min="3334" max="3334" width="16.5703125" style="519" customWidth="1"/>
    <col min="3335" max="3335" width="15.85546875" style="519" customWidth="1"/>
    <col min="3336" max="3336" width="22.28515625" style="519" customWidth="1"/>
    <col min="3337" max="3337" width="9.5703125" style="519" customWidth="1"/>
    <col min="3338" max="3338" width="26.42578125" style="519" customWidth="1"/>
    <col min="3339" max="3339" width="45.85546875" style="519" customWidth="1"/>
    <col min="3340" max="3584" width="9.140625" style="519"/>
    <col min="3585" max="3585" width="10.28515625" style="519" customWidth="1"/>
    <col min="3586" max="3586" width="25.85546875" style="519" customWidth="1"/>
    <col min="3587" max="3587" width="54.42578125" style="519" customWidth="1"/>
    <col min="3588" max="3588" width="15.42578125" style="519" customWidth="1"/>
    <col min="3589" max="3589" width="16.42578125" style="519" customWidth="1"/>
    <col min="3590" max="3590" width="16.5703125" style="519" customWidth="1"/>
    <col min="3591" max="3591" width="15.85546875" style="519" customWidth="1"/>
    <col min="3592" max="3592" width="22.28515625" style="519" customWidth="1"/>
    <col min="3593" max="3593" width="9.5703125" style="519" customWidth="1"/>
    <col min="3594" max="3594" width="26.42578125" style="519" customWidth="1"/>
    <col min="3595" max="3595" width="45.85546875" style="519" customWidth="1"/>
    <col min="3596" max="3840" width="9.140625" style="519"/>
    <col min="3841" max="3841" width="10.28515625" style="519" customWidth="1"/>
    <col min="3842" max="3842" width="25.85546875" style="519" customWidth="1"/>
    <col min="3843" max="3843" width="54.42578125" style="519" customWidth="1"/>
    <col min="3844" max="3844" width="15.42578125" style="519" customWidth="1"/>
    <col min="3845" max="3845" width="16.42578125" style="519" customWidth="1"/>
    <col min="3846" max="3846" width="16.5703125" style="519" customWidth="1"/>
    <col min="3847" max="3847" width="15.85546875" style="519" customWidth="1"/>
    <col min="3848" max="3848" width="22.28515625" style="519" customWidth="1"/>
    <col min="3849" max="3849" width="9.5703125" style="519" customWidth="1"/>
    <col min="3850" max="3850" width="26.42578125" style="519" customWidth="1"/>
    <col min="3851" max="3851" width="45.85546875" style="519" customWidth="1"/>
    <col min="3852" max="4096" width="9.140625" style="519"/>
    <col min="4097" max="4097" width="10.28515625" style="519" customWidth="1"/>
    <col min="4098" max="4098" width="25.85546875" style="519" customWidth="1"/>
    <col min="4099" max="4099" width="54.42578125" style="519" customWidth="1"/>
    <col min="4100" max="4100" width="15.42578125" style="519" customWidth="1"/>
    <col min="4101" max="4101" width="16.42578125" style="519" customWidth="1"/>
    <col min="4102" max="4102" width="16.5703125" style="519" customWidth="1"/>
    <col min="4103" max="4103" width="15.85546875" style="519" customWidth="1"/>
    <col min="4104" max="4104" width="22.28515625" style="519" customWidth="1"/>
    <col min="4105" max="4105" width="9.5703125" style="519" customWidth="1"/>
    <col min="4106" max="4106" width="26.42578125" style="519" customWidth="1"/>
    <col min="4107" max="4107" width="45.85546875" style="519" customWidth="1"/>
    <col min="4108" max="4352" width="9.140625" style="519"/>
    <col min="4353" max="4353" width="10.28515625" style="519" customWidth="1"/>
    <col min="4354" max="4354" width="25.85546875" style="519" customWidth="1"/>
    <col min="4355" max="4355" width="54.42578125" style="519" customWidth="1"/>
    <col min="4356" max="4356" width="15.42578125" style="519" customWidth="1"/>
    <col min="4357" max="4357" width="16.42578125" style="519" customWidth="1"/>
    <col min="4358" max="4358" width="16.5703125" style="519" customWidth="1"/>
    <col min="4359" max="4359" width="15.85546875" style="519" customWidth="1"/>
    <col min="4360" max="4360" width="22.28515625" style="519" customWidth="1"/>
    <col min="4361" max="4361" width="9.5703125" style="519" customWidth="1"/>
    <col min="4362" max="4362" width="26.42578125" style="519" customWidth="1"/>
    <col min="4363" max="4363" width="45.85546875" style="519" customWidth="1"/>
    <col min="4364" max="4608" width="9.140625" style="519"/>
    <col min="4609" max="4609" width="10.28515625" style="519" customWidth="1"/>
    <col min="4610" max="4610" width="25.85546875" style="519" customWidth="1"/>
    <col min="4611" max="4611" width="54.42578125" style="519" customWidth="1"/>
    <col min="4612" max="4612" width="15.42578125" style="519" customWidth="1"/>
    <col min="4613" max="4613" width="16.42578125" style="519" customWidth="1"/>
    <col min="4614" max="4614" width="16.5703125" style="519" customWidth="1"/>
    <col min="4615" max="4615" width="15.85546875" style="519" customWidth="1"/>
    <col min="4616" max="4616" width="22.28515625" style="519" customWidth="1"/>
    <col min="4617" max="4617" width="9.5703125" style="519" customWidth="1"/>
    <col min="4618" max="4618" width="26.42578125" style="519" customWidth="1"/>
    <col min="4619" max="4619" width="45.85546875" style="519" customWidth="1"/>
    <col min="4620" max="4864" width="9.140625" style="519"/>
    <col min="4865" max="4865" width="10.28515625" style="519" customWidth="1"/>
    <col min="4866" max="4866" width="25.85546875" style="519" customWidth="1"/>
    <col min="4867" max="4867" width="54.42578125" style="519" customWidth="1"/>
    <col min="4868" max="4868" width="15.42578125" style="519" customWidth="1"/>
    <col min="4869" max="4869" width="16.42578125" style="519" customWidth="1"/>
    <col min="4870" max="4870" width="16.5703125" style="519" customWidth="1"/>
    <col min="4871" max="4871" width="15.85546875" style="519" customWidth="1"/>
    <col min="4872" max="4872" width="22.28515625" style="519" customWidth="1"/>
    <col min="4873" max="4873" width="9.5703125" style="519" customWidth="1"/>
    <col min="4874" max="4874" width="26.42578125" style="519" customWidth="1"/>
    <col min="4875" max="4875" width="45.85546875" style="519" customWidth="1"/>
    <col min="4876" max="5120" width="9.140625" style="519"/>
    <col min="5121" max="5121" width="10.28515625" style="519" customWidth="1"/>
    <col min="5122" max="5122" width="25.85546875" style="519" customWidth="1"/>
    <col min="5123" max="5123" width="54.42578125" style="519" customWidth="1"/>
    <col min="5124" max="5124" width="15.42578125" style="519" customWidth="1"/>
    <col min="5125" max="5125" width="16.42578125" style="519" customWidth="1"/>
    <col min="5126" max="5126" width="16.5703125" style="519" customWidth="1"/>
    <col min="5127" max="5127" width="15.85546875" style="519" customWidth="1"/>
    <col min="5128" max="5128" width="22.28515625" style="519" customWidth="1"/>
    <col min="5129" max="5129" width="9.5703125" style="519" customWidth="1"/>
    <col min="5130" max="5130" width="26.42578125" style="519" customWidth="1"/>
    <col min="5131" max="5131" width="45.85546875" style="519" customWidth="1"/>
    <col min="5132" max="5376" width="9.140625" style="519"/>
    <col min="5377" max="5377" width="10.28515625" style="519" customWidth="1"/>
    <col min="5378" max="5378" width="25.85546875" style="519" customWidth="1"/>
    <col min="5379" max="5379" width="54.42578125" style="519" customWidth="1"/>
    <col min="5380" max="5380" width="15.42578125" style="519" customWidth="1"/>
    <col min="5381" max="5381" width="16.42578125" style="519" customWidth="1"/>
    <col min="5382" max="5382" width="16.5703125" style="519" customWidth="1"/>
    <col min="5383" max="5383" width="15.85546875" style="519" customWidth="1"/>
    <col min="5384" max="5384" width="22.28515625" style="519" customWidth="1"/>
    <col min="5385" max="5385" width="9.5703125" style="519" customWidth="1"/>
    <col min="5386" max="5386" width="26.42578125" style="519" customWidth="1"/>
    <col min="5387" max="5387" width="45.85546875" style="519" customWidth="1"/>
    <col min="5388" max="5632" width="9.140625" style="519"/>
    <col min="5633" max="5633" width="10.28515625" style="519" customWidth="1"/>
    <col min="5634" max="5634" width="25.85546875" style="519" customWidth="1"/>
    <col min="5635" max="5635" width="54.42578125" style="519" customWidth="1"/>
    <col min="5636" max="5636" width="15.42578125" style="519" customWidth="1"/>
    <col min="5637" max="5637" width="16.42578125" style="519" customWidth="1"/>
    <col min="5638" max="5638" width="16.5703125" style="519" customWidth="1"/>
    <col min="5639" max="5639" width="15.85546875" style="519" customWidth="1"/>
    <col min="5640" max="5640" width="22.28515625" style="519" customWidth="1"/>
    <col min="5641" max="5641" width="9.5703125" style="519" customWidth="1"/>
    <col min="5642" max="5642" width="26.42578125" style="519" customWidth="1"/>
    <col min="5643" max="5643" width="45.85546875" style="519" customWidth="1"/>
    <col min="5644" max="5888" width="9.140625" style="519"/>
    <col min="5889" max="5889" width="10.28515625" style="519" customWidth="1"/>
    <col min="5890" max="5890" width="25.85546875" style="519" customWidth="1"/>
    <col min="5891" max="5891" width="54.42578125" style="519" customWidth="1"/>
    <col min="5892" max="5892" width="15.42578125" style="519" customWidth="1"/>
    <col min="5893" max="5893" width="16.42578125" style="519" customWidth="1"/>
    <col min="5894" max="5894" width="16.5703125" style="519" customWidth="1"/>
    <col min="5895" max="5895" width="15.85546875" style="519" customWidth="1"/>
    <col min="5896" max="5896" width="22.28515625" style="519" customWidth="1"/>
    <col min="5897" max="5897" width="9.5703125" style="519" customWidth="1"/>
    <col min="5898" max="5898" width="26.42578125" style="519" customWidth="1"/>
    <col min="5899" max="5899" width="45.85546875" style="519" customWidth="1"/>
    <col min="5900" max="6144" width="9.140625" style="519"/>
    <col min="6145" max="6145" width="10.28515625" style="519" customWidth="1"/>
    <col min="6146" max="6146" width="25.85546875" style="519" customWidth="1"/>
    <col min="6147" max="6147" width="54.42578125" style="519" customWidth="1"/>
    <col min="6148" max="6148" width="15.42578125" style="519" customWidth="1"/>
    <col min="6149" max="6149" width="16.42578125" style="519" customWidth="1"/>
    <col min="6150" max="6150" width="16.5703125" style="519" customWidth="1"/>
    <col min="6151" max="6151" width="15.85546875" style="519" customWidth="1"/>
    <col min="6152" max="6152" width="22.28515625" style="519" customWidth="1"/>
    <col min="6153" max="6153" width="9.5703125" style="519" customWidth="1"/>
    <col min="6154" max="6154" width="26.42578125" style="519" customWidth="1"/>
    <col min="6155" max="6155" width="45.85546875" style="519" customWidth="1"/>
    <col min="6156" max="6400" width="9.140625" style="519"/>
    <col min="6401" max="6401" width="10.28515625" style="519" customWidth="1"/>
    <col min="6402" max="6402" width="25.85546875" style="519" customWidth="1"/>
    <col min="6403" max="6403" width="54.42578125" style="519" customWidth="1"/>
    <col min="6404" max="6404" width="15.42578125" style="519" customWidth="1"/>
    <col min="6405" max="6405" width="16.42578125" style="519" customWidth="1"/>
    <col min="6406" max="6406" width="16.5703125" style="519" customWidth="1"/>
    <col min="6407" max="6407" width="15.85546875" style="519" customWidth="1"/>
    <col min="6408" max="6408" width="22.28515625" style="519" customWidth="1"/>
    <col min="6409" max="6409" width="9.5703125" style="519" customWidth="1"/>
    <col min="6410" max="6410" width="26.42578125" style="519" customWidth="1"/>
    <col min="6411" max="6411" width="45.85546875" style="519" customWidth="1"/>
    <col min="6412" max="6656" width="9.140625" style="519"/>
    <col min="6657" max="6657" width="10.28515625" style="519" customWidth="1"/>
    <col min="6658" max="6658" width="25.85546875" style="519" customWidth="1"/>
    <col min="6659" max="6659" width="54.42578125" style="519" customWidth="1"/>
    <col min="6660" max="6660" width="15.42578125" style="519" customWidth="1"/>
    <col min="6661" max="6661" width="16.42578125" style="519" customWidth="1"/>
    <col min="6662" max="6662" width="16.5703125" style="519" customWidth="1"/>
    <col min="6663" max="6663" width="15.85546875" style="519" customWidth="1"/>
    <col min="6664" max="6664" width="22.28515625" style="519" customWidth="1"/>
    <col min="6665" max="6665" width="9.5703125" style="519" customWidth="1"/>
    <col min="6666" max="6666" width="26.42578125" style="519" customWidth="1"/>
    <col min="6667" max="6667" width="45.85546875" style="519" customWidth="1"/>
    <col min="6668" max="6912" width="9.140625" style="519"/>
    <col min="6913" max="6913" width="10.28515625" style="519" customWidth="1"/>
    <col min="6914" max="6914" width="25.85546875" style="519" customWidth="1"/>
    <col min="6915" max="6915" width="54.42578125" style="519" customWidth="1"/>
    <col min="6916" max="6916" width="15.42578125" style="519" customWidth="1"/>
    <col min="6917" max="6917" width="16.42578125" style="519" customWidth="1"/>
    <col min="6918" max="6918" width="16.5703125" style="519" customWidth="1"/>
    <col min="6919" max="6919" width="15.85546875" style="519" customWidth="1"/>
    <col min="6920" max="6920" width="22.28515625" style="519" customWidth="1"/>
    <col min="6921" max="6921" width="9.5703125" style="519" customWidth="1"/>
    <col min="6922" max="6922" width="26.42578125" style="519" customWidth="1"/>
    <col min="6923" max="6923" width="45.85546875" style="519" customWidth="1"/>
    <col min="6924" max="7168" width="9.140625" style="519"/>
    <col min="7169" max="7169" width="10.28515625" style="519" customWidth="1"/>
    <col min="7170" max="7170" width="25.85546875" style="519" customWidth="1"/>
    <col min="7171" max="7171" width="54.42578125" style="519" customWidth="1"/>
    <col min="7172" max="7172" width="15.42578125" style="519" customWidth="1"/>
    <col min="7173" max="7173" width="16.42578125" style="519" customWidth="1"/>
    <col min="7174" max="7174" width="16.5703125" style="519" customWidth="1"/>
    <col min="7175" max="7175" width="15.85546875" style="519" customWidth="1"/>
    <col min="7176" max="7176" width="22.28515625" style="519" customWidth="1"/>
    <col min="7177" max="7177" width="9.5703125" style="519" customWidth="1"/>
    <col min="7178" max="7178" width="26.42578125" style="519" customWidth="1"/>
    <col min="7179" max="7179" width="45.85546875" style="519" customWidth="1"/>
    <col min="7180" max="7424" width="9.140625" style="519"/>
    <col min="7425" max="7425" width="10.28515625" style="519" customWidth="1"/>
    <col min="7426" max="7426" width="25.85546875" style="519" customWidth="1"/>
    <col min="7427" max="7427" width="54.42578125" style="519" customWidth="1"/>
    <col min="7428" max="7428" width="15.42578125" style="519" customWidth="1"/>
    <col min="7429" max="7429" width="16.42578125" style="519" customWidth="1"/>
    <col min="7430" max="7430" width="16.5703125" style="519" customWidth="1"/>
    <col min="7431" max="7431" width="15.85546875" style="519" customWidth="1"/>
    <col min="7432" max="7432" width="22.28515625" style="519" customWidth="1"/>
    <col min="7433" max="7433" width="9.5703125" style="519" customWidth="1"/>
    <col min="7434" max="7434" width="26.42578125" style="519" customWidth="1"/>
    <col min="7435" max="7435" width="45.85546875" style="519" customWidth="1"/>
    <col min="7436" max="7680" width="9.140625" style="519"/>
    <col min="7681" max="7681" width="10.28515625" style="519" customWidth="1"/>
    <col min="7682" max="7682" width="25.85546875" style="519" customWidth="1"/>
    <col min="7683" max="7683" width="54.42578125" style="519" customWidth="1"/>
    <col min="7684" max="7684" width="15.42578125" style="519" customWidth="1"/>
    <col min="7685" max="7685" width="16.42578125" style="519" customWidth="1"/>
    <col min="7686" max="7686" width="16.5703125" style="519" customWidth="1"/>
    <col min="7687" max="7687" width="15.85546875" style="519" customWidth="1"/>
    <col min="7688" max="7688" width="22.28515625" style="519" customWidth="1"/>
    <col min="7689" max="7689" width="9.5703125" style="519" customWidth="1"/>
    <col min="7690" max="7690" width="26.42578125" style="519" customWidth="1"/>
    <col min="7691" max="7691" width="45.85546875" style="519" customWidth="1"/>
    <col min="7692" max="7936" width="9.140625" style="519"/>
    <col min="7937" max="7937" width="10.28515625" style="519" customWidth="1"/>
    <col min="7938" max="7938" width="25.85546875" style="519" customWidth="1"/>
    <col min="7939" max="7939" width="54.42578125" style="519" customWidth="1"/>
    <col min="7940" max="7940" width="15.42578125" style="519" customWidth="1"/>
    <col min="7941" max="7941" width="16.42578125" style="519" customWidth="1"/>
    <col min="7942" max="7942" width="16.5703125" style="519" customWidth="1"/>
    <col min="7943" max="7943" width="15.85546875" style="519" customWidth="1"/>
    <col min="7944" max="7944" width="22.28515625" style="519" customWidth="1"/>
    <col min="7945" max="7945" width="9.5703125" style="519" customWidth="1"/>
    <col min="7946" max="7946" width="26.42578125" style="519" customWidth="1"/>
    <col min="7947" max="7947" width="45.85546875" style="519" customWidth="1"/>
    <col min="7948" max="8192" width="9.140625" style="519"/>
    <col min="8193" max="8193" width="10.28515625" style="519" customWidth="1"/>
    <col min="8194" max="8194" width="25.85546875" style="519" customWidth="1"/>
    <col min="8195" max="8195" width="54.42578125" style="519" customWidth="1"/>
    <col min="8196" max="8196" width="15.42578125" style="519" customWidth="1"/>
    <col min="8197" max="8197" width="16.42578125" style="519" customWidth="1"/>
    <col min="8198" max="8198" width="16.5703125" style="519" customWidth="1"/>
    <col min="8199" max="8199" width="15.85546875" style="519" customWidth="1"/>
    <col min="8200" max="8200" width="22.28515625" style="519" customWidth="1"/>
    <col min="8201" max="8201" width="9.5703125" style="519" customWidth="1"/>
    <col min="8202" max="8202" width="26.42578125" style="519" customWidth="1"/>
    <col min="8203" max="8203" width="45.85546875" style="519" customWidth="1"/>
    <col min="8204" max="8448" width="9.140625" style="519"/>
    <col min="8449" max="8449" width="10.28515625" style="519" customWidth="1"/>
    <col min="8450" max="8450" width="25.85546875" style="519" customWidth="1"/>
    <col min="8451" max="8451" width="54.42578125" style="519" customWidth="1"/>
    <col min="8452" max="8452" width="15.42578125" style="519" customWidth="1"/>
    <col min="8453" max="8453" width="16.42578125" style="519" customWidth="1"/>
    <col min="8454" max="8454" width="16.5703125" style="519" customWidth="1"/>
    <col min="8455" max="8455" width="15.85546875" style="519" customWidth="1"/>
    <col min="8456" max="8456" width="22.28515625" style="519" customWidth="1"/>
    <col min="8457" max="8457" width="9.5703125" style="519" customWidth="1"/>
    <col min="8458" max="8458" width="26.42578125" style="519" customWidth="1"/>
    <col min="8459" max="8459" width="45.85546875" style="519" customWidth="1"/>
    <col min="8460" max="8704" width="9.140625" style="519"/>
    <col min="8705" max="8705" width="10.28515625" style="519" customWidth="1"/>
    <col min="8706" max="8706" width="25.85546875" style="519" customWidth="1"/>
    <col min="8707" max="8707" width="54.42578125" style="519" customWidth="1"/>
    <col min="8708" max="8708" width="15.42578125" style="519" customWidth="1"/>
    <col min="8709" max="8709" width="16.42578125" style="519" customWidth="1"/>
    <col min="8710" max="8710" width="16.5703125" style="519" customWidth="1"/>
    <col min="8711" max="8711" width="15.85546875" style="519" customWidth="1"/>
    <col min="8712" max="8712" width="22.28515625" style="519" customWidth="1"/>
    <col min="8713" max="8713" width="9.5703125" style="519" customWidth="1"/>
    <col min="8714" max="8714" width="26.42578125" style="519" customWidth="1"/>
    <col min="8715" max="8715" width="45.85546875" style="519" customWidth="1"/>
    <col min="8716" max="8960" width="9.140625" style="519"/>
    <col min="8961" max="8961" width="10.28515625" style="519" customWidth="1"/>
    <col min="8962" max="8962" width="25.85546875" style="519" customWidth="1"/>
    <col min="8963" max="8963" width="54.42578125" style="519" customWidth="1"/>
    <col min="8964" max="8964" width="15.42578125" style="519" customWidth="1"/>
    <col min="8965" max="8965" width="16.42578125" style="519" customWidth="1"/>
    <col min="8966" max="8966" width="16.5703125" style="519" customWidth="1"/>
    <col min="8967" max="8967" width="15.85546875" style="519" customWidth="1"/>
    <col min="8968" max="8968" width="22.28515625" style="519" customWidth="1"/>
    <col min="8969" max="8969" width="9.5703125" style="519" customWidth="1"/>
    <col min="8970" max="8970" width="26.42578125" style="519" customWidth="1"/>
    <col min="8971" max="8971" width="45.85546875" style="519" customWidth="1"/>
    <col min="8972" max="9216" width="9.140625" style="519"/>
    <col min="9217" max="9217" width="10.28515625" style="519" customWidth="1"/>
    <col min="9218" max="9218" width="25.85546875" style="519" customWidth="1"/>
    <col min="9219" max="9219" width="54.42578125" style="519" customWidth="1"/>
    <col min="9220" max="9220" width="15.42578125" style="519" customWidth="1"/>
    <col min="9221" max="9221" width="16.42578125" style="519" customWidth="1"/>
    <col min="9222" max="9222" width="16.5703125" style="519" customWidth="1"/>
    <col min="9223" max="9223" width="15.85546875" style="519" customWidth="1"/>
    <col min="9224" max="9224" width="22.28515625" style="519" customWidth="1"/>
    <col min="9225" max="9225" width="9.5703125" style="519" customWidth="1"/>
    <col min="9226" max="9226" width="26.42578125" style="519" customWidth="1"/>
    <col min="9227" max="9227" width="45.85546875" style="519" customWidth="1"/>
    <col min="9228" max="9472" width="9.140625" style="519"/>
    <col min="9473" max="9473" width="10.28515625" style="519" customWidth="1"/>
    <col min="9474" max="9474" width="25.85546875" style="519" customWidth="1"/>
    <col min="9475" max="9475" width="54.42578125" style="519" customWidth="1"/>
    <col min="9476" max="9476" width="15.42578125" style="519" customWidth="1"/>
    <col min="9477" max="9477" width="16.42578125" style="519" customWidth="1"/>
    <col min="9478" max="9478" width="16.5703125" style="519" customWidth="1"/>
    <col min="9479" max="9479" width="15.85546875" style="519" customWidth="1"/>
    <col min="9480" max="9480" width="22.28515625" style="519" customWidth="1"/>
    <col min="9481" max="9481" width="9.5703125" style="519" customWidth="1"/>
    <col min="9482" max="9482" width="26.42578125" style="519" customWidth="1"/>
    <col min="9483" max="9483" width="45.85546875" style="519" customWidth="1"/>
    <col min="9484" max="9728" width="9.140625" style="519"/>
    <col min="9729" max="9729" width="10.28515625" style="519" customWidth="1"/>
    <col min="9730" max="9730" width="25.85546875" style="519" customWidth="1"/>
    <col min="9731" max="9731" width="54.42578125" style="519" customWidth="1"/>
    <col min="9732" max="9732" width="15.42578125" style="519" customWidth="1"/>
    <col min="9733" max="9733" width="16.42578125" style="519" customWidth="1"/>
    <col min="9734" max="9734" width="16.5703125" style="519" customWidth="1"/>
    <col min="9735" max="9735" width="15.85546875" style="519" customWidth="1"/>
    <col min="9736" max="9736" width="22.28515625" style="519" customWidth="1"/>
    <col min="9737" max="9737" width="9.5703125" style="519" customWidth="1"/>
    <col min="9738" max="9738" width="26.42578125" style="519" customWidth="1"/>
    <col min="9739" max="9739" width="45.85546875" style="519" customWidth="1"/>
    <col min="9740" max="9984" width="9.140625" style="519"/>
    <col min="9985" max="9985" width="10.28515625" style="519" customWidth="1"/>
    <col min="9986" max="9986" width="25.85546875" style="519" customWidth="1"/>
    <col min="9987" max="9987" width="54.42578125" style="519" customWidth="1"/>
    <col min="9988" max="9988" width="15.42578125" style="519" customWidth="1"/>
    <col min="9989" max="9989" width="16.42578125" style="519" customWidth="1"/>
    <col min="9990" max="9990" width="16.5703125" style="519" customWidth="1"/>
    <col min="9991" max="9991" width="15.85546875" style="519" customWidth="1"/>
    <col min="9992" max="9992" width="22.28515625" style="519" customWidth="1"/>
    <col min="9993" max="9993" width="9.5703125" style="519" customWidth="1"/>
    <col min="9994" max="9994" width="26.42578125" style="519" customWidth="1"/>
    <col min="9995" max="9995" width="45.85546875" style="519" customWidth="1"/>
    <col min="9996" max="10240" width="9.140625" style="519"/>
    <col min="10241" max="10241" width="10.28515625" style="519" customWidth="1"/>
    <col min="10242" max="10242" width="25.85546875" style="519" customWidth="1"/>
    <col min="10243" max="10243" width="54.42578125" style="519" customWidth="1"/>
    <col min="10244" max="10244" width="15.42578125" style="519" customWidth="1"/>
    <col min="10245" max="10245" width="16.42578125" style="519" customWidth="1"/>
    <col min="10246" max="10246" width="16.5703125" style="519" customWidth="1"/>
    <col min="10247" max="10247" width="15.85546875" style="519" customWidth="1"/>
    <col min="10248" max="10248" width="22.28515625" style="519" customWidth="1"/>
    <col min="10249" max="10249" width="9.5703125" style="519" customWidth="1"/>
    <col min="10250" max="10250" width="26.42578125" style="519" customWidth="1"/>
    <col min="10251" max="10251" width="45.85546875" style="519" customWidth="1"/>
    <col min="10252" max="10496" width="9.140625" style="519"/>
    <col min="10497" max="10497" width="10.28515625" style="519" customWidth="1"/>
    <col min="10498" max="10498" width="25.85546875" style="519" customWidth="1"/>
    <col min="10499" max="10499" width="54.42578125" style="519" customWidth="1"/>
    <col min="10500" max="10500" width="15.42578125" style="519" customWidth="1"/>
    <col min="10501" max="10501" width="16.42578125" style="519" customWidth="1"/>
    <col min="10502" max="10502" width="16.5703125" style="519" customWidth="1"/>
    <col min="10503" max="10503" width="15.85546875" style="519" customWidth="1"/>
    <col min="10504" max="10504" width="22.28515625" style="519" customWidth="1"/>
    <col min="10505" max="10505" width="9.5703125" style="519" customWidth="1"/>
    <col min="10506" max="10506" width="26.42578125" style="519" customWidth="1"/>
    <col min="10507" max="10507" width="45.85546875" style="519" customWidth="1"/>
    <col min="10508" max="10752" width="9.140625" style="519"/>
    <col min="10753" max="10753" width="10.28515625" style="519" customWidth="1"/>
    <col min="10754" max="10754" width="25.85546875" style="519" customWidth="1"/>
    <col min="10755" max="10755" width="54.42578125" style="519" customWidth="1"/>
    <col min="10756" max="10756" width="15.42578125" style="519" customWidth="1"/>
    <col min="10757" max="10757" width="16.42578125" style="519" customWidth="1"/>
    <col min="10758" max="10758" width="16.5703125" style="519" customWidth="1"/>
    <col min="10759" max="10759" width="15.85546875" style="519" customWidth="1"/>
    <col min="10760" max="10760" width="22.28515625" style="519" customWidth="1"/>
    <col min="10761" max="10761" width="9.5703125" style="519" customWidth="1"/>
    <col min="10762" max="10762" width="26.42578125" style="519" customWidth="1"/>
    <col min="10763" max="10763" width="45.85546875" style="519" customWidth="1"/>
    <col min="10764" max="11008" width="9.140625" style="519"/>
    <col min="11009" max="11009" width="10.28515625" style="519" customWidth="1"/>
    <col min="11010" max="11010" width="25.85546875" style="519" customWidth="1"/>
    <col min="11011" max="11011" width="54.42578125" style="519" customWidth="1"/>
    <col min="11012" max="11012" width="15.42578125" style="519" customWidth="1"/>
    <col min="11013" max="11013" width="16.42578125" style="519" customWidth="1"/>
    <col min="11014" max="11014" width="16.5703125" style="519" customWidth="1"/>
    <col min="11015" max="11015" width="15.85546875" style="519" customWidth="1"/>
    <col min="11016" max="11016" width="22.28515625" style="519" customWidth="1"/>
    <col min="11017" max="11017" width="9.5703125" style="519" customWidth="1"/>
    <col min="11018" max="11018" width="26.42578125" style="519" customWidth="1"/>
    <col min="11019" max="11019" width="45.85546875" style="519" customWidth="1"/>
    <col min="11020" max="11264" width="9.140625" style="519"/>
    <col min="11265" max="11265" width="10.28515625" style="519" customWidth="1"/>
    <col min="11266" max="11266" width="25.85546875" style="519" customWidth="1"/>
    <col min="11267" max="11267" width="54.42578125" style="519" customWidth="1"/>
    <col min="11268" max="11268" width="15.42578125" style="519" customWidth="1"/>
    <col min="11269" max="11269" width="16.42578125" style="519" customWidth="1"/>
    <col min="11270" max="11270" width="16.5703125" style="519" customWidth="1"/>
    <col min="11271" max="11271" width="15.85546875" style="519" customWidth="1"/>
    <col min="11272" max="11272" width="22.28515625" style="519" customWidth="1"/>
    <col min="11273" max="11273" width="9.5703125" style="519" customWidth="1"/>
    <col min="11274" max="11274" width="26.42578125" style="519" customWidth="1"/>
    <col min="11275" max="11275" width="45.85546875" style="519" customWidth="1"/>
    <col min="11276" max="11520" width="9.140625" style="519"/>
    <col min="11521" max="11521" width="10.28515625" style="519" customWidth="1"/>
    <col min="11522" max="11522" width="25.85546875" style="519" customWidth="1"/>
    <col min="11523" max="11523" width="54.42578125" style="519" customWidth="1"/>
    <col min="11524" max="11524" width="15.42578125" style="519" customWidth="1"/>
    <col min="11525" max="11525" width="16.42578125" style="519" customWidth="1"/>
    <col min="11526" max="11526" width="16.5703125" style="519" customWidth="1"/>
    <col min="11527" max="11527" width="15.85546875" style="519" customWidth="1"/>
    <col min="11528" max="11528" width="22.28515625" style="519" customWidth="1"/>
    <col min="11529" max="11529" width="9.5703125" style="519" customWidth="1"/>
    <col min="11530" max="11530" width="26.42578125" style="519" customWidth="1"/>
    <col min="11531" max="11531" width="45.85546875" style="519" customWidth="1"/>
    <col min="11532" max="11776" width="9.140625" style="519"/>
    <col min="11777" max="11777" width="10.28515625" style="519" customWidth="1"/>
    <col min="11778" max="11778" width="25.85546875" style="519" customWidth="1"/>
    <col min="11779" max="11779" width="54.42578125" style="519" customWidth="1"/>
    <col min="11780" max="11780" width="15.42578125" style="519" customWidth="1"/>
    <col min="11781" max="11781" width="16.42578125" style="519" customWidth="1"/>
    <col min="11782" max="11782" width="16.5703125" style="519" customWidth="1"/>
    <col min="11783" max="11783" width="15.85546875" style="519" customWidth="1"/>
    <col min="11784" max="11784" width="22.28515625" style="519" customWidth="1"/>
    <col min="11785" max="11785" width="9.5703125" style="519" customWidth="1"/>
    <col min="11786" max="11786" width="26.42578125" style="519" customWidth="1"/>
    <col min="11787" max="11787" width="45.85546875" style="519" customWidth="1"/>
    <col min="11788" max="12032" width="9.140625" style="519"/>
    <col min="12033" max="12033" width="10.28515625" style="519" customWidth="1"/>
    <col min="12034" max="12034" width="25.85546875" style="519" customWidth="1"/>
    <col min="12035" max="12035" width="54.42578125" style="519" customWidth="1"/>
    <col min="12036" max="12036" width="15.42578125" style="519" customWidth="1"/>
    <col min="12037" max="12037" width="16.42578125" style="519" customWidth="1"/>
    <col min="12038" max="12038" width="16.5703125" style="519" customWidth="1"/>
    <col min="12039" max="12039" width="15.85546875" style="519" customWidth="1"/>
    <col min="12040" max="12040" width="22.28515625" style="519" customWidth="1"/>
    <col min="12041" max="12041" width="9.5703125" style="519" customWidth="1"/>
    <col min="12042" max="12042" width="26.42578125" style="519" customWidth="1"/>
    <col min="12043" max="12043" width="45.85546875" style="519" customWidth="1"/>
    <col min="12044" max="12288" width="9.140625" style="519"/>
    <col min="12289" max="12289" width="10.28515625" style="519" customWidth="1"/>
    <col min="12290" max="12290" width="25.85546875" style="519" customWidth="1"/>
    <col min="12291" max="12291" width="54.42578125" style="519" customWidth="1"/>
    <col min="12292" max="12292" width="15.42578125" style="519" customWidth="1"/>
    <col min="12293" max="12293" width="16.42578125" style="519" customWidth="1"/>
    <col min="12294" max="12294" width="16.5703125" style="519" customWidth="1"/>
    <col min="12295" max="12295" width="15.85546875" style="519" customWidth="1"/>
    <col min="12296" max="12296" width="22.28515625" style="519" customWidth="1"/>
    <col min="12297" max="12297" width="9.5703125" style="519" customWidth="1"/>
    <col min="12298" max="12298" width="26.42578125" style="519" customWidth="1"/>
    <col min="12299" max="12299" width="45.85546875" style="519" customWidth="1"/>
    <col min="12300" max="12544" width="9.140625" style="519"/>
    <col min="12545" max="12545" width="10.28515625" style="519" customWidth="1"/>
    <col min="12546" max="12546" width="25.85546875" style="519" customWidth="1"/>
    <col min="12547" max="12547" width="54.42578125" style="519" customWidth="1"/>
    <col min="12548" max="12548" width="15.42578125" style="519" customWidth="1"/>
    <col min="12549" max="12549" width="16.42578125" style="519" customWidth="1"/>
    <col min="12550" max="12550" width="16.5703125" style="519" customWidth="1"/>
    <col min="12551" max="12551" width="15.85546875" style="519" customWidth="1"/>
    <col min="12552" max="12552" width="22.28515625" style="519" customWidth="1"/>
    <col min="12553" max="12553" width="9.5703125" style="519" customWidth="1"/>
    <col min="12554" max="12554" width="26.42578125" style="519" customWidth="1"/>
    <col min="12555" max="12555" width="45.85546875" style="519" customWidth="1"/>
    <col min="12556" max="12800" width="9.140625" style="519"/>
    <col min="12801" max="12801" width="10.28515625" style="519" customWidth="1"/>
    <col min="12802" max="12802" width="25.85546875" style="519" customWidth="1"/>
    <col min="12803" max="12803" width="54.42578125" style="519" customWidth="1"/>
    <col min="12804" max="12804" width="15.42578125" style="519" customWidth="1"/>
    <col min="12805" max="12805" width="16.42578125" style="519" customWidth="1"/>
    <col min="12806" max="12806" width="16.5703125" style="519" customWidth="1"/>
    <col min="12807" max="12807" width="15.85546875" style="519" customWidth="1"/>
    <col min="12808" max="12808" width="22.28515625" style="519" customWidth="1"/>
    <col min="12809" max="12809" width="9.5703125" style="519" customWidth="1"/>
    <col min="12810" max="12810" width="26.42578125" style="519" customWidth="1"/>
    <col min="12811" max="12811" width="45.85546875" style="519" customWidth="1"/>
    <col min="12812" max="13056" width="9.140625" style="519"/>
    <col min="13057" max="13057" width="10.28515625" style="519" customWidth="1"/>
    <col min="13058" max="13058" width="25.85546875" style="519" customWidth="1"/>
    <col min="13059" max="13059" width="54.42578125" style="519" customWidth="1"/>
    <col min="13060" max="13060" width="15.42578125" style="519" customWidth="1"/>
    <col min="13061" max="13061" width="16.42578125" style="519" customWidth="1"/>
    <col min="13062" max="13062" width="16.5703125" style="519" customWidth="1"/>
    <col min="13063" max="13063" width="15.85546875" style="519" customWidth="1"/>
    <col min="13064" max="13064" width="22.28515625" style="519" customWidth="1"/>
    <col min="13065" max="13065" width="9.5703125" style="519" customWidth="1"/>
    <col min="13066" max="13066" width="26.42578125" style="519" customWidth="1"/>
    <col min="13067" max="13067" width="45.85546875" style="519" customWidth="1"/>
    <col min="13068" max="13312" width="9.140625" style="519"/>
    <col min="13313" max="13313" width="10.28515625" style="519" customWidth="1"/>
    <col min="13314" max="13314" width="25.85546875" style="519" customWidth="1"/>
    <col min="13315" max="13315" width="54.42578125" style="519" customWidth="1"/>
    <col min="13316" max="13316" width="15.42578125" style="519" customWidth="1"/>
    <col min="13317" max="13317" width="16.42578125" style="519" customWidth="1"/>
    <col min="13318" max="13318" width="16.5703125" style="519" customWidth="1"/>
    <col min="13319" max="13319" width="15.85546875" style="519" customWidth="1"/>
    <col min="13320" max="13320" width="22.28515625" style="519" customWidth="1"/>
    <col min="13321" max="13321" width="9.5703125" style="519" customWidth="1"/>
    <col min="13322" max="13322" width="26.42578125" style="519" customWidth="1"/>
    <col min="13323" max="13323" width="45.85546875" style="519" customWidth="1"/>
    <col min="13324" max="13568" width="9.140625" style="519"/>
    <col min="13569" max="13569" width="10.28515625" style="519" customWidth="1"/>
    <col min="13570" max="13570" width="25.85546875" style="519" customWidth="1"/>
    <col min="13571" max="13571" width="54.42578125" style="519" customWidth="1"/>
    <col min="13572" max="13572" width="15.42578125" style="519" customWidth="1"/>
    <col min="13573" max="13573" width="16.42578125" style="519" customWidth="1"/>
    <col min="13574" max="13574" width="16.5703125" style="519" customWidth="1"/>
    <col min="13575" max="13575" width="15.85546875" style="519" customWidth="1"/>
    <col min="13576" max="13576" width="22.28515625" style="519" customWidth="1"/>
    <col min="13577" max="13577" width="9.5703125" style="519" customWidth="1"/>
    <col min="13578" max="13578" width="26.42578125" style="519" customWidth="1"/>
    <col min="13579" max="13579" width="45.85546875" style="519" customWidth="1"/>
    <col min="13580" max="13824" width="9.140625" style="519"/>
    <col min="13825" max="13825" width="10.28515625" style="519" customWidth="1"/>
    <col min="13826" max="13826" width="25.85546875" style="519" customWidth="1"/>
    <col min="13827" max="13827" width="54.42578125" style="519" customWidth="1"/>
    <col min="13828" max="13828" width="15.42578125" style="519" customWidth="1"/>
    <col min="13829" max="13829" width="16.42578125" style="519" customWidth="1"/>
    <col min="13830" max="13830" width="16.5703125" style="519" customWidth="1"/>
    <col min="13831" max="13831" width="15.85546875" style="519" customWidth="1"/>
    <col min="13832" max="13832" width="22.28515625" style="519" customWidth="1"/>
    <col min="13833" max="13833" width="9.5703125" style="519" customWidth="1"/>
    <col min="13834" max="13834" width="26.42578125" style="519" customWidth="1"/>
    <col min="13835" max="13835" width="45.85546875" style="519" customWidth="1"/>
    <col min="13836" max="14080" width="9.140625" style="519"/>
    <col min="14081" max="14081" width="10.28515625" style="519" customWidth="1"/>
    <col min="14082" max="14082" width="25.85546875" style="519" customWidth="1"/>
    <col min="14083" max="14083" width="54.42578125" style="519" customWidth="1"/>
    <col min="14084" max="14084" width="15.42578125" style="519" customWidth="1"/>
    <col min="14085" max="14085" width="16.42578125" style="519" customWidth="1"/>
    <col min="14086" max="14086" width="16.5703125" style="519" customWidth="1"/>
    <col min="14087" max="14087" width="15.85546875" style="519" customWidth="1"/>
    <col min="14088" max="14088" width="22.28515625" style="519" customWidth="1"/>
    <col min="14089" max="14089" width="9.5703125" style="519" customWidth="1"/>
    <col min="14090" max="14090" width="26.42578125" style="519" customWidth="1"/>
    <col min="14091" max="14091" width="45.85546875" style="519" customWidth="1"/>
    <col min="14092" max="14336" width="9.140625" style="519"/>
    <col min="14337" max="14337" width="10.28515625" style="519" customWidth="1"/>
    <col min="14338" max="14338" width="25.85546875" style="519" customWidth="1"/>
    <col min="14339" max="14339" width="54.42578125" style="519" customWidth="1"/>
    <col min="14340" max="14340" width="15.42578125" style="519" customWidth="1"/>
    <col min="14341" max="14341" width="16.42578125" style="519" customWidth="1"/>
    <col min="14342" max="14342" width="16.5703125" style="519" customWidth="1"/>
    <col min="14343" max="14343" width="15.85546875" style="519" customWidth="1"/>
    <col min="14344" max="14344" width="22.28515625" style="519" customWidth="1"/>
    <col min="14345" max="14345" width="9.5703125" style="519" customWidth="1"/>
    <col min="14346" max="14346" width="26.42578125" style="519" customWidth="1"/>
    <col min="14347" max="14347" width="45.85546875" style="519" customWidth="1"/>
    <col min="14348" max="14592" width="9.140625" style="519"/>
    <col min="14593" max="14593" width="10.28515625" style="519" customWidth="1"/>
    <col min="14594" max="14594" width="25.85546875" style="519" customWidth="1"/>
    <col min="14595" max="14595" width="54.42578125" style="519" customWidth="1"/>
    <col min="14596" max="14596" width="15.42578125" style="519" customWidth="1"/>
    <col min="14597" max="14597" width="16.42578125" style="519" customWidth="1"/>
    <col min="14598" max="14598" width="16.5703125" style="519" customWidth="1"/>
    <col min="14599" max="14599" width="15.85546875" style="519" customWidth="1"/>
    <col min="14600" max="14600" width="22.28515625" style="519" customWidth="1"/>
    <col min="14601" max="14601" width="9.5703125" style="519" customWidth="1"/>
    <col min="14602" max="14602" width="26.42578125" style="519" customWidth="1"/>
    <col min="14603" max="14603" width="45.85546875" style="519" customWidth="1"/>
    <col min="14604" max="14848" width="9.140625" style="519"/>
    <col min="14849" max="14849" width="10.28515625" style="519" customWidth="1"/>
    <col min="14850" max="14850" width="25.85546875" style="519" customWidth="1"/>
    <col min="14851" max="14851" width="54.42578125" style="519" customWidth="1"/>
    <col min="14852" max="14852" width="15.42578125" style="519" customWidth="1"/>
    <col min="14853" max="14853" width="16.42578125" style="519" customWidth="1"/>
    <col min="14854" max="14854" width="16.5703125" style="519" customWidth="1"/>
    <col min="14855" max="14855" width="15.85546875" style="519" customWidth="1"/>
    <col min="14856" max="14856" width="22.28515625" style="519" customWidth="1"/>
    <col min="14857" max="14857" width="9.5703125" style="519" customWidth="1"/>
    <col min="14858" max="14858" width="26.42578125" style="519" customWidth="1"/>
    <col min="14859" max="14859" width="45.85546875" style="519" customWidth="1"/>
    <col min="14860" max="15104" width="9.140625" style="519"/>
    <col min="15105" max="15105" width="10.28515625" style="519" customWidth="1"/>
    <col min="15106" max="15106" width="25.85546875" style="519" customWidth="1"/>
    <col min="15107" max="15107" width="54.42578125" style="519" customWidth="1"/>
    <col min="15108" max="15108" width="15.42578125" style="519" customWidth="1"/>
    <col min="15109" max="15109" width="16.42578125" style="519" customWidth="1"/>
    <col min="15110" max="15110" width="16.5703125" style="519" customWidth="1"/>
    <col min="15111" max="15111" width="15.85546875" style="519" customWidth="1"/>
    <col min="15112" max="15112" width="22.28515625" style="519" customWidth="1"/>
    <col min="15113" max="15113" width="9.5703125" style="519" customWidth="1"/>
    <col min="15114" max="15114" width="26.42578125" style="519" customWidth="1"/>
    <col min="15115" max="15115" width="45.85546875" style="519" customWidth="1"/>
    <col min="15116" max="15360" width="9.140625" style="519"/>
    <col min="15361" max="15361" width="10.28515625" style="519" customWidth="1"/>
    <col min="15362" max="15362" width="25.85546875" style="519" customWidth="1"/>
    <col min="15363" max="15363" width="54.42578125" style="519" customWidth="1"/>
    <col min="15364" max="15364" width="15.42578125" style="519" customWidth="1"/>
    <col min="15365" max="15365" width="16.42578125" style="519" customWidth="1"/>
    <col min="15366" max="15366" width="16.5703125" style="519" customWidth="1"/>
    <col min="15367" max="15367" width="15.85546875" style="519" customWidth="1"/>
    <col min="15368" max="15368" width="22.28515625" style="519" customWidth="1"/>
    <col min="15369" max="15369" width="9.5703125" style="519" customWidth="1"/>
    <col min="15370" max="15370" width="26.42578125" style="519" customWidth="1"/>
    <col min="15371" max="15371" width="45.85546875" style="519" customWidth="1"/>
    <col min="15372" max="15616" width="9.140625" style="519"/>
    <col min="15617" max="15617" width="10.28515625" style="519" customWidth="1"/>
    <col min="15618" max="15618" width="25.85546875" style="519" customWidth="1"/>
    <col min="15619" max="15619" width="54.42578125" style="519" customWidth="1"/>
    <col min="15620" max="15620" width="15.42578125" style="519" customWidth="1"/>
    <col min="15621" max="15621" width="16.42578125" style="519" customWidth="1"/>
    <col min="15622" max="15622" width="16.5703125" style="519" customWidth="1"/>
    <col min="15623" max="15623" width="15.85546875" style="519" customWidth="1"/>
    <col min="15624" max="15624" width="22.28515625" style="519" customWidth="1"/>
    <col min="15625" max="15625" width="9.5703125" style="519" customWidth="1"/>
    <col min="15626" max="15626" width="26.42578125" style="519" customWidth="1"/>
    <col min="15627" max="15627" width="45.85546875" style="519" customWidth="1"/>
    <col min="15628" max="15872" width="9.140625" style="519"/>
    <col min="15873" max="15873" width="10.28515625" style="519" customWidth="1"/>
    <col min="15874" max="15874" width="25.85546875" style="519" customWidth="1"/>
    <col min="15875" max="15875" width="54.42578125" style="519" customWidth="1"/>
    <col min="15876" max="15876" width="15.42578125" style="519" customWidth="1"/>
    <col min="15877" max="15877" width="16.42578125" style="519" customWidth="1"/>
    <col min="15878" max="15878" width="16.5703125" style="519" customWidth="1"/>
    <col min="15879" max="15879" width="15.85546875" style="519" customWidth="1"/>
    <col min="15880" max="15880" width="22.28515625" style="519" customWidth="1"/>
    <col min="15881" max="15881" width="9.5703125" style="519" customWidth="1"/>
    <col min="15882" max="15882" width="26.42578125" style="519" customWidth="1"/>
    <col min="15883" max="15883" width="45.85546875" style="519" customWidth="1"/>
    <col min="15884" max="16128" width="9.140625" style="519"/>
    <col min="16129" max="16129" width="10.28515625" style="519" customWidth="1"/>
    <col min="16130" max="16130" width="25.85546875" style="519" customWidth="1"/>
    <col min="16131" max="16131" width="54.42578125" style="519" customWidth="1"/>
    <col min="16132" max="16132" width="15.42578125" style="519" customWidth="1"/>
    <col min="16133" max="16133" width="16.42578125" style="519" customWidth="1"/>
    <col min="16134" max="16134" width="16.5703125" style="519" customWidth="1"/>
    <col min="16135" max="16135" width="15.85546875" style="519" customWidth="1"/>
    <col min="16136" max="16136" width="22.28515625" style="519" customWidth="1"/>
    <col min="16137" max="16137" width="9.5703125" style="519" customWidth="1"/>
    <col min="16138" max="16138" width="26.42578125" style="519" customWidth="1"/>
    <col min="16139" max="16139" width="45.85546875" style="519" customWidth="1"/>
    <col min="16140" max="16384" width="9.140625" style="519"/>
  </cols>
  <sheetData>
    <row r="1" spans="1:11" ht="18.75">
      <c r="A1" s="834" t="s">
        <v>294</v>
      </c>
      <c r="B1" s="834"/>
      <c r="C1" s="834"/>
      <c r="D1" s="834"/>
      <c r="E1" s="834"/>
      <c r="F1" s="834"/>
      <c r="G1" s="834"/>
      <c r="H1" s="834"/>
    </row>
    <row r="2" spans="1:11" ht="18.75">
      <c r="A2" s="834" t="s">
        <v>58</v>
      </c>
      <c r="B2" s="834"/>
      <c r="C2" s="834"/>
      <c r="D2" s="834"/>
      <c r="E2" s="834"/>
      <c r="F2" s="834"/>
      <c r="G2" s="834"/>
      <c r="H2" s="834"/>
      <c r="K2" s="519" t="s">
        <v>64</v>
      </c>
    </row>
    <row r="3" spans="1:11" ht="18.75">
      <c r="A3" s="835" t="s">
        <v>364</v>
      </c>
      <c r="B3" s="834"/>
      <c r="C3" s="834"/>
      <c r="D3" s="834"/>
      <c r="E3" s="834"/>
      <c r="F3" s="834"/>
      <c r="G3" s="834"/>
      <c r="H3" s="834"/>
      <c r="J3" s="519" t="s">
        <v>854</v>
      </c>
      <c r="K3" s="599">
        <f>F166</f>
        <v>4.8</v>
      </c>
    </row>
    <row r="4" spans="1:11" ht="16.149999999999999" customHeight="1">
      <c r="A4" s="526" t="s">
        <v>57</v>
      </c>
      <c r="B4" s="526"/>
      <c r="C4" s="526"/>
      <c r="D4" s="526"/>
      <c r="E4" s="526"/>
      <c r="F4" s="526"/>
      <c r="G4" s="526"/>
      <c r="H4" s="600" t="s">
        <v>364</v>
      </c>
      <c r="J4" s="519" t="s">
        <v>853</v>
      </c>
      <c r="K4" s="599">
        <f>F45+F56+F67+F78+F89+F100+F111+F124+F135+F151+F165+F180+F194+F205+F235+F255+F279+F301+F321+F337+F366+F388+F404+F416+F428+F440+F490</f>
        <v>384.80999999999995</v>
      </c>
    </row>
    <row r="5" spans="1:11" ht="18.75">
      <c r="A5" s="526" t="s">
        <v>56</v>
      </c>
      <c r="B5" s="526"/>
      <c r="C5" s="526"/>
      <c r="D5" s="526"/>
      <c r="E5" s="526"/>
      <c r="F5" s="526"/>
      <c r="G5" s="526"/>
      <c r="H5" s="526"/>
    </row>
    <row r="6" spans="1:11" ht="18.75">
      <c r="A6" s="836" t="s">
        <v>55</v>
      </c>
      <c r="B6" s="836"/>
      <c r="C6" s="836"/>
      <c r="D6" s="836"/>
      <c r="E6" s="836"/>
      <c r="F6" s="836"/>
      <c r="G6" s="836"/>
      <c r="H6" s="836"/>
    </row>
    <row r="7" spans="1:11" s="520" customFormat="1">
      <c r="A7" s="837" t="s">
        <v>54</v>
      </c>
      <c r="B7" s="837"/>
      <c r="C7" s="837"/>
      <c r="D7" s="837"/>
      <c r="E7" s="837"/>
      <c r="F7" s="837"/>
      <c r="G7" s="837"/>
      <c r="H7" s="837"/>
      <c r="K7" s="519"/>
    </row>
    <row r="8" spans="1:11" ht="18.75">
      <c r="A8" s="526" t="s">
        <v>53</v>
      </c>
      <c r="B8" s="526"/>
      <c r="C8" s="526"/>
      <c r="D8" s="526"/>
      <c r="E8" s="526"/>
      <c r="F8" s="526"/>
      <c r="G8" s="526"/>
      <c r="H8" s="526"/>
    </row>
    <row r="9" spans="1:11" ht="18.75">
      <c r="A9" s="521" t="s">
        <v>52</v>
      </c>
      <c r="B9" s="521"/>
      <c r="C9" s="521"/>
      <c r="D9" s="521"/>
      <c r="E9" s="521"/>
      <c r="F9" s="521"/>
      <c r="G9" s="521"/>
      <c r="H9" s="521"/>
    </row>
    <row r="10" spans="1:11" s="520" customFormat="1" ht="12" customHeight="1">
      <c r="A10" s="837" t="s">
        <v>51</v>
      </c>
      <c r="B10" s="837"/>
      <c r="C10" s="837"/>
      <c r="D10" s="837"/>
      <c r="E10" s="837"/>
      <c r="F10" s="837"/>
      <c r="G10" s="837"/>
      <c r="H10" s="837"/>
      <c r="K10" s="519"/>
    </row>
    <row r="11" spans="1:11" ht="18.75">
      <c r="A11" s="524" t="s">
        <v>50</v>
      </c>
      <c r="B11" s="526"/>
      <c r="C11" s="526"/>
      <c r="D11" s="526"/>
      <c r="E11" s="526"/>
      <c r="F11" s="526"/>
      <c r="G11" s="526"/>
      <c r="H11" s="526"/>
    </row>
    <row r="12" spans="1:11" ht="18.75">
      <c r="A12" s="524" t="s">
        <v>49</v>
      </c>
      <c r="B12" s="526"/>
      <c r="C12" s="526"/>
      <c r="D12" s="526"/>
      <c r="E12" s="526"/>
      <c r="F12" s="526"/>
      <c r="G12" s="526"/>
      <c r="H12" s="526"/>
    </row>
    <row r="13" spans="1:11" ht="19.899999999999999" customHeight="1">
      <c r="A13" s="521" t="s">
        <v>852</v>
      </c>
      <c r="B13" s="521"/>
      <c r="C13" s="521"/>
      <c r="D13" s="521"/>
      <c r="E13" s="521"/>
      <c r="F13" s="521"/>
      <c r="G13" s="521" t="s">
        <v>46</v>
      </c>
      <c r="H13" s="521"/>
    </row>
    <row r="14" spans="1:11" ht="18.75">
      <c r="A14" s="526" t="s">
        <v>45</v>
      </c>
      <c r="B14" s="598"/>
      <c r="C14" s="598"/>
      <c r="D14" s="526"/>
      <c r="E14" s="526"/>
      <c r="F14" s="526"/>
      <c r="G14" s="526"/>
      <c r="H14" s="526"/>
    </row>
    <row r="15" spans="1:11" ht="21.6" customHeight="1">
      <c r="A15" s="838" t="s">
        <v>41</v>
      </c>
      <c r="B15" s="838"/>
      <c r="C15" s="838"/>
      <c r="D15" s="521"/>
      <c r="E15" s="521"/>
      <c r="F15" s="521"/>
      <c r="G15" s="521" t="s">
        <v>44</v>
      </c>
      <c r="H15" s="521"/>
    </row>
    <row r="16" spans="1:11" s="520" customFormat="1">
      <c r="A16" s="837" t="s">
        <v>36</v>
      </c>
      <c r="B16" s="837"/>
      <c r="C16" s="837"/>
      <c r="D16" s="837"/>
      <c r="E16" s="837"/>
      <c r="F16" s="837"/>
      <c r="G16" s="837"/>
      <c r="H16" s="837"/>
      <c r="K16" s="519"/>
    </row>
    <row r="17" spans="1:11" ht="18.75">
      <c r="A17" s="526" t="s">
        <v>85</v>
      </c>
      <c r="B17" s="526"/>
      <c r="C17" s="526"/>
      <c r="D17" s="526"/>
      <c r="E17" s="526"/>
      <c r="F17" s="526"/>
      <c r="G17" s="526"/>
      <c r="H17" s="526"/>
    </row>
    <row r="18" spans="1:11" ht="18.75" customHeight="1">
      <c r="A18" s="521" t="s">
        <v>851</v>
      </c>
      <c r="B18" s="597"/>
      <c r="C18" s="597"/>
      <c r="D18" s="521"/>
      <c r="E18" s="521"/>
      <c r="F18" s="521"/>
      <c r="G18" s="521" t="s">
        <v>84</v>
      </c>
      <c r="H18" s="521"/>
    </row>
    <row r="19" spans="1:11" s="520" customFormat="1">
      <c r="A19" s="837" t="s">
        <v>36</v>
      </c>
      <c r="B19" s="837"/>
      <c r="C19" s="837"/>
      <c r="D19" s="837"/>
      <c r="E19" s="837"/>
      <c r="F19" s="837"/>
      <c r="G19" s="837"/>
      <c r="H19" s="837"/>
      <c r="K19" s="519"/>
    </row>
    <row r="20" spans="1:11" ht="18.75">
      <c r="A20" s="524" t="s">
        <v>39</v>
      </c>
      <c r="B20" s="526"/>
      <c r="C20" s="526"/>
      <c r="D20" s="526"/>
      <c r="E20" s="526"/>
      <c r="F20" s="526"/>
      <c r="G20" s="526"/>
      <c r="H20" s="526"/>
    </row>
    <row r="21" spans="1:11" ht="18.75">
      <c r="A21" s="521" t="s">
        <v>38</v>
      </c>
      <c r="B21" s="521"/>
      <c r="C21" s="521"/>
      <c r="D21" s="521"/>
      <c r="E21" s="521"/>
      <c r="F21" s="521"/>
      <c r="G21" s="521" t="s">
        <v>37</v>
      </c>
      <c r="H21" s="521"/>
    </row>
    <row r="22" spans="1:11" s="520" customFormat="1">
      <c r="A22" s="837" t="s">
        <v>36</v>
      </c>
      <c r="B22" s="837"/>
      <c r="C22" s="837"/>
      <c r="D22" s="837"/>
      <c r="E22" s="837"/>
      <c r="F22" s="837"/>
      <c r="G22" s="837"/>
      <c r="H22" s="837"/>
      <c r="K22" s="519"/>
    </row>
    <row r="23" spans="1:11" ht="18.75">
      <c r="A23" s="524" t="s">
        <v>35</v>
      </c>
      <c r="B23" s="526"/>
      <c r="C23" s="526"/>
      <c r="D23" s="526"/>
      <c r="E23" s="526"/>
      <c r="F23" s="526"/>
      <c r="G23" s="526"/>
      <c r="H23" s="526"/>
    </row>
    <row r="24" spans="1:11" s="522" customFormat="1" ht="18.75">
      <c r="A24" s="524" t="s">
        <v>34</v>
      </c>
      <c r="B24" s="524"/>
      <c r="C24" s="524"/>
      <c r="D24" s="524"/>
      <c r="E24" s="524"/>
      <c r="F24" s="524"/>
      <c r="G24" s="524"/>
      <c r="H24" s="524"/>
      <c r="K24" s="519"/>
    </row>
    <row r="25" spans="1:11" ht="18.75">
      <c r="A25" s="521" t="s">
        <v>293</v>
      </c>
      <c r="B25" s="521"/>
      <c r="C25" s="596"/>
      <c r="D25" s="521"/>
      <c r="E25" s="521"/>
      <c r="F25" s="521"/>
      <c r="G25" s="521"/>
      <c r="H25" s="521"/>
    </row>
    <row r="26" spans="1:11" s="520" customFormat="1">
      <c r="A26" s="837" t="s">
        <v>32</v>
      </c>
      <c r="B26" s="837"/>
      <c r="C26" s="837"/>
      <c r="D26" s="837"/>
      <c r="E26" s="837"/>
      <c r="F26" s="837"/>
      <c r="G26" s="837"/>
      <c r="H26" s="837"/>
      <c r="K26" s="519"/>
    </row>
    <row r="27" spans="1:11" s="522" customFormat="1" ht="18.75">
      <c r="A27" s="524" t="s">
        <v>31</v>
      </c>
      <c r="B27" s="524"/>
      <c r="C27" s="524"/>
      <c r="D27" s="524"/>
      <c r="E27" s="524"/>
      <c r="F27" s="524"/>
      <c r="G27" s="524"/>
      <c r="H27" s="524"/>
      <c r="K27" s="519"/>
    </row>
    <row r="28" spans="1:11" s="594" customFormat="1" ht="35.450000000000003" customHeight="1">
      <c r="A28" s="839" t="s">
        <v>292</v>
      </c>
      <c r="B28" s="840"/>
      <c r="C28" s="840"/>
      <c r="D28" s="840"/>
      <c r="E28" s="840"/>
      <c r="F28" s="840"/>
      <c r="G28" s="840"/>
      <c r="H28" s="840"/>
    </row>
    <row r="29" spans="1:11" s="594" customFormat="1" ht="28.15" customHeight="1">
      <c r="A29" s="841"/>
      <c r="B29" s="841"/>
      <c r="C29" s="841"/>
      <c r="D29" s="841"/>
      <c r="E29" s="841"/>
      <c r="F29" s="841"/>
      <c r="G29" s="841"/>
      <c r="H29" s="841"/>
    </row>
    <row r="30" spans="1:11" s="520" customFormat="1" ht="27.6" customHeight="1">
      <c r="A30" s="843" t="s">
        <v>29</v>
      </c>
      <c r="B30" s="843"/>
      <c r="C30" s="843"/>
      <c r="D30" s="843"/>
      <c r="E30" s="843"/>
      <c r="F30" s="843"/>
      <c r="G30" s="843"/>
      <c r="H30" s="843"/>
      <c r="K30" s="519"/>
    </row>
    <row r="31" spans="1:11" s="522" customFormat="1" ht="18.75">
      <c r="A31" s="524" t="s">
        <v>28</v>
      </c>
      <c r="B31" s="524"/>
      <c r="C31" s="524"/>
      <c r="D31" s="524"/>
      <c r="E31" s="524"/>
      <c r="F31" s="524"/>
      <c r="G31" s="524"/>
      <c r="H31" s="524"/>
      <c r="K31" s="519"/>
    </row>
    <row r="32" spans="1:11" s="522" customFormat="1" ht="57" customHeight="1">
      <c r="A32" s="839" t="s">
        <v>291</v>
      </c>
      <c r="B32" s="839"/>
      <c r="C32" s="839"/>
      <c r="D32" s="839"/>
      <c r="E32" s="839"/>
      <c r="F32" s="839"/>
      <c r="G32" s="839"/>
      <c r="H32" s="839"/>
      <c r="K32" s="519"/>
    </row>
    <row r="33" spans="1:11" s="522" customFormat="1" ht="12.6" customHeight="1">
      <c r="A33" s="524"/>
      <c r="B33" s="524"/>
      <c r="C33" s="524"/>
      <c r="D33" s="524"/>
      <c r="E33" s="524"/>
      <c r="F33" s="524"/>
      <c r="G33" s="524"/>
      <c r="H33" s="524"/>
      <c r="K33" s="519"/>
    </row>
    <row r="34" spans="1:11" s="593" customFormat="1" ht="37.5">
      <c r="A34" s="595" t="s">
        <v>0</v>
      </c>
      <c r="B34" s="595" t="s">
        <v>27</v>
      </c>
      <c r="C34" s="595" t="s">
        <v>26</v>
      </c>
      <c r="D34" s="595" t="s">
        <v>25</v>
      </c>
      <c r="E34" s="595" t="s">
        <v>24</v>
      </c>
      <c r="F34" s="595" t="s">
        <v>23</v>
      </c>
      <c r="G34" s="595" t="s">
        <v>22</v>
      </c>
      <c r="H34" s="595" t="s">
        <v>21</v>
      </c>
      <c r="K34" s="594"/>
    </row>
    <row r="35" spans="1:11" s="527" customFormat="1" ht="19.5" thickBot="1">
      <c r="A35" s="592">
        <v>1</v>
      </c>
      <c r="B35" s="592">
        <v>2</v>
      </c>
      <c r="C35" s="592">
        <v>3</v>
      </c>
      <c r="D35" s="592">
        <v>4</v>
      </c>
      <c r="E35" s="592">
        <v>5</v>
      </c>
      <c r="F35" s="592">
        <v>6</v>
      </c>
      <c r="G35" s="592">
        <v>7</v>
      </c>
      <c r="H35" s="592">
        <v>8</v>
      </c>
      <c r="K35" s="519"/>
    </row>
    <row r="36" spans="1:11" s="527" customFormat="1" ht="61.5" customHeight="1" thickBot="1">
      <c r="A36" s="844" t="s">
        <v>20</v>
      </c>
      <c r="B36" s="845"/>
      <c r="C36" s="845"/>
      <c r="D36" s="845"/>
      <c r="E36" s="845"/>
      <c r="F36" s="845"/>
      <c r="G36" s="845"/>
      <c r="H36" s="846"/>
      <c r="K36" s="519"/>
    </row>
    <row r="37" spans="1:11" s="540" customFormat="1" ht="37.5">
      <c r="A37" s="542">
        <v>1</v>
      </c>
      <c r="B37" s="541" t="s">
        <v>19</v>
      </c>
      <c r="C37" s="545" t="s">
        <v>363</v>
      </c>
      <c r="D37" s="535"/>
      <c r="E37" s="534"/>
      <c r="F37" s="532"/>
      <c r="G37" s="534"/>
      <c r="H37" s="538"/>
      <c r="K37" s="519"/>
    </row>
    <row r="38" spans="1:11" s="540" customFormat="1" ht="18.75">
      <c r="A38" s="542"/>
      <c r="B38" s="541"/>
      <c r="C38" s="539" t="s">
        <v>361</v>
      </c>
      <c r="D38" s="535" t="s">
        <v>64</v>
      </c>
      <c r="E38" s="534">
        <v>0</v>
      </c>
      <c r="F38" s="532">
        <v>26.04</v>
      </c>
      <c r="G38" s="534">
        <f t="shared" ref="G38:G47" si="0">F38</f>
        <v>26.04</v>
      </c>
      <c r="H38" s="538" t="s">
        <v>16</v>
      </c>
      <c r="K38" s="519"/>
    </row>
    <row r="39" spans="1:11" s="540" customFormat="1" ht="18.75">
      <c r="A39" s="542"/>
      <c r="B39" s="541"/>
      <c r="C39" s="543" t="s">
        <v>325</v>
      </c>
      <c r="D39" s="535" t="s">
        <v>139</v>
      </c>
      <c r="E39" s="534">
        <v>0</v>
      </c>
      <c r="F39" s="532">
        <v>380.4</v>
      </c>
      <c r="G39" s="534">
        <f t="shared" si="0"/>
        <v>380.4</v>
      </c>
      <c r="H39" s="538" t="s">
        <v>16</v>
      </c>
      <c r="K39" s="519"/>
    </row>
    <row r="40" spans="1:11" s="540" customFormat="1" ht="18.75">
      <c r="A40" s="542"/>
      <c r="B40" s="541"/>
      <c r="C40" s="539" t="s">
        <v>360</v>
      </c>
      <c r="D40" s="535" t="s">
        <v>64</v>
      </c>
      <c r="E40" s="534">
        <v>0</v>
      </c>
      <c r="F40" s="532">
        <v>21.28</v>
      </c>
      <c r="G40" s="534">
        <f t="shared" si="0"/>
        <v>21.28</v>
      </c>
      <c r="H40" s="538" t="s">
        <v>16</v>
      </c>
      <c r="K40" s="519"/>
    </row>
    <row r="41" spans="1:11" s="540" customFormat="1" ht="18.75">
      <c r="A41" s="542"/>
      <c r="B41" s="541"/>
      <c r="C41" s="543" t="s">
        <v>359</v>
      </c>
      <c r="D41" s="535" t="s">
        <v>139</v>
      </c>
      <c r="E41" s="534">
        <v>0</v>
      </c>
      <c r="F41" s="532">
        <v>18.2</v>
      </c>
      <c r="G41" s="534">
        <f t="shared" si="0"/>
        <v>18.2</v>
      </c>
      <c r="H41" s="538" t="s">
        <v>16</v>
      </c>
      <c r="K41" s="519"/>
    </row>
    <row r="42" spans="1:11" s="540" customFormat="1" ht="18.75">
      <c r="A42" s="542"/>
      <c r="B42" s="541"/>
      <c r="C42" s="539" t="s">
        <v>142</v>
      </c>
      <c r="D42" s="535" t="s">
        <v>64</v>
      </c>
      <c r="E42" s="534">
        <v>0</v>
      </c>
      <c r="F42" s="532">
        <v>47.32</v>
      </c>
      <c r="G42" s="534">
        <f t="shared" si="0"/>
        <v>47.32</v>
      </c>
      <c r="H42" s="538" t="s">
        <v>16</v>
      </c>
      <c r="K42" s="519"/>
    </row>
    <row r="43" spans="1:11" s="540" customFormat="1" ht="18.75">
      <c r="A43" s="542"/>
      <c r="B43" s="541"/>
      <c r="C43" s="539" t="s">
        <v>322</v>
      </c>
      <c r="D43" s="535" t="s">
        <v>155</v>
      </c>
      <c r="E43" s="534">
        <v>0</v>
      </c>
      <c r="F43" s="532" t="s">
        <v>358</v>
      </c>
      <c r="G43" s="534" t="str">
        <f t="shared" si="0"/>
        <v>19,60/398,6</v>
      </c>
      <c r="H43" s="538" t="s">
        <v>16</v>
      </c>
      <c r="K43" s="519"/>
    </row>
    <row r="44" spans="1:11" s="540" customFormat="1" ht="18.75">
      <c r="A44" s="542"/>
      <c r="B44" s="541"/>
      <c r="C44" s="543" t="s">
        <v>162</v>
      </c>
      <c r="D44" s="535" t="s">
        <v>139</v>
      </c>
      <c r="E44" s="534">
        <v>0</v>
      </c>
      <c r="F44" s="533">
        <v>4</v>
      </c>
      <c r="G44" s="534">
        <f t="shared" si="0"/>
        <v>4</v>
      </c>
      <c r="H44" s="531" t="s">
        <v>16</v>
      </c>
      <c r="K44" s="519"/>
    </row>
    <row r="45" spans="1:11" s="540" customFormat="1" ht="18.75">
      <c r="A45" s="542"/>
      <c r="B45" s="541"/>
      <c r="C45" s="539" t="s">
        <v>819</v>
      </c>
      <c r="D45" s="535" t="s">
        <v>64</v>
      </c>
      <c r="E45" s="534">
        <v>0</v>
      </c>
      <c r="F45" s="532">
        <v>19.600000000000001</v>
      </c>
      <c r="G45" s="534">
        <f t="shared" si="0"/>
        <v>19.600000000000001</v>
      </c>
      <c r="H45" s="531" t="s">
        <v>16</v>
      </c>
      <c r="K45" s="519"/>
    </row>
    <row r="46" spans="1:11" s="540" customFormat="1" ht="37.5">
      <c r="A46" s="542"/>
      <c r="B46" s="541"/>
      <c r="C46" s="539" t="s">
        <v>141</v>
      </c>
      <c r="D46" s="535" t="s">
        <v>88</v>
      </c>
      <c r="E46" s="534">
        <v>0</v>
      </c>
      <c r="F46" s="532">
        <v>10.4</v>
      </c>
      <c r="G46" s="534">
        <f t="shared" si="0"/>
        <v>10.4</v>
      </c>
      <c r="H46" s="531" t="s">
        <v>16</v>
      </c>
      <c r="K46" s="519"/>
    </row>
    <row r="47" spans="1:11" s="540" customFormat="1" ht="18.75">
      <c r="A47" s="542"/>
      <c r="B47" s="541"/>
      <c r="C47" s="543" t="s">
        <v>140</v>
      </c>
      <c r="D47" s="535" t="s">
        <v>139</v>
      </c>
      <c r="E47" s="534">
        <v>0</v>
      </c>
      <c r="F47" s="553">
        <f>F46*0.12</f>
        <v>1.248</v>
      </c>
      <c r="G47" s="534">
        <f t="shared" si="0"/>
        <v>1.248</v>
      </c>
      <c r="H47" s="538" t="s">
        <v>16</v>
      </c>
      <c r="K47" s="519"/>
    </row>
    <row r="48" spans="1:11" s="540" customFormat="1" ht="37.5">
      <c r="A48" s="542">
        <v>2</v>
      </c>
      <c r="B48" s="541" t="s">
        <v>19</v>
      </c>
      <c r="C48" s="545" t="s">
        <v>362</v>
      </c>
      <c r="D48" s="535"/>
      <c r="E48" s="534"/>
      <c r="F48" s="532"/>
      <c r="G48" s="534"/>
      <c r="H48" s="538"/>
      <c r="K48" s="519"/>
    </row>
    <row r="49" spans="1:11" s="540" customFormat="1" ht="18.75">
      <c r="A49" s="542"/>
      <c r="B49" s="541"/>
      <c r="C49" s="539" t="s">
        <v>361</v>
      </c>
      <c r="D49" s="535" t="s">
        <v>64</v>
      </c>
      <c r="E49" s="534">
        <v>0</v>
      </c>
      <c r="F49" s="532">
        <v>26.04</v>
      </c>
      <c r="G49" s="534">
        <f t="shared" ref="G49:G58" si="1">F49</f>
        <v>26.04</v>
      </c>
      <c r="H49" s="538" t="s">
        <v>16</v>
      </c>
      <c r="K49" s="519"/>
    </row>
    <row r="50" spans="1:11" s="540" customFormat="1" ht="18.75">
      <c r="A50" s="542"/>
      <c r="B50" s="541"/>
      <c r="C50" s="543" t="s">
        <v>325</v>
      </c>
      <c r="D50" s="535" t="s">
        <v>139</v>
      </c>
      <c r="E50" s="534">
        <v>0</v>
      </c>
      <c r="F50" s="532">
        <v>380.4</v>
      </c>
      <c r="G50" s="534">
        <f t="shared" si="1"/>
        <v>380.4</v>
      </c>
      <c r="H50" s="538" t="s">
        <v>16</v>
      </c>
      <c r="K50" s="519"/>
    </row>
    <row r="51" spans="1:11" s="540" customFormat="1" ht="18.75">
      <c r="A51" s="542"/>
      <c r="B51" s="541"/>
      <c r="C51" s="539" t="s">
        <v>360</v>
      </c>
      <c r="D51" s="535" t="s">
        <v>64</v>
      </c>
      <c r="E51" s="534">
        <v>0</v>
      </c>
      <c r="F51" s="532">
        <v>21.28</v>
      </c>
      <c r="G51" s="534">
        <f t="shared" si="1"/>
        <v>21.28</v>
      </c>
      <c r="H51" s="538" t="s">
        <v>16</v>
      </c>
      <c r="K51" s="519"/>
    </row>
    <row r="52" spans="1:11" s="540" customFormat="1" ht="18.75">
      <c r="A52" s="542"/>
      <c r="B52" s="541"/>
      <c r="C52" s="543" t="s">
        <v>359</v>
      </c>
      <c r="D52" s="535" t="s">
        <v>139</v>
      </c>
      <c r="E52" s="534">
        <v>0</v>
      </c>
      <c r="F52" s="532">
        <v>18.2</v>
      </c>
      <c r="G52" s="534">
        <f t="shared" si="1"/>
        <v>18.2</v>
      </c>
      <c r="H52" s="538" t="s">
        <v>16</v>
      </c>
      <c r="K52" s="591"/>
    </row>
    <row r="53" spans="1:11" s="540" customFormat="1" ht="18.75">
      <c r="A53" s="542"/>
      <c r="B53" s="541"/>
      <c r="C53" s="539" t="s">
        <v>142</v>
      </c>
      <c r="D53" s="535" t="s">
        <v>64</v>
      </c>
      <c r="E53" s="534">
        <v>0</v>
      </c>
      <c r="F53" s="532">
        <v>47.32</v>
      </c>
      <c r="G53" s="534">
        <f t="shared" si="1"/>
        <v>47.32</v>
      </c>
      <c r="H53" s="538" t="s">
        <v>16</v>
      </c>
      <c r="K53" s="591"/>
    </row>
    <row r="54" spans="1:11" s="540" customFormat="1" ht="18.75">
      <c r="A54" s="542"/>
      <c r="B54" s="541"/>
      <c r="C54" s="539" t="s">
        <v>322</v>
      </c>
      <c r="D54" s="535" t="s">
        <v>155</v>
      </c>
      <c r="E54" s="534">
        <v>0</v>
      </c>
      <c r="F54" s="532" t="s">
        <v>358</v>
      </c>
      <c r="G54" s="534" t="str">
        <f t="shared" si="1"/>
        <v>19,60/398,6</v>
      </c>
      <c r="H54" s="538" t="s">
        <v>16</v>
      </c>
      <c r="K54" s="519"/>
    </row>
    <row r="55" spans="1:11" s="540" customFormat="1" ht="18.75">
      <c r="A55" s="542"/>
      <c r="B55" s="541"/>
      <c r="C55" s="543" t="s">
        <v>162</v>
      </c>
      <c r="D55" s="535" t="s">
        <v>139</v>
      </c>
      <c r="E55" s="534">
        <v>0</v>
      </c>
      <c r="F55" s="533">
        <v>4</v>
      </c>
      <c r="G55" s="534">
        <f t="shared" si="1"/>
        <v>4</v>
      </c>
      <c r="H55" s="531" t="s">
        <v>16</v>
      </c>
      <c r="K55" s="519"/>
    </row>
    <row r="56" spans="1:11" s="540" customFormat="1" ht="18.75">
      <c r="A56" s="542"/>
      <c r="B56" s="541"/>
      <c r="C56" s="539" t="s">
        <v>819</v>
      </c>
      <c r="D56" s="535" t="s">
        <v>64</v>
      </c>
      <c r="E56" s="534">
        <v>0</v>
      </c>
      <c r="F56" s="532">
        <v>19.600000000000001</v>
      </c>
      <c r="G56" s="534">
        <f t="shared" si="1"/>
        <v>19.600000000000001</v>
      </c>
      <c r="H56" s="531" t="s">
        <v>16</v>
      </c>
      <c r="K56" s="519"/>
    </row>
    <row r="57" spans="1:11" s="540" customFormat="1" ht="37.5">
      <c r="A57" s="542"/>
      <c r="B57" s="541"/>
      <c r="C57" s="539" t="s">
        <v>141</v>
      </c>
      <c r="D57" s="535" t="s">
        <v>88</v>
      </c>
      <c r="E57" s="534">
        <v>0</v>
      </c>
      <c r="F57" s="532">
        <v>10.4</v>
      </c>
      <c r="G57" s="534">
        <f t="shared" si="1"/>
        <v>10.4</v>
      </c>
      <c r="H57" s="538" t="s">
        <v>16</v>
      </c>
      <c r="K57" s="519"/>
    </row>
    <row r="58" spans="1:11" s="540" customFormat="1" ht="18.75">
      <c r="A58" s="542"/>
      <c r="B58" s="541"/>
      <c r="C58" s="543" t="s">
        <v>140</v>
      </c>
      <c r="D58" s="535" t="s">
        <v>139</v>
      </c>
      <c r="E58" s="534">
        <v>0</v>
      </c>
      <c r="F58" s="553">
        <f>F57*0.12</f>
        <v>1.248</v>
      </c>
      <c r="G58" s="534">
        <f t="shared" si="1"/>
        <v>1.248</v>
      </c>
      <c r="H58" s="538" t="s">
        <v>16</v>
      </c>
      <c r="K58" s="519"/>
    </row>
    <row r="59" spans="1:11" s="540" customFormat="1" ht="37.5">
      <c r="A59" s="542">
        <v>3</v>
      </c>
      <c r="B59" s="541" t="s">
        <v>19</v>
      </c>
      <c r="C59" s="545" t="s">
        <v>357</v>
      </c>
      <c r="D59" s="535"/>
      <c r="E59" s="534"/>
      <c r="F59" s="532"/>
      <c r="G59" s="534"/>
      <c r="H59" s="538"/>
      <c r="K59" s="519"/>
    </row>
    <row r="60" spans="1:11" s="540" customFormat="1" ht="18.75">
      <c r="A60" s="542"/>
      <c r="B60" s="541"/>
      <c r="C60" s="539" t="s">
        <v>356</v>
      </c>
      <c r="D60" s="535" t="s">
        <v>64</v>
      </c>
      <c r="E60" s="534">
        <v>0</v>
      </c>
      <c r="F60" s="532">
        <v>6.4</v>
      </c>
      <c r="G60" s="534">
        <f t="shared" ref="G60:G69" si="2">F60</f>
        <v>6.4</v>
      </c>
      <c r="H60" s="538" t="s">
        <v>16</v>
      </c>
      <c r="K60" s="519"/>
    </row>
    <row r="61" spans="1:11" s="540" customFormat="1" ht="18.75">
      <c r="A61" s="542"/>
      <c r="B61" s="541"/>
      <c r="C61" s="543" t="s">
        <v>325</v>
      </c>
      <c r="D61" s="535" t="s">
        <v>139</v>
      </c>
      <c r="E61" s="534">
        <v>0</v>
      </c>
      <c r="F61" s="532">
        <v>74.3</v>
      </c>
      <c r="G61" s="534">
        <f t="shared" si="2"/>
        <v>74.3</v>
      </c>
      <c r="H61" s="538" t="s">
        <v>16</v>
      </c>
      <c r="K61" s="519"/>
    </row>
    <row r="62" spans="1:11" s="540" customFormat="1" ht="18.75">
      <c r="A62" s="542"/>
      <c r="B62" s="541"/>
      <c r="C62" s="539" t="s">
        <v>355</v>
      </c>
      <c r="D62" s="535" t="s">
        <v>64</v>
      </c>
      <c r="E62" s="534">
        <v>0</v>
      </c>
      <c r="F62" s="532">
        <v>4.08</v>
      </c>
      <c r="G62" s="534">
        <f t="shared" si="2"/>
        <v>4.08</v>
      </c>
      <c r="H62" s="538" t="s">
        <v>16</v>
      </c>
      <c r="K62" s="519"/>
    </row>
    <row r="63" spans="1:11" s="540" customFormat="1" ht="18.75">
      <c r="A63" s="542"/>
      <c r="B63" s="541"/>
      <c r="C63" s="543" t="s">
        <v>340</v>
      </c>
      <c r="D63" s="535" t="s">
        <v>139</v>
      </c>
      <c r="E63" s="534">
        <v>0</v>
      </c>
      <c r="F63" s="532">
        <v>3.6</v>
      </c>
      <c r="G63" s="534">
        <f t="shared" si="2"/>
        <v>3.6</v>
      </c>
      <c r="H63" s="538" t="s">
        <v>16</v>
      </c>
      <c r="K63" s="519"/>
    </row>
    <row r="64" spans="1:11" s="540" customFormat="1" ht="18.75">
      <c r="A64" s="542"/>
      <c r="B64" s="541"/>
      <c r="C64" s="539" t="s">
        <v>142</v>
      </c>
      <c r="D64" s="535" t="s">
        <v>64</v>
      </c>
      <c r="E64" s="534">
        <v>0</v>
      </c>
      <c r="F64" s="532">
        <v>10.48</v>
      </c>
      <c r="G64" s="534">
        <f t="shared" si="2"/>
        <v>10.48</v>
      </c>
      <c r="H64" s="538" t="s">
        <v>16</v>
      </c>
      <c r="K64" s="519"/>
    </row>
    <row r="65" spans="1:11" s="540" customFormat="1" ht="18.75">
      <c r="A65" s="542"/>
      <c r="B65" s="541"/>
      <c r="C65" s="539" t="s">
        <v>322</v>
      </c>
      <c r="D65" s="535" t="s">
        <v>155</v>
      </c>
      <c r="E65" s="534">
        <v>0</v>
      </c>
      <c r="F65" s="532" t="s">
        <v>354</v>
      </c>
      <c r="G65" s="534" t="str">
        <f t="shared" si="2"/>
        <v>3,72/77,9</v>
      </c>
      <c r="H65" s="538" t="s">
        <v>16</v>
      </c>
      <c r="K65" s="519"/>
    </row>
    <row r="66" spans="1:11" s="540" customFormat="1" ht="18.75">
      <c r="A66" s="542"/>
      <c r="B66" s="541"/>
      <c r="C66" s="543" t="s">
        <v>162</v>
      </c>
      <c r="D66" s="535" t="s">
        <v>139</v>
      </c>
      <c r="E66" s="534">
        <v>0</v>
      </c>
      <c r="F66" s="533">
        <v>0.8</v>
      </c>
      <c r="G66" s="534">
        <f t="shared" si="2"/>
        <v>0.8</v>
      </c>
      <c r="H66" s="531" t="s">
        <v>16</v>
      </c>
      <c r="K66" s="519"/>
    </row>
    <row r="67" spans="1:11" s="540" customFormat="1" ht="18.75">
      <c r="A67" s="542"/>
      <c r="B67" s="541"/>
      <c r="C67" s="539" t="s">
        <v>819</v>
      </c>
      <c r="D67" s="535" t="s">
        <v>64</v>
      </c>
      <c r="E67" s="534">
        <v>0</v>
      </c>
      <c r="F67" s="532">
        <v>3.72</v>
      </c>
      <c r="G67" s="534">
        <f t="shared" si="2"/>
        <v>3.72</v>
      </c>
      <c r="H67" s="531" t="s">
        <v>16</v>
      </c>
      <c r="K67" s="519"/>
    </row>
    <row r="68" spans="1:11" s="540" customFormat="1" ht="37.5">
      <c r="A68" s="542"/>
      <c r="B68" s="541"/>
      <c r="C68" s="539" t="s">
        <v>141</v>
      </c>
      <c r="D68" s="535" t="s">
        <v>88</v>
      </c>
      <c r="E68" s="534">
        <v>0</v>
      </c>
      <c r="F68" s="532">
        <v>2.1</v>
      </c>
      <c r="G68" s="534">
        <f t="shared" si="2"/>
        <v>2.1</v>
      </c>
      <c r="H68" s="538" t="s">
        <v>16</v>
      </c>
      <c r="K68" s="519"/>
    </row>
    <row r="69" spans="1:11" s="540" customFormat="1" ht="18.75">
      <c r="A69" s="542"/>
      <c r="B69" s="541"/>
      <c r="C69" s="543" t="s">
        <v>140</v>
      </c>
      <c r="D69" s="535" t="s">
        <v>139</v>
      </c>
      <c r="E69" s="534">
        <v>0</v>
      </c>
      <c r="F69" s="553">
        <f>F68*0.12</f>
        <v>0.252</v>
      </c>
      <c r="G69" s="534">
        <f t="shared" si="2"/>
        <v>0.252</v>
      </c>
      <c r="H69" s="538" t="s">
        <v>16</v>
      </c>
      <c r="K69" s="519"/>
    </row>
    <row r="70" spans="1:11" s="583" customFormat="1" ht="37.5">
      <c r="A70" s="542">
        <v>4</v>
      </c>
      <c r="B70" s="541" t="s">
        <v>19</v>
      </c>
      <c r="C70" s="545" t="s">
        <v>353</v>
      </c>
      <c r="D70" s="542"/>
      <c r="E70" s="573"/>
      <c r="F70" s="572"/>
      <c r="G70" s="573"/>
      <c r="H70" s="571"/>
      <c r="K70" s="519"/>
    </row>
    <row r="71" spans="1:11" s="540" customFormat="1" ht="18.75">
      <c r="A71" s="542"/>
      <c r="B71" s="541"/>
      <c r="C71" s="539" t="s">
        <v>352</v>
      </c>
      <c r="D71" s="535" t="s">
        <v>64</v>
      </c>
      <c r="E71" s="534">
        <v>0</v>
      </c>
      <c r="F71" s="532">
        <v>5.78</v>
      </c>
      <c r="G71" s="534">
        <f t="shared" ref="G71:G80" si="3">F71</f>
        <v>5.78</v>
      </c>
      <c r="H71" s="538" t="s">
        <v>16</v>
      </c>
      <c r="K71" s="519"/>
    </row>
    <row r="72" spans="1:11" s="527" customFormat="1" ht="18.75">
      <c r="A72" s="563"/>
      <c r="B72" s="563"/>
      <c r="C72" s="543" t="s">
        <v>325</v>
      </c>
      <c r="D72" s="535" t="s">
        <v>139</v>
      </c>
      <c r="E72" s="534">
        <v>0</v>
      </c>
      <c r="F72" s="532">
        <v>68.599999999999994</v>
      </c>
      <c r="G72" s="534">
        <f t="shared" si="3"/>
        <v>68.599999999999994</v>
      </c>
      <c r="H72" s="538" t="s">
        <v>16</v>
      </c>
      <c r="K72" s="519"/>
    </row>
    <row r="73" spans="1:11" s="527" customFormat="1" ht="18.75">
      <c r="A73" s="563"/>
      <c r="B73" s="563"/>
      <c r="C73" s="539" t="s">
        <v>351</v>
      </c>
      <c r="D73" s="535" t="s">
        <v>64</v>
      </c>
      <c r="E73" s="534">
        <v>0</v>
      </c>
      <c r="F73" s="532">
        <v>2.36</v>
      </c>
      <c r="G73" s="534">
        <f t="shared" si="3"/>
        <v>2.36</v>
      </c>
      <c r="H73" s="538" t="s">
        <v>16</v>
      </c>
      <c r="K73" s="519"/>
    </row>
    <row r="74" spans="1:11" s="540" customFormat="1" ht="18.75">
      <c r="A74" s="561"/>
      <c r="B74" s="562"/>
      <c r="C74" s="543" t="s">
        <v>350</v>
      </c>
      <c r="D74" s="535" t="s">
        <v>139</v>
      </c>
      <c r="E74" s="534">
        <v>0</v>
      </c>
      <c r="F74" s="532">
        <v>2</v>
      </c>
      <c r="G74" s="534">
        <f t="shared" si="3"/>
        <v>2</v>
      </c>
      <c r="H74" s="538" t="s">
        <v>16</v>
      </c>
      <c r="K74" s="519"/>
    </row>
    <row r="75" spans="1:11" s="527" customFormat="1" ht="18.75">
      <c r="A75" s="535"/>
      <c r="B75" s="557"/>
      <c r="C75" s="543" t="s">
        <v>142</v>
      </c>
      <c r="D75" s="535" t="s">
        <v>64</v>
      </c>
      <c r="E75" s="534">
        <v>0</v>
      </c>
      <c r="F75" s="532">
        <v>8.14</v>
      </c>
      <c r="G75" s="534">
        <f t="shared" si="3"/>
        <v>8.14</v>
      </c>
      <c r="H75" s="538" t="s">
        <v>16</v>
      </c>
      <c r="K75" s="519"/>
    </row>
    <row r="76" spans="1:11" s="527" customFormat="1" ht="18.75">
      <c r="A76" s="535"/>
      <c r="B76" s="557"/>
      <c r="C76" s="539" t="s">
        <v>322</v>
      </c>
      <c r="D76" s="535" t="s">
        <v>155</v>
      </c>
      <c r="E76" s="534">
        <v>0</v>
      </c>
      <c r="F76" s="532" t="s">
        <v>349</v>
      </c>
      <c r="G76" s="534" t="str">
        <f t="shared" si="3"/>
        <v>2,12/70,6</v>
      </c>
      <c r="H76" s="538" t="s">
        <v>16</v>
      </c>
      <c r="K76" s="519"/>
    </row>
    <row r="77" spans="1:11" s="527" customFormat="1" ht="18.75">
      <c r="A77" s="535"/>
      <c r="B77" s="557"/>
      <c r="C77" s="543" t="s">
        <v>162</v>
      </c>
      <c r="D77" s="535" t="s">
        <v>139</v>
      </c>
      <c r="E77" s="534">
        <v>0</v>
      </c>
      <c r="F77" s="532">
        <v>0.7</v>
      </c>
      <c r="G77" s="534">
        <f t="shared" si="3"/>
        <v>0.7</v>
      </c>
      <c r="H77" s="538" t="s">
        <v>16</v>
      </c>
      <c r="K77" s="519"/>
    </row>
    <row r="78" spans="1:11" s="540" customFormat="1" ht="18.75">
      <c r="A78" s="542"/>
      <c r="B78" s="541"/>
      <c r="C78" s="539" t="s">
        <v>819</v>
      </c>
      <c r="D78" s="535" t="s">
        <v>64</v>
      </c>
      <c r="E78" s="534">
        <v>0</v>
      </c>
      <c r="F78" s="532">
        <v>2.12</v>
      </c>
      <c r="G78" s="534">
        <f t="shared" si="3"/>
        <v>2.12</v>
      </c>
      <c r="H78" s="531" t="s">
        <v>16</v>
      </c>
      <c r="K78" s="519"/>
    </row>
    <row r="79" spans="1:11" s="540" customFormat="1" ht="37.5">
      <c r="A79" s="561"/>
      <c r="B79" s="560"/>
      <c r="C79" s="539" t="s">
        <v>141</v>
      </c>
      <c r="D79" s="535" t="s">
        <v>88</v>
      </c>
      <c r="E79" s="534">
        <v>0</v>
      </c>
      <c r="F79" s="532">
        <v>3.3</v>
      </c>
      <c r="G79" s="534">
        <f t="shared" si="3"/>
        <v>3.3</v>
      </c>
      <c r="H79" s="538" t="s">
        <v>16</v>
      </c>
      <c r="K79" s="519"/>
    </row>
    <row r="80" spans="1:11" s="540" customFormat="1" ht="18.75">
      <c r="A80" s="561"/>
      <c r="B80" s="560"/>
      <c r="C80" s="543" t="s">
        <v>140</v>
      </c>
      <c r="D80" s="535" t="s">
        <v>139</v>
      </c>
      <c r="E80" s="534">
        <v>0</v>
      </c>
      <c r="F80" s="553">
        <f>F79*0.12</f>
        <v>0.39599999999999996</v>
      </c>
      <c r="G80" s="534">
        <f t="shared" si="3"/>
        <v>0.39599999999999996</v>
      </c>
      <c r="H80" s="538" t="s">
        <v>16</v>
      </c>
      <c r="K80" s="519"/>
    </row>
    <row r="81" spans="1:11" s="583" customFormat="1" ht="37.5">
      <c r="A81" s="542">
        <v>5</v>
      </c>
      <c r="B81" s="541" t="s">
        <v>19</v>
      </c>
      <c r="C81" s="545" t="s">
        <v>348</v>
      </c>
      <c r="D81" s="542"/>
      <c r="E81" s="573"/>
      <c r="F81" s="572"/>
      <c r="G81" s="573"/>
      <c r="H81" s="571"/>
      <c r="K81" s="519"/>
    </row>
    <row r="82" spans="1:11" s="527" customFormat="1" ht="18.75">
      <c r="A82" s="535"/>
      <c r="B82" s="557"/>
      <c r="C82" s="539" t="s">
        <v>347</v>
      </c>
      <c r="D82" s="535" t="s">
        <v>64</v>
      </c>
      <c r="E82" s="534">
        <v>0</v>
      </c>
      <c r="F82" s="532">
        <v>5.94</v>
      </c>
      <c r="G82" s="534">
        <f t="shared" ref="G82:G91" si="4">F82</f>
        <v>5.94</v>
      </c>
      <c r="H82" s="538" t="s">
        <v>16</v>
      </c>
      <c r="K82" s="519"/>
    </row>
    <row r="83" spans="1:11" s="527" customFormat="1" ht="18.75">
      <c r="A83" s="535"/>
      <c r="B83" s="557"/>
      <c r="C83" s="543" t="s">
        <v>325</v>
      </c>
      <c r="D83" s="535" t="s">
        <v>139</v>
      </c>
      <c r="E83" s="534">
        <v>0</v>
      </c>
      <c r="F83" s="590">
        <v>75.8</v>
      </c>
      <c r="G83" s="534">
        <f t="shared" si="4"/>
        <v>75.8</v>
      </c>
      <c r="H83" s="538" t="s">
        <v>16</v>
      </c>
      <c r="K83" s="519"/>
    </row>
    <row r="84" spans="1:11" s="527" customFormat="1" ht="18.75">
      <c r="A84" s="535"/>
      <c r="B84" s="557"/>
      <c r="C84" s="539" t="s">
        <v>346</v>
      </c>
      <c r="D84" s="535" t="s">
        <v>64</v>
      </c>
      <c r="E84" s="534">
        <v>0</v>
      </c>
      <c r="F84" s="532">
        <v>3.28</v>
      </c>
      <c r="G84" s="534">
        <f t="shared" si="4"/>
        <v>3.28</v>
      </c>
      <c r="H84" s="538" t="s">
        <v>16</v>
      </c>
      <c r="K84" s="519"/>
    </row>
    <row r="85" spans="1:11" s="527" customFormat="1" ht="18.75">
      <c r="A85" s="535"/>
      <c r="B85" s="557"/>
      <c r="C85" s="543" t="s">
        <v>345</v>
      </c>
      <c r="D85" s="535" t="s">
        <v>139</v>
      </c>
      <c r="E85" s="534">
        <v>0</v>
      </c>
      <c r="F85" s="553">
        <v>2.8</v>
      </c>
      <c r="G85" s="534">
        <f t="shared" si="4"/>
        <v>2.8</v>
      </c>
      <c r="H85" s="538" t="s">
        <v>16</v>
      </c>
      <c r="K85" s="519"/>
    </row>
    <row r="86" spans="1:11" s="527" customFormat="1" ht="18.75">
      <c r="A86" s="535"/>
      <c r="B86" s="557"/>
      <c r="C86" s="566" t="s">
        <v>142</v>
      </c>
      <c r="D86" s="535" t="s">
        <v>64</v>
      </c>
      <c r="E86" s="534">
        <v>0</v>
      </c>
      <c r="F86" s="533">
        <v>9.2200000000000006</v>
      </c>
      <c r="G86" s="534">
        <f t="shared" si="4"/>
        <v>9.2200000000000006</v>
      </c>
      <c r="H86" s="531" t="s">
        <v>16</v>
      </c>
      <c r="K86" s="519"/>
    </row>
    <row r="87" spans="1:11" s="527" customFormat="1" ht="18.75">
      <c r="A87" s="535"/>
      <c r="B87" s="537"/>
      <c r="C87" s="539" t="s">
        <v>322</v>
      </c>
      <c r="D87" s="535" t="s">
        <v>155</v>
      </c>
      <c r="E87" s="534">
        <v>0</v>
      </c>
      <c r="F87" s="553" t="s">
        <v>344</v>
      </c>
      <c r="G87" s="534" t="str">
        <f t="shared" si="4"/>
        <v>3,04/78,6</v>
      </c>
      <c r="H87" s="538" t="s">
        <v>16</v>
      </c>
      <c r="K87" s="519"/>
    </row>
    <row r="88" spans="1:11" s="527" customFormat="1" ht="18.75">
      <c r="A88" s="535"/>
      <c r="B88" s="537"/>
      <c r="C88" s="543" t="s">
        <v>162</v>
      </c>
      <c r="D88" s="535" t="s">
        <v>139</v>
      </c>
      <c r="E88" s="534">
        <v>0</v>
      </c>
      <c r="F88" s="553">
        <v>0.8</v>
      </c>
      <c r="G88" s="534">
        <f t="shared" si="4"/>
        <v>0.8</v>
      </c>
      <c r="H88" s="538" t="s">
        <v>16</v>
      </c>
      <c r="K88" s="519"/>
    </row>
    <row r="89" spans="1:11" s="540" customFormat="1" ht="18.75">
      <c r="A89" s="542"/>
      <c r="B89" s="541"/>
      <c r="C89" s="539" t="s">
        <v>819</v>
      </c>
      <c r="D89" s="535" t="s">
        <v>64</v>
      </c>
      <c r="E89" s="534">
        <v>0</v>
      </c>
      <c r="F89" s="532">
        <v>3.04</v>
      </c>
      <c r="G89" s="534">
        <f t="shared" si="4"/>
        <v>3.04</v>
      </c>
      <c r="H89" s="531" t="s">
        <v>16</v>
      </c>
      <c r="K89" s="519"/>
    </row>
    <row r="90" spans="1:11" s="540" customFormat="1" ht="37.5">
      <c r="A90" s="542"/>
      <c r="B90" s="541"/>
      <c r="C90" s="539" t="s">
        <v>141</v>
      </c>
      <c r="D90" s="535" t="s">
        <v>88</v>
      </c>
      <c r="E90" s="534">
        <v>0</v>
      </c>
      <c r="F90" s="532">
        <v>3.4</v>
      </c>
      <c r="G90" s="534">
        <f t="shared" si="4"/>
        <v>3.4</v>
      </c>
      <c r="H90" s="538" t="s">
        <v>16</v>
      </c>
      <c r="K90" s="519"/>
    </row>
    <row r="91" spans="1:11" s="527" customFormat="1" ht="18.75">
      <c r="A91" s="535"/>
      <c r="B91" s="537"/>
      <c r="C91" s="543" t="s">
        <v>140</v>
      </c>
      <c r="D91" s="535" t="s">
        <v>139</v>
      </c>
      <c r="E91" s="534">
        <v>0</v>
      </c>
      <c r="F91" s="553">
        <f>F90*0.12</f>
        <v>0.40799999999999997</v>
      </c>
      <c r="G91" s="534">
        <f t="shared" si="4"/>
        <v>0.40799999999999997</v>
      </c>
      <c r="H91" s="538" t="s">
        <v>16</v>
      </c>
      <c r="K91" s="519"/>
    </row>
    <row r="92" spans="1:11" s="583" customFormat="1" ht="37.5">
      <c r="A92" s="542">
        <v>6</v>
      </c>
      <c r="B92" s="589" t="s">
        <v>19</v>
      </c>
      <c r="C92" s="545" t="s">
        <v>343</v>
      </c>
      <c r="D92" s="542"/>
      <c r="E92" s="573"/>
      <c r="F92" s="572"/>
      <c r="G92" s="572"/>
      <c r="H92" s="571"/>
      <c r="K92" s="519"/>
    </row>
    <row r="93" spans="1:11" s="527" customFormat="1" ht="18.75">
      <c r="A93" s="535"/>
      <c r="B93" s="537"/>
      <c r="C93" s="539" t="s">
        <v>342</v>
      </c>
      <c r="D93" s="535" t="s">
        <v>64</v>
      </c>
      <c r="E93" s="534">
        <v>0</v>
      </c>
      <c r="F93" s="532">
        <v>5.66</v>
      </c>
      <c r="G93" s="534">
        <f t="shared" ref="G93:G102" si="5">F93</f>
        <v>5.66</v>
      </c>
      <c r="H93" s="538" t="s">
        <v>16</v>
      </c>
      <c r="K93" s="519"/>
    </row>
    <row r="94" spans="1:11" s="527" customFormat="1" ht="18.75">
      <c r="A94" s="535"/>
      <c r="B94" s="537"/>
      <c r="C94" s="543" t="s">
        <v>325</v>
      </c>
      <c r="D94" s="535" t="s">
        <v>139</v>
      </c>
      <c r="E94" s="534">
        <v>0</v>
      </c>
      <c r="F94" s="532">
        <v>63.5</v>
      </c>
      <c r="G94" s="534">
        <f t="shared" si="5"/>
        <v>63.5</v>
      </c>
      <c r="H94" s="538" t="s">
        <v>16</v>
      </c>
      <c r="K94" s="519"/>
    </row>
    <row r="95" spans="1:11" s="527" customFormat="1" ht="18.75">
      <c r="A95" s="535"/>
      <c r="B95" s="537"/>
      <c r="C95" s="539" t="s">
        <v>341</v>
      </c>
      <c r="D95" s="535" t="s">
        <v>64</v>
      </c>
      <c r="E95" s="534">
        <v>0</v>
      </c>
      <c r="F95" s="532">
        <v>2.72</v>
      </c>
      <c r="G95" s="534">
        <f t="shared" si="5"/>
        <v>2.72</v>
      </c>
      <c r="H95" s="538" t="s">
        <v>16</v>
      </c>
      <c r="K95" s="519"/>
    </row>
    <row r="96" spans="1:11" s="527" customFormat="1" ht="18.75">
      <c r="A96" s="535"/>
      <c r="B96" s="537"/>
      <c r="C96" s="543" t="s">
        <v>340</v>
      </c>
      <c r="D96" s="535" t="s">
        <v>139</v>
      </c>
      <c r="E96" s="534">
        <v>0</v>
      </c>
      <c r="F96" s="532">
        <v>2.4</v>
      </c>
      <c r="G96" s="534">
        <f t="shared" si="5"/>
        <v>2.4</v>
      </c>
      <c r="H96" s="538" t="s">
        <v>16</v>
      </c>
      <c r="K96" s="519"/>
    </row>
    <row r="97" spans="1:11" s="527" customFormat="1" ht="18.75">
      <c r="A97" s="535"/>
      <c r="B97" s="537"/>
      <c r="C97" s="539" t="s">
        <v>142</v>
      </c>
      <c r="D97" s="535" t="s">
        <v>64</v>
      </c>
      <c r="E97" s="534">
        <v>0</v>
      </c>
      <c r="F97" s="532">
        <v>8.3800000000000008</v>
      </c>
      <c r="G97" s="534">
        <f t="shared" si="5"/>
        <v>8.3800000000000008</v>
      </c>
      <c r="H97" s="538" t="s">
        <v>16</v>
      </c>
      <c r="K97" s="519"/>
    </row>
    <row r="98" spans="1:11" s="527" customFormat="1" ht="18.75">
      <c r="A98" s="535"/>
      <c r="B98" s="537"/>
      <c r="C98" s="539" t="s">
        <v>322</v>
      </c>
      <c r="D98" s="535" t="s">
        <v>155</v>
      </c>
      <c r="E98" s="534">
        <v>0</v>
      </c>
      <c r="F98" s="532" t="s">
        <v>339</v>
      </c>
      <c r="G98" s="534" t="str">
        <f t="shared" si="5"/>
        <v>2,48/65,9</v>
      </c>
      <c r="H98" s="538" t="s">
        <v>16</v>
      </c>
      <c r="K98" s="519"/>
    </row>
    <row r="99" spans="1:11" s="527" customFormat="1" ht="18.75">
      <c r="A99" s="535"/>
      <c r="B99" s="537"/>
      <c r="C99" s="543" t="s">
        <v>162</v>
      </c>
      <c r="D99" s="535" t="s">
        <v>139</v>
      </c>
      <c r="E99" s="534">
        <v>0</v>
      </c>
      <c r="F99" s="532">
        <v>0.7</v>
      </c>
      <c r="G99" s="534">
        <f t="shared" si="5"/>
        <v>0.7</v>
      </c>
      <c r="H99" s="538" t="s">
        <v>16</v>
      </c>
      <c r="K99" s="519"/>
    </row>
    <row r="100" spans="1:11" s="540" customFormat="1" ht="18.75">
      <c r="A100" s="542"/>
      <c r="B100" s="541"/>
      <c r="C100" s="539" t="s">
        <v>819</v>
      </c>
      <c r="D100" s="535" t="s">
        <v>64</v>
      </c>
      <c r="E100" s="534">
        <v>0</v>
      </c>
      <c r="F100" s="532">
        <v>2.48</v>
      </c>
      <c r="G100" s="534">
        <f t="shared" si="5"/>
        <v>2.48</v>
      </c>
      <c r="H100" s="531" t="s">
        <v>16</v>
      </c>
      <c r="K100" s="519"/>
    </row>
    <row r="101" spans="1:11" s="527" customFormat="1" ht="37.5">
      <c r="A101" s="535"/>
      <c r="B101" s="537"/>
      <c r="C101" s="539" t="s">
        <v>141</v>
      </c>
      <c r="D101" s="535" t="s">
        <v>88</v>
      </c>
      <c r="E101" s="534">
        <v>0</v>
      </c>
      <c r="F101" s="532">
        <v>3.1</v>
      </c>
      <c r="G101" s="534">
        <f t="shared" si="5"/>
        <v>3.1</v>
      </c>
      <c r="H101" s="538" t="s">
        <v>16</v>
      </c>
      <c r="K101" s="519"/>
    </row>
    <row r="102" spans="1:11" s="527" customFormat="1" ht="18.75">
      <c r="A102" s="535"/>
      <c r="B102" s="537"/>
      <c r="C102" s="543" t="s">
        <v>140</v>
      </c>
      <c r="D102" s="535" t="s">
        <v>139</v>
      </c>
      <c r="E102" s="534">
        <v>0</v>
      </c>
      <c r="F102" s="553">
        <f>F101*0.12</f>
        <v>0.372</v>
      </c>
      <c r="G102" s="534">
        <f t="shared" si="5"/>
        <v>0.372</v>
      </c>
      <c r="H102" s="538" t="s">
        <v>16</v>
      </c>
      <c r="K102" s="519"/>
    </row>
    <row r="103" spans="1:11" s="583" customFormat="1" ht="37.5">
      <c r="A103" s="542">
        <v>7</v>
      </c>
      <c r="B103" s="589" t="s">
        <v>19</v>
      </c>
      <c r="C103" s="545" t="s">
        <v>338</v>
      </c>
      <c r="D103" s="542"/>
      <c r="E103" s="573"/>
      <c r="F103" s="572"/>
      <c r="G103" s="572"/>
      <c r="H103" s="571"/>
      <c r="K103" s="519"/>
    </row>
    <row r="104" spans="1:11" s="527" customFormat="1" ht="18.75">
      <c r="A104" s="551"/>
      <c r="B104" s="556"/>
      <c r="C104" s="526" t="s">
        <v>337</v>
      </c>
      <c r="D104" s="551" t="s">
        <v>64</v>
      </c>
      <c r="E104" s="550">
        <v>0</v>
      </c>
      <c r="F104" s="568">
        <v>5</v>
      </c>
      <c r="G104" s="534">
        <f t="shared" ref="G104:G113" si="6">F104</f>
        <v>5</v>
      </c>
      <c r="H104" s="547" t="s">
        <v>16</v>
      </c>
      <c r="K104" s="519"/>
    </row>
    <row r="105" spans="1:11" s="527" customFormat="1" ht="18.75">
      <c r="A105" s="535"/>
      <c r="B105" s="537"/>
      <c r="C105" s="536" t="s">
        <v>325</v>
      </c>
      <c r="D105" s="535" t="s">
        <v>139</v>
      </c>
      <c r="E105" s="534">
        <v>0</v>
      </c>
      <c r="F105" s="533">
        <v>55.9</v>
      </c>
      <c r="G105" s="534">
        <f t="shared" si="6"/>
        <v>55.9</v>
      </c>
      <c r="H105" s="531" t="s">
        <v>16</v>
      </c>
      <c r="K105" s="519"/>
    </row>
    <row r="106" spans="1:11" s="527" customFormat="1" ht="18.75">
      <c r="A106" s="535"/>
      <c r="B106" s="537"/>
      <c r="C106" s="539" t="s">
        <v>336</v>
      </c>
      <c r="D106" s="535" t="s">
        <v>64</v>
      </c>
      <c r="E106" s="534">
        <v>0</v>
      </c>
      <c r="F106" s="533">
        <v>2.44</v>
      </c>
      <c r="G106" s="534">
        <f t="shared" si="6"/>
        <v>2.44</v>
      </c>
      <c r="H106" s="531" t="s">
        <v>16</v>
      </c>
      <c r="K106" s="519"/>
    </row>
    <row r="107" spans="1:11" s="527" customFormat="1" ht="18.75">
      <c r="A107" s="535"/>
      <c r="B107" s="537"/>
      <c r="C107" s="536" t="s">
        <v>335</v>
      </c>
      <c r="D107" s="535" t="s">
        <v>139</v>
      </c>
      <c r="E107" s="534">
        <v>0</v>
      </c>
      <c r="F107" s="533">
        <v>2</v>
      </c>
      <c r="G107" s="534">
        <f t="shared" si="6"/>
        <v>2</v>
      </c>
      <c r="H107" s="531" t="s">
        <v>16</v>
      </c>
      <c r="K107" s="519"/>
    </row>
    <row r="108" spans="1:11" s="527" customFormat="1" ht="18.75">
      <c r="A108" s="535"/>
      <c r="B108" s="537"/>
      <c r="C108" s="539" t="s">
        <v>142</v>
      </c>
      <c r="D108" s="535" t="s">
        <v>64</v>
      </c>
      <c r="E108" s="534">
        <v>0</v>
      </c>
      <c r="F108" s="553">
        <v>7.86</v>
      </c>
      <c r="G108" s="534">
        <f t="shared" si="6"/>
        <v>7.86</v>
      </c>
      <c r="H108" s="538" t="s">
        <v>16</v>
      </c>
      <c r="K108" s="519"/>
    </row>
    <row r="109" spans="1:11" s="527" customFormat="1" ht="18.75">
      <c r="A109" s="535"/>
      <c r="B109" s="537"/>
      <c r="C109" s="539" t="s">
        <v>322</v>
      </c>
      <c r="D109" s="535" t="s">
        <v>155</v>
      </c>
      <c r="E109" s="534">
        <v>0</v>
      </c>
      <c r="F109" s="553" t="s">
        <v>334</v>
      </c>
      <c r="G109" s="534" t="str">
        <f t="shared" si="6"/>
        <v>2,20/57,9</v>
      </c>
      <c r="H109" s="538" t="s">
        <v>16</v>
      </c>
      <c r="K109" s="519"/>
    </row>
    <row r="110" spans="1:11" s="540" customFormat="1" ht="18.75">
      <c r="A110" s="542"/>
      <c r="B110" s="541"/>
      <c r="C110" s="543" t="s">
        <v>162</v>
      </c>
      <c r="D110" s="535" t="s">
        <v>139</v>
      </c>
      <c r="E110" s="534">
        <v>0</v>
      </c>
      <c r="F110" s="532">
        <v>0.6</v>
      </c>
      <c r="G110" s="534">
        <f t="shared" si="6"/>
        <v>0.6</v>
      </c>
      <c r="H110" s="538" t="s">
        <v>16</v>
      </c>
      <c r="K110" s="519"/>
    </row>
    <row r="111" spans="1:11" s="540" customFormat="1" ht="18.75">
      <c r="A111" s="542"/>
      <c r="B111" s="541"/>
      <c r="C111" s="539" t="s">
        <v>819</v>
      </c>
      <c r="D111" s="535" t="s">
        <v>64</v>
      </c>
      <c r="E111" s="534">
        <v>0</v>
      </c>
      <c r="F111" s="532">
        <v>2.2000000000000002</v>
      </c>
      <c r="G111" s="534">
        <f t="shared" si="6"/>
        <v>2.2000000000000002</v>
      </c>
      <c r="H111" s="531" t="s">
        <v>16</v>
      </c>
      <c r="K111" s="519"/>
    </row>
    <row r="112" spans="1:11" s="527" customFormat="1" ht="37.5">
      <c r="A112" s="535"/>
      <c r="B112" s="537"/>
      <c r="C112" s="539" t="s">
        <v>141</v>
      </c>
      <c r="D112" s="535" t="s">
        <v>88</v>
      </c>
      <c r="E112" s="534">
        <v>0</v>
      </c>
      <c r="F112" s="532">
        <v>2.8</v>
      </c>
      <c r="G112" s="534">
        <f t="shared" si="6"/>
        <v>2.8</v>
      </c>
      <c r="H112" s="538" t="s">
        <v>16</v>
      </c>
      <c r="K112" s="519"/>
    </row>
    <row r="113" spans="1:11" s="527" customFormat="1" ht="18.75">
      <c r="A113" s="535"/>
      <c r="B113" s="537"/>
      <c r="C113" s="543" t="s">
        <v>140</v>
      </c>
      <c r="D113" s="535" t="s">
        <v>139</v>
      </c>
      <c r="E113" s="534">
        <v>0</v>
      </c>
      <c r="F113" s="553">
        <f>F112*0.12</f>
        <v>0.33599999999999997</v>
      </c>
      <c r="G113" s="534">
        <f t="shared" si="6"/>
        <v>0.33599999999999997</v>
      </c>
      <c r="H113" s="538" t="s">
        <v>16</v>
      </c>
      <c r="K113" s="519"/>
    </row>
    <row r="114" spans="1:11" s="583" customFormat="1" ht="37.5">
      <c r="A114" s="542">
        <v>8</v>
      </c>
      <c r="B114" s="589" t="s">
        <v>19</v>
      </c>
      <c r="C114" s="545" t="s">
        <v>333</v>
      </c>
      <c r="D114" s="542"/>
      <c r="E114" s="573"/>
      <c r="F114" s="572"/>
      <c r="G114" s="572"/>
      <c r="H114" s="571"/>
      <c r="K114" s="519"/>
    </row>
    <row r="115" spans="1:11" s="527" customFormat="1" ht="18.75">
      <c r="A115" s="535"/>
      <c r="B115" s="537"/>
      <c r="C115" s="539" t="s">
        <v>332</v>
      </c>
      <c r="D115" s="535" t="s">
        <v>64</v>
      </c>
      <c r="E115" s="534">
        <v>0</v>
      </c>
      <c r="F115" s="553">
        <v>10.87</v>
      </c>
      <c r="G115" s="534">
        <f t="shared" ref="G115:G126" si="7">F115</f>
        <v>10.87</v>
      </c>
      <c r="H115" s="538" t="s">
        <v>16</v>
      </c>
      <c r="K115" s="519"/>
    </row>
    <row r="116" spans="1:11" s="527" customFormat="1" ht="18.75">
      <c r="A116" s="535"/>
      <c r="B116" s="537"/>
      <c r="C116" s="543" t="s">
        <v>325</v>
      </c>
      <c r="D116" s="535" t="s">
        <v>139</v>
      </c>
      <c r="E116" s="534">
        <v>0</v>
      </c>
      <c r="F116" s="553">
        <v>213.7</v>
      </c>
      <c r="G116" s="534">
        <f t="shared" si="7"/>
        <v>213.7</v>
      </c>
      <c r="H116" s="538" t="s">
        <v>16</v>
      </c>
      <c r="K116" s="519"/>
    </row>
    <row r="117" spans="1:11" s="540" customFormat="1" ht="18.75">
      <c r="A117" s="542"/>
      <c r="B117" s="541"/>
      <c r="C117" s="539" t="s">
        <v>331</v>
      </c>
      <c r="D117" s="535" t="s">
        <v>64</v>
      </c>
      <c r="E117" s="534">
        <v>0</v>
      </c>
      <c r="F117" s="532">
        <v>10.3</v>
      </c>
      <c r="G117" s="534">
        <f t="shared" si="7"/>
        <v>10.3</v>
      </c>
      <c r="H117" s="538" t="s">
        <v>16</v>
      </c>
      <c r="K117" s="519"/>
    </row>
    <row r="118" spans="1:11" s="527" customFormat="1" ht="18.75">
      <c r="A118" s="535"/>
      <c r="B118" s="537"/>
      <c r="C118" s="543" t="s">
        <v>330</v>
      </c>
      <c r="D118" s="535" t="s">
        <v>139</v>
      </c>
      <c r="E118" s="534">
        <v>0</v>
      </c>
      <c r="F118" s="532">
        <v>9</v>
      </c>
      <c r="G118" s="534">
        <f t="shared" si="7"/>
        <v>9</v>
      </c>
      <c r="H118" s="538" t="s">
        <v>16</v>
      </c>
      <c r="K118" s="519"/>
    </row>
    <row r="119" spans="1:11" s="527" customFormat="1" ht="18.75">
      <c r="A119" s="535"/>
      <c r="B119" s="537"/>
      <c r="C119" s="539" t="s">
        <v>329</v>
      </c>
      <c r="D119" s="535" t="s">
        <v>64</v>
      </c>
      <c r="E119" s="534">
        <v>0</v>
      </c>
      <c r="F119" s="532">
        <v>2.21</v>
      </c>
      <c r="G119" s="534">
        <f t="shared" si="7"/>
        <v>2.21</v>
      </c>
      <c r="H119" s="538" t="s">
        <v>16</v>
      </c>
      <c r="K119" s="519"/>
    </row>
    <row r="120" spans="1:11" s="527" customFormat="1" ht="18.75">
      <c r="A120" s="535"/>
      <c r="B120" s="537"/>
      <c r="C120" s="543" t="s">
        <v>323</v>
      </c>
      <c r="D120" s="535" t="s">
        <v>139</v>
      </c>
      <c r="E120" s="534">
        <v>0</v>
      </c>
      <c r="F120" s="532">
        <v>2.2000000000000002</v>
      </c>
      <c r="G120" s="534">
        <f t="shared" si="7"/>
        <v>2.2000000000000002</v>
      </c>
      <c r="H120" s="538" t="s">
        <v>16</v>
      </c>
      <c r="K120" s="519"/>
    </row>
    <row r="121" spans="1:11" s="527" customFormat="1" ht="18.75">
      <c r="A121" s="535"/>
      <c r="B121" s="537"/>
      <c r="C121" s="543" t="s">
        <v>142</v>
      </c>
      <c r="D121" s="535" t="s">
        <v>64</v>
      </c>
      <c r="E121" s="534">
        <v>0</v>
      </c>
      <c r="F121" s="532">
        <v>23.38</v>
      </c>
      <c r="G121" s="534">
        <f t="shared" si="7"/>
        <v>23.38</v>
      </c>
      <c r="H121" s="538" t="s">
        <v>16</v>
      </c>
      <c r="K121" s="519"/>
    </row>
    <row r="122" spans="1:11" s="527" customFormat="1" ht="18.75">
      <c r="A122" s="535"/>
      <c r="B122" s="537"/>
      <c r="C122" s="539" t="s">
        <v>322</v>
      </c>
      <c r="D122" s="535" t="s">
        <v>155</v>
      </c>
      <c r="E122" s="534">
        <v>0</v>
      </c>
      <c r="F122" s="532" t="s">
        <v>328</v>
      </c>
      <c r="G122" s="534" t="str">
        <f t="shared" si="7"/>
        <v>9,70/224,9</v>
      </c>
      <c r="H122" s="538" t="s">
        <v>16</v>
      </c>
      <c r="K122" s="519"/>
    </row>
    <row r="123" spans="1:11" s="527" customFormat="1" ht="18.75">
      <c r="A123" s="535"/>
      <c r="B123" s="537"/>
      <c r="C123" s="543" t="s">
        <v>162</v>
      </c>
      <c r="D123" s="535" t="s">
        <v>139</v>
      </c>
      <c r="E123" s="534">
        <v>0</v>
      </c>
      <c r="F123" s="532">
        <v>2.2000000000000002</v>
      </c>
      <c r="G123" s="534">
        <f t="shared" si="7"/>
        <v>2.2000000000000002</v>
      </c>
      <c r="H123" s="538" t="s">
        <v>16</v>
      </c>
      <c r="K123" s="519"/>
    </row>
    <row r="124" spans="1:11" s="540" customFormat="1" ht="18.75">
      <c r="A124" s="542"/>
      <c r="B124" s="541"/>
      <c r="C124" s="539" t="s">
        <v>819</v>
      </c>
      <c r="D124" s="535" t="s">
        <v>64</v>
      </c>
      <c r="E124" s="534">
        <v>0</v>
      </c>
      <c r="F124" s="532">
        <v>9.6999999999999993</v>
      </c>
      <c r="G124" s="534">
        <f t="shared" si="7"/>
        <v>9.6999999999999993</v>
      </c>
      <c r="H124" s="531" t="s">
        <v>16</v>
      </c>
      <c r="K124" s="519"/>
    </row>
    <row r="125" spans="1:11" s="527" customFormat="1" ht="37.5">
      <c r="A125" s="535"/>
      <c r="B125" s="537"/>
      <c r="C125" s="539" t="s">
        <v>141</v>
      </c>
      <c r="D125" s="535" t="s">
        <v>88</v>
      </c>
      <c r="E125" s="534">
        <v>0</v>
      </c>
      <c r="F125" s="532">
        <v>9.3000000000000007</v>
      </c>
      <c r="G125" s="534">
        <f t="shared" si="7"/>
        <v>9.3000000000000007</v>
      </c>
      <c r="H125" s="538" t="s">
        <v>16</v>
      </c>
      <c r="K125" s="519"/>
    </row>
    <row r="126" spans="1:11" s="527" customFormat="1" ht="18.75">
      <c r="A126" s="535"/>
      <c r="B126" s="537"/>
      <c r="C126" s="543" t="s">
        <v>140</v>
      </c>
      <c r="D126" s="535" t="s">
        <v>139</v>
      </c>
      <c r="E126" s="534">
        <v>0</v>
      </c>
      <c r="F126" s="553">
        <f>F125*0.12</f>
        <v>1.1160000000000001</v>
      </c>
      <c r="G126" s="534">
        <f t="shared" si="7"/>
        <v>1.1160000000000001</v>
      </c>
      <c r="H126" s="538" t="s">
        <v>16</v>
      </c>
      <c r="K126" s="519"/>
    </row>
    <row r="127" spans="1:11" s="583" customFormat="1" ht="37.5">
      <c r="A127" s="542">
        <v>9</v>
      </c>
      <c r="B127" s="589" t="s">
        <v>19</v>
      </c>
      <c r="C127" s="545" t="s">
        <v>327</v>
      </c>
      <c r="D127" s="542"/>
      <c r="E127" s="573"/>
      <c r="F127" s="572"/>
      <c r="G127" s="572"/>
      <c r="H127" s="571"/>
      <c r="K127" s="519"/>
    </row>
    <row r="128" spans="1:11" s="527" customFormat="1" ht="18.75">
      <c r="A128" s="535"/>
      <c r="B128" s="537"/>
      <c r="C128" s="539" t="s">
        <v>326</v>
      </c>
      <c r="D128" s="535" t="s">
        <v>64</v>
      </c>
      <c r="E128" s="534">
        <v>0</v>
      </c>
      <c r="F128" s="532">
        <v>7.42</v>
      </c>
      <c r="G128" s="534">
        <f t="shared" ref="G128:G137" si="8">F128</f>
        <v>7.42</v>
      </c>
      <c r="H128" s="538" t="s">
        <v>16</v>
      </c>
      <c r="K128" s="519"/>
    </row>
    <row r="129" spans="1:11" s="527" customFormat="1" ht="18.75">
      <c r="A129" s="535"/>
      <c r="B129" s="537"/>
      <c r="C129" s="543" t="s">
        <v>325</v>
      </c>
      <c r="D129" s="535" t="s">
        <v>139</v>
      </c>
      <c r="E129" s="534">
        <v>0</v>
      </c>
      <c r="F129" s="532">
        <v>55.7</v>
      </c>
      <c r="G129" s="534">
        <f t="shared" si="8"/>
        <v>55.7</v>
      </c>
      <c r="H129" s="538" t="s">
        <v>16</v>
      </c>
      <c r="K129" s="519"/>
    </row>
    <row r="130" spans="1:11" s="527" customFormat="1" ht="18.75">
      <c r="A130" s="535"/>
      <c r="B130" s="537"/>
      <c r="C130" s="539" t="s">
        <v>324</v>
      </c>
      <c r="D130" s="535" t="s">
        <v>64</v>
      </c>
      <c r="E130" s="534">
        <v>0</v>
      </c>
      <c r="F130" s="532">
        <v>0.9</v>
      </c>
      <c r="G130" s="534">
        <f t="shared" si="8"/>
        <v>0.9</v>
      </c>
      <c r="H130" s="538" t="s">
        <v>16</v>
      </c>
      <c r="K130" s="519"/>
    </row>
    <row r="131" spans="1:11" s="527" customFormat="1" ht="18.75">
      <c r="A131" s="551"/>
      <c r="B131" s="556"/>
      <c r="C131" s="569" t="s">
        <v>323</v>
      </c>
      <c r="D131" s="551" t="s">
        <v>139</v>
      </c>
      <c r="E131" s="550">
        <v>0</v>
      </c>
      <c r="F131" s="555">
        <v>1</v>
      </c>
      <c r="G131" s="534">
        <f t="shared" si="8"/>
        <v>1</v>
      </c>
      <c r="H131" s="547" t="s">
        <v>16</v>
      </c>
      <c r="K131" s="519"/>
    </row>
    <row r="132" spans="1:11" s="527" customFormat="1" ht="18.75">
      <c r="A132" s="535"/>
      <c r="B132" s="537"/>
      <c r="C132" s="552" t="s">
        <v>142</v>
      </c>
      <c r="D132" s="535" t="s">
        <v>64</v>
      </c>
      <c r="E132" s="534">
        <v>0</v>
      </c>
      <c r="F132" s="533">
        <v>8.32</v>
      </c>
      <c r="G132" s="534">
        <f t="shared" si="8"/>
        <v>8.32</v>
      </c>
      <c r="H132" s="531" t="s">
        <v>16</v>
      </c>
      <c r="K132" s="519"/>
    </row>
    <row r="133" spans="1:11" s="527" customFormat="1" ht="18.75">
      <c r="A133" s="535"/>
      <c r="B133" s="537"/>
      <c r="C133" s="552" t="s">
        <v>322</v>
      </c>
      <c r="D133" s="535" t="s">
        <v>155</v>
      </c>
      <c r="E133" s="534">
        <v>0</v>
      </c>
      <c r="F133" s="533" t="s">
        <v>321</v>
      </c>
      <c r="G133" s="534" t="str">
        <f t="shared" si="8"/>
        <v>0,90/56,6</v>
      </c>
      <c r="H133" s="531" t="s">
        <v>16</v>
      </c>
      <c r="K133" s="519"/>
    </row>
    <row r="134" spans="1:11" s="527" customFormat="1" ht="18.75">
      <c r="A134" s="535"/>
      <c r="B134" s="537"/>
      <c r="C134" s="536" t="s">
        <v>162</v>
      </c>
      <c r="D134" s="535" t="s">
        <v>139</v>
      </c>
      <c r="E134" s="534">
        <v>0</v>
      </c>
      <c r="F134" s="533">
        <v>0.6</v>
      </c>
      <c r="G134" s="534">
        <f t="shared" si="8"/>
        <v>0.6</v>
      </c>
      <c r="H134" s="531" t="s">
        <v>16</v>
      </c>
      <c r="K134" s="519"/>
    </row>
    <row r="135" spans="1:11" s="540" customFormat="1" ht="18.75">
      <c r="A135" s="542"/>
      <c r="B135" s="541"/>
      <c r="C135" s="539" t="s">
        <v>819</v>
      </c>
      <c r="D135" s="535" t="s">
        <v>64</v>
      </c>
      <c r="E135" s="534">
        <v>0</v>
      </c>
      <c r="F135" s="532">
        <v>0.9</v>
      </c>
      <c r="G135" s="534">
        <f t="shared" si="8"/>
        <v>0.9</v>
      </c>
      <c r="H135" s="531" t="s">
        <v>16</v>
      </c>
      <c r="K135" s="519"/>
    </row>
    <row r="136" spans="1:11" s="527" customFormat="1" ht="37.5">
      <c r="A136" s="535"/>
      <c r="B136" s="537"/>
      <c r="C136" s="539" t="s">
        <v>141</v>
      </c>
      <c r="D136" s="535" t="s">
        <v>88</v>
      </c>
      <c r="E136" s="534">
        <v>0</v>
      </c>
      <c r="F136" s="553">
        <v>2.7</v>
      </c>
      <c r="G136" s="534">
        <f t="shared" si="8"/>
        <v>2.7</v>
      </c>
      <c r="H136" s="538" t="s">
        <v>16</v>
      </c>
      <c r="K136" s="519"/>
    </row>
    <row r="137" spans="1:11" s="527" customFormat="1" ht="18.75">
      <c r="A137" s="535"/>
      <c r="B137" s="537"/>
      <c r="C137" s="543" t="s">
        <v>140</v>
      </c>
      <c r="D137" s="535" t="s">
        <v>139</v>
      </c>
      <c r="E137" s="534">
        <v>0</v>
      </c>
      <c r="F137" s="553">
        <f>F136*0.12</f>
        <v>0.32400000000000001</v>
      </c>
      <c r="G137" s="534">
        <f t="shared" si="8"/>
        <v>0.32400000000000001</v>
      </c>
      <c r="H137" s="538" t="s">
        <v>16</v>
      </c>
      <c r="K137" s="519"/>
    </row>
    <row r="138" spans="1:11" s="540" customFormat="1" ht="37.5">
      <c r="A138" s="542">
        <v>10</v>
      </c>
      <c r="B138" s="541" t="s">
        <v>19</v>
      </c>
      <c r="C138" s="545" t="s">
        <v>320</v>
      </c>
      <c r="D138" s="535"/>
      <c r="E138" s="534"/>
      <c r="F138" s="532"/>
      <c r="G138" s="534"/>
      <c r="H138" s="538"/>
      <c r="K138" s="519"/>
    </row>
    <row r="139" spans="1:11" s="527" customFormat="1" ht="18.75">
      <c r="A139" s="535"/>
      <c r="B139" s="537"/>
      <c r="C139" s="539" t="s">
        <v>319</v>
      </c>
      <c r="D139" s="535" t="s">
        <v>64</v>
      </c>
      <c r="E139" s="534">
        <v>0</v>
      </c>
      <c r="F139" s="532">
        <v>4.2</v>
      </c>
      <c r="G139" s="534">
        <f t="shared" ref="G139:G153" si="9">F139</f>
        <v>4.2</v>
      </c>
      <c r="H139" s="538" t="s">
        <v>16</v>
      </c>
      <c r="K139" s="519"/>
    </row>
    <row r="140" spans="1:11" s="527" customFormat="1" ht="18.75">
      <c r="A140" s="535"/>
      <c r="B140" s="537"/>
      <c r="C140" s="543" t="s">
        <v>230</v>
      </c>
      <c r="D140" s="535" t="s">
        <v>139</v>
      </c>
      <c r="E140" s="534">
        <v>0</v>
      </c>
      <c r="F140" s="532">
        <v>640.79999999999995</v>
      </c>
      <c r="G140" s="534">
        <f t="shared" si="9"/>
        <v>640.79999999999995</v>
      </c>
      <c r="H140" s="538" t="s">
        <v>16</v>
      </c>
      <c r="K140" s="519"/>
    </row>
    <row r="141" spans="1:11" s="527" customFormat="1" ht="18.75">
      <c r="A141" s="535"/>
      <c r="B141" s="537"/>
      <c r="C141" s="539" t="s">
        <v>318</v>
      </c>
      <c r="D141" s="535" t="s">
        <v>64</v>
      </c>
      <c r="E141" s="534">
        <v>0</v>
      </c>
      <c r="F141" s="532">
        <v>2.3199999999999998</v>
      </c>
      <c r="G141" s="534">
        <f t="shared" si="9"/>
        <v>2.3199999999999998</v>
      </c>
      <c r="H141" s="538" t="s">
        <v>16</v>
      </c>
      <c r="K141" s="519"/>
    </row>
    <row r="142" spans="1:11" s="527" customFormat="1" ht="18.75">
      <c r="A142" s="535"/>
      <c r="B142" s="537"/>
      <c r="C142" s="543" t="s">
        <v>228</v>
      </c>
      <c r="D142" s="535" t="s">
        <v>139</v>
      </c>
      <c r="E142" s="534">
        <v>0</v>
      </c>
      <c r="F142" s="532">
        <v>6.8</v>
      </c>
      <c r="G142" s="534">
        <f t="shared" si="9"/>
        <v>6.8</v>
      </c>
      <c r="H142" s="538" t="s">
        <v>16</v>
      </c>
      <c r="K142" s="519"/>
    </row>
    <row r="143" spans="1:11" s="527" customFormat="1" ht="18.75">
      <c r="A143" s="535"/>
      <c r="B143" s="537"/>
      <c r="C143" s="539" t="s">
        <v>317</v>
      </c>
      <c r="D143" s="535" t="s">
        <v>64</v>
      </c>
      <c r="E143" s="534">
        <v>0</v>
      </c>
      <c r="F143" s="532">
        <v>4.76</v>
      </c>
      <c r="G143" s="534">
        <f t="shared" si="9"/>
        <v>4.76</v>
      </c>
      <c r="H143" s="538" t="s">
        <v>16</v>
      </c>
      <c r="K143" s="519"/>
    </row>
    <row r="144" spans="1:11" s="527" customFormat="1" ht="18.75">
      <c r="A144" s="535"/>
      <c r="B144" s="537"/>
      <c r="C144" s="543" t="s">
        <v>316</v>
      </c>
      <c r="D144" s="535" t="s">
        <v>139</v>
      </c>
      <c r="E144" s="534">
        <v>0</v>
      </c>
      <c r="F144" s="532">
        <v>5.0999999999999996</v>
      </c>
      <c r="G144" s="534">
        <f t="shared" si="9"/>
        <v>5.0999999999999996</v>
      </c>
      <c r="H144" s="538" t="s">
        <v>16</v>
      </c>
      <c r="K144" s="519"/>
    </row>
    <row r="145" spans="1:11" s="527" customFormat="1" ht="18.75">
      <c r="A145" s="535"/>
      <c r="B145" s="537"/>
      <c r="C145" s="539" t="s">
        <v>315</v>
      </c>
      <c r="D145" s="535" t="s">
        <v>64</v>
      </c>
      <c r="E145" s="534">
        <v>0</v>
      </c>
      <c r="F145" s="532">
        <v>3.68</v>
      </c>
      <c r="G145" s="534">
        <f t="shared" si="9"/>
        <v>3.68</v>
      </c>
      <c r="H145" s="538" t="s">
        <v>16</v>
      </c>
      <c r="K145" s="519"/>
    </row>
    <row r="146" spans="1:11" s="527" customFormat="1" ht="18.75">
      <c r="A146" s="535"/>
      <c r="B146" s="537"/>
      <c r="C146" s="543" t="s">
        <v>314</v>
      </c>
      <c r="D146" s="535" t="s">
        <v>139</v>
      </c>
      <c r="E146" s="534">
        <v>0</v>
      </c>
      <c r="F146" s="532">
        <v>1.1000000000000001</v>
      </c>
      <c r="G146" s="534">
        <f t="shared" si="9"/>
        <v>1.1000000000000001</v>
      </c>
      <c r="H146" s="538" t="s">
        <v>16</v>
      </c>
      <c r="K146" s="519"/>
    </row>
    <row r="147" spans="1:11" s="527" customFormat="1" ht="18.75">
      <c r="A147" s="535"/>
      <c r="B147" s="537"/>
      <c r="C147" s="539" t="s">
        <v>306</v>
      </c>
      <c r="D147" s="535" t="s">
        <v>17</v>
      </c>
      <c r="E147" s="534">
        <v>0</v>
      </c>
      <c r="F147" s="532">
        <v>10</v>
      </c>
      <c r="G147" s="534">
        <f t="shared" si="9"/>
        <v>10</v>
      </c>
      <c r="H147" s="538" t="s">
        <v>16</v>
      </c>
      <c r="K147" s="519"/>
    </row>
    <row r="148" spans="1:11" s="527" customFormat="1" ht="18.75">
      <c r="A148" s="535"/>
      <c r="B148" s="537"/>
      <c r="C148" s="539" t="s">
        <v>142</v>
      </c>
      <c r="D148" s="535" t="s">
        <v>64</v>
      </c>
      <c r="E148" s="534">
        <v>0</v>
      </c>
      <c r="F148" s="532">
        <v>14.96</v>
      </c>
      <c r="G148" s="534">
        <f t="shared" si="9"/>
        <v>14.96</v>
      </c>
      <c r="H148" s="538" t="s">
        <v>16</v>
      </c>
      <c r="K148" s="519"/>
    </row>
    <row r="149" spans="1:11" s="527" customFormat="1" ht="18.75">
      <c r="A149" s="535"/>
      <c r="B149" s="537"/>
      <c r="C149" s="539" t="s">
        <v>156</v>
      </c>
      <c r="D149" s="535" t="s">
        <v>155</v>
      </c>
      <c r="E149" s="534">
        <v>0</v>
      </c>
      <c r="F149" s="532" t="s">
        <v>313</v>
      </c>
      <c r="G149" s="534" t="str">
        <f t="shared" si="9"/>
        <v>12,50/653,8</v>
      </c>
      <c r="H149" s="538" t="s">
        <v>16</v>
      </c>
      <c r="K149" s="519"/>
    </row>
    <row r="150" spans="1:11" s="527" customFormat="1" ht="18.75">
      <c r="A150" s="535"/>
      <c r="B150" s="537"/>
      <c r="C150" s="543" t="s">
        <v>162</v>
      </c>
      <c r="D150" s="535" t="s">
        <v>139</v>
      </c>
      <c r="E150" s="534">
        <v>0</v>
      </c>
      <c r="F150" s="532">
        <v>6.8</v>
      </c>
      <c r="G150" s="534">
        <f t="shared" si="9"/>
        <v>6.8</v>
      </c>
      <c r="H150" s="538" t="s">
        <v>16</v>
      </c>
      <c r="K150" s="519"/>
    </row>
    <row r="151" spans="1:11" s="540" customFormat="1" ht="18.75">
      <c r="A151" s="542"/>
      <c r="B151" s="541"/>
      <c r="C151" s="539" t="s">
        <v>819</v>
      </c>
      <c r="D151" s="535" t="s">
        <v>64</v>
      </c>
      <c r="E151" s="534">
        <v>0</v>
      </c>
      <c r="F151" s="532">
        <v>12.5</v>
      </c>
      <c r="G151" s="534">
        <f t="shared" si="9"/>
        <v>12.5</v>
      </c>
      <c r="H151" s="531" t="s">
        <v>16</v>
      </c>
      <c r="K151" s="519"/>
    </row>
    <row r="152" spans="1:11" s="527" customFormat="1" ht="37.5">
      <c r="A152" s="535"/>
      <c r="B152" s="537"/>
      <c r="C152" s="539" t="s">
        <v>141</v>
      </c>
      <c r="D152" s="535" t="s">
        <v>88</v>
      </c>
      <c r="E152" s="534">
        <v>0</v>
      </c>
      <c r="F152" s="532">
        <v>11.9</v>
      </c>
      <c r="G152" s="534">
        <f t="shared" si="9"/>
        <v>11.9</v>
      </c>
      <c r="H152" s="538" t="s">
        <v>16</v>
      </c>
      <c r="K152" s="519"/>
    </row>
    <row r="153" spans="1:11" s="527" customFormat="1" ht="18.75">
      <c r="A153" s="535"/>
      <c r="B153" s="537"/>
      <c r="C153" s="543" t="s">
        <v>140</v>
      </c>
      <c r="D153" s="535" t="s">
        <v>139</v>
      </c>
      <c r="E153" s="534">
        <v>0</v>
      </c>
      <c r="F153" s="553">
        <f>F152*0.12</f>
        <v>1.4279999999999999</v>
      </c>
      <c r="G153" s="534">
        <f t="shared" si="9"/>
        <v>1.4279999999999999</v>
      </c>
      <c r="H153" s="538" t="s">
        <v>16</v>
      </c>
      <c r="K153" s="519"/>
    </row>
    <row r="154" spans="1:11" s="583" customFormat="1" ht="37.5">
      <c r="A154" s="542">
        <v>11</v>
      </c>
      <c r="B154" s="589" t="s">
        <v>19</v>
      </c>
      <c r="C154" s="524" t="s">
        <v>312</v>
      </c>
      <c r="D154" s="588"/>
      <c r="E154" s="587"/>
      <c r="F154" s="586"/>
      <c r="G154" s="585"/>
      <c r="H154" s="584"/>
      <c r="K154" s="519"/>
    </row>
    <row r="155" spans="1:11" s="527" customFormat="1" ht="18.75">
      <c r="A155" s="535"/>
      <c r="B155" s="537"/>
      <c r="C155" s="552" t="s">
        <v>311</v>
      </c>
      <c r="D155" s="535" t="s">
        <v>64</v>
      </c>
      <c r="E155" s="534">
        <v>0</v>
      </c>
      <c r="F155" s="533">
        <v>4.49</v>
      </c>
      <c r="G155" s="534">
        <f t="shared" ref="G155:G168" si="10">F155</f>
        <v>4.49</v>
      </c>
      <c r="H155" s="531" t="s">
        <v>16</v>
      </c>
      <c r="K155" s="519"/>
    </row>
    <row r="156" spans="1:11" s="527" customFormat="1" ht="18.75">
      <c r="A156" s="535"/>
      <c r="B156" s="537"/>
      <c r="C156" s="536" t="s">
        <v>192</v>
      </c>
      <c r="D156" s="535" t="s">
        <v>139</v>
      </c>
      <c r="E156" s="534">
        <v>0</v>
      </c>
      <c r="F156" s="533">
        <v>255.3</v>
      </c>
      <c r="G156" s="534">
        <f t="shared" si="10"/>
        <v>255.3</v>
      </c>
      <c r="H156" s="531" t="s">
        <v>16</v>
      </c>
      <c r="K156" s="519"/>
    </row>
    <row r="157" spans="1:11" s="527" customFormat="1" ht="18.75">
      <c r="A157" s="535"/>
      <c r="B157" s="537"/>
      <c r="C157" s="566" t="s">
        <v>310</v>
      </c>
      <c r="D157" s="535" t="s">
        <v>64</v>
      </c>
      <c r="E157" s="534">
        <v>0</v>
      </c>
      <c r="F157" s="533">
        <v>0.8</v>
      </c>
      <c r="G157" s="534">
        <f t="shared" si="10"/>
        <v>0.8</v>
      </c>
      <c r="H157" s="531" t="s">
        <v>16</v>
      </c>
      <c r="K157" s="519"/>
    </row>
    <row r="158" spans="1:11" s="527" customFormat="1" ht="18.75">
      <c r="A158" s="535"/>
      <c r="B158" s="537"/>
      <c r="C158" s="543" t="s">
        <v>309</v>
      </c>
      <c r="D158" s="535" t="s">
        <v>139</v>
      </c>
      <c r="E158" s="534">
        <v>0</v>
      </c>
      <c r="F158" s="553">
        <v>3.7</v>
      </c>
      <c r="G158" s="534">
        <f t="shared" si="10"/>
        <v>3.7</v>
      </c>
      <c r="H158" s="538" t="s">
        <v>16</v>
      </c>
      <c r="K158" s="519"/>
    </row>
    <row r="159" spans="1:11" s="527" customFormat="1" ht="18.75">
      <c r="A159" s="535"/>
      <c r="B159" s="537"/>
      <c r="C159" s="539" t="s">
        <v>308</v>
      </c>
      <c r="D159" s="535" t="s">
        <v>64</v>
      </c>
      <c r="E159" s="534">
        <v>0</v>
      </c>
      <c r="F159" s="553">
        <v>0.84</v>
      </c>
      <c r="G159" s="534">
        <f t="shared" si="10"/>
        <v>0.84</v>
      </c>
      <c r="H159" s="538" t="s">
        <v>16</v>
      </c>
      <c r="K159" s="519"/>
    </row>
    <row r="160" spans="1:11" s="540" customFormat="1" ht="18.75">
      <c r="A160" s="542"/>
      <c r="B160" s="541"/>
      <c r="C160" s="543" t="s">
        <v>307</v>
      </c>
      <c r="D160" s="535" t="s">
        <v>139</v>
      </c>
      <c r="E160" s="534">
        <v>0</v>
      </c>
      <c r="F160" s="532">
        <v>4.0999999999999996</v>
      </c>
      <c r="G160" s="534">
        <f t="shared" si="10"/>
        <v>4.0999999999999996</v>
      </c>
      <c r="H160" s="538" t="s">
        <v>16</v>
      </c>
      <c r="K160" s="519"/>
    </row>
    <row r="161" spans="1:11" s="540" customFormat="1" ht="18.75">
      <c r="A161" s="542"/>
      <c r="B161" s="541"/>
      <c r="C161" s="539" t="s">
        <v>306</v>
      </c>
      <c r="D161" s="535" t="s">
        <v>17</v>
      </c>
      <c r="E161" s="534">
        <v>0</v>
      </c>
      <c r="F161" s="532">
        <v>5</v>
      </c>
      <c r="G161" s="534">
        <f t="shared" si="10"/>
        <v>5</v>
      </c>
      <c r="H161" s="538" t="s">
        <v>16</v>
      </c>
      <c r="K161" s="519"/>
    </row>
    <row r="162" spans="1:11" s="540" customFormat="1" ht="18.75">
      <c r="A162" s="542"/>
      <c r="B162" s="541"/>
      <c r="C162" s="539" t="s">
        <v>142</v>
      </c>
      <c r="D162" s="535" t="s">
        <v>64</v>
      </c>
      <c r="E162" s="534">
        <v>0</v>
      </c>
      <c r="F162" s="532">
        <v>6.13</v>
      </c>
      <c r="G162" s="534">
        <f t="shared" si="10"/>
        <v>6.13</v>
      </c>
      <c r="H162" s="538" t="s">
        <v>16</v>
      </c>
      <c r="K162" s="519"/>
    </row>
    <row r="163" spans="1:11" s="540" customFormat="1" ht="18.75">
      <c r="A163" s="542"/>
      <c r="B163" s="541"/>
      <c r="C163" s="539" t="s">
        <v>156</v>
      </c>
      <c r="D163" s="535" t="s">
        <v>155</v>
      </c>
      <c r="E163" s="534">
        <v>0</v>
      </c>
      <c r="F163" s="532" t="s">
        <v>305</v>
      </c>
      <c r="G163" s="534" t="str">
        <f t="shared" si="10"/>
        <v>4,80/263,1</v>
      </c>
      <c r="H163" s="538" t="s">
        <v>16</v>
      </c>
      <c r="K163" s="519"/>
    </row>
    <row r="164" spans="1:11" s="540" customFormat="1" ht="18.75">
      <c r="A164" s="542"/>
      <c r="B164" s="541"/>
      <c r="C164" s="543" t="s">
        <v>162</v>
      </c>
      <c r="D164" s="535" t="s">
        <v>139</v>
      </c>
      <c r="E164" s="534">
        <v>0</v>
      </c>
      <c r="F164" s="532">
        <v>2.6</v>
      </c>
      <c r="G164" s="534">
        <f t="shared" si="10"/>
        <v>2.6</v>
      </c>
      <c r="H164" s="538" t="s">
        <v>16</v>
      </c>
      <c r="K164" s="519"/>
    </row>
    <row r="165" spans="1:11" s="540" customFormat="1" ht="18.75">
      <c r="A165" s="542"/>
      <c r="B165" s="541"/>
      <c r="C165" s="539" t="s">
        <v>819</v>
      </c>
      <c r="D165" s="535" t="s">
        <v>64</v>
      </c>
      <c r="E165" s="534">
        <v>0</v>
      </c>
      <c r="F165" s="532">
        <v>4.8</v>
      </c>
      <c r="G165" s="534">
        <f t="shared" si="10"/>
        <v>4.8</v>
      </c>
      <c r="H165" s="531" t="s">
        <v>16</v>
      </c>
      <c r="K165" s="519"/>
    </row>
    <row r="166" spans="1:11" s="574" customFormat="1" ht="18.75">
      <c r="A166" s="582"/>
      <c r="B166" s="581"/>
      <c r="C166" s="580" t="s">
        <v>850</v>
      </c>
      <c r="D166" s="579" t="s">
        <v>64</v>
      </c>
      <c r="E166" s="577">
        <v>0</v>
      </c>
      <c r="F166" s="578">
        <v>4.8</v>
      </c>
      <c r="G166" s="577">
        <f t="shared" si="10"/>
        <v>4.8</v>
      </c>
      <c r="H166" s="576" t="s">
        <v>16</v>
      </c>
      <c r="K166" s="575"/>
    </row>
    <row r="167" spans="1:11" s="540" customFormat="1" ht="37.5">
      <c r="A167" s="542"/>
      <c r="B167" s="541"/>
      <c r="C167" s="539" t="s">
        <v>141</v>
      </c>
      <c r="D167" s="535" t="s">
        <v>88</v>
      </c>
      <c r="E167" s="534">
        <v>0</v>
      </c>
      <c r="F167" s="532">
        <v>4.9000000000000004</v>
      </c>
      <c r="G167" s="534">
        <f t="shared" si="10"/>
        <v>4.9000000000000004</v>
      </c>
      <c r="H167" s="538" t="s">
        <v>16</v>
      </c>
      <c r="K167" s="519"/>
    </row>
    <row r="168" spans="1:11" s="540" customFormat="1" ht="18.75">
      <c r="A168" s="542"/>
      <c r="B168" s="541"/>
      <c r="C168" s="543" t="s">
        <v>140</v>
      </c>
      <c r="D168" s="535" t="s">
        <v>139</v>
      </c>
      <c r="E168" s="534">
        <v>0</v>
      </c>
      <c r="F168" s="553">
        <f>F167*0.12</f>
        <v>0.58799999999999997</v>
      </c>
      <c r="G168" s="534">
        <f t="shared" si="10"/>
        <v>0.58799999999999997</v>
      </c>
      <c r="H168" s="538" t="s">
        <v>16</v>
      </c>
      <c r="K168" s="519"/>
    </row>
    <row r="169" spans="1:11" s="570" customFormat="1" ht="37.5">
      <c r="A169" s="542">
        <v>12</v>
      </c>
      <c r="B169" s="541" t="s">
        <v>19</v>
      </c>
      <c r="C169" s="545" t="s">
        <v>304</v>
      </c>
      <c r="D169" s="542"/>
      <c r="E169" s="573"/>
      <c r="F169" s="572"/>
      <c r="G169" s="572"/>
      <c r="H169" s="571"/>
      <c r="K169" s="519"/>
    </row>
    <row r="170" spans="1:11" s="540" customFormat="1" ht="18.75">
      <c r="A170" s="542"/>
      <c r="B170" s="541"/>
      <c r="C170" s="539" t="s">
        <v>303</v>
      </c>
      <c r="D170" s="535" t="s">
        <v>64</v>
      </c>
      <c r="E170" s="534">
        <v>0</v>
      </c>
      <c r="F170" s="532">
        <v>4.8</v>
      </c>
      <c r="G170" s="534">
        <f t="shared" ref="G170:G182" si="11">F170</f>
        <v>4.8</v>
      </c>
      <c r="H170" s="538" t="s">
        <v>16</v>
      </c>
      <c r="K170" s="519"/>
    </row>
    <row r="171" spans="1:11" s="540" customFormat="1" ht="18.75">
      <c r="A171" s="542"/>
      <c r="B171" s="541"/>
      <c r="C171" s="543" t="s">
        <v>206</v>
      </c>
      <c r="D171" s="535" t="s">
        <v>139</v>
      </c>
      <c r="E171" s="534">
        <v>0</v>
      </c>
      <c r="F171" s="532">
        <v>1031.7</v>
      </c>
      <c r="G171" s="534">
        <f t="shared" si="11"/>
        <v>1031.7</v>
      </c>
      <c r="H171" s="538" t="s">
        <v>16</v>
      </c>
      <c r="K171" s="519"/>
    </row>
    <row r="172" spans="1:11" s="540" customFormat="1" ht="18.75">
      <c r="A172" s="542"/>
      <c r="B172" s="541"/>
      <c r="C172" s="539" t="s">
        <v>299</v>
      </c>
      <c r="D172" s="535" t="s">
        <v>64</v>
      </c>
      <c r="E172" s="534">
        <v>0</v>
      </c>
      <c r="F172" s="532">
        <v>45.6</v>
      </c>
      <c r="G172" s="534">
        <f t="shared" si="11"/>
        <v>45.6</v>
      </c>
      <c r="H172" s="538" t="s">
        <v>16</v>
      </c>
      <c r="K172" s="519"/>
    </row>
    <row r="173" spans="1:11" s="540" customFormat="1" ht="18.75">
      <c r="A173" s="542"/>
      <c r="B173" s="541"/>
      <c r="C173" s="543" t="s">
        <v>187</v>
      </c>
      <c r="D173" s="535" t="s">
        <v>139</v>
      </c>
      <c r="E173" s="534">
        <v>0</v>
      </c>
      <c r="F173" s="532">
        <v>187.3</v>
      </c>
      <c r="G173" s="534">
        <f t="shared" si="11"/>
        <v>187.3</v>
      </c>
      <c r="H173" s="538" t="s">
        <v>16</v>
      </c>
      <c r="K173" s="519"/>
    </row>
    <row r="174" spans="1:11" s="540" customFormat="1" ht="18.75">
      <c r="A174" s="542"/>
      <c r="B174" s="541"/>
      <c r="C174" s="539" t="s">
        <v>298</v>
      </c>
      <c r="D174" s="535" t="s">
        <v>64</v>
      </c>
      <c r="E174" s="534">
        <v>0</v>
      </c>
      <c r="F174" s="532">
        <v>2.6</v>
      </c>
      <c r="G174" s="534">
        <f t="shared" si="11"/>
        <v>2.6</v>
      </c>
      <c r="H174" s="538" t="s">
        <v>16</v>
      </c>
      <c r="K174" s="519"/>
    </row>
    <row r="175" spans="1:11" s="540" customFormat="1" ht="18.75">
      <c r="A175" s="542"/>
      <c r="B175" s="541"/>
      <c r="C175" s="569" t="s">
        <v>297</v>
      </c>
      <c r="D175" s="551" t="s">
        <v>139</v>
      </c>
      <c r="E175" s="550">
        <v>0</v>
      </c>
      <c r="F175" s="568">
        <v>9</v>
      </c>
      <c r="G175" s="534">
        <f t="shared" si="11"/>
        <v>9</v>
      </c>
      <c r="H175" s="547" t="s">
        <v>16</v>
      </c>
      <c r="K175" s="519"/>
    </row>
    <row r="176" spans="1:11" s="540" customFormat="1" ht="18.75">
      <c r="A176" s="542"/>
      <c r="B176" s="541"/>
      <c r="C176" s="552" t="s">
        <v>296</v>
      </c>
      <c r="D176" s="535" t="s">
        <v>17</v>
      </c>
      <c r="E176" s="534">
        <v>0</v>
      </c>
      <c r="F176" s="567">
        <v>41</v>
      </c>
      <c r="G176" s="544">
        <f t="shared" si="11"/>
        <v>41</v>
      </c>
      <c r="H176" s="531" t="s">
        <v>16</v>
      </c>
      <c r="K176" s="519"/>
    </row>
    <row r="177" spans="1:11" s="540" customFormat="1" ht="18.75">
      <c r="A177" s="542"/>
      <c r="B177" s="541"/>
      <c r="C177" s="552" t="s">
        <v>142</v>
      </c>
      <c r="D177" s="535" t="s">
        <v>64</v>
      </c>
      <c r="E177" s="534">
        <v>0</v>
      </c>
      <c r="F177" s="533">
        <v>52</v>
      </c>
      <c r="G177" s="534">
        <f t="shared" si="11"/>
        <v>52</v>
      </c>
      <c r="H177" s="531" t="s">
        <v>16</v>
      </c>
      <c r="K177" s="519"/>
    </row>
    <row r="178" spans="1:11" s="540" customFormat="1" ht="18.75">
      <c r="A178" s="542"/>
      <c r="B178" s="541"/>
      <c r="C178" s="566" t="s">
        <v>156</v>
      </c>
      <c r="D178" s="535" t="s">
        <v>155</v>
      </c>
      <c r="E178" s="534">
        <v>0</v>
      </c>
      <c r="F178" s="533" t="s">
        <v>302</v>
      </c>
      <c r="G178" s="534" t="str">
        <f t="shared" si="11"/>
        <v>48,00/1208,0</v>
      </c>
      <c r="H178" s="531" t="s">
        <v>16</v>
      </c>
      <c r="K178" s="519"/>
    </row>
    <row r="179" spans="1:11" s="540" customFormat="1" ht="18.75">
      <c r="A179" s="542"/>
      <c r="B179" s="541"/>
      <c r="C179" s="543" t="s">
        <v>162</v>
      </c>
      <c r="D179" s="535" t="s">
        <v>139</v>
      </c>
      <c r="E179" s="534">
        <v>0</v>
      </c>
      <c r="F179" s="553">
        <v>12.1</v>
      </c>
      <c r="G179" s="534">
        <f t="shared" si="11"/>
        <v>12.1</v>
      </c>
      <c r="H179" s="538" t="s">
        <v>16</v>
      </c>
      <c r="K179" s="519"/>
    </row>
    <row r="180" spans="1:11" s="540" customFormat="1" ht="18.75">
      <c r="A180" s="542"/>
      <c r="B180" s="541"/>
      <c r="C180" s="539" t="s">
        <v>819</v>
      </c>
      <c r="D180" s="535" t="s">
        <v>64</v>
      </c>
      <c r="E180" s="534">
        <v>0</v>
      </c>
      <c r="F180" s="532">
        <v>48</v>
      </c>
      <c r="G180" s="534">
        <f t="shared" si="11"/>
        <v>48</v>
      </c>
      <c r="H180" s="531" t="s">
        <v>16</v>
      </c>
      <c r="K180" s="519"/>
    </row>
    <row r="181" spans="1:11" s="540" customFormat="1" ht="37.5">
      <c r="A181" s="542"/>
      <c r="B181" s="541"/>
      <c r="C181" s="539" t="s">
        <v>141</v>
      </c>
      <c r="D181" s="535" t="s">
        <v>88</v>
      </c>
      <c r="E181" s="534">
        <v>0</v>
      </c>
      <c r="F181" s="553">
        <v>18.5</v>
      </c>
      <c r="G181" s="534">
        <f t="shared" si="11"/>
        <v>18.5</v>
      </c>
      <c r="H181" s="538" t="s">
        <v>16</v>
      </c>
      <c r="K181" s="519"/>
    </row>
    <row r="182" spans="1:11" s="540" customFormat="1" ht="18.75">
      <c r="A182" s="542"/>
      <c r="B182" s="541"/>
      <c r="C182" s="543" t="s">
        <v>140</v>
      </c>
      <c r="D182" s="535" t="s">
        <v>139</v>
      </c>
      <c r="E182" s="534">
        <v>0</v>
      </c>
      <c r="F182" s="553">
        <f>F181*0.12</f>
        <v>2.2199999999999998</v>
      </c>
      <c r="G182" s="534">
        <f t="shared" si="11"/>
        <v>2.2199999999999998</v>
      </c>
      <c r="H182" s="538" t="s">
        <v>16</v>
      </c>
      <c r="K182" s="519"/>
    </row>
    <row r="183" spans="1:11" s="540" customFormat="1" ht="37.5">
      <c r="A183" s="542">
        <v>13</v>
      </c>
      <c r="B183" s="541" t="s">
        <v>19</v>
      </c>
      <c r="C183" s="545" t="s">
        <v>301</v>
      </c>
      <c r="D183" s="535"/>
      <c r="E183" s="534"/>
      <c r="F183" s="532"/>
      <c r="G183" s="532"/>
      <c r="H183" s="538"/>
      <c r="K183" s="519"/>
    </row>
    <row r="184" spans="1:11" s="540" customFormat="1" ht="18.75">
      <c r="A184" s="542"/>
      <c r="B184" s="541"/>
      <c r="C184" s="539" t="s">
        <v>300</v>
      </c>
      <c r="D184" s="535" t="s">
        <v>64</v>
      </c>
      <c r="E184" s="534">
        <v>0</v>
      </c>
      <c r="F184" s="532">
        <v>4.8</v>
      </c>
      <c r="G184" s="534">
        <f t="shared" ref="G184:G196" si="12">F184</f>
        <v>4.8</v>
      </c>
      <c r="H184" s="538" t="s">
        <v>16</v>
      </c>
      <c r="K184" s="519"/>
    </row>
    <row r="185" spans="1:11" s="540" customFormat="1" ht="18.75">
      <c r="A185" s="542"/>
      <c r="B185" s="541"/>
      <c r="C185" s="536" t="s">
        <v>206</v>
      </c>
      <c r="D185" s="535" t="s">
        <v>139</v>
      </c>
      <c r="E185" s="534">
        <v>0</v>
      </c>
      <c r="F185" s="532">
        <v>1062.7</v>
      </c>
      <c r="G185" s="534">
        <f t="shared" si="12"/>
        <v>1062.7</v>
      </c>
      <c r="H185" s="538" t="s">
        <v>16</v>
      </c>
      <c r="K185" s="519"/>
    </row>
    <row r="186" spans="1:11" s="540" customFormat="1" ht="18.75">
      <c r="A186" s="542"/>
      <c r="B186" s="541"/>
      <c r="C186" s="566" t="s">
        <v>299</v>
      </c>
      <c r="D186" s="535" t="s">
        <v>64</v>
      </c>
      <c r="E186" s="534">
        <v>0</v>
      </c>
      <c r="F186" s="532">
        <v>42</v>
      </c>
      <c r="G186" s="534">
        <f t="shared" si="12"/>
        <v>42</v>
      </c>
      <c r="H186" s="538" t="s">
        <v>16</v>
      </c>
      <c r="K186" s="519"/>
    </row>
    <row r="187" spans="1:11" s="540" customFormat="1" ht="18.75">
      <c r="A187" s="542"/>
      <c r="B187" s="541"/>
      <c r="C187" s="536" t="s">
        <v>187</v>
      </c>
      <c r="D187" s="535" t="s">
        <v>139</v>
      </c>
      <c r="E187" s="534">
        <v>0</v>
      </c>
      <c r="F187" s="532">
        <v>176.7</v>
      </c>
      <c r="G187" s="534">
        <f t="shared" si="12"/>
        <v>176.7</v>
      </c>
      <c r="H187" s="538" t="s">
        <v>16</v>
      </c>
      <c r="K187" s="519"/>
    </row>
    <row r="188" spans="1:11" s="540" customFormat="1" ht="18.75">
      <c r="A188" s="542"/>
      <c r="B188" s="541"/>
      <c r="C188" s="566" t="s">
        <v>298</v>
      </c>
      <c r="D188" s="535" t="s">
        <v>64</v>
      </c>
      <c r="E188" s="534">
        <v>0</v>
      </c>
      <c r="F188" s="532">
        <v>1.6</v>
      </c>
      <c r="G188" s="534">
        <f t="shared" si="12"/>
        <v>1.6</v>
      </c>
      <c r="H188" s="538" t="s">
        <v>16</v>
      </c>
      <c r="K188" s="519"/>
    </row>
    <row r="189" spans="1:11" s="540" customFormat="1" ht="18.75">
      <c r="A189" s="542"/>
      <c r="B189" s="541"/>
      <c r="C189" s="543" t="s">
        <v>297</v>
      </c>
      <c r="D189" s="535" t="s">
        <v>139</v>
      </c>
      <c r="E189" s="534">
        <v>0</v>
      </c>
      <c r="F189" s="532">
        <v>4.4000000000000004</v>
      </c>
      <c r="G189" s="534">
        <f t="shared" si="12"/>
        <v>4.4000000000000004</v>
      </c>
      <c r="H189" s="538" t="s">
        <v>16</v>
      </c>
      <c r="K189" s="519"/>
    </row>
    <row r="190" spans="1:11" s="540" customFormat="1" ht="18.75">
      <c r="A190" s="542"/>
      <c r="B190" s="541"/>
      <c r="C190" s="552" t="s">
        <v>296</v>
      </c>
      <c r="D190" s="535" t="s">
        <v>17</v>
      </c>
      <c r="E190" s="534">
        <v>0</v>
      </c>
      <c r="F190" s="544">
        <v>31</v>
      </c>
      <c r="G190" s="544">
        <f t="shared" si="12"/>
        <v>31</v>
      </c>
      <c r="H190" s="538" t="s">
        <v>16</v>
      </c>
      <c r="K190" s="519"/>
    </row>
    <row r="191" spans="1:11" s="540" customFormat="1" ht="18.75">
      <c r="A191" s="542"/>
      <c r="B191" s="541"/>
      <c r="C191" s="552" t="s">
        <v>142</v>
      </c>
      <c r="D191" s="535" t="s">
        <v>64</v>
      </c>
      <c r="E191" s="534">
        <v>0</v>
      </c>
      <c r="F191" s="533">
        <v>48</v>
      </c>
      <c r="G191" s="534">
        <f t="shared" si="12"/>
        <v>48</v>
      </c>
      <c r="H191" s="531" t="s">
        <v>16</v>
      </c>
      <c r="K191" s="519"/>
    </row>
    <row r="192" spans="1:11" s="540" customFormat="1" ht="18.75">
      <c r="A192" s="542"/>
      <c r="B192" s="541"/>
      <c r="C192" s="566" t="s">
        <v>156</v>
      </c>
      <c r="D192" s="535" t="s">
        <v>155</v>
      </c>
      <c r="E192" s="534">
        <v>0</v>
      </c>
      <c r="F192" s="532" t="s">
        <v>295</v>
      </c>
      <c r="G192" s="534" t="str">
        <f t="shared" si="12"/>
        <v>45,00/1222,8</v>
      </c>
      <c r="H192" s="538" t="s">
        <v>16</v>
      </c>
      <c r="K192" s="519"/>
    </row>
    <row r="193" spans="1:11" s="540" customFormat="1" ht="18.75">
      <c r="A193" s="542"/>
      <c r="B193" s="541"/>
      <c r="C193" s="543" t="s">
        <v>162</v>
      </c>
      <c r="D193" s="551" t="s">
        <v>139</v>
      </c>
      <c r="E193" s="550">
        <v>0</v>
      </c>
      <c r="F193" s="549">
        <v>12.2</v>
      </c>
      <c r="G193" s="534">
        <f t="shared" si="12"/>
        <v>12.2</v>
      </c>
      <c r="H193" s="547" t="s">
        <v>16</v>
      </c>
      <c r="K193" s="519"/>
    </row>
    <row r="194" spans="1:11" s="540" customFormat="1" ht="18.75">
      <c r="A194" s="542"/>
      <c r="B194" s="541"/>
      <c r="C194" s="539" t="s">
        <v>819</v>
      </c>
      <c r="D194" s="535" t="s">
        <v>64</v>
      </c>
      <c r="E194" s="534">
        <v>0</v>
      </c>
      <c r="F194" s="532">
        <v>45</v>
      </c>
      <c r="G194" s="534">
        <f t="shared" si="12"/>
        <v>45</v>
      </c>
      <c r="H194" s="531" t="s">
        <v>16</v>
      </c>
      <c r="K194" s="519"/>
    </row>
    <row r="195" spans="1:11" s="540" customFormat="1" ht="37.5">
      <c r="A195" s="542"/>
      <c r="B195" s="541"/>
      <c r="C195" s="539" t="s">
        <v>141</v>
      </c>
      <c r="D195" s="535" t="s">
        <v>88</v>
      </c>
      <c r="E195" s="534">
        <v>0</v>
      </c>
      <c r="F195" s="533">
        <v>19</v>
      </c>
      <c r="G195" s="534">
        <f t="shared" si="12"/>
        <v>19</v>
      </c>
      <c r="H195" s="531" t="s">
        <v>16</v>
      </c>
      <c r="K195" s="519"/>
    </row>
    <row r="196" spans="1:11" s="540" customFormat="1" ht="18.75">
      <c r="A196" s="542"/>
      <c r="B196" s="541"/>
      <c r="C196" s="543" t="s">
        <v>140</v>
      </c>
      <c r="D196" s="535" t="s">
        <v>139</v>
      </c>
      <c r="E196" s="534">
        <v>0</v>
      </c>
      <c r="F196" s="553">
        <f>F195*0.12</f>
        <v>2.2799999999999998</v>
      </c>
      <c r="G196" s="534">
        <f t="shared" si="12"/>
        <v>2.2799999999999998</v>
      </c>
      <c r="H196" s="538" t="s">
        <v>16</v>
      </c>
      <c r="K196" s="519"/>
    </row>
    <row r="197" spans="1:11" s="540" customFormat="1" ht="37.5">
      <c r="A197" s="542">
        <v>14</v>
      </c>
      <c r="B197" s="541" t="s">
        <v>19</v>
      </c>
      <c r="C197" s="545" t="s">
        <v>849</v>
      </c>
      <c r="D197" s="535"/>
      <c r="E197" s="534"/>
      <c r="F197" s="532"/>
      <c r="G197" s="534"/>
      <c r="H197" s="538"/>
      <c r="K197" s="519"/>
    </row>
    <row r="198" spans="1:11" s="527" customFormat="1" ht="18.75">
      <c r="A198" s="535"/>
      <c r="B198" s="557"/>
      <c r="C198" s="539" t="s">
        <v>290</v>
      </c>
      <c r="D198" s="535" t="s">
        <v>64</v>
      </c>
      <c r="E198" s="534">
        <v>0</v>
      </c>
      <c r="F198" s="532">
        <f>0.14*4</f>
        <v>0.56000000000000005</v>
      </c>
      <c r="G198" s="534">
        <f>F198</f>
        <v>0.56000000000000005</v>
      </c>
      <c r="H198" s="538" t="s">
        <v>16</v>
      </c>
      <c r="K198" s="519"/>
    </row>
    <row r="199" spans="1:11" s="540" customFormat="1" ht="18.75">
      <c r="A199" s="561"/>
      <c r="B199" s="560"/>
      <c r="C199" s="543" t="s">
        <v>289</v>
      </c>
      <c r="D199" s="535" t="s">
        <v>139</v>
      </c>
      <c r="E199" s="534">
        <v>0</v>
      </c>
      <c r="F199" s="532">
        <v>68.900000000000006</v>
      </c>
      <c r="G199" s="534">
        <f>F199</f>
        <v>68.900000000000006</v>
      </c>
      <c r="H199" s="538" t="s">
        <v>16</v>
      </c>
      <c r="K199" s="519"/>
    </row>
    <row r="200" spans="1:11" s="540" customFormat="1" ht="18.75">
      <c r="A200" s="561"/>
      <c r="B200" s="557"/>
      <c r="C200" s="539" t="s">
        <v>288</v>
      </c>
      <c r="D200" s="535" t="s">
        <v>287</v>
      </c>
      <c r="E200" s="534">
        <v>0</v>
      </c>
      <c r="F200" s="532">
        <v>1.04</v>
      </c>
      <c r="G200" s="534">
        <f>F200</f>
        <v>1.04</v>
      </c>
      <c r="H200" s="538" t="s">
        <v>16</v>
      </c>
      <c r="K200" s="519"/>
    </row>
    <row r="201" spans="1:11" s="540" customFormat="1" ht="18.75">
      <c r="A201" s="561"/>
      <c r="B201" s="560"/>
      <c r="C201" s="543" t="s">
        <v>273</v>
      </c>
      <c r="D201" s="535" t="s">
        <v>139</v>
      </c>
      <c r="E201" s="534">
        <v>0</v>
      </c>
      <c r="F201" s="532">
        <v>1</v>
      </c>
      <c r="G201" s="534">
        <v>1</v>
      </c>
      <c r="H201" s="538" t="s">
        <v>16</v>
      </c>
      <c r="K201" s="519"/>
    </row>
    <row r="202" spans="1:11" s="540" customFormat="1" ht="18.75">
      <c r="A202" s="561"/>
      <c r="B202" s="560"/>
      <c r="C202" s="539" t="s">
        <v>142</v>
      </c>
      <c r="D202" s="535" t="s">
        <v>64</v>
      </c>
      <c r="E202" s="534">
        <v>0</v>
      </c>
      <c r="F202" s="532">
        <f>0.14*4</f>
        <v>0.56000000000000005</v>
      </c>
      <c r="G202" s="534">
        <f t="shared" ref="G202:G207" si="13">F202</f>
        <v>0.56000000000000005</v>
      </c>
      <c r="H202" s="538" t="s">
        <v>16</v>
      </c>
      <c r="K202" s="519"/>
    </row>
    <row r="203" spans="1:11" s="540" customFormat="1" ht="18.75">
      <c r="A203" s="561"/>
      <c r="B203" s="560"/>
      <c r="C203" s="539" t="s">
        <v>286</v>
      </c>
      <c r="D203" s="535" t="s">
        <v>155</v>
      </c>
      <c r="E203" s="534">
        <v>0</v>
      </c>
      <c r="F203" s="532" t="s">
        <v>285</v>
      </c>
      <c r="G203" s="534" t="str">
        <f t="shared" si="13"/>
        <v>1,04/69,9</v>
      </c>
      <c r="H203" s="538" t="s">
        <v>16</v>
      </c>
      <c r="K203" s="519"/>
    </row>
    <row r="204" spans="1:11" s="540" customFormat="1" ht="18.75">
      <c r="A204" s="561"/>
      <c r="B204" s="560"/>
      <c r="C204" s="536" t="s">
        <v>162</v>
      </c>
      <c r="D204" s="535" t="s">
        <v>139</v>
      </c>
      <c r="E204" s="534">
        <v>0</v>
      </c>
      <c r="F204" s="533">
        <v>0.7</v>
      </c>
      <c r="G204" s="532">
        <f t="shared" si="13"/>
        <v>0.7</v>
      </c>
      <c r="H204" s="531" t="s">
        <v>16</v>
      </c>
      <c r="K204" s="519"/>
    </row>
    <row r="205" spans="1:11" s="540" customFormat="1" ht="18.75">
      <c r="A205" s="542"/>
      <c r="B205" s="541"/>
      <c r="C205" s="539" t="s">
        <v>819</v>
      </c>
      <c r="D205" s="535" t="s">
        <v>64</v>
      </c>
      <c r="E205" s="534">
        <v>0</v>
      </c>
      <c r="F205" s="532">
        <v>1.04</v>
      </c>
      <c r="G205" s="534">
        <f t="shared" si="13"/>
        <v>1.04</v>
      </c>
      <c r="H205" s="531" t="s">
        <v>16</v>
      </c>
      <c r="K205" s="519"/>
    </row>
    <row r="206" spans="1:11" s="540" customFormat="1" ht="37.5">
      <c r="A206" s="561"/>
      <c r="B206" s="560"/>
      <c r="C206" s="539" t="s">
        <v>141</v>
      </c>
      <c r="D206" s="535" t="s">
        <v>88</v>
      </c>
      <c r="E206" s="534">
        <v>0</v>
      </c>
      <c r="F206" s="532">
        <v>1.79</v>
      </c>
      <c r="G206" s="534">
        <f t="shared" si="13"/>
        <v>1.79</v>
      </c>
      <c r="H206" s="538" t="s">
        <v>16</v>
      </c>
      <c r="K206" s="519"/>
    </row>
    <row r="207" spans="1:11" s="540" customFormat="1" ht="18.75">
      <c r="A207" s="561"/>
      <c r="B207" s="560"/>
      <c r="C207" s="543" t="s">
        <v>140</v>
      </c>
      <c r="D207" s="535" t="s">
        <v>139</v>
      </c>
      <c r="E207" s="534">
        <v>0</v>
      </c>
      <c r="F207" s="532">
        <v>0.21</v>
      </c>
      <c r="G207" s="534">
        <f t="shared" si="13"/>
        <v>0.21</v>
      </c>
      <c r="H207" s="538" t="s">
        <v>16</v>
      </c>
      <c r="K207" s="519"/>
    </row>
    <row r="208" spans="1:11" s="540" customFormat="1" ht="37.5">
      <c r="A208" s="542">
        <v>15</v>
      </c>
      <c r="B208" s="541" t="s">
        <v>19</v>
      </c>
      <c r="C208" s="545" t="s">
        <v>848</v>
      </c>
      <c r="D208" s="535"/>
      <c r="E208" s="534"/>
      <c r="F208" s="532"/>
      <c r="G208" s="534"/>
      <c r="H208" s="538"/>
      <c r="K208" s="519"/>
    </row>
    <row r="209" spans="1:11" s="527" customFormat="1" ht="37.5">
      <c r="A209" s="535"/>
      <c r="B209" s="557"/>
      <c r="C209" s="539" t="s">
        <v>284</v>
      </c>
      <c r="D209" s="535" t="s">
        <v>64</v>
      </c>
      <c r="E209" s="534">
        <v>0</v>
      </c>
      <c r="F209" s="532">
        <v>0.18</v>
      </c>
      <c r="G209" s="532">
        <f>F209</f>
        <v>0.18</v>
      </c>
      <c r="H209" s="538" t="s">
        <v>16</v>
      </c>
      <c r="K209" s="519"/>
    </row>
    <row r="210" spans="1:11" s="540" customFormat="1" ht="18.75">
      <c r="A210" s="561"/>
      <c r="B210" s="560"/>
      <c r="C210" s="543" t="s">
        <v>282</v>
      </c>
      <c r="D210" s="535" t="s">
        <v>139</v>
      </c>
      <c r="E210" s="534">
        <v>0</v>
      </c>
      <c r="F210" s="532">
        <v>41.1</v>
      </c>
      <c r="G210" s="534">
        <f>F210</f>
        <v>41.1</v>
      </c>
      <c r="H210" s="538" t="s">
        <v>16</v>
      </c>
      <c r="K210" s="519"/>
    </row>
    <row r="211" spans="1:11" s="540" customFormat="1" ht="18.75">
      <c r="A211" s="561"/>
      <c r="B211" s="560"/>
      <c r="C211" s="539" t="s">
        <v>142</v>
      </c>
      <c r="D211" s="535" t="s">
        <v>64</v>
      </c>
      <c r="E211" s="534">
        <v>0</v>
      </c>
      <c r="F211" s="532">
        <v>0.38</v>
      </c>
      <c r="G211" s="532">
        <f>F211</f>
        <v>0.38</v>
      </c>
      <c r="H211" s="538" t="s">
        <v>16</v>
      </c>
      <c r="K211" s="519"/>
    </row>
    <row r="212" spans="1:11" s="540" customFormat="1" ht="37.5">
      <c r="A212" s="561"/>
      <c r="B212" s="560"/>
      <c r="C212" s="539" t="s">
        <v>141</v>
      </c>
      <c r="D212" s="535" t="s">
        <v>88</v>
      </c>
      <c r="E212" s="534">
        <v>0</v>
      </c>
      <c r="F212" s="532">
        <v>1.34</v>
      </c>
      <c r="G212" s="534">
        <f>F212</f>
        <v>1.34</v>
      </c>
      <c r="H212" s="538" t="s">
        <v>16</v>
      </c>
      <c r="K212" s="519"/>
    </row>
    <row r="213" spans="1:11" s="540" customFormat="1" ht="18.75">
      <c r="A213" s="561"/>
      <c r="B213" s="560"/>
      <c r="C213" s="543" t="s">
        <v>140</v>
      </c>
      <c r="D213" s="535" t="s">
        <v>139</v>
      </c>
      <c r="E213" s="534">
        <v>0</v>
      </c>
      <c r="F213" s="532">
        <v>0.16</v>
      </c>
      <c r="G213" s="534">
        <f>F213</f>
        <v>0.16</v>
      </c>
      <c r="H213" s="538" t="s">
        <v>16</v>
      </c>
      <c r="K213" s="519"/>
    </row>
    <row r="214" spans="1:11" s="540" customFormat="1" ht="37.5">
      <c r="A214" s="542">
        <v>16</v>
      </c>
      <c r="B214" s="541" t="s">
        <v>19</v>
      </c>
      <c r="C214" s="545" t="s">
        <v>847</v>
      </c>
      <c r="D214" s="535"/>
      <c r="E214" s="534"/>
      <c r="F214" s="532"/>
      <c r="G214" s="534"/>
      <c r="H214" s="538"/>
      <c r="K214" s="519"/>
    </row>
    <row r="215" spans="1:11" s="527" customFormat="1" ht="37.5">
      <c r="A215" s="535"/>
      <c r="B215" s="557"/>
      <c r="C215" s="539" t="s">
        <v>283</v>
      </c>
      <c r="D215" s="535" t="s">
        <v>64</v>
      </c>
      <c r="E215" s="534">
        <v>0</v>
      </c>
      <c r="F215" s="532">
        <v>0.18</v>
      </c>
      <c r="G215" s="532">
        <f>F215</f>
        <v>0.18</v>
      </c>
      <c r="H215" s="538" t="s">
        <v>16</v>
      </c>
      <c r="K215" s="519"/>
    </row>
    <row r="216" spans="1:11" s="540" customFormat="1" ht="18.75">
      <c r="A216" s="561"/>
      <c r="B216" s="560"/>
      <c r="C216" s="543" t="s">
        <v>282</v>
      </c>
      <c r="D216" s="535" t="s">
        <v>139</v>
      </c>
      <c r="E216" s="534">
        <v>0</v>
      </c>
      <c r="F216" s="532">
        <v>30.4</v>
      </c>
      <c r="G216" s="534">
        <f>F216</f>
        <v>30.4</v>
      </c>
      <c r="H216" s="538" t="s">
        <v>16</v>
      </c>
      <c r="K216" s="519"/>
    </row>
    <row r="217" spans="1:11" s="540" customFormat="1" ht="18.75">
      <c r="A217" s="561"/>
      <c r="B217" s="560"/>
      <c r="C217" s="539" t="s">
        <v>142</v>
      </c>
      <c r="D217" s="535" t="s">
        <v>64</v>
      </c>
      <c r="E217" s="534">
        <v>0</v>
      </c>
      <c r="F217" s="532">
        <v>0.38</v>
      </c>
      <c r="G217" s="532">
        <f>F217</f>
        <v>0.38</v>
      </c>
      <c r="H217" s="538" t="s">
        <v>16</v>
      </c>
      <c r="K217" s="519"/>
    </row>
    <row r="218" spans="1:11" s="540" customFormat="1" ht="37.5">
      <c r="A218" s="561"/>
      <c r="B218" s="560"/>
      <c r="C218" s="539" t="s">
        <v>141</v>
      </c>
      <c r="D218" s="535" t="s">
        <v>88</v>
      </c>
      <c r="E218" s="534">
        <v>0</v>
      </c>
      <c r="F218" s="532">
        <v>0.99</v>
      </c>
      <c r="G218" s="534">
        <f>F218</f>
        <v>0.99</v>
      </c>
      <c r="H218" s="538" t="s">
        <v>16</v>
      </c>
      <c r="K218" s="519"/>
    </row>
    <row r="219" spans="1:11" s="540" customFormat="1" ht="18.75">
      <c r="A219" s="561"/>
      <c r="B219" s="560"/>
      <c r="C219" s="543" t="s">
        <v>140</v>
      </c>
      <c r="D219" s="535" t="s">
        <v>139</v>
      </c>
      <c r="E219" s="534">
        <v>0</v>
      </c>
      <c r="F219" s="532">
        <v>0.12</v>
      </c>
      <c r="G219" s="534">
        <f>F219</f>
        <v>0.12</v>
      </c>
      <c r="H219" s="538" t="s">
        <v>16</v>
      </c>
      <c r="K219" s="519"/>
    </row>
    <row r="220" spans="1:11" s="540" customFormat="1" ht="37.5">
      <c r="A220" s="542">
        <v>17</v>
      </c>
      <c r="B220" s="541" t="s">
        <v>19</v>
      </c>
      <c r="C220" s="545" t="s">
        <v>846</v>
      </c>
      <c r="D220" s="535"/>
      <c r="E220" s="534"/>
      <c r="F220" s="532"/>
      <c r="G220" s="534"/>
      <c r="H220" s="538"/>
      <c r="K220" s="519"/>
    </row>
    <row r="221" spans="1:11" s="527" customFormat="1" ht="18.75">
      <c r="A221" s="563"/>
      <c r="B221" s="563"/>
      <c r="C221" s="539" t="s">
        <v>281</v>
      </c>
      <c r="D221" s="535" t="s">
        <v>64</v>
      </c>
      <c r="E221" s="534">
        <v>0</v>
      </c>
      <c r="F221" s="565">
        <v>1.44</v>
      </c>
      <c r="G221" s="564">
        <f t="shared" ref="G221:G237" si="14">F221</f>
        <v>1.44</v>
      </c>
      <c r="H221" s="538" t="s">
        <v>16</v>
      </c>
      <c r="K221" s="519"/>
    </row>
    <row r="222" spans="1:11" s="527" customFormat="1" ht="18.75">
      <c r="A222" s="563"/>
      <c r="B222" s="563"/>
      <c r="C222" s="543" t="s">
        <v>280</v>
      </c>
      <c r="D222" s="535" t="s">
        <v>139</v>
      </c>
      <c r="E222" s="534">
        <v>0</v>
      </c>
      <c r="F222" s="532">
        <v>171</v>
      </c>
      <c r="G222" s="534">
        <f t="shared" si="14"/>
        <v>171</v>
      </c>
      <c r="H222" s="538" t="s">
        <v>16</v>
      </c>
      <c r="K222" s="519"/>
    </row>
    <row r="223" spans="1:11" s="540" customFormat="1" ht="18.75">
      <c r="A223" s="561"/>
      <c r="B223" s="562"/>
      <c r="C223" s="539" t="s">
        <v>279</v>
      </c>
      <c r="D223" s="535" t="s">
        <v>64</v>
      </c>
      <c r="E223" s="534">
        <v>0</v>
      </c>
      <c r="F223" s="532">
        <f>(0.22*2 + 0.11*2)* 2</f>
        <v>1.32</v>
      </c>
      <c r="G223" s="534">
        <f t="shared" si="14"/>
        <v>1.32</v>
      </c>
      <c r="H223" s="538" t="s">
        <v>16</v>
      </c>
      <c r="K223" s="519"/>
    </row>
    <row r="224" spans="1:11" s="527" customFormat="1" ht="18.75">
      <c r="A224" s="535"/>
      <c r="B224" s="557"/>
      <c r="C224" s="543" t="s">
        <v>277</v>
      </c>
      <c r="D224" s="535" t="s">
        <v>139</v>
      </c>
      <c r="E224" s="534">
        <v>0</v>
      </c>
      <c r="F224" s="532">
        <v>3</v>
      </c>
      <c r="G224" s="534">
        <f t="shared" si="14"/>
        <v>3</v>
      </c>
      <c r="H224" s="538" t="s">
        <v>16</v>
      </c>
      <c r="K224" s="519"/>
    </row>
    <row r="225" spans="1:11" s="527" customFormat="1" ht="18.75">
      <c r="A225" s="535"/>
      <c r="B225" s="557"/>
      <c r="C225" s="539" t="s">
        <v>278</v>
      </c>
      <c r="D225" s="535" t="s">
        <v>64</v>
      </c>
      <c r="E225" s="534">
        <v>0</v>
      </c>
      <c r="F225" s="532">
        <f>(0.22*2 + 0.09*2) * 2</f>
        <v>1.24</v>
      </c>
      <c r="G225" s="534">
        <f t="shared" si="14"/>
        <v>1.24</v>
      </c>
      <c r="H225" s="538" t="s">
        <v>16</v>
      </c>
      <c r="K225" s="519"/>
    </row>
    <row r="226" spans="1:11" s="527" customFormat="1" ht="18.75">
      <c r="A226" s="535"/>
      <c r="B226" s="557"/>
      <c r="C226" s="543" t="s">
        <v>277</v>
      </c>
      <c r="D226" s="535" t="s">
        <v>139</v>
      </c>
      <c r="E226" s="534">
        <v>0</v>
      </c>
      <c r="F226" s="532">
        <v>2.4</v>
      </c>
      <c r="G226" s="534">
        <f t="shared" si="14"/>
        <v>2.4</v>
      </c>
      <c r="H226" s="538" t="s">
        <v>16</v>
      </c>
      <c r="K226" s="519"/>
    </row>
    <row r="227" spans="1:11" s="540" customFormat="1" ht="18.75">
      <c r="A227" s="561"/>
      <c r="B227" s="560"/>
      <c r="C227" s="539" t="s">
        <v>276</v>
      </c>
      <c r="D227" s="535" t="s">
        <v>64</v>
      </c>
      <c r="E227" s="534">
        <v>0</v>
      </c>
      <c r="F227" s="532">
        <f>(0.32*2 + 0.22*2) * 2</f>
        <v>2.16</v>
      </c>
      <c r="G227" s="534">
        <f t="shared" si="14"/>
        <v>2.16</v>
      </c>
      <c r="H227" s="538" t="s">
        <v>16</v>
      </c>
      <c r="K227" s="519"/>
    </row>
    <row r="228" spans="1:11" s="540" customFormat="1" ht="18.75">
      <c r="A228" s="561"/>
      <c r="B228" s="560"/>
      <c r="C228" s="543" t="s">
        <v>275</v>
      </c>
      <c r="D228" s="535" t="s">
        <v>139</v>
      </c>
      <c r="E228" s="534">
        <v>0</v>
      </c>
      <c r="F228" s="532">
        <v>11</v>
      </c>
      <c r="G228" s="534">
        <f t="shared" si="14"/>
        <v>11</v>
      </c>
      <c r="H228" s="538" t="s">
        <v>16</v>
      </c>
      <c r="K228" s="519"/>
    </row>
    <row r="229" spans="1:11" s="527" customFormat="1" ht="18.75">
      <c r="A229" s="535"/>
      <c r="B229" s="557"/>
      <c r="C229" s="539" t="s">
        <v>274</v>
      </c>
      <c r="D229" s="535" t="s">
        <v>64</v>
      </c>
      <c r="E229" s="534">
        <v>0</v>
      </c>
      <c r="F229" s="532">
        <f>(0.04*4) * 4</f>
        <v>0.64</v>
      </c>
      <c r="G229" s="534">
        <f t="shared" si="14"/>
        <v>0.64</v>
      </c>
      <c r="H229" s="538" t="s">
        <v>16</v>
      </c>
      <c r="K229" s="519"/>
    </row>
    <row r="230" spans="1:11" s="527" customFormat="1" ht="18.75">
      <c r="A230" s="535"/>
      <c r="B230" s="557"/>
      <c r="C230" s="543" t="s">
        <v>273</v>
      </c>
      <c r="D230" s="535" t="s">
        <v>139</v>
      </c>
      <c r="E230" s="534">
        <v>0</v>
      </c>
      <c r="F230" s="532">
        <v>0.2</v>
      </c>
      <c r="G230" s="534">
        <f t="shared" si="14"/>
        <v>0.2</v>
      </c>
      <c r="H230" s="538" t="s">
        <v>16</v>
      </c>
      <c r="K230" s="519"/>
    </row>
    <row r="231" spans="1:11" s="527" customFormat="1" ht="18.75">
      <c r="A231" s="535"/>
      <c r="C231" s="539" t="s">
        <v>143</v>
      </c>
      <c r="D231" s="535" t="s">
        <v>17</v>
      </c>
      <c r="E231" s="534">
        <v>0</v>
      </c>
      <c r="F231" s="559">
        <v>4</v>
      </c>
      <c r="G231" s="558">
        <f t="shared" si="14"/>
        <v>4</v>
      </c>
      <c r="H231" s="538" t="s">
        <v>16</v>
      </c>
      <c r="J231" s="557" t="s">
        <v>272</v>
      </c>
      <c r="K231" s="519"/>
    </row>
    <row r="232" spans="1:11" s="527" customFormat="1" ht="18.75">
      <c r="A232" s="535"/>
      <c r="B232" s="537"/>
      <c r="C232" s="539" t="s">
        <v>142</v>
      </c>
      <c r="D232" s="535" t="s">
        <v>64</v>
      </c>
      <c r="E232" s="534">
        <v>0</v>
      </c>
      <c r="F232" s="532">
        <f>SUM(F221:F229)</f>
        <v>194.2</v>
      </c>
      <c r="G232" s="534">
        <f t="shared" si="14"/>
        <v>194.2</v>
      </c>
      <c r="H232" s="538" t="s">
        <v>16</v>
      </c>
      <c r="K232" s="519"/>
    </row>
    <row r="233" spans="1:11" s="527" customFormat="1" ht="18.75">
      <c r="A233" s="535"/>
      <c r="B233" s="557"/>
      <c r="C233" s="539" t="s">
        <v>260</v>
      </c>
      <c r="D233" s="535" t="s">
        <v>155</v>
      </c>
      <c r="E233" s="534">
        <v>0</v>
      </c>
      <c r="F233" s="553" t="s">
        <v>271</v>
      </c>
      <c r="G233" s="534" t="str">
        <f t="shared" si="14"/>
        <v>4,7/187,6</v>
      </c>
      <c r="H233" s="538" t="s">
        <v>16</v>
      </c>
      <c r="K233" s="519"/>
    </row>
    <row r="234" spans="1:11" s="527" customFormat="1" ht="18.75">
      <c r="A234" s="535"/>
      <c r="B234" s="557"/>
      <c r="C234" s="536" t="s">
        <v>162</v>
      </c>
      <c r="D234" s="535" t="s">
        <v>139</v>
      </c>
      <c r="E234" s="534">
        <v>0</v>
      </c>
      <c r="F234" s="533">
        <v>1.9</v>
      </c>
      <c r="G234" s="532">
        <f t="shared" si="14"/>
        <v>1.9</v>
      </c>
      <c r="H234" s="531" t="s">
        <v>16</v>
      </c>
      <c r="K234" s="519"/>
    </row>
    <row r="235" spans="1:11" s="540" customFormat="1" ht="18.75">
      <c r="A235" s="542"/>
      <c r="B235" s="541"/>
      <c r="C235" s="539" t="s">
        <v>819</v>
      </c>
      <c r="D235" s="535" t="s">
        <v>64</v>
      </c>
      <c r="E235" s="534">
        <v>0</v>
      </c>
      <c r="F235" s="532">
        <v>4.7</v>
      </c>
      <c r="G235" s="534">
        <f t="shared" si="14"/>
        <v>4.7</v>
      </c>
      <c r="H235" s="531" t="s">
        <v>16</v>
      </c>
      <c r="K235" s="519"/>
    </row>
    <row r="236" spans="1:11" s="527" customFormat="1" ht="37.5">
      <c r="A236" s="535"/>
      <c r="B236" s="537"/>
      <c r="C236" s="539" t="s">
        <v>141</v>
      </c>
      <c r="D236" s="535" t="s">
        <v>88</v>
      </c>
      <c r="E236" s="534">
        <v>0</v>
      </c>
      <c r="F236" s="553">
        <f>(4*0.22)+(4*0.22)+(8*0.2)+0.696+0.64</f>
        <v>4.6959999999999997</v>
      </c>
      <c r="G236" s="534">
        <f t="shared" si="14"/>
        <v>4.6959999999999997</v>
      </c>
      <c r="H236" s="538" t="s">
        <v>16</v>
      </c>
      <c r="K236" s="519"/>
    </row>
    <row r="237" spans="1:11" s="527" customFormat="1" ht="18.75">
      <c r="A237" s="535"/>
      <c r="B237" s="537"/>
      <c r="C237" s="543" t="s">
        <v>140</v>
      </c>
      <c r="D237" s="535" t="s">
        <v>139</v>
      </c>
      <c r="E237" s="534">
        <v>0</v>
      </c>
      <c r="F237" s="553">
        <f>F236*0.12</f>
        <v>0.56351999999999991</v>
      </c>
      <c r="G237" s="534">
        <f t="shared" si="14"/>
        <v>0.56351999999999991</v>
      </c>
      <c r="H237" s="538" t="s">
        <v>16</v>
      </c>
      <c r="K237" s="519"/>
    </row>
    <row r="238" spans="1:11" s="540" customFormat="1" ht="37.5">
      <c r="A238" s="542">
        <v>18</v>
      </c>
      <c r="B238" s="541" t="s">
        <v>19</v>
      </c>
      <c r="C238" s="545" t="s">
        <v>845</v>
      </c>
      <c r="D238" s="535"/>
      <c r="E238" s="534"/>
      <c r="F238" s="532"/>
      <c r="G238" s="534"/>
      <c r="H238" s="538"/>
      <c r="K238" s="519"/>
    </row>
    <row r="239" spans="1:11" s="527" customFormat="1" ht="18.75">
      <c r="A239" s="535"/>
      <c r="B239" s="537"/>
      <c r="C239" s="539" t="s">
        <v>270</v>
      </c>
      <c r="D239" s="535" t="s">
        <v>64</v>
      </c>
      <c r="E239" s="534">
        <v>0</v>
      </c>
      <c r="F239" s="532">
        <v>0.96</v>
      </c>
      <c r="G239" s="532">
        <f t="shared" ref="G239:G257" si="15">F239</f>
        <v>0.96</v>
      </c>
      <c r="H239" s="538" t="s">
        <v>16</v>
      </c>
      <c r="K239" s="519"/>
    </row>
    <row r="240" spans="1:11" s="527" customFormat="1" ht="18.75">
      <c r="A240" s="535"/>
      <c r="B240" s="537"/>
      <c r="C240" s="543" t="s">
        <v>269</v>
      </c>
      <c r="D240" s="535" t="s">
        <v>139</v>
      </c>
      <c r="E240" s="534">
        <v>0</v>
      </c>
      <c r="F240" s="532">
        <v>99.7</v>
      </c>
      <c r="G240" s="532">
        <f t="shared" si="15"/>
        <v>99.7</v>
      </c>
      <c r="H240" s="538" t="s">
        <v>16</v>
      </c>
      <c r="K240" s="519"/>
    </row>
    <row r="241" spans="1:11" s="527" customFormat="1" ht="18.75">
      <c r="A241" s="535"/>
      <c r="B241" s="537"/>
      <c r="C241" s="539" t="s">
        <v>268</v>
      </c>
      <c r="D241" s="535" t="s">
        <v>64</v>
      </c>
      <c r="E241" s="534">
        <v>0</v>
      </c>
      <c r="F241" s="532">
        <v>0.56000000000000005</v>
      </c>
      <c r="G241" s="532">
        <f t="shared" si="15"/>
        <v>0.56000000000000005</v>
      </c>
      <c r="H241" s="538" t="s">
        <v>16</v>
      </c>
      <c r="K241" s="519"/>
    </row>
    <row r="242" spans="1:11" s="527" customFormat="1" ht="18.75">
      <c r="A242" s="535"/>
      <c r="B242" s="537"/>
      <c r="C242" s="543" t="s">
        <v>267</v>
      </c>
      <c r="D242" s="535" t="s">
        <v>139</v>
      </c>
      <c r="E242" s="534">
        <v>0</v>
      </c>
      <c r="F242" s="532">
        <v>64.3</v>
      </c>
      <c r="G242" s="532">
        <f t="shared" si="15"/>
        <v>64.3</v>
      </c>
      <c r="H242" s="538" t="s">
        <v>16</v>
      </c>
      <c r="K242" s="519"/>
    </row>
    <row r="243" spans="1:11" s="527" customFormat="1" ht="18.75">
      <c r="A243" s="535"/>
      <c r="B243" s="537"/>
      <c r="C243" s="539" t="s">
        <v>266</v>
      </c>
      <c r="D243" s="535" t="s">
        <v>64</v>
      </c>
      <c r="E243" s="534">
        <v>0</v>
      </c>
      <c r="F243" s="532">
        <v>0.72</v>
      </c>
      <c r="G243" s="532">
        <f t="shared" si="15"/>
        <v>0.72</v>
      </c>
      <c r="H243" s="538" t="s">
        <v>16</v>
      </c>
      <c r="K243" s="519"/>
    </row>
    <row r="244" spans="1:11" s="527" customFormat="1" ht="18.75">
      <c r="A244" s="535"/>
      <c r="B244" s="537"/>
      <c r="C244" s="543" t="s">
        <v>265</v>
      </c>
      <c r="D244" s="535" t="s">
        <v>139</v>
      </c>
      <c r="E244" s="534">
        <v>0</v>
      </c>
      <c r="F244" s="532">
        <v>9.4</v>
      </c>
      <c r="G244" s="532">
        <f t="shared" si="15"/>
        <v>9.4</v>
      </c>
      <c r="H244" s="538" t="s">
        <v>16</v>
      </c>
      <c r="K244" s="519"/>
    </row>
    <row r="245" spans="1:11" s="527" customFormat="1" ht="18.75">
      <c r="A245" s="535"/>
      <c r="B245" s="537"/>
      <c r="C245" s="539" t="s">
        <v>250</v>
      </c>
      <c r="D245" s="535" t="s">
        <v>64</v>
      </c>
      <c r="E245" s="534">
        <v>0</v>
      </c>
      <c r="F245" s="532">
        <v>1.1399999999999999</v>
      </c>
      <c r="G245" s="532">
        <f t="shared" si="15"/>
        <v>1.1399999999999999</v>
      </c>
      <c r="H245" s="538" t="s">
        <v>16</v>
      </c>
      <c r="K245" s="519"/>
    </row>
    <row r="246" spans="1:11" s="527" customFormat="1" ht="18.75">
      <c r="A246" s="535"/>
      <c r="B246" s="537"/>
      <c r="C246" s="543" t="s">
        <v>249</v>
      </c>
      <c r="D246" s="535" t="s">
        <v>139</v>
      </c>
      <c r="E246" s="534">
        <v>0</v>
      </c>
      <c r="F246" s="532">
        <v>2.8</v>
      </c>
      <c r="G246" s="532">
        <f t="shared" si="15"/>
        <v>2.8</v>
      </c>
      <c r="H246" s="538" t="s">
        <v>16</v>
      </c>
      <c r="K246" s="519"/>
    </row>
    <row r="247" spans="1:11" s="527" customFormat="1" ht="18.75">
      <c r="A247" s="535"/>
      <c r="B247" s="537"/>
      <c r="C247" s="539" t="s">
        <v>264</v>
      </c>
      <c r="D247" s="535" t="s">
        <v>64</v>
      </c>
      <c r="E247" s="534">
        <v>0</v>
      </c>
      <c r="F247" s="532">
        <v>0.88</v>
      </c>
      <c r="G247" s="532">
        <f t="shared" si="15"/>
        <v>0.88</v>
      </c>
      <c r="H247" s="538" t="s">
        <v>16</v>
      </c>
      <c r="K247" s="519"/>
    </row>
    <row r="248" spans="1:11" s="527" customFormat="1" ht="18.75">
      <c r="A248" s="535"/>
      <c r="B248" s="537"/>
      <c r="C248" s="543" t="s">
        <v>263</v>
      </c>
      <c r="D248" s="535" t="s">
        <v>139</v>
      </c>
      <c r="E248" s="534">
        <v>0</v>
      </c>
      <c r="F248" s="532">
        <v>0.8</v>
      </c>
      <c r="G248" s="532">
        <f t="shared" si="15"/>
        <v>0.8</v>
      </c>
      <c r="H248" s="538" t="s">
        <v>16</v>
      </c>
      <c r="K248" s="519"/>
    </row>
    <row r="249" spans="1:11" s="527" customFormat="1" ht="18.75">
      <c r="A249" s="535"/>
      <c r="B249" s="537"/>
      <c r="C249" s="539" t="s">
        <v>262</v>
      </c>
      <c r="D249" s="535" t="s">
        <v>64</v>
      </c>
      <c r="E249" s="534">
        <v>0</v>
      </c>
      <c r="F249" s="532">
        <v>0.64</v>
      </c>
      <c r="G249" s="532">
        <f t="shared" si="15"/>
        <v>0.64</v>
      </c>
      <c r="H249" s="538" t="s">
        <v>16</v>
      </c>
      <c r="K249" s="519"/>
    </row>
    <row r="250" spans="1:11" s="527" customFormat="1" ht="18.75">
      <c r="A250" s="535"/>
      <c r="B250" s="537"/>
      <c r="C250" s="543" t="s">
        <v>261</v>
      </c>
      <c r="D250" s="535" t="s">
        <v>139</v>
      </c>
      <c r="E250" s="534">
        <v>0</v>
      </c>
      <c r="F250" s="532">
        <v>0.4</v>
      </c>
      <c r="G250" s="532">
        <f t="shared" si="15"/>
        <v>0.4</v>
      </c>
      <c r="H250" s="538" t="s">
        <v>16</v>
      </c>
      <c r="K250" s="519"/>
    </row>
    <row r="251" spans="1:11" s="527" customFormat="1" ht="18.75">
      <c r="A251" s="551"/>
      <c r="B251" s="556"/>
      <c r="C251" s="526" t="s">
        <v>164</v>
      </c>
      <c r="D251" s="551" t="s">
        <v>17</v>
      </c>
      <c r="E251" s="550">
        <v>0</v>
      </c>
      <c r="F251" s="555">
        <v>4</v>
      </c>
      <c r="G251" s="554">
        <f t="shared" si="15"/>
        <v>4</v>
      </c>
      <c r="H251" s="547" t="s">
        <v>16</v>
      </c>
      <c r="K251" s="519"/>
    </row>
    <row r="252" spans="1:11" s="527" customFormat="1" ht="18.75">
      <c r="A252" s="535"/>
      <c r="B252" s="537"/>
      <c r="C252" s="552" t="s">
        <v>142</v>
      </c>
      <c r="D252" s="535" t="s">
        <v>64</v>
      </c>
      <c r="E252" s="534">
        <v>0</v>
      </c>
      <c r="F252" s="533">
        <f>F239+F241+F243+F245+F247+F249</f>
        <v>4.8999999999999995</v>
      </c>
      <c r="G252" s="532">
        <f t="shared" si="15"/>
        <v>4.8999999999999995</v>
      </c>
      <c r="H252" s="531" t="s">
        <v>16</v>
      </c>
      <c r="K252" s="519"/>
    </row>
    <row r="253" spans="1:11" s="527" customFormat="1" ht="18.75">
      <c r="A253" s="535"/>
      <c r="B253" s="537"/>
      <c r="C253" s="539" t="s">
        <v>260</v>
      </c>
      <c r="D253" s="535" t="s">
        <v>155</v>
      </c>
      <c r="E253" s="534">
        <v>0</v>
      </c>
      <c r="F253" s="533" t="s">
        <v>259</v>
      </c>
      <c r="G253" s="532" t="str">
        <f t="shared" si="15"/>
        <v>13/177,4</v>
      </c>
      <c r="H253" s="531" t="s">
        <v>16</v>
      </c>
      <c r="K253" s="519"/>
    </row>
    <row r="254" spans="1:11" s="527" customFormat="1" ht="18.75">
      <c r="A254" s="535"/>
      <c r="B254" s="537"/>
      <c r="C254" s="536" t="s">
        <v>162</v>
      </c>
      <c r="D254" s="535" t="s">
        <v>139</v>
      </c>
      <c r="E254" s="534">
        <v>0</v>
      </c>
      <c r="F254" s="533">
        <v>1.8</v>
      </c>
      <c r="G254" s="532">
        <f t="shared" si="15"/>
        <v>1.8</v>
      </c>
      <c r="H254" s="531" t="s">
        <v>16</v>
      </c>
      <c r="K254" s="519"/>
    </row>
    <row r="255" spans="1:11" s="540" customFormat="1" ht="18.75">
      <c r="A255" s="542"/>
      <c r="B255" s="541"/>
      <c r="C255" s="539" t="s">
        <v>819</v>
      </c>
      <c r="D255" s="535" t="s">
        <v>64</v>
      </c>
      <c r="E255" s="534">
        <v>0</v>
      </c>
      <c r="F255" s="532">
        <v>13</v>
      </c>
      <c r="G255" s="534">
        <f t="shared" si="15"/>
        <v>13</v>
      </c>
      <c r="H255" s="531" t="s">
        <v>16</v>
      </c>
      <c r="K255" s="519"/>
    </row>
    <row r="256" spans="1:11" s="527" customFormat="1" ht="37.5">
      <c r="A256" s="535"/>
      <c r="B256" s="537"/>
      <c r="C256" s="539" t="s">
        <v>141</v>
      </c>
      <c r="D256" s="535" t="s">
        <v>88</v>
      </c>
      <c r="E256" s="534">
        <v>0</v>
      </c>
      <c r="F256" s="553">
        <v>4.5999999999999996</v>
      </c>
      <c r="G256" s="534">
        <f t="shared" si="15"/>
        <v>4.5999999999999996</v>
      </c>
      <c r="H256" s="538" t="s">
        <v>16</v>
      </c>
      <c r="K256" s="519"/>
    </row>
    <row r="257" spans="1:11" s="527" customFormat="1" ht="18.75">
      <c r="A257" s="535"/>
      <c r="B257" s="537"/>
      <c r="C257" s="543" t="s">
        <v>140</v>
      </c>
      <c r="D257" s="535" t="s">
        <v>139</v>
      </c>
      <c r="E257" s="534">
        <v>0</v>
      </c>
      <c r="F257" s="553">
        <f>F256*0.12</f>
        <v>0.55199999999999994</v>
      </c>
      <c r="G257" s="534">
        <f t="shared" si="15"/>
        <v>0.55199999999999994</v>
      </c>
      <c r="H257" s="538" t="s">
        <v>16</v>
      </c>
      <c r="K257" s="519"/>
    </row>
    <row r="258" spans="1:11" s="540" customFormat="1" ht="37.5">
      <c r="A258" s="542">
        <v>19</v>
      </c>
      <c r="B258" s="541" t="s">
        <v>19</v>
      </c>
      <c r="C258" s="545" t="s">
        <v>844</v>
      </c>
      <c r="D258" s="535"/>
      <c r="E258" s="534"/>
      <c r="F258" s="532"/>
      <c r="G258" s="534"/>
      <c r="H258" s="538"/>
      <c r="K258" s="519"/>
    </row>
    <row r="259" spans="1:11" s="527" customFormat="1" ht="18.75">
      <c r="A259" s="535"/>
      <c r="B259" s="537"/>
      <c r="C259" s="539" t="s">
        <v>258</v>
      </c>
      <c r="D259" s="535" t="s">
        <v>64</v>
      </c>
      <c r="E259" s="534">
        <v>0</v>
      </c>
      <c r="F259" s="532">
        <v>4.8600000000000003</v>
      </c>
      <c r="G259" s="532">
        <f>F259</f>
        <v>4.8600000000000003</v>
      </c>
      <c r="H259" s="538" t="s">
        <v>16</v>
      </c>
      <c r="K259" s="519"/>
    </row>
    <row r="260" spans="1:11" s="527" customFormat="1" ht="18.75">
      <c r="A260" s="535"/>
      <c r="B260" s="537"/>
      <c r="C260" s="543" t="s">
        <v>257</v>
      </c>
      <c r="D260" s="535" t="s">
        <v>139</v>
      </c>
      <c r="E260" s="534">
        <v>0</v>
      </c>
      <c r="F260" s="532">
        <v>86.4</v>
      </c>
      <c r="G260" s="532">
        <f>F260</f>
        <v>86.4</v>
      </c>
      <c r="H260" s="538" t="s">
        <v>16</v>
      </c>
      <c r="K260" s="519"/>
    </row>
    <row r="261" spans="1:11" s="527" customFormat="1" ht="18.75">
      <c r="A261" s="535"/>
      <c r="B261" s="537"/>
      <c r="C261" s="539" t="s">
        <v>142</v>
      </c>
      <c r="D261" s="535" t="s">
        <v>64</v>
      </c>
      <c r="E261" s="534">
        <v>0</v>
      </c>
      <c r="F261" s="532">
        <v>4.8600000000000003</v>
      </c>
      <c r="G261" s="532">
        <f>F261</f>
        <v>4.8600000000000003</v>
      </c>
      <c r="H261" s="538" t="s">
        <v>16</v>
      </c>
      <c r="K261" s="519"/>
    </row>
    <row r="262" spans="1:11" s="527" customFormat="1" ht="37.5">
      <c r="A262" s="535"/>
      <c r="B262" s="537"/>
      <c r="C262" s="539" t="s">
        <v>141</v>
      </c>
      <c r="D262" s="535" t="s">
        <v>88</v>
      </c>
      <c r="E262" s="534">
        <v>0</v>
      </c>
      <c r="F262" s="553">
        <v>0.24</v>
      </c>
      <c r="G262" s="534">
        <f>F262</f>
        <v>0.24</v>
      </c>
      <c r="H262" s="538" t="s">
        <v>16</v>
      </c>
      <c r="K262" s="519"/>
    </row>
    <row r="263" spans="1:11" s="527" customFormat="1" ht="18.75">
      <c r="A263" s="535"/>
      <c r="B263" s="537"/>
      <c r="C263" s="543" t="s">
        <v>140</v>
      </c>
      <c r="D263" s="535" t="s">
        <v>139</v>
      </c>
      <c r="E263" s="534">
        <v>0</v>
      </c>
      <c r="F263" s="553">
        <f>F262*0.12</f>
        <v>2.8799999999999999E-2</v>
      </c>
      <c r="G263" s="534">
        <f>F263</f>
        <v>2.8799999999999999E-2</v>
      </c>
      <c r="H263" s="538" t="s">
        <v>16</v>
      </c>
      <c r="K263" s="519"/>
    </row>
    <row r="264" spans="1:11" s="540" customFormat="1" ht="37.5">
      <c r="A264" s="542">
        <v>20</v>
      </c>
      <c r="B264" s="541" t="s">
        <v>19</v>
      </c>
      <c r="C264" s="545" t="s">
        <v>843</v>
      </c>
      <c r="D264" s="535"/>
      <c r="E264" s="534"/>
      <c r="F264" s="532"/>
      <c r="G264" s="534"/>
      <c r="H264" s="538"/>
      <c r="K264" s="519"/>
    </row>
    <row r="265" spans="1:11" s="527" customFormat="1" ht="18.75">
      <c r="A265" s="535"/>
      <c r="B265" s="537"/>
      <c r="C265" s="539" t="s">
        <v>256</v>
      </c>
      <c r="D265" s="535" t="s">
        <v>64</v>
      </c>
      <c r="E265" s="534">
        <v>0</v>
      </c>
      <c r="F265" s="532">
        <f>1.44*2</f>
        <v>2.88</v>
      </c>
      <c r="G265" s="532">
        <f t="shared" ref="G265:G281" si="16">F265</f>
        <v>2.88</v>
      </c>
      <c r="H265" s="538" t="s">
        <v>16</v>
      </c>
      <c r="K265" s="519"/>
    </row>
    <row r="266" spans="1:11" s="527" customFormat="1" ht="18.75">
      <c r="A266" s="535"/>
      <c r="B266" s="537"/>
      <c r="C266" s="543" t="s">
        <v>255</v>
      </c>
      <c r="D266" s="535" t="s">
        <v>139</v>
      </c>
      <c r="E266" s="534">
        <v>0</v>
      </c>
      <c r="F266" s="532">
        <f>210.9*2</f>
        <v>421.8</v>
      </c>
      <c r="G266" s="532">
        <f t="shared" si="16"/>
        <v>421.8</v>
      </c>
      <c r="H266" s="538" t="s">
        <v>16</v>
      </c>
      <c r="K266" s="519"/>
    </row>
    <row r="267" spans="1:11" s="527" customFormat="1" ht="18.75">
      <c r="A267" s="535"/>
      <c r="B267" s="537"/>
      <c r="C267" s="539" t="s">
        <v>254</v>
      </c>
      <c r="D267" s="535" t="s">
        <v>64</v>
      </c>
      <c r="E267" s="534">
        <v>0</v>
      </c>
      <c r="F267" s="532">
        <f>1.67*2</f>
        <v>3.34</v>
      </c>
      <c r="G267" s="532">
        <f t="shared" si="16"/>
        <v>3.34</v>
      </c>
      <c r="H267" s="538" t="s">
        <v>16</v>
      </c>
      <c r="K267" s="519"/>
    </row>
    <row r="268" spans="1:11" s="527" customFormat="1" ht="18.75">
      <c r="A268" s="535"/>
      <c r="B268" s="537"/>
      <c r="C268" s="543" t="s">
        <v>253</v>
      </c>
      <c r="D268" s="535" t="s">
        <v>139</v>
      </c>
      <c r="E268" s="534">
        <v>0</v>
      </c>
      <c r="F268" s="532">
        <f>11.4*2</f>
        <v>22.8</v>
      </c>
      <c r="G268" s="532">
        <f t="shared" si="16"/>
        <v>22.8</v>
      </c>
      <c r="H268" s="538" t="s">
        <v>16</v>
      </c>
      <c r="K268" s="519"/>
    </row>
    <row r="269" spans="1:11" s="527" customFormat="1" ht="18.75">
      <c r="A269" s="535"/>
      <c r="B269" s="537"/>
      <c r="C269" s="539" t="s">
        <v>252</v>
      </c>
      <c r="D269" s="535" t="s">
        <v>64</v>
      </c>
      <c r="E269" s="534">
        <v>0</v>
      </c>
      <c r="F269" s="532">
        <f>1.26*2</f>
        <v>2.52</v>
      </c>
      <c r="G269" s="532">
        <f t="shared" si="16"/>
        <v>2.52</v>
      </c>
      <c r="H269" s="538" t="s">
        <v>16</v>
      </c>
      <c r="K269" s="519"/>
    </row>
    <row r="270" spans="1:11" s="527" customFormat="1" ht="18.75">
      <c r="A270" s="535"/>
      <c r="B270" s="537"/>
      <c r="C270" s="543" t="s">
        <v>251</v>
      </c>
      <c r="D270" s="535" t="s">
        <v>139</v>
      </c>
      <c r="E270" s="534">
        <v>0</v>
      </c>
      <c r="F270" s="532">
        <f>8.5*2</f>
        <v>17</v>
      </c>
      <c r="G270" s="532">
        <f t="shared" si="16"/>
        <v>17</v>
      </c>
      <c r="H270" s="538" t="s">
        <v>16</v>
      </c>
      <c r="K270" s="519"/>
    </row>
    <row r="271" spans="1:11" s="527" customFormat="1" ht="18.75">
      <c r="A271" s="535"/>
      <c r="B271" s="537"/>
      <c r="C271" s="539" t="s">
        <v>248</v>
      </c>
      <c r="D271" s="535" t="s">
        <v>64</v>
      </c>
      <c r="E271" s="534">
        <v>0</v>
      </c>
      <c r="F271" s="532">
        <f>2.56*2</f>
        <v>5.12</v>
      </c>
      <c r="G271" s="532">
        <f t="shared" si="16"/>
        <v>5.12</v>
      </c>
      <c r="H271" s="538" t="s">
        <v>16</v>
      </c>
      <c r="J271" s="527" t="s">
        <v>842</v>
      </c>
      <c r="K271" s="519"/>
    </row>
    <row r="272" spans="1:11" s="527" customFormat="1" ht="18.75">
      <c r="A272" s="535"/>
      <c r="B272" s="537"/>
      <c r="C272" s="543" t="s">
        <v>247</v>
      </c>
      <c r="D272" s="535" t="s">
        <v>139</v>
      </c>
      <c r="E272" s="534">
        <v>0</v>
      </c>
      <c r="F272" s="532">
        <f>5.6*2</f>
        <v>11.2</v>
      </c>
      <c r="G272" s="532">
        <f t="shared" si="16"/>
        <v>11.2</v>
      </c>
      <c r="H272" s="538" t="s">
        <v>16</v>
      </c>
      <c r="K272" s="519"/>
    </row>
    <row r="273" spans="1:11" s="527" customFormat="1" ht="18.75">
      <c r="A273" s="535"/>
      <c r="B273" s="537"/>
      <c r="C273" s="539" t="s">
        <v>234</v>
      </c>
      <c r="D273" s="535" t="s">
        <v>64</v>
      </c>
      <c r="E273" s="534">
        <v>0</v>
      </c>
      <c r="F273" s="532">
        <f>0.64*2</f>
        <v>1.28</v>
      </c>
      <c r="G273" s="532">
        <f t="shared" si="16"/>
        <v>1.28</v>
      </c>
      <c r="H273" s="538" t="s">
        <v>16</v>
      </c>
      <c r="K273" s="519"/>
    </row>
    <row r="274" spans="1:11" s="527" customFormat="1" ht="18.75">
      <c r="A274" s="535"/>
      <c r="B274" s="537"/>
      <c r="C274" s="543" t="s">
        <v>233</v>
      </c>
      <c r="D274" s="535" t="s">
        <v>139</v>
      </c>
      <c r="E274" s="534">
        <v>0</v>
      </c>
      <c r="F274" s="532">
        <v>0.4</v>
      </c>
      <c r="G274" s="532">
        <f t="shared" si="16"/>
        <v>0.4</v>
      </c>
      <c r="H274" s="538" t="s">
        <v>16</v>
      </c>
      <c r="K274" s="519"/>
    </row>
    <row r="275" spans="1:11" s="527" customFormat="1" ht="18.75">
      <c r="A275" s="551"/>
      <c r="B275" s="556"/>
      <c r="C275" s="526" t="s">
        <v>183</v>
      </c>
      <c r="D275" s="551" t="s">
        <v>17</v>
      </c>
      <c r="E275" s="550">
        <v>0</v>
      </c>
      <c r="F275" s="555">
        <v>12</v>
      </c>
      <c r="G275" s="554">
        <f t="shared" si="16"/>
        <v>12</v>
      </c>
      <c r="H275" s="547" t="s">
        <v>16</v>
      </c>
      <c r="K275" s="519"/>
    </row>
    <row r="276" spans="1:11" s="527" customFormat="1" ht="18.75">
      <c r="A276" s="535"/>
      <c r="B276" s="537"/>
      <c r="C276" s="552" t="s">
        <v>142</v>
      </c>
      <c r="D276" s="535" t="s">
        <v>64</v>
      </c>
      <c r="E276" s="534">
        <v>0</v>
      </c>
      <c r="F276" s="533">
        <v>15.5</v>
      </c>
      <c r="G276" s="532">
        <f t="shared" si="16"/>
        <v>15.5</v>
      </c>
      <c r="H276" s="531" t="s">
        <v>16</v>
      </c>
      <c r="K276" s="519"/>
    </row>
    <row r="277" spans="1:11" s="527" customFormat="1" ht="18.75">
      <c r="A277" s="535"/>
      <c r="B277" s="537"/>
      <c r="C277" s="552" t="s">
        <v>156</v>
      </c>
      <c r="D277" s="535" t="s">
        <v>155</v>
      </c>
      <c r="E277" s="534">
        <v>0</v>
      </c>
      <c r="F277" s="533" t="s">
        <v>841</v>
      </c>
      <c r="G277" s="532" t="str">
        <f t="shared" si="16"/>
        <v>17,60/473,2</v>
      </c>
      <c r="H277" s="531" t="s">
        <v>16</v>
      </c>
      <c r="K277" s="519"/>
    </row>
    <row r="278" spans="1:11" s="527" customFormat="1" ht="18.75">
      <c r="A278" s="535"/>
      <c r="B278" s="537"/>
      <c r="C278" s="536" t="s">
        <v>162</v>
      </c>
      <c r="D278" s="535" t="s">
        <v>139</v>
      </c>
      <c r="E278" s="534">
        <v>0</v>
      </c>
      <c r="F278" s="533">
        <v>4.8</v>
      </c>
      <c r="G278" s="532">
        <f t="shared" si="16"/>
        <v>4.8</v>
      </c>
      <c r="H278" s="531" t="s">
        <v>16</v>
      </c>
      <c r="K278" s="519"/>
    </row>
    <row r="279" spans="1:11" s="540" customFormat="1" ht="18.75">
      <c r="A279" s="542"/>
      <c r="B279" s="541"/>
      <c r="C279" s="539" t="s">
        <v>819</v>
      </c>
      <c r="D279" s="535" t="s">
        <v>64</v>
      </c>
      <c r="E279" s="534">
        <v>0</v>
      </c>
      <c r="F279" s="532">
        <v>17.600000000000001</v>
      </c>
      <c r="G279" s="534">
        <f t="shared" si="16"/>
        <v>17.600000000000001</v>
      </c>
      <c r="H279" s="531" t="s">
        <v>16</v>
      </c>
      <c r="K279" s="519"/>
    </row>
    <row r="280" spans="1:11" s="527" customFormat="1" ht="37.5">
      <c r="A280" s="535"/>
      <c r="B280" s="537"/>
      <c r="C280" s="539" t="s">
        <v>141</v>
      </c>
      <c r="D280" s="535" t="s">
        <v>88</v>
      </c>
      <c r="E280" s="534">
        <v>0</v>
      </c>
      <c r="F280" s="553">
        <v>6.3</v>
      </c>
      <c r="G280" s="534">
        <f t="shared" si="16"/>
        <v>6.3</v>
      </c>
      <c r="H280" s="538" t="s">
        <v>16</v>
      </c>
      <c r="K280" s="519"/>
    </row>
    <row r="281" spans="1:11" s="527" customFormat="1" ht="18.75">
      <c r="A281" s="535"/>
      <c r="B281" s="537"/>
      <c r="C281" s="543" t="s">
        <v>140</v>
      </c>
      <c r="D281" s="535" t="s">
        <v>139</v>
      </c>
      <c r="E281" s="534">
        <v>0</v>
      </c>
      <c r="F281" s="553">
        <f>F280*0.12</f>
        <v>0.75600000000000001</v>
      </c>
      <c r="G281" s="534">
        <f t="shared" si="16"/>
        <v>0.75600000000000001</v>
      </c>
      <c r="H281" s="538" t="s">
        <v>16</v>
      </c>
      <c r="K281" s="519"/>
    </row>
    <row r="282" spans="1:11" s="540" customFormat="1" ht="37.5">
      <c r="A282" s="542">
        <v>21</v>
      </c>
      <c r="B282" s="541" t="s">
        <v>19</v>
      </c>
      <c r="C282" s="545" t="s">
        <v>840</v>
      </c>
      <c r="D282" s="535"/>
      <c r="E282" s="534"/>
      <c r="F282" s="532"/>
      <c r="G282" s="534"/>
      <c r="H282" s="538"/>
      <c r="K282" s="519"/>
    </row>
    <row r="283" spans="1:11" s="527" customFormat="1" ht="18.75">
      <c r="A283" s="535"/>
      <c r="B283" s="537"/>
      <c r="C283" s="539" t="s">
        <v>246</v>
      </c>
      <c r="D283" s="535" t="s">
        <v>64</v>
      </c>
      <c r="E283" s="534">
        <v>0</v>
      </c>
      <c r="F283" s="532">
        <v>1.28</v>
      </c>
      <c r="G283" s="532">
        <f t="shared" ref="G283:G303" si="17">F283</f>
        <v>1.28</v>
      </c>
      <c r="H283" s="538" t="s">
        <v>16</v>
      </c>
      <c r="K283" s="519"/>
    </row>
    <row r="284" spans="1:11" s="527" customFormat="1" ht="18.75">
      <c r="A284" s="535"/>
      <c r="B284" s="537"/>
      <c r="C284" s="543" t="s">
        <v>245</v>
      </c>
      <c r="D284" s="535" t="s">
        <v>139</v>
      </c>
      <c r="E284" s="534">
        <v>0</v>
      </c>
      <c r="F284" s="532">
        <v>185</v>
      </c>
      <c r="G284" s="532">
        <f t="shared" si="17"/>
        <v>185</v>
      </c>
      <c r="H284" s="538" t="s">
        <v>16</v>
      </c>
      <c r="K284" s="519"/>
    </row>
    <row r="285" spans="1:11" s="527" customFormat="1" ht="18.75">
      <c r="A285" s="535"/>
      <c r="B285" s="537"/>
      <c r="C285" s="539" t="s">
        <v>244</v>
      </c>
      <c r="D285" s="535" t="s">
        <v>64</v>
      </c>
      <c r="E285" s="534">
        <v>0</v>
      </c>
      <c r="F285" s="532">
        <v>1.58</v>
      </c>
      <c r="G285" s="532">
        <f t="shared" si="17"/>
        <v>1.58</v>
      </c>
      <c r="H285" s="538" t="s">
        <v>16</v>
      </c>
      <c r="K285" s="519"/>
    </row>
    <row r="286" spans="1:11" s="527" customFormat="1" ht="18.75">
      <c r="A286" s="535"/>
      <c r="B286" s="537"/>
      <c r="C286" s="543" t="s">
        <v>243</v>
      </c>
      <c r="D286" s="535" t="s">
        <v>139</v>
      </c>
      <c r="E286" s="534">
        <v>0</v>
      </c>
      <c r="F286" s="532">
        <v>10.199999999999999</v>
      </c>
      <c r="G286" s="532">
        <f t="shared" si="17"/>
        <v>10.199999999999999</v>
      </c>
      <c r="H286" s="538" t="s">
        <v>16</v>
      </c>
      <c r="K286" s="519"/>
    </row>
    <row r="287" spans="1:11" s="527" customFormat="1" ht="18.75">
      <c r="A287" s="535"/>
      <c r="B287" s="537"/>
      <c r="C287" s="539" t="s">
        <v>242</v>
      </c>
      <c r="D287" s="535" t="s">
        <v>64</v>
      </c>
      <c r="E287" s="534">
        <v>0</v>
      </c>
      <c r="F287" s="532">
        <v>1.49</v>
      </c>
      <c r="G287" s="532">
        <f t="shared" si="17"/>
        <v>1.49</v>
      </c>
      <c r="H287" s="538" t="s">
        <v>16</v>
      </c>
      <c r="K287" s="519"/>
    </row>
    <row r="288" spans="1:11" s="527" customFormat="1" ht="18.75">
      <c r="A288" s="535"/>
      <c r="B288" s="537"/>
      <c r="C288" s="543" t="s">
        <v>241</v>
      </c>
      <c r="D288" s="535" t="s">
        <v>139</v>
      </c>
      <c r="E288" s="534">
        <v>0</v>
      </c>
      <c r="F288" s="532">
        <v>9.3000000000000007</v>
      </c>
      <c r="G288" s="532">
        <f t="shared" si="17"/>
        <v>9.3000000000000007</v>
      </c>
      <c r="H288" s="538" t="s">
        <v>16</v>
      </c>
      <c r="K288" s="519"/>
    </row>
    <row r="289" spans="1:11" s="527" customFormat="1" ht="18.75">
      <c r="A289" s="535"/>
      <c r="B289" s="537"/>
      <c r="C289" s="539" t="s">
        <v>240</v>
      </c>
      <c r="D289" s="535" t="s">
        <v>64</v>
      </c>
      <c r="E289" s="534">
        <v>0</v>
      </c>
      <c r="F289" s="532">
        <v>1.1599999999999999</v>
      </c>
      <c r="G289" s="532">
        <f t="shared" si="17"/>
        <v>1.1599999999999999</v>
      </c>
      <c r="H289" s="538" t="s">
        <v>16</v>
      </c>
      <c r="K289" s="519"/>
    </row>
    <row r="290" spans="1:11" s="527" customFormat="1" ht="18.75">
      <c r="A290" s="535"/>
      <c r="B290" s="537"/>
      <c r="C290" s="543" t="s">
        <v>239</v>
      </c>
      <c r="D290" s="535" t="s">
        <v>139</v>
      </c>
      <c r="E290" s="534">
        <v>0</v>
      </c>
      <c r="F290" s="532">
        <v>2.2000000000000002</v>
      </c>
      <c r="G290" s="532">
        <f t="shared" si="17"/>
        <v>2.2000000000000002</v>
      </c>
      <c r="H290" s="538" t="s">
        <v>16</v>
      </c>
      <c r="K290" s="519"/>
    </row>
    <row r="291" spans="1:11" s="527" customFormat="1" ht="18.75">
      <c r="A291" s="535"/>
      <c r="B291" s="537"/>
      <c r="C291" s="539" t="s">
        <v>238</v>
      </c>
      <c r="D291" s="535" t="s">
        <v>64</v>
      </c>
      <c r="E291" s="534">
        <v>0</v>
      </c>
      <c r="F291" s="532">
        <v>0.56999999999999995</v>
      </c>
      <c r="G291" s="532">
        <f t="shared" si="17"/>
        <v>0.56999999999999995</v>
      </c>
      <c r="H291" s="538" t="s">
        <v>16</v>
      </c>
      <c r="K291" s="519"/>
    </row>
    <row r="292" spans="1:11" s="527" customFormat="1" ht="18.75">
      <c r="A292" s="535"/>
      <c r="B292" s="537"/>
      <c r="C292" s="543" t="s">
        <v>237</v>
      </c>
      <c r="D292" s="535" t="s">
        <v>139</v>
      </c>
      <c r="E292" s="534">
        <v>0</v>
      </c>
      <c r="F292" s="532">
        <v>1.1000000000000001</v>
      </c>
      <c r="G292" s="532">
        <f t="shared" si="17"/>
        <v>1.1000000000000001</v>
      </c>
      <c r="H292" s="538" t="s">
        <v>16</v>
      </c>
      <c r="K292" s="519"/>
    </row>
    <row r="293" spans="1:11" s="527" customFormat="1" ht="18.75">
      <c r="A293" s="535"/>
      <c r="B293" s="537"/>
      <c r="C293" s="539" t="s">
        <v>236</v>
      </c>
      <c r="D293" s="535" t="s">
        <v>64</v>
      </c>
      <c r="E293" s="534">
        <v>0</v>
      </c>
      <c r="F293" s="532">
        <v>0.59</v>
      </c>
      <c r="G293" s="532">
        <f t="shared" si="17"/>
        <v>0.59</v>
      </c>
      <c r="H293" s="538" t="s">
        <v>16</v>
      </c>
      <c r="K293" s="519"/>
    </row>
    <row r="294" spans="1:11" s="527" customFormat="1" ht="18.75">
      <c r="A294" s="535"/>
      <c r="B294" s="537"/>
      <c r="C294" s="543" t="s">
        <v>235</v>
      </c>
      <c r="D294" s="535" t="s">
        <v>139</v>
      </c>
      <c r="E294" s="534">
        <v>0</v>
      </c>
      <c r="F294" s="532">
        <v>1.2</v>
      </c>
      <c r="G294" s="532">
        <f t="shared" si="17"/>
        <v>1.2</v>
      </c>
      <c r="H294" s="538" t="s">
        <v>16</v>
      </c>
      <c r="K294" s="519"/>
    </row>
    <row r="295" spans="1:11" s="527" customFormat="1" ht="18.75">
      <c r="A295" s="535"/>
      <c r="B295" s="537"/>
      <c r="C295" s="539" t="s">
        <v>234</v>
      </c>
      <c r="D295" s="535" t="s">
        <v>64</v>
      </c>
      <c r="E295" s="534">
        <v>0</v>
      </c>
      <c r="F295" s="532">
        <v>0.64</v>
      </c>
      <c r="G295" s="532">
        <f t="shared" si="17"/>
        <v>0.64</v>
      </c>
      <c r="H295" s="538" t="s">
        <v>16</v>
      </c>
      <c r="K295" s="519"/>
    </row>
    <row r="296" spans="1:11" s="527" customFormat="1" ht="18.75">
      <c r="A296" s="535"/>
      <c r="B296" s="537"/>
      <c r="C296" s="543" t="s">
        <v>233</v>
      </c>
      <c r="D296" s="535" t="s">
        <v>139</v>
      </c>
      <c r="E296" s="534">
        <v>0</v>
      </c>
      <c r="F296" s="532">
        <v>0.2</v>
      </c>
      <c r="G296" s="532">
        <f t="shared" si="17"/>
        <v>0.2</v>
      </c>
      <c r="H296" s="538" t="s">
        <v>16</v>
      </c>
      <c r="K296" s="519"/>
    </row>
    <row r="297" spans="1:11" s="527" customFormat="1" ht="18.75">
      <c r="A297" s="535"/>
      <c r="B297" s="537"/>
      <c r="C297" s="526" t="s">
        <v>183</v>
      </c>
      <c r="D297" s="551" t="s">
        <v>17</v>
      </c>
      <c r="E297" s="550">
        <v>0</v>
      </c>
      <c r="F297" s="555">
        <v>6</v>
      </c>
      <c r="G297" s="554">
        <f t="shared" si="17"/>
        <v>6</v>
      </c>
      <c r="H297" s="547" t="s">
        <v>16</v>
      </c>
      <c r="K297" s="519"/>
    </row>
    <row r="298" spans="1:11" s="527" customFormat="1" ht="18.75">
      <c r="A298" s="535"/>
      <c r="B298" s="537"/>
      <c r="C298" s="552" t="s">
        <v>142</v>
      </c>
      <c r="D298" s="535" t="s">
        <v>64</v>
      </c>
      <c r="E298" s="534">
        <v>0</v>
      </c>
      <c r="F298" s="533">
        <f>F283+F285+F287+F289+F291+F295+F293</f>
        <v>7.3100000000000005</v>
      </c>
      <c r="G298" s="532">
        <f t="shared" si="17"/>
        <v>7.3100000000000005</v>
      </c>
      <c r="H298" s="531" t="s">
        <v>16</v>
      </c>
      <c r="K298" s="519"/>
    </row>
    <row r="299" spans="1:11" s="527" customFormat="1" ht="18.75">
      <c r="A299" s="535"/>
      <c r="B299" s="537"/>
      <c r="C299" s="552" t="s">
        <v>156</v>
      </c>
      <c r="D299" s="535" t="s">
        <v>155</v>
      </c>
      <c r="E299" s="534">
        <v>0</v>
      </c>
      <c r="F299" s="533" t="s">
        <v>232</v>
      </c>
      <c r="G299" s="532" t="str">
        <f t="shared" si="17"/>
        <v>7,5/209,2</v>
      </c>
      <c r="H299" s="531" t="s">
        <v>16</v>
      </c>
      <c r="K299" s="519"/>
    </row>
    <row r="300" spans="1:11" s="527" customFormat="1" ht="18.75">
      <c r="A300" s="535"/>
      <c r="B300" s="537"/>
      <c r="C300" s="536" t="s">
        <v>162</v>
      </c>
      <c r="D300" s="535" t="s">
        <v>139</v>
      </c>
      <c r="E300" s="534">
        <v>0</v>
      </c>
      <c r="F300" s="533">
        <v>4.8</v>
      </c>
      <c r="G300" s="532">
        <f t="shared" si="17"/>
        <v>4.8</v>
      </c>
      <c r="H300" s="531" t="s">
        <v>16</v>
      </c>
      <c r="K300" s="519"/>
    </row>
    <row r="301" spans="1:11" s="540" customFormat="1" ht="18.75">
      <c r="A301" s="542"/>
      <c r="B301" s="541"/>
      <c r="C301" s="539" t="s">
        <v>819</v>
      </c>
      <c r="D301" s="535" t="s">
        <v>64</v>
      </c>
      <c r="E301" s="534">
        <v>0</v>
      </c>
      <c r="F301" s="532">
        <v>7.5</v>
      </c>
      <c r="G301" s="534">
        <f t="shared" si="17"/>
        <v>7.5</v>
      </c>
      <c r="H301" s="531" t="s">
        <v>16</v>
      </c>
      <c r="K301" s="519"/>
    </row>
    <row r="302" spans="1:11" s="527" customFormat="1" ht="37.5">
      <c r="A302" s="535"/>
      <c r="B302" s="537"/>
      <c r="C302" s="539" t="s">
        <v>141</v>
      </c>
      <c r="D302" s="535" t="s">
        <v>88</v>
      </c>
      <c r="E302" s="534">
        <v>0</v>
      </c>
      <c r="F302" s="553">
        <v>4.8</v>
      </c>
      <c r="G302" s="534">
        <f t="shared" si="17"/>
        <v>4.8</v>
      </c>
      <c r="H302" s="538" t="s">
        <v>16</v>
      </c>
      <c r="K302" s="519"/>
    </row>
    <row r="303" spans="1:11" s="527" customFormat="1" ht="18.75">
      <c r="A303" s="535"/>
      <c r="B303" s="537"/>
      <c r="C303" s="543" t="s">
        <v>140</v>
      </c>
      <c r="D303" s="535" t="s">
        <v>139</v>
      </c>
      <c r="E303" s="534">
        <v>0</v>
      </c>
      <c r="F303" s="553">
        <f>F302*0.12</f>
        <v>0.57599999999999996</v>
      </c>
      <c r="G303" s="534">
        <f t="shared" si="17"/>
        <v>0.57599999999999996</v>
      </c>
      <c r="H303" s="538" t="s">
        <v>16</v>
      </c>
      <c r="K303" s="519"/>
    </row>
    <row r="304" spans="1:11" s="540" customFormat="1" ht="37.5">
      <c r="A304" s="542">
        <v>22</v>
      </c>
      <c r="B304" s="541" t="s">
        <v>19</v>
      </c>
      <c r="C304" s="545" t="s">
        <v>839</v>
      </c>
      <c r="D304" s="535"/>
      <c r="E304" s="534"/>
      <c r="F304" s="532"/>
      <c r="G304" s="534"/>
      <c r="H304" s="538"/>
      <c r="K304" s="519"/>
    </row>
    <row r="305" spans="1:11" s="540" customFormat="1" ht="18.75">
      <c r="A305" s="542"/>
      <c r="B305" s="541"/>
      <c r="C305" s="539" t="s">
        <v>231</v>
      </c>
      <c r="D305" s="535" t="s">
        <v>64</v>
      </c>
      <c r="E305" s="534">
        <v>0</v>
      </c>
      <c r="F305" s="532">
        <v>4.2</v>
      </c>
      <c r="G305" s="532">
        <f t="shared" ref="G305:G323" si="18">F305</f>
        <v>4.2</v>
      </c>
      <c r="H305" s="538" t="s">
        <v>16</v>
      </c>
      <c r="K305" s="519"/>
    </row>
    <row r="306" spans="1:11" s="540" customFormat="1" ht="18.75">
      <c r="A306" s="542"/>
      <c r="B306" s="541"/>
      <c r="C306" s="543" t="s">
        <v>230</v>
      </c>
      <c r="D306" s="535" t="s">
        <v>139</v>
      </c>
      <c r="E306" s="534">
        <v>0</v>
      </c>
      <c r="F306" s="532">
        <v>640.79999999999995</v>
      </c>
      <c r="G306" s="532">
        <f t="shared" si="18"/>
        <v>640.79999999999995</v>
      </c>
      <c r="H306" s="538" t="s">
        <v>16</v>
      </c>
      <c r="K306" s="519"/>
    </row>
    <row r="307" spans="1:11" s="540" customFormat="1" ht="18.75">
      <c r="A307" s="542"/>
      <c r="B307" s="541"/>
      <c r="C307" s="539" t="s">
        <v>229</v>
      </c>
      <c r="D307" s="535" t="s">
        <v>64</v>
      </c>
      <c r="E307" s="534">
        <v>0</v>
      </c>
      <c r="F307" s="532">
        <v>2.3199999999999998</v>
      </c>
      <c r="G307" s="532">
        <f t="shared" si="18"/>
        <v>2.3199999999999998</v>
      </c>
      <c r="H307" s="538" t="s">
        <v>16</v>
      </c>
      <c r="K307" s="519"/>
    </row>
    <row r="308" spans="1:11" s="540" customFormat="1" ht="18.75">
      <c r="A308" s="542"/>
      <c r="B308" s="541"/>
      <c r="C308" s="543" t="s">
        <v>228</v>
      </c>
      <c r="D308" s="535" t="s">
        <v>139</v>
      </c>
      <c r="E308" s="534">
        <v>0</v>
      </c>
      <c r="F308" s="532">
        <v>6.8</v>
      </c>
      <c r="G308" s="532">
        <f t="shared" si="18"/>
        <v>6.8</v>
      </c>
      <c r="H308" s="538" t="s">
        <v>16</v>
      </c>
      <c r="K308" s="519"/>
    </row>
    <row r="309" spans="1:11" s="540" customFormat="1" ht="18.75">
      <c r="A309" s="542"/>
      <c r="B309" s="541"/>
      <c r="C309" s="539" t="s">
        <v>227</v>
      </c>
      <c r="D309" s="535" t="s">
        <v>64</v>
      </c>
      <c r="E309" s="534">
        <v>0</v>
      </c>
      <c r="F309" s="532">
        <v>2.38</v>
      </c>
      <c r="G309" s="532">
        <f t="shared" si="18"/>
        <v>2.38</v>
      </c>
      <c r="H309" s="538" t="s">
        <v>16</v>
      </c>
      <c r="K309" s="519"/>
    </row>
    <row r="310" spans="1:11" s="540" customFormat="1" ht="18.75">
      <c r="A310" s="542"/>
      <c r="B310" s="541"/>
      <c r="C310" s="543" t="s">
        <v>226</v>
      </c>
      <c r="D310" s="535" t="s">
        <v>139</v>
      </c>
      <c r="E310" s="534">
        <v>0</v>
      </c>
      <c r="F310" s="532">
        <v>10.199999999999999</v>
      </c>
      <c r="G310" s="532">
        <f t="shared" si="18"/>
        <v>10.199999999999999</v>
      </c>
      <c r="H310" s="538" t="s">
        <v>16</v>
      </c>
      <c r="K310" s="519"/>
    </row>
    <row r="311" spans="1:11" s="540" customFormat="1" ht="18.75">
      <c r="A311" s="542"/>
      <c r="B311" s="541"/>
      <c r="C311" s="539" t="s">
        <v>225</v>
      </c>
      <c r="D311" s="535" t="s">
        <v>64</v>
      </c>
      <c r="E311" s="534">
        <v>0</v>
      </c>
      <c r="F311" s="532">
        <v>1.84</v>
      </c>
      <c r="G311" s="532">
        <f t="shared" si="18"/>
        <v>1.84</v>
      </c>
      <c r="H311" s="538" t="s">
        <v>16</v>
      </c>
      <c r="K311" s="519"/>
    </row>
    <row r="312" spans="1:11" s="540" customFormat="1" ht="18.75">
      <c r="A312" s="542"/>
      <c r="B312" s="541"/>
      <c r="C312" s="543" t="s">
        <v>224</v>
      </c>
      <c r="D312" s="535" t="s">
        <v>139</v>
      </c>
      <c r="E312" s="534">
        <v>0</v>
      </c>
      <c r="F312" s="532">
        <v>2.2000000000000002</v>
      </c>
      <c r="G312" s="532">
        <f t="shared" si="18"/>
        <v>2.2000000000000002</v>
      </c>
      <c r="H312" s="538" t="s">
        <v>16</v>
      </c>
      <c r="K312" s="519"/>
    </row>
    <row r="313" spans="1:11" s="540" customFormat="1" ht="18.75">
      <c r="A313" s="542"/>
      <c r="B313" s="541"/>
      <c r="C313" s="539" t="s">
        <v>223</v>
      </c>
      <c r="D313" s="535" t="s">
        <v>64</v>
      </c>
      <c r="E313" s="534">
        <v>0</v>
      </c>
      <c r="F313" s="532">
        <v>1.51</v>
      </c>
      <c r="G313" s="532">
        <f t="shared" si="18"/>
        <v>1.51</v>
      </c>
      <c r="H313" s="538" t="s">
        <v>16</v>
      </c>
      <c r="K313" s="519"/>
    </row>
    <row r="314" spans="1:11" s="540" customFormat="1" ht="18.75">
      <c r="A314" s="542"/>
      <c r="B314" s="541"/>
      <c r="C314" s="543" t="s">
        <v>222</v>
      </c>
      <c r="D314" s="535" t="s">
        <v>139</v>
      </c>
      <c r="E314" s="534">
        <v>0</v>
      </c>
      <c r="F314" s="532">
        <v>8.9</v>
      </c>
      <c r="G314" s="532">
        <f t="shared" si="18"/>
        <v>8.9</v>
      </c>
      <c r="H314" s="538" t="s">
        <v>16</v>
      </c>
      <c r="K314" s="519"/>
    </row>
    <row r="315" spans="1:11" s="540" customFormat="1" ht="18.75">
      <c r="A315" s="542"/>
      <c r="B315" s="541"/>
      <c r="C315" s="539" t="s">
        <v>221</v>
      </c>
      <c r="D315" s="535" t="s">
        <v>64</v>
      </c>
      <c r="E315" s="534">
        <v>0</v>
      </c>
      <c r="F315" s="532">
        <v>1.65</v>
      </c>
      <c r="G315" s="532">
        <f t="shared" si="18"/>
        <v>1.65</v>
      </c>
      <c r="H315" s="538" t="s">
        <v>16</v>
      </c>
      <c r="K315" s="519"/>
    </row>
    <row r="316" spans="1:11" s="540" customFormat="1" ht="18.75">
      <c r="A316" s="542"/>
      <c r="B316" s="541"/>
      <c r="C316" s="543" t="s">
        <v>220</v>
      </c>
      <c r="D316" s="535" t="s">
        <v>139</v>
      </c>
      <c r="E316" s="534">
        <v>0</v>
      </c>
      <c r="F316" s="532">
        <v>10.199999999999999</v>
      </c>
      <c r="G316" s="532">
        <f t="shared" si="18"/>
        <v>10.199999999999999</v>
      </c>
      <c r="H316" s="538" t="s">
        <v>16</v>
      </c>
      <c r="K316" s="519"/>
    </row>
    <row r="317" spans="1:11" s="540" customFormat="1" ht="18.75">
      <c r="A317" s="542"/>
      <c r="B317" s="541"/>
      <c r="C317" s="526" t="s">
        <v>143</v>
      </c>
      <c r="D317" s="551" t="s">
        <v>17</v>
      </c>
      <c r="E317" s="550">
        <v>0</v>
      </c>
      <c r="F317" s="555">
        <v>13</v>
      </c>
      <c r="G317" s="554">
        <f t="shared" si="18"/>
        <v>13</v>
      </c>
      <c r="H317" s="547" t="s">
        <v>16</v>
      </c>
      <c r="K317" s="519"/>
    </row>
    <row r="318" spans="1:11" s="540" customFormat="1" ht="18.75">
      <c r="A318" s="542"/>
      <c r="B318" s="541"/>
      <c r="C318" s="552" t="s">
        <v>142</v>
      </c>
      <c r="D318" s="535" t="s">
        <v>64</v>
      </c>
      <c r="E318" s="534">
        <v>0</v>
      </c>
      <c r="F318" s="533">
        <f>F305+F307+F309+F311+F313+F315</f>
        <v>13.899999999999999</v>
      </c>
      <c r="G318" s="532">
        <f t="shared" si="18"/>
        <v>13.899999999999999</v>
      </c>
      <c r="H318" s="531" t="s">
        <v>16</v>
      </c>
      <c r="K318" s="519"/>
    </row>
    <row r="319" spans="1:11" s="540" customFormat="1" ht="18.75">
      <c r="A319" s="542"/>
      <c r="B319" s="541"/>
      <c r="C319" s="552" t="s">
        <v>156</v>
      </c>
      <c r="D319" s="535" t="s">
        <v>155</v>
      </c>
      <c r="E319" s="534">
        <v>0</v>
      </c>
      <c r="F319" s="533" t="s">
        <v>219</v>
      </c>
      <c r="G319" s="532" t="str">
        <f t="shared" si="18"/>
        <v>12,5/679,1</v>
      </c>
      <c r="H319" s="531" t="s">
        <v>16</v>
      </c>
      <c r="K319" s="519"/>
    </row>
    <row r="320" spans="1:11" s="540" customFormat="1" ht="18.75">
      <c r="A320" s="542"/>
      <c r="B320" s="541"/>
      <c r="C320" s="536" t="s">
        <v>162</v>
      </c>
      <c r="D320" s="535" t="s">
        <v>139</v>
      </c>
      <c r="E320" s="534">
        <v>0</v>
      </c>
      <c r="F320" s="533">
        <v>6.9</v>
      </c>
      <c r="G320" s="532">
        <f t="shared" si="18"/>
        <v>6.9</v>
      </c>
      <c r="H320" s="531" t="s">
        <v>16</v>
      </c>
      <c r="K320" s="519"/>
    </row>
    <row r="321" spans="1:11" s="540" customFormat="1" ht="18.75">
      <c r="A321" s="542"/>
      <c r="B321" s="541"/>
      <c r="C321" s="539" t="s">
        <v>819</v>
      </c>
      <c r="D321" s="535" t="s">
        <v>64</v>
      </c>
      <c r="E321" s="534">
        <v>0</v>
      </c>
      <c r="F321" s="532">
        <v>12.5</v>
      </c>
      <c r="G321" s="534">
        <f t="shared" si="18"/>
        <v>12.5</v>
      </c>
      <c r="H321" s="531" t="s">
        <v>16</v>
      </c>
      <c r="K321" s="519"/>
    </row>
    <row r="322" spans="1:11" s="540" customFormat="1" ht="37.5">
      <c r="A322" s="542"/>
      <c r="B322" s="541"/>
      <c r="C322" s="539" t="s">
        <v>141</v>
      </c>
      <c r="D322" s="535" t="s">
        <v>88</v>
      </c>
      <c r="E322" s="534">
        <v>0</v>
      </c>
      <c r="F322" s="553">
        <v>11.9</v>
      </c>
      <c r="G322" s="534">
        <f t="shared" si="18"/>
        <v>11.9</v>
      </c>
      <c r="H322" s="538" t="s">
        <v>16</v>
      </c>
      <c r="K322" s="519"/>
    </row>
    <row r="323" spans="1:11" s="540" customFormat="1" ht="18.75">
      <c r="A323" s="542"/>
      <c r="B323" s="541"/>
      <c r="C323" s="543" t="s">
        <v>140</v>
      </c>
      <c r="D323" s="535" t="s">
        <v>139</v>
      </c>
      <c r="E323" s="534">
        <v>0</v>
      </c>
      <c r="F323" s="553">
        <f>F322*0.12</f>
        <v>1.4279999999999999</v>
      </c>
      <c r="G323" s="534">
        <f t="shared" si="18"/>
        <v>1.4279999999999999</v>
      </c>
      <c r="H323" s="538" t="s">
        <v>16</v>
      </c>
      <c r="K323" s="519"/>
    </row>
    <row r="324" spans="1:11" s="540" customFormat="1" ht="37.5">
      <c r="A324" s="542">
        <v>23</v>
      </c>
      <c r="B324" s="541" t="s">
        <v>19</v>
      </c>
      <c r="C324" s="545" t="s">
        <v>838</v>
      </c>
      <c r="D324" s="535"/>
      <c r="E324" s="534"/>
      <c r="F324" s="532"/>
      <c r="G324" s="534"/>
      <c r="H324" s="538"/>
      <c r="K324" s="519"/>
    </row>
    <row r="325" spans="1:11" s="540" customFormat="1" ht="18.75">
      <c r="A325" s="542"/>
      <c r="B325" s="541"/>
      <c r="C325" s="539" t="s">
        <v>218</v>
      </c>
      <c r="D325" s="535" t="s">
        <v>64</v>
      </c>
      <c r="E325" s="534">
        <v>0</v>
      </c>
      <c r="F325" s="532">
        <v>1.51</v>
      </c>
      <c r="G325" s="532">
        <f t="shared" ref="G325:G339" si="19">F325</f>
        <v>1.51</v>
      </c>
      <c r="H325" s="538" t="s">
        <v>16</v>
      </c>
      <c r="K325" s="519"/>
    </row>
    <row r="326" spans="1:11" s="540" customFormat="1" ht="18.75">
      <c r="A326" s="542"/>
      <c r="B326" s="541"/>
      <c r="C326" s="543" t="s">
        <v>217</v>
      </c>
      <c r="D326" s="535" t="s">
        <v>139</v>
      </c>
      <c r="E326" s="534">
        <v>0</v>
      </c>
      <c r="F326" s="532">
        <v>117.6</v>
      </c>
      <c r="G326" s="532">
        <f t="shared" si="19"/>
        <v>117.6</v>
      </c>
      <c r="H326" s="538" t="s">
        <v>16</v>
      </c>
      <c r="K326" s="519"/>
    </row>
    <row r="327" spans="1:11" s="540" customFormat="1" ht="18.75">
      <c r="A327" s="542"/>
      <c r="B327" s="541"/>
      <c r="C327" s="552" t="s">
        <v>216</v>
      </c>
      <c r="D327" s="535" t="s">
        <v>64</v>
      </c>
      <c r="E327" s="534">
        <v>0</v>
      </c>
      <c r="F327" s="532">
        <v>0.76</v>
      </c>
      <c r="G327" s="532">
        <f t="shared" si="19"/>
        <v>0.76</v>
      </c>
      <c r="H327" s="538" t="s">
        <v>16</v>
      </c>
      <c r="K327" s="519"/>
    </row>
    <row r="328" spans="1:11" s="540" customFormat="1" ht="18.75">
      <c r="A328" s="542"/>
      <c r="B328" s="541"/>
      <c r="C328" s="536" t="s">
        <v>215</v>
      </c>
      <c r="D328" s="535" t="s">
        <v>139</v>
      </c>
      <c r="E328" s="534">
        <v>0</v>
      </c>
      <c r="F328" s="532">
        <v>2.2999999999999998</v>
      </c>
      <c r="G328" s="532">
        <f t="shared" si="19"/>
        <v>2.2999999999999998</v>
      </c>
      <c r="H328" s="538" t="s">
        <v>16</v>
      </c>
      <c r="K328" s="519"/>
    </row>
    <row r="329" spans="1:11" s="540" customFormat="1" ht="18.75">
      <c r="A329" s="542"/>
      <c r="B329" s="541"/>
      <c r="C329" s="552" t="s">
        <v>214</v>
      </c>
      <c r="D329" s="535" t="s">
        <v>64</v>
      </c>
      <c r="E329" s="534">
        <v>0</v>
      </c>
      <c r="F329" s="532">
        <v>0.68</v>
      </c>
      <c r="G329" s="532">
        <f t="shared" si="19"/>
        <v>0.68</v>
      </c>
      <c r="H329" s="538" t="s">
        <v>16</v>
      </c>
      <c r="K329" s="519"/>
    </row>
    <row r="330" spans="1:11" s="540" customFormat="1" ht="18.75">
      <c r="A330" s="542"/>
      <c r="B330" s="541"/>
      <c r="C330" s="536" t="s">
        <v>213</v>
      </c>
      <c r="D330" s="535" t="s">
        <v>139</v>
      </c>
      <c r="E330" s="534">
        <v>0</v>
      </c>
      <c r="F330" s="532">
        <v>1.8</v>
      </c>
      <c r="G330" s="532">
        <f t="shared" si="19"/>
        <v>1.8</v>
      </c>
      <c r="H330" s="538" t="s">
        <v>16</v>
      </c>
      <c r="K330" s="519"/>
    </row>
    <row r="331" spans="1:11" s="540" customFormat="1" ht="18.75">
      <c r="A331" s="542"/>
      <c r="B331" s="541"/>
      <c r="C331" s="539" t="s">
        <v>212</v>
      </c>
      <c r="D331" s="535" t="s">
        <v>64</v>
      </c>
      <c r="E331" s="534">
        <v>0</v>
      </c>
      <c r="F331" s="532">
        <v>1.2</v>
      </c>
      <c r="G331" s="532">
        <f t="shared" si="19"/>
        <v>1.2</v>
      </c>
      <c r="H331" s="538" t="s">
        <v>16</v>
      </c>
      <c r="K331" s="519"/>
    </row>
    <row r="332" spans="1:11" s="540" customFormat="1" ht="18.75">
      <c r="A332" s="542"/>
      <c r="B332" s="541"/>
      <c r="C332" s="543" t="s">
        <v>211</v>
      </c>
      <c r="D332" s="535" t="s">
        <v>139</v>
      </c>
      <c r="E332" s="534">
        <v>0</v>
      </c>
      <c r="F332" s="532">
        <v>7.1</v>
      </c>
      <c r="G332" s="532">
        <f t="shared" si="19"/>
        <v>7.1</v>
      </c>
      <c r="H332" s="538" t="s">
        <v>16</v>
      </c>
      <c r="K332" s="519"/>
    </row>
    <row r="333" spans="1:11" s="540" customFormat="1" ht="18.75">
      <c r="A333" s="542"/>
      <c r="B333" s="541"/>
      <c r="C333" s="539" t="s">
        <v>143</v>
      </c>
      <c r="D333" s="535" t="s">
        <v>17</v>
      </c>
      <c r="E333" s="534">
        <v>0</v>
      </c>
      <c r="F333" s="544">
        <v>6</v>
      </c>
      <c r="G333" s="544">
        <f t="shared" si="19"/>
        <v>6</v>
      </c>
      <c r="H333" s="538" t="s">
        <v>16</v>
      </c>
      <c r="K333" s="519"/>
    </row>
    <row r="334" spans="1:11" s="540" customFormat="1" ht="18.75">
      <c r="A334" s="542"/>
      <c r="B334" s="541"/>
      <c r="C334" s="539" t="s">
        <v>142</v>
      </c>
      <c r="D334" s="535" t="s">
        <v>64</v>
      </c>
      <c r="E334" s="534">
        <v>0</v>
      </c>
      <c r="F334" s="532">
        <v>4.1500000000000004</v>
      </c>
      <c r="G334" s="532">
        <f t="shared" si="19"/>
        <v>4.1500000000000004</v>
      </c>
      <c r="H334" s="538" t="s">
        <v>16</v>
      </c>
      <c r="K334" s="519"/>
    </row>
    <row r="335" spans="1:11" s="540" customFormat="1" ht="18.75">
      <c r="A335" s="542"/>
      <c r="B335" s="541"/>
      <c r="C335" s="552" t="s">
        <v>156</v>
      </c>
      <c r="D335" s="535" t="s">
        <v>155</v>
      </c>
      <c r="E335" s="534">
        <v>0</v>
      </c>
      <c r="F335" s="533" t="s">
        <v>210</v>
      </c>
      <c r="G335" s="532" t="str">
        <f t="shared" si="19"/>
        <v>5,2/128,8</v>
      </c>
      <c r="H335" s="531" t="s">
        <v>16</v>
      </c>
      <c r="K335" s="519"/>
    </row>
    <row r="336" spans="1:11" s="540" customFormat="1" ht="18.75">
      <c r="A336" s="542"/>
      <c r="B336" s="541"/>
      <c r="C336" s="536" t="s">
        <v>169</v>
      </c>
      <c r="D336" s="535" t="s">
        <v>139</v>
      </c>
      <c r="E336" s="534">
        <v>0</v>
      </c>
      <c r="F336" s="532">
        <v>1.3</v>
      </c>
      <c r="G336" s="532">
        <f t="shared" si="19"/>
        <v>1.3</v>
      </c>
      <c r="H336" s="538" t="s">
        <v>16</v>
      </c>
      <c r="K336" s="519"/>
    </row>
    <row r="337" spans="1:11" s="540" customFormat="1" ht="18.75">
      <c r="A337" s="542"/>
      <c r="B337" s="541"/>
      <c r="C337" s="539" t="s">
        <v>819</v>
      </c>
      <c r="D337" s="535" t="s">
        <v>64</v>
      </c>
      <c r="E337" s="534">
        <v>0</v>
      </c>
      <c r="F337" s="532">
        <v>5.2</v>
      </c>
      <c r="G337" s="534">
        <f t="shared" si="19"/>
        <v>5.2</v>
      </c>
      <c r="H337" s="531" t="s">
        <v>16</v>
      </c>
      <c r="K337" s="519"/>
    </row>
    <row r="338" spans="1:11" s="540" customFormat="1" ht="37.5">
      <c r="A338" s="542"/>
      <c r="B338" s="541"/>
      <c r="C338" s="539" t="s">
        <v>141</v>
      </c>
      <c r="D338" s="551" t="s">
        <v>88</v>
      </c>
      <c r="E338" s="550">
        <v>0</v>
      </c>
      <c r="F338" s="549">
        <v>4.3</v>
      </c>
      <c r="G338" s="548">
        <f t="shared" si="19"/>
        <v>4.3</v>
      </c>
      <c r="H338" s="547" t="s">
        <v>16</v>
      </c>
      <c r="K338" s="519"/>
    </row>
    <row r="339" spans="1:11" s="540" customFormat="1" ht="18.75">
      <c r="A339" s="542"/>
      <c r="B339" s="541"/>
      <c r="C339" s="536" t="s">
        <v>140</v>
      </c>
      <c r="D339" s="535" t="s">
        <v>139</v>
      </c>
      <c r="E339" s="534">
        <v>0</v>
      </c>
      <c r="F339" s="533">
        <f>F338*0.12</f>
        <v>0.51600000000000001</v>
      </c>
      <c r="G339" s="532">
        <f t="shared" si="19"/>
        <v>0.51600000000000001</v>
      </c>
      <c r="H339" s="531" t="s">
        <v>16</v>
      </c>
      <c r="K339" s="519"/>
    </row>
    <row r="340" spans="1:11" s="540" customFormat="1" ht="37.5">
      <c r="A340" s="542">
        <v>24</v>
      </c>
      <c r="B340" s="541" t="s">
        <v>19</v>
      </c>
      <c r="C340" s="545" t="s">
        <v>837</v>
      </c>
      <c r="D340" s="535"/>
      <c r="E340" s="534"/>
      <c r="F340" s="532"/>
      <c r="G340" s="534"/>
      <c r="H340" s="538"/>
      <c r="K340" s="519"/>
    </row>
    <row r="341" spans="1:11" s="540" customFormat="1" ht="18.75">
      <c r="A341" s="542"/>
      <c r="B341" s="541"/>
      <c r="C341" s="539" t="s">
        <v>209</v>
      </c>
      <c r="D341" s="535" t="s">
        <v>64</v>
      </c>
      <c r="E341" s="534">
        <v>0</v>
      </c>
      <c r="F341" s="532">
        <v>2.04</v>
      </c>
      <c r="G341" s="532">
        <f t="shared" ref="G341:G347" si="20">F341</f>
        <v>2.04</v>
      </c>
      <c r="H341" s="538" t="s">
        <v>16</v>
      </c>
      <c r="K341" s="519"/>
    </row>
    <row r="342" spans="1:11" s="540" customFormat="1" ht="18.75">
      <c r="A342" s="542"/>
      <c r="B342" s="541"/>
      <c r="C342" s="543" t="s">
        <v>208</v>
      </c>
      <c r="D342" s="535" t="s">
        <v>139</v>
      </c>
      <c r="E342" s="534">
        <v>0</v>
      </c>
      <c r="F342" s="532">
        <v>91.2</v>
      </c>
      <c r="G342" s="532">
        <f t="shared" si="20"/>
        <v>91.2</v>
      </c>
      <c r="H342" s="538" t="s">
        <v>16</v>
      </c>
      <c r="K342" s="519"/>
    </row>
    <row r="343" spans="1:11" s="540" customFormat="1" ht="18.75">
      <c r="A343" s="542"/>
      <c r="B343" s="541"/>
      <c r="C343" s="539" t="s">
        <v>143</v>
      </c>
      <c r="D343" s="535" t="s">
        <v>17</v>
      </c>
      <c r="E343" s="534">
        <v>0</v>
      </c>
      <c r="F343" s="544">
        <v>8</v>
      </c>
      <c r="G343" s="544">
        <f t="shared" si="20"/>
        <v>8</v>
      </c>
      <c r="H343" s="538" t="s">
        <v>16</v>
      </c>
      <c r="K343" s="519"/>
    </row>
    <row r="344" spans="1:11" s="540" customFormat="1" ht="18.75">
      <c r="A344" s="542"/>
      <c r="B344" s="541"/>
      <c r="C344" s="539" t="s">
        <v>164</v>
      </c>
      <c r="D344" s="535" t="s">
        <v>17</v>
      </c>
      <c r="E344" s="534">
        <v>0</v>
      </c>
      <c r="F344" s="544">
        <v>16</v>
      </c>
      <c r="G344" s="544">
        <f t="shared" si="20"/>
        <v>16</v>
      </c>
      <c r="H344" s="538" t="s">
        <v>16</v>
      </c>
      <c r="K344" s="519"/>
    </row>
    <row r="345" spans="1:11" s="540" customFormat="1" ht="18.75">
      <c r="A345" s="542"/>
      <c r="B345" s="541"/>
      <c r="C345" s="539" t="s">
        <v>142</v>
      </c>
      <c r="D345" s="535" t="s">
        <v>64</v>
      </c>
      <c r="E345" s="534">
        <v>0</v>
      </c>
      <c r="F345" s="532">
        <v>2.04</v>
      </c>
      <c r="G345" s="532">
        <f t="shared" si="20"/>
        <v>2.04</v>
      </c>
      <c r="H345" s="538" t="s">
        <v>16</v>
      </c>
      <c r="K345" s="519"/>
    </row>
    <row r="346" spans="1:11" s="540" customFormat="1" ht="37.5">
      <c r="A346" s="542"/>
      <c r="B346" s="541"/>
      <c r="C346" s="539" t="s">
        <v>141</v>
      </c>
      <c r="D346" s="535" t="s">
        <v>88</v>
      </c>
      <c r="E346" s="534">
        <v>0</v>
      </c>
      <c r="F346" s="532">
        <v>2.7</v>
      </c>
      <c r="G346" s="532">
        <f t="shared" si="20"/>
        <v>2.7</v>
      </c>
      <c r="H346" s="538" t="s">
        <v>16</v>
      </c>
      <c r="K346" s="519"/>
    </row>
    <row r="347" spans="1:11" s="540" customFormat="1" ht="18.75">
      <c r="A347" s="542"/>
      <c r="B347" s="541"/>
      <c r="C347" s="543" t="s">
        <v>140</v>
      </c>
      <c r="D347" s="535" t="s">
        <v>139</v>
      </c>
      <c r="E347" s="534">
        <v>0</v>
      </c>
      <c r="F347" s="533">
        <f>F346*0.12</f>
        <v>0.32400000000000001</v>
      </c>
      <c r="G347" s="532">
        <f t="shared" si="20"/>
        <v>0.32400000000000001</v>
      </c>
      <c r="H347" s="531" t="s">
        <v>16</v>
      </c>
      <c r="K347" s="519"/>
    </row>
    <row r="348" spans="1:11" s="540" customFormat="1" ht="37.5">
      <c r="A348" s="542">
        <v>25</v>
      </c>
      <c r="B348" s="541" t="s">
        <v>19</v>
      </c>
      <c r="C348" s="545" t="s">
        <v>836</v>
      </c>
      <c r="D348" s="535"/>
      <c r="E348" s="534"/>
      <c r="F348" s="532"/>
      <c r="G348" s="534"/>
      <c r="H348" s="538"/>
      <c r="K348" s="519"/>
    </row>
    <row r="349" spans="1:11" s="540" customFormat="1" ht="18.75">
      <c r="A349" s="542"/>
      <c r="B349" s="541"/>
      <c r="C349" s="539" t="s">
        <v>207</v>
      </c>
      <c r="D349" s="535" t="s">
        <v>64</v>
      </c>
      <c r="E349" s="534">
        <v>0</v>
      </c>
      <c r="F349" s="532">
        <v>2.6</v>
      </c>
      <c r="G349" s="532">
        <f t="shared" ref="G349:G368" si="21">F349</f>
        <v>2.6</v>
      </c>
      <c r="H349" s="538" t="s">
        <v>16</v>
      </c>
      <c r="K349" s="519"/>
    </row>
    <row r="350" spans="1:11" s="540" customFormat="1" ht="18.75">
      <c r="A350" s="542"/>
      <c r="B350" s="541"/>
      <c r="C350" s="543" t="s">
        <v>206</v>
      </c>
      <c r="D350" s="535" t="s">
        <v>139</v>
      </c>
      <c r="E350" s="534">
        <v>0</v>
      </c>
      <c r="F350" s="532">
        <v>301.39999999999998</v>
      </c>
      <c r="G350" s="532">
        <f t="shared" si="21"/>
        <v>301.39999999999998</v>
      </c>
      <c r="H350" s="538" t="s">
        <v>16</v>
      </c>
      <c r="K350" s="519"/>
    </row>
    <row r="351" spans="1:11" s="540" customFormat="1" ht="18.75">
      <c r="A351" s="542"/>
      <c r="B351" s="541"/>
      <c r="C351" s="539" t="s">
        <v>205</v>
      </c>
      <c r="D351" s="535" t="s">
        <v>64</v>
      </c>
      <c r="E351" s="534">
        <v>0</v>
      </c>
      <c r="F351" s="532">
        <v>3.18</v>
      </c>
      <c r="G351" s="532">
        <f t="shared" si="21"/>
        <v>3.18</v>
      </c>
      <c r="H351" s="538" t="s">
        <v>16</v>
      </c>
      <c r="K351" s="519"/>
    </row>
    <row r="352" spans="1:11" s="540" customFormat="1" ht="18.75">
      <c r="A352" s="542"/>
      <c r="B352" s="541"/>
      <c r="C352" s="543" t="s">
        <v>204</v>
      </c>
      <c r="D352" s="535" t="s">
        <v>139</v>
      </c>
      <c r="E352" s="534">
        <v>0</v>
      </c>
      <c r="F352" s="532">
        <v>17.8</v>
      </c>
      <c r="G352" s="532">
        <f t="shared" si="21"/>
        <v>17.8</v>
      </c>
      <c r="H352" s="538" t="s">
        <v>16</v>
      </c>
      <c r="K352" s="519"/>
    </row>
    <row r="353" spans="1:11" s="540" customFormat="1" ht="18.75">
      <c r="A353" s="542"/>
      <c r="B353" s="541"/>
      <c r="C353" s="539" t="s">
        <v>203</v>
      </c>
      <c r="D353" s="535" t="s">
        <v>64</v>
      </c>
      <c r="E353" s="534">
        <v>0</v>
      </c>
      <c r="F353" s="532">
        <v>3.37</v>
      </c>
      <c r="G353" s="532">
        <f t="shared" si="21"/>
        <v>3.37</v>
      </c>
      <c r="H353" s="538" t="s">
        <v>16</v>
      </c>
      <c r="K353" s="519"/>
    </row>
    <row r="354" spans="1:11" s="540" customFormat="1" ht="18.75">
      <c r="A354" s="542"/>
      <c r="B354" s="541"/>
      <c r="C354" s="543" t="s">
        <v>202</v>
      </c>
      <c r="D354" s="535" t="s">
        <v>139</v>
      </c>
      <c r="E354" s="534">
        <v>0</v>
      </c>
      <c r="F354" s="532">
        <v>7.2</v>
      </c>
      <c r="G354" s="532">
        <f t="shared" si="21"/>
        <v>7.2</v>
      </c>
      <c r="H354" s="538" t="s">
        <v>16</v>
      </c>
      <c r="K354" s="519"/>
    </row>
    <row r="355" spans="1:11" s="540" customFormat="1" ht="18.75">
      <c r="A355" s="542"/>
      <c r="B355" s="541"/>
      <c r="C355" s="539" t="s">
        <v>201</v>
      </c>
      <c r="D355" s="535" t="s">
        <v>64</v>
      </c>
      <c r="E355" s="534">
        <v>0</v>
      </c>
      <c r="F355" s="532">
        <v>4.16</v>
      </c>
      <c r="G355" s="532">
        <f t="shared" si="21"/>
        <v>4.16</v>
      </c>
      <c r="H355" s="538" t="s">
        <v>16</v>
      </c>
      <c r="K355" s="519"/>
    </row>
    <row r="356" spans="1:11" s="540" customFormat="1" ht="18.75">
      <c r="A356" s="542"/>
      <c r="B356" s="541"/>
      <c r="C356" s="543" t="s">
        <v>200</v>
      </c>
      <c r="D356" s="535" t="s">
        <v>139</v>
      </c>
      <c r="E356" s="534">
        <v>0</v>
      </c>
      <c r="F356" s="532">
        <v>84.8</v>
      </c>
      <c r="G356" s="532">
        <f t="shared" si="21"/>
        <v>84.8</v>
      </c>
      <c r="H356" s="538" t="s">
        <v>16</v>
      </c>
      <c r="K356" s="519"/>
    </row>
    <row r="357" spans="1:11" s="540" customFormat="1" ht="18.75">
      <c r="A357" s="542"/>
      <c r="B357" s="541"/>
      <c r="C357" s="539" t="s">
        <v>199</v>
      </c>
      <c r="D357" s="535" t="s">
        <v>64</v>
      </c>
      <c r="E357" s="534">
        <v>0</v>
      </c>
      <c r="F357" s="532">
        <v>2.66</v>
      </c>
      <c r="G357" s="532">
        <f t="shared" si="21"/>
        <v>2.66</v>
      </c>
      <c r="H357" s="538" t="s">
        <v>16</v>
      </c>
      <c r="K357" s="519"/>
    </row>
    <row r="358" spans="1:11" s="540" customFormat="1" ht="18.75">
      <c r="A358" s="542"/>
      <c r="B358" s="541"/>
      <c r="C358" s="543" t="s">
        <v>198</v>
      </c>
      <c r="D358" s="535" t="s">
        <v>139</v>
      </c>
      <c r="E358" s="534">
        <v>0</v>
      </c>
      <c r="F358" s="532">
        <v>51.4</v>
      </c>
      <c r="G358" s="532">
        <f t="shared" si="21"/>
        <v>51.4</v>
      </c>
      <c r="H358" s="538" t="s">
        <v>16</v>
      </c>
      <c r="K358" s="519"/>
    </row>
    <row r="359" spans="1:11" s="540" customFormat="1" ht="18.75">
      <c r="A359" s="542"/>
      <c r="B359" s="541"/>
      <c r="C359" s="539" t="s">
        <v>197</v>
      </c>
      <c r="D359" s="535" t="s">
        <v>64</v>
      </c>
      <c r="E359" s="534">
        <v>0</v>
      </c>
      <c r="F359" s="532">
        <v>1.6</v>
      </c>
      <c r="G359" s="532">
        <f t="shared" si="21"/>
        <v>1.6</v>
      </c>
      <c r="H359" s="538" t="s">
        <v>16</v>
      </c>
      <c r="K359" s="519"/>
    </row>
    <row r="360" spans="1:11" s="540" customFormat="1" ht="18.75">
      <c r="A360" s="542"/>
      <c r="B360" s="541"/>
      <c r="C360" s="543" t="s">
        <v>196</v>
      </c>
      <c r="D360" s="535" t="s">
        <v>139</v>
      </c>
      <c r="E360" s="534">
        <v>0</v>
      </c>
      <c r="F360" s="532">
        <v>8.8000000000000007</v>
      </c>
      <c r="G360" s="532">
        <f t="shared" si="21"/>
        <v>8.8000000000000007</v>
      </c>
      <c r="H360" s="538" t="s">
        <v>16</v>
      </c>
      <c r="K360" s="519"/>
    </row>
    <row r="361" spans="1:11" s="540" customFormat="1" ht="18.75">
      <c r="A361" s="542"/>
      <c r="B361" s="541"/>
      <c r="C361" s="539" t="s">
        <v>143</v>
      </c>
      <c r="D361" s="535" t="s">
        <v>17</v>
      </c>
      <c r="E361" s="534">
        <v>0</v>
      </c>
      <c r="F361" s="544">
        <v>16</v>
      </c>
      <c r="G361" s="544">
        <f t="shared" si="21"/>
        <v>16</v>
      </c>
      <c r="H361" s="538" t="s">
        <v>16</v>
      </c>
      <c r="K361" s="519"/>
    </row>
    <row r="362" spans="1:11" s="540" customFormat="1" ht="18.75">
      <c r="A362" s="542"/>
      <c r="B362" s="541"/>
      <c r="C362" s="539" t="s">
        <v>183</v>
      </c>
      <c r="D362" s="535" t="s">
        <v>17</v>
      </c>
      <c r="E362" s="534">
        <v>0</v>
      </c>
      <c r="F362" s="544">
        <v>6</v>
      </c>
      <c r="G362" s="544">
        <f t="shared" si="21"/>
        <v>6</v>
      </c>
      <c r="H362" s="538" t="s">
        <v>16</v>
      </c>
      <c r="K362" s="519"/>
    </row>
    <row r="363" spans="1:11" s="540" customFormat="1" ht="18.75">
      <c r="A363" s="542"/>
      <c r="B363" s="541"/>
      <c r="C363" s="539" t="s">
        <v>142</v>
      </c>
      <c r="D363" s="535" t="s">
        <v>64</v>
      </c>
      <c r="E363" s="534">
        <v>0</v>
      </c>
      <c r="F363" s="532">
        <f>F349+F351+F353+F355+F357+F359</f>
        <v>17.57</v>
      </c>
      <c r="G363" s="532">
        <f t="shared" si="21"/>
        <v>17.57</v>
      </c>
      <c r="H363" s="538" t="s">
        <v>16</v>
      </c>
      <c r="K363" s="519"/>
    </row>
    <row r="364" spans="1:11" s="540" customFormat="1" ht="18.75">
      <c r="A364" s="542"/>
      <c r="B364" s="541"/>
      <c r="C364" s="539" t="s">
        <v>156</v>
      </c>
      <c r="D364" s="535" t="s">
        <v>155</v>
      </c>
      <c r="E364" s="534">
        <v>0</v>
      </c>
      <c r="F364" s="533" t="s">
        <v>195</v>
      </c>
      <c r="G364" s="532" t="str">
        <f t="shared" si="21"/>
        <v>18,8/471,4</v>
      </c>
      <c r="H364" s="531" t="s">
        <v>16</v>
      </c>
      <c r="K364" s="519"/>
    </row>
    <row r="365" spans="1:11" s="540" customFormat="1" ht="18.75">
      <c r="A365" s="542"/>
      <c r="B365" s="541"/>
      <c r="C365" s="543" t="s">
        <v>162</v>
      </c>
      <c r="D365" s="535" t="s">
        <v>139</v>
      </c>
      <c r="E365" s="534">
        <v>0</v>
      </c>
      <c r="F365" s="532">
        <v>4.8</v>
      </c>
      <c r="G365" s="532">
        <f t="shared" si="21"/>
        <v>4.8</v>
      </c>
      <c r="H365" s="538" t="s">
        <v>16</v>
      </c>
      <c r="K365" s="519"/>
    </row>
    <row r="366" spans="1:11" s="540" customFormat="1" ht="18.75">
      <c r="A366" s="542"/>
      <c r="B366" s="541"/>
      <c r="C366" s="539" t="s">
        <v>819</v>
      </c>
      <c r="D366" s="535" t="s">
        <v>64</v>
      </c>
      <c r="E366" s="534">
        <v>0</v>
      </c>
      <c r="F366" s="532">
        <v>18.8</v>
      </c>
      <c r="G366" s="534">
        <f t="shared" si="21"/>
        <v>18.8</v>
      </c>
      <c r="H366" s="531" t="s">
        <v>16</v>
      </c>
      <c r="K366" s="519"/>
    </row>
    <row r="367" spans="1:11" s="540" customFormat="1" ht="37.5">
      <c r="A367" s="542"/>
      <c r="B367" s="541"/>
      <c r="C367" s="539" t="s">
        <v>194</v>
      </c>
      <c r="D367" s="535" t="s">
        <v>88</v>
      </c>
      <c r="E367" s="534">
        <v>0</v>
      </c>
      <c r="F367" s="532">
        <v>9.6</v>
      </c>
      <c r="G367" s="532">
        <f t="shared" si="21"/>
        <v>9.6</v>
      </c>
      <c r="H367" s="538" t="s">
        <v>16</v>
      </c>
      <c r="K367" s="519"/>
    </row>
    <row r="368" spans="1:11" s="540" customFormat="1" ht="18.75">
      <c r="A368" s="542"/>
      <c r="B368" s="541"/>
      <c r="C368" s="543" t="s">
        <v>140</v>
      </c>
      <c r="D368" s="535" t="s">
        <v>139</v>
      </c>
      <c r="E368" s="534">
        <v>0</v>
      </c>
      <c r="F368" s="533">
        <f>F367*0.12</f>
        <v>1.1519999999999999</v>
      </c>
      <c r="G368" s="532">
        <f t="shared" si="21"/>
        <v>1.1519999999999999</v>
      </c>
      <c r="H368" s="531" t="s">
        <v>16</v>
      </c>
      <c r="K368" s="519"/>
    </row>
    <row r="369" spans="1:11" s="540" customFormat="1" ht="37.5">
      <c r="A369" s="542">
        <v>26</v>
      </c>
      <c r="B369" s="541" t="s">
        <v>19</v>
      </c>
      <c r="C369" s="545" t="s">
        <v>835</v>
      </c>
      <c r="D369" s="535"/>
      <c r="E369" s="534"/>
      <c r="F369" s="532"/>
      <c r="G369" s="534"/>
      <c r="H369" s="538"/>
      <c r="K369" s="519"/>
    </row>
    <row r="370" spans="1:11" s="540" customFormat="1" ht="18.75">
      <c r="A370" s="542"/>
      <c r="B370" s="541"/>
      <c r="C370" s="539" t="s">
        <v>193</v>
      </c>
      <c r="D370" s="535" t="s">
        <v>64</v>
      </c>
      <c r="E370" s="534">
        <v>0</v>
      </c>
      <c r="F370" s="532">
        <v>2.64</v>
      </c>
      <c r="G370" s="532">
        <f t="shared" ref="G370:G390" si="22">F370</f>
        <v>2.64</v>
      </c>
      <c r="H370" s="538" t="s">
        <v>16</v>
      </c>
      <c r="K370" s="519"/>
    </row>
    <row r="371" spans="1:11" s="540" customFormat="1" ht="18.75">
      <c r="A371" s="542"/>
      <c r="B371" s="541"/>
      <c r="C371" s="543" t="s">
        <v>192</v>
      </c>
      <c r="D371" s="535" t="s">
        <v>139</v>
      </c>
      <c r="E371" s="534">
        <v>0</v>
      </c>
      <c r="F371" s="532">
        <v>178.6</v>
      </c>
      <c r="G371" s="532">
        <f t="shared" si="22"/>
        <v>178.6</v>
      </c>
      <c r="H371" s="538" t="s">
        <v>16</v>
      </c>
      <c r="K371" s="519"/>
    </row>
    <row r="372" spans="1:11" s="540" customFormat="1" ht="18.75">
      <c r="A372" s="542"/>
      <c r="B372" s="541"/>
      <c r="C372" s="539" t="s">
        <v>191</v>
      </c>
      <c r="D372" s="535" t="s">
        <v>64</v>
      </c>
      <c r="E372" s="534">
        <v>0</v>
      </c>
      <c r="F372" s="532">
        <v>6.72</v>
      </c>
      <c r="G372" s="532">
        <f t="shared" si="22"/>
        <v>6.72</v>
      </c>
      <c r="H372" s="538" t="s">
        <v>16</v>
      </c>
      <c r="K372" s="519"/>
    </row>
    <row r="373" spans="1:11" s="540" customFormat="1" ht="18.75">
      <c r="A373" s="542"/>
      <c r="B373" s="541"/>
      <c r="C373" s="543" t="s">
        <v>165</v>
      </c>
      <c r="D373" s="535" t="s">
        <v>139</v>
      </c>
      <c r="E373" s="534">
        <v>0</v>
      </c>
      <c r="F373" s="533">
        <v>96.9</v>
      </c>
      <c r="G373" s="532">
        <f t="shared" si="22"/>
        <v>96.9</v>
      </c>
      <c r="H373" s="531" t="s">
        <v>16</v>
      </c>
      <c r="K373" s="519"/>
    </row>
    <row r="374" spans="1:11" s="540" customFormat="1" ht="18.75">
      <c r="A374" s="542"/>
      <c r="B374" s="541"/>
      <c r="C374" s="539" t="s">
        <v>190</v>
      </c>
      <c r="D374" s="535" t="s">
        <v>64</v>
      </c>
      <c r="E374" s="534">
        <v>0</v>
      </c>
      <c r="F374" s="532">
        <v>0.18</v>
      </c>
      <c r="G374" s="532">
        <f t="shared" si="22"/>
        <v>0.18</v>
      </c>
      <c r="H374" s="538" t="s">
        <v>16</v>
      </c>
      <c r="K374" s="519"/>
    </row>
    <row r="375" spans="1:11" s="540" customFormat="1" ht="18.75">
      <c r="A375" s="542"/>
      <c r="B375" s="541"/>
      <c r="C375" s="543" t="s">
        <v>189</v>
      </c>
      <c r="D375" s="535" t="s">
        <v>139</v>
      </c>
      <c r="E375" s="534">
        <v>0</v>
      </c>
      <c r="F375" s="532">
        <v>1.9</v>
      </c>
      <c r="G375" s="532">
        <f t="shared" si="22"/>
        <v>1.9</v>
      </c>
      <c r="H375" s="538" t="s">
        <v>16</v>
      </c>
      <c r="K375" s="519"/>
    </row>
    <row r="376" spans="1:11" s="540" customFormat="1" ht="56.25">
      <c r="A376" s="542"/>
      <c r="B376" s="541"/>
      <c r="C376" s="539" t="s">
        <v>188</v>
      </c>
      <c r="D376" s="535" t="s">
        <v>64</v>
      </c>
      <c r="E376" s="534">
        <v>0</v>
      </c>
      <c r="F376" s="532">
        <v>9.8000000000000007</v>
      </c>
      <c r="G376" s="532">
        <f t="shared" si="22"/>
        <v>9.8000000000000007</v>
      </c>
      <c r="H376" s="538" t="s">
        <v>16</v>
      </c>
      <c r="K376" s="519"/>
    </row>
    <row r="377" spans="1:11" s="540" customFormat="1" ht="18.75">
      <c r="A377" s="542"/>
      <c r="B377" s="541"/>
      <c r="C377" s="543" t="s">
        <v>187</v>
      </c>
      <c r="D377" s="535" t="s">
        <v>139</v>
      </c>
      <c r="E377" s="534">
        <v>0</v>
      </c>
      <c r="F377" s="532">
        <v>92</v>
      </c>
      <c r="G377" s="532">
        <f t="shared" si="22"/>
        <v>92</v>
      </c>
      <c r="H377" s="538" t="s">
        <v>16</v>
      </c>
      <c r="K377" s="519"/>
    </row>
    <row r="378" spans="1:11" s="540" customFormat="1" ht="18.75">
      <c r="A378" s="542"/>
      <c r="B378" s="541"/>
      <c r="C378" s="539" t="s">
        <v>186</v>
      </c>
      <c r="D378" s="535" t="s">
        <v>64</v>
      </c>
      <c r="E378" s="534">
        <v>0</v>
      </c>
      <c r="F378" s="532">
        <v>1.56</v>
      </c>
      <c r="G378" s="532">
        <f t="shared" si="22"/>
        <v>1.56</v>
      </c>
      <c r="H378" s="538" t="s">
        <v>16</v>
      </c>
      <c r="K378" s="519"/>
    </row>
    <row r="379" spans="1:11" s="540" customFormat="1" ht="18.75">
      <c r="A379" s="542"/>
      <c r="B379" s="541"/>
      <c r="C379" s="543" t="s">
        <v>185</v>
      </c>
      <c r="D379" s="535" t="s">
        <v>139</v>
      </c>
      <c r="E379" s="534">
        <v>0</v>
      </c>
      <c r="F379" s="532">
        <v>1.5</v>
      </c>
      <c r="G379" s="532">
        <f t="shared" si="22"/>
        <v>1.5</v>
      </c>
      <c r="H379" s="538" t="s">
        <v>16</v>
      </c>
      <c r="K379" s="519"/>
    </row>
    <row r="380" spans="1:11" s="540" customFormat="1" ht="18.75">
      <c r="A380" s="542"/>
      <c r="B380" s="541"/>
      <c r="C380" s="539" t="s">
        <v>184</v>
      </c>
      <c r="D380" s="535" t="s">
        <v>64</v>
      </c>
      <c r="E380" s="534">
        <v>0</v>
      </c>
      <c r="F380" s="532">
        <v>0.51</v>
      </c>
      <c r="G380" s="532">
        <f t="shared" si="22"/>
        <v>0.51</v>
      </c>
      <c r="H380" s="538" t="s">
        <v>16</v>
      </c>
      <c r="K380" s="519"/>
    </row>
    <row r="381" spans="1:11" s="540" customFormat="1" ht="18.75">
      <c r="A381" s="542"/>
      <c r="B381" s="541"/>
      <c r="C381" s="543" t="s">
        <v>158</v>
      </c>
      <c r="D381" s="535" t="s">
        <v>139</v>
      </c>
      <c r="E381" s="534">
        <v>0</v>
      </c>
      <c r="F381" s="532">
        <v>0.5</v>
      </c>
      <c r="G381" s="532">
        <f t="shared" si="22"/>
        <v>0.5</v>
      </c>
      <c r="H381" s="538" t="s">
        <v>16</v>
      </c>
      <c r="K381" s="519"/>
    </row>
    <row r="382" spans="1:11" s="540" customFormat="1" ht="18.75">
      <c r="A382" s="542"/>
      <c r="B382" s="541"/>
      <c r="C382" s="539" t="s">
        <v>183</v>
      </c>
      <c r="D382" s="535" t="s">
        <v>17</v>
      </c>
      <c r="E382" s="534">
        <v>0</v>
      </c>
      <c r="F382" s="544">
        <v>4</v>
      </c>
      <c r="G382" s="544">
        <f t="shared" si="22"/>
        <v>4</v>
      </c>
      <c r="H382" s="538" t="s">
        <v>16</v>
      </c>
      <c r="K382" s="519"/>
    </row>
    <row r="383" spans="1:11" s="540" customFormat="1" ht="18.75">
      <c r="A383" s="542"/>
      <c r="B383" s="541"/>
      <c r="C383" s="539" t="s">
        <v>143</v>
      </c>
      <c r="D383" s="535" t="s">
        <v>17</v>
      </c>
      <c r="E383" s="534">
        <v>0</v>
      </c>
      <c r="F383" s="544">
        <v>7</v>
      </c>
      <c r="G383" s="544">
        <f t="shared" si="22"/>
        <v>7</v>
      </c>
      <c r="H383" s="538" t="s">
        <v>16</v>
      </c>
      <c r="K383" s="519"/>
    </row>
    <row r="384" spans="1:11" s="540" customFormat="1" ht="18.75">
      <c r="A384" s="542"/>
      <c r="B384" s="541"/>
      <c r="C384" s="539" t="s">
        <v>164</v>
      </c>
      <c r="D384" s="535" t="s">
        <v>17</v>
      </c>
      <c r="E384" s="534">
        <v>0</v>
      </c>
      <c r="F384" s="544">
        <v>6</v>
      </c>
      <c r="G384" s="544">
        <f t="shared" si="22"/>
        <v>6</v>
      </c>
      <c r="H384" s="538" t="s">
        <v>16</v>
      </c>
      <c r="K384" s="519"/>
    </row>
    <row r="385" spans="1:11" s="540" customFormat="1" ht="18.75">
      <c r="A385" s="542"/>
      <c r="B385" s="541"/>
      <c r="C385" s="539" t="s">
        <v>142</v>
      </c>
      <c r="D385" s="535" t="s">
        <v>64</v>
      </c>
      <c r="E385" s="534">
        <v>0</v>
      </c>
      <c r="F385" s="532">
        <v>21.41</v>
      </c>
      <c r="G385" s="532">
        <f t="shared" si="22"/>
        <v>21.41</v>
      </c>
      <c r="H385" s="538" t="s">
        <v>16</v>
      </c>
      <c r="K385" s="519"/>
    </row>
    <row r="386" spans="1:11" s="540" customFormat="1" ht="18.75">
      <c r="A386" s="542"/>
      <c r="B386" s="541"/>
      <c r="C386" s="539" t="s">
        <v>156</v>
      </c>
      <c r="D386" s="535" t="s">
        <v>155</v>
      </c>
      <c r="E386" s="534">
        <v>0</v>
      </c>
      <c r="F386" s="533" t="s">
        <v>182</v>
      </c>
      <c r="G386" s="532" t="str">
        <f t="shared" si="22"/>
        <v>18,5/371,4</v>
      </c>
      <c r="H386" s="531" t="s">
        <v>16</v>
      </c>
      <c r="K386" s="519"/>
    </row>
    <row r="387" spans="1:11" s="540" customFormat="1" ht="18.75">
      <c r="A387" s="542"/>
      <c r="B387" s="541"/>
      <c r="C387" s="543" t="s">
        <v>162</v>
      </c>
      <c r="D387" s="535" t="s">
        <v>139</v>
      </c>
      <c r="E387" s="534">
        <v>0</v>
      </c>
      <c r="F387" s="532">
        <v>3.2</v>
      </c>
      <c r="G387" s="532">
        <f t="shared" si="22"/>
        <v>3.2</v>
      </c>
      <c r="H387" s="538" t="s">
        <v>16</v>
      </c>
      <c r="K387" s="519"/>
    </row>
    <row r="388" spans="1:11" s="540" customFormat="1" ht="18.75">
      <c r="A388" s="542"/>
      <c r="B388" s="541"/>
      <c r="C388" s="539" t="s">
        <v>819</v>
      </c>
      <c r="D388" s="535" t="s">
        <v>64</v>
      </c>
      <c r="E388" s="534">
        <v>0</v>
      </c>
      <c r="F388" s="532">
        <v>18.5</v>
      </c>
      <c r="G388" s="534">
        <f t="shared" si="22"/>
        <v>18.5</v>
      </c>
      <c r="H388" s="531" t="s">
        <v>16</v>
      </c>
      <c r="K388" s="519"/>
    </row>
    <row r="389" spans="1:11" s="540" customFormat="1" ht="37.5">
      <c r="A389" s="542"/>
      <c r="B389" s="541"/>
      <c r="C389" s="539" t="s">
        <v>181</v>
      </c>
      <c r="D389" s="535" t="s">
        <v>88</v>
      </c>
      <c r="E389" s="534">
        <v>0</v>
      </c>
      <c r="F389" s="532">
        <v>7.8</v>
      </c>
      <c r="G389" s="532">
        <f t="shared" si="22"/>
        <v>7.8</v>
      </c>
      <c r="H389" s="538" t="s">
        <v>16</v>
      </c>
      <c r="K389" s="519"/>
    </row>
    <row r="390" spans="1:11" s="540" customFormat="1" ht="18.75">
      <c r="A390" s="542"/>
      <c r="B390" s="541"/>
      <c r="C390" s="543" t="s">
        <v>140</v>
      </c>
      <c r="D390" s="535" t="s">
        <v>139</v>
      </c>
      <c r="E390" s="534">
        <v>0</v>
      </c>
      <c r="F390" s="533">
        <f>F389*0.12</f>
        <v>0.93599999999999994</v>
      </c>
      <c r="G390" s="532">
        <f t="shared" si="22"/>
        <v>0.93599999999999994</v>
      </c>
      <c r="H390" s="531" t="s">
        <v>16</v>
      </c>
      <c r="K390" s="519"/>
    </row>
    <row r="391" spans="1:11" s="540" customFormat="1" ht="37.5">
      <c r="A391" s="542">
        <v>27</v>
      </c>
      <c r="B391" s="541" t="s">
        <v>19</v>
      </c>
      <c r="C391" s="545" t="s">
        <v>834</v>
      </c>
      <c r="D391" s="535"/>
      <c r="E391" s="534"/>
      <c r="F391" s="532"/>
      <c r="G391" s="534"/>
      <c r="H391" s="538"/>
      <c r="K391" s="519"/>
    </row>
    <row r="392" spans="1:11" s="540" customFormat="1" ht="18.75">
      <c r="A392" s="542"/>
      <c r="B392" s="541"/>
      <c r="C392" s="539" t="s">
        <v>180</v>
      </c>
      <c r="D392" s="535" t="s">
        <v>64</v>
      </c>
      <c r="E392" s="534">
        <v>0</v>
      </c>
      <c r="F392" s="532">
        <v>2.56</v>
      </c>
      <c r="G392" s="532">
        <f t="shared" ref="G392:G406" si="23">F392</f>
        <v>2.56</v>
      </c>
      <c r="H392" s="538" t="s">
        <v>16</v>
      </c>
      <c r="K392" s="519"/>
    </row>
    <row r="393" spans="1:11" s="540" customFormat="1" ht="18.75">
      <c r="A393" s="542"/>
      <c r="B393" s="541"/>
      <c r="C393" s="543" t="s">
        <v>179</v>
      </c>
      <c r="D393" s="535" t="s">
        <v>139</v>
      </c>
      <c r="E393" s="534">
        <v>0</v>
      </c>
      <c r="F393" s="532">
        <v>327</v>
      </c>
      <c r="G393" s="532">
        <f t="shared" si="23"/>
        <v>327</v>
      </c>
      <c r="H393" s="538" t="s">
        <v>16</v>
      </c>
      <c r="K393" s="519"/>
    </row>
    <row r="394" spans="1:11" s="540" customFormat="1" ht="18.75">
      <c r="A394" s="542"/>
      <c r="B394" s="541"/>
      <c r="C394" s="539" t="s">
        <v>178</v>
      </c>
      <c r="D394" s="535" t="s">
        <v>64</v>
      </c>
      <c r="E394" s="534">
        <v>0</v>
      </c>
      <c r="F394" s="532">
        <v>2.36</v>
      </c>
      <c r="G394" s="532">
        <f t="shared" si="23"/>
        <v>2.36</v>
      </c>
      <c r="H394" s="538" t="s">
        <v>16</v>
      </c>
      <c r="K394" s="519"/>
    </row>
    <row r="395" spans="1:11" s="540" customFormat="1" ht="18.75">
      <c r="A395" s="542"/>
      <c r="B395" s="541"/>
      <c r="C395" s="543" t="s">
        <v>177</v>
      </c>
      <c r="D395" s="535" t="s">
        <v>139</v>
      </c>
      <c r="E395" s="534">
        <v>0</v>
      </c>
      <c r="F395" s="532">
        <v>2.8</v>
      </c>
      <c r="G395" s="532">
        <f t="shared" si="23"/>
        <v>2.8</v>
      </c>
      <c r="H395" s="538" t="s">
        <v>16</v>
      </c>
      <c r="K395" s="519"/>
    </row>
    <row r="396" spans="1:11" s="540" customFormat="1" ht="18.75">
      <c r="A396" s="542"/>
      <c r="B396" s="541"/>
      <c r="C396" s="539" t="s">
        <v>176</v>
      </c>
      <c r="D396" s="535" t="s">
        <v>64</v>
      </c>
      <c r="E396" s="534">
        <v>0</v>
      </c>
      <c r="F396" s="532">
        <v>29.12</v>
      </c>
      <c r="G396" s="532">
        <f t="shared" si="23"/>
        <v>29.12</v>
      </c>
      <c r="H396" s="538" t="s">
        <v>16</v>
      </c>
      <c r="K396" s="519"/>
    </row>
    <row r="397" spans="1:11" s="540" customFormat="1" ht="18.75">
      <c r="A397" s="542"/>
      <c r="B397" s="541"/>
      <c r="C397" s="543" t="s">
        <v>175</v>
      </c>
      <c r="D397" s="535" t="s">
        <v>139</v>
      </c>
      <c r="E397" s="534">
        <v>0</v>
      </c>
      <c r="F397" s="532">
        <v>40</v>
      </c>
      <c r="G397" s="532">
        <f t="shared" si="23"/>
        <v>40</v>
      </c>
      <c r="H397" s="538" t="s">
        <v>16</v>
      </c>
      <c r="K397" s="519"/>
    </row>
    <row r="398" spans="1:11" s="540" customFormat="1" ht="18.75">
      <c r="A398" s="542"/>
      <c r="B398" s="541"/>
      <c r="C398" s="539" t="s">
        <v>174</v>
      </c>
      <c r="D398" s="535" t="s">
        <v>64</v>
      </c>
      <c r="E398" s="534">
        <v>0</v>
      </c>
      <c r="F398" s="532">
        <v>25.07</v>
      </c>
      <c r="G398" s="532">
        <f t="shared" si="23"/>
        <v>25.07</v>
      </c>
      <c r="H398" s="538" t="s">
        <v>16</v>
      </c>
      <c r="K398" s="519"/>
    </row>
    <row r="399" spans="1:11" s="540" customFormat="1" ht="18.75">
      <c r="A399" s="542"/>
      <c r="B399" s="541"/>
      <c r="C399" s="543" t="s">
        <v>173</v>
      </c>
      <c r="D399" s="535" t="s">
        <v>139</v>
      </c>
      <c r="E399" s="534">
        <v>0</v>
      </c>
      <c r="F399" s="532">
        <v>108.4</v>
      </c>
      <c r="G399" s="532">
        <f t="shared" si="23"/>
        <v>108.4</v>
      </c>
      <c r="H399" s="538" t="s">
        <v>16</v>
      </c>
      <c r="K399" s="519"/>
    </row>
    <row r="400" spans="1:11" s="540" customFormat="1" ht="18.75">
      <c r="A400" s="542"/>
      <c r="B400" s="541"/>
      <c r="C400" s="539" t="s">
        <v>143</v>
      </c>
      <c r="D400" s="535" t="s">
        <v>17</v>
      </c>
      <c r="E400" s="534">
        <v>0</v>
      </c>
      <c r="F400" s="544">
        <v>4</v>
      </c>
      <c r="G400" s="544">
        <f t="shared" si="23"/>
        <v>4</v>
      </c>
      <c r="H400" s="538" t="s">
        <v>16</v>
      </c>
      <c r="K400" s="519"/>
    </row>
    <row r="401" spans="1:11" s="540" customFormat="1" ht="18.75">
      <c r="A401" s="542"/>
      <c r="B401" s="541"/>
      <c r="C401" s="539" t="s">
        <v>172</v>
      </c>
      <c r="D401" s="535" t="s">
        <v>64</v>
      </c>
      <c r="E401" s="534">
        <v>0</v>
      </c>
      <c r="F401" s="532">
        <f>F392+F394+F396+F398</f>
        <v>59.11</v>
      </c>
      <c r="G401" s="532">
        <f t="shared" si="23"/>
        <v>59.11</v>
      </c>
      <c r="H401" s="538" t="s">
        <v>16</v>
      </c>
      <c r="K401" s="519"/>
    </row>
    <row r="402" spans="1:11" s="540" customFormat="1" ht="18.75">
      <c r="A402" s="542"/>
      <c r="B402" s="541"/>
      <c r="C402" s="539" t="s">
        <v>171</v>
      </c>
      <c r="D402" s="535" t="s">
        <v>155</v>
      </c>
      <c r="E402" s="534">
        <v>0</v>
      </c>
      <c r="F402" s="533" t="s">
        <v>170</v>
      </c>
      <c r="G402" s="532" t="str">
        <f t="shared" si="23"/>
        <v>44/478,2</v>
      </c>
      <c r="H402" s="531" t="s">
        <v>16</v>
      </c>
      <c r="K402" s="519"/>
    </row>
    <row r="403" spans="1:11" s="540" customFormat="1" ht="18.75">
      <c r="A403" s="542"/>
      <c r="B403" s="541"/>
      <c r="C403" s="543" t="s">
        <v>169</v>
      </c>
      <c r="D403" s="535" t="s">
        <v>139</v>
      </c>
      <c r="E403" s="534">
        <v>0</v>
      </c>
      <c r="F403" s="532">
        <v>4.8</v>
      </c>
      <c r="G403" s="532">
        <f t="shared" si="23"/>
        <v>4.8</v>
      </c>
      <c r="H403" s="538" t="s">
        <v>16</v>
      </c>
      <c r="K403" s="519"/>
    </row>
    <row r="404" spans="1:11" s="540" customFormat="1" ht="18.75">
      <c r="A404" s="542"/>
      <c r="B404" s="541"/>
      <c r="C404" s="539" t="s">
        <v>819</v>
      </c>
      <c r="D404" s="535" t="s">
        <v>64</v>
      </c>
      <c r="E404" s="534">
        <v>0</v>
      </c>
      <c r="F404" s="532">
        <v>44</v>
      </c>
      <c r="G404" s="534">
        <f t="shared" si="23"/>
        <v>44</v>
      </c>
      <c r="H404" s="531" t="s">
        <v>16</v>
      </c>
      <c r="K404" s="519"/>
    </row>
    <row r="405" spans="1:11" s="527" customFormat="1" ht="37.5">
      <c r="A405" s="535"/>
      <c r="B405" s="537"/>
      <c r="C405" s="539" t="s">
        <v>141</v>
      </c>
      <c r="D405" s="535" t="s">
        <v>88</v>
      </c>
      <c r="E405" s="534">
        <v>0</v>
      </c>
      <c r="F405" s="532">
        <v>13.2</v>
      </c>
      <c r="G405" s="532">
        <f t="shared" si="23"/>
        <v>13.2</v>
      </c>
      <c r="H405" s="538" t="s">
        <v>16</v>
      </c>
      <c r="K405" s="519"/>
    </row>
    <row r="406" spans="1:11" s="527" customFormat="1" ht="18.75">
      <c r="A406" s="535"/>
      <c r="B406" s="537"/>
      <c r="C406" s="536" t="s">
        <v>140</v>
      </c>
      <c r="D406" s="535" t="s">
        <v>139</v>
      </c>
      <c r="E406" s="534">
        <v>0</v>
      </c>
      <c r="F406" s="533">
        <f>F405*0.12</f>
        <v>1.5839999999999999</v>
      </c>
      <c r="G406" s="532">
        <f t="shared" si="23"/>
        <v>1.5839999999999999</v>
      </c>
      <c r="H406" s="531" t="s">
        <v>16</v>
      </c>
      <c r="K406" s="519"/>
    </row>
    <row r="407" spans="1:11" s="540" customFormat="1" ht="37.5">
      <c r="A407" s="542">
        <v>28</v>
      </c>
      <c r="B407" s="541" t="s">
        <v>19</v>
      </c>
      <c r="C407" s="545" t="s">
        <v>833</v>
      </c>
      <c r="D407" s="535"/>
      <c r="E407" s="534"/>
      <c r="F407" s="532"/>
      <c r="G407" s="534"/>
      <c r="H407" s="538"/>
      <c r="K407" s="519"/>
    </row>
    <row r="408" spans="1:11" s="527" customFormat="1" ht="18.75">
      <c r="A408" s="535"/>
      <c r="B408" s="537"/>
      <c r="C408" s="539" t="s">
        <v>161</v>
      </c>
      <c r="D408" s="535" t="s">
        <v>64</v>
      </c>
      <c r="E408" s="534">
        <v>0</v>
      </c>
      <c r="F408" s="532">
        <v>6.72</v>
      </c>
      <c r="G408" s="532">
        <f t="shared" ref="G408:G418" si="24">F408</f>
        <v>6.72</v>
      </c>
      <c r="H408" s="538" t="s">
        <v>16</v>
      </c>
      <c r="K408" s="519"/>
    </row>
    <row r="409" spans="1:11" s="527" customFormat="1" ht="18.75">
      <c r="A409" s="535"/>
      <c r="B409" s="537"/>
      <c r="C409" s="543" t="s">
        <v>165</v>
      </c>
      <c r="D409" s="535" t="s">
        <v>139</v>
      </c>
      <c r="E409" s="534">
        <v>0</v>
      </c>
      <c r="F409" s="532">
        <v>687.6</v>
      </c>
      <c r="G409" s="532">
        <f t="shared" si="24"/>
        <v>687.6</v>
      </c>
      <c r="H409" s="538" t="s">
        <v>16</v>
      </c>
      <c r="K409" s="519"/>
    </row>
    <row r="410" spans="1:11" s="527" customFormat="1" ht="18.75">
      <c r="A410" s="535"/>
      <c r="B410" s="537"/>
      <c r="C410" s="539" t="s">
        <v>159</v>
      </c>
      <c r="D410" s="535" t="s">
        <v>64</v>
      </c>
      <c r="E410" s="534">
        <v>0</v>
      </c>
      <c r="F410" s="532">
        <v>6.14</v>
      </c>
      <c r="G410" s="532">
        <f t="shared" si="24"/>
        <v>6.14</v>
      </c>
      <c r="H410" s="538" t="s">
        <v>16</v>
      </c>
      <c r="K410" s="519"/>
    </row>
    <row r="411" spans="1:11" s="527" customFormat="1" ht="18.75">
      <c r="A411" s="535"/>
      <c r="B411" s="537"/>
      <c r="C411" s="543" t="s">
        <v>158</v>
      </c>
      <c r="D411" s="535" t="s">
        <v>139</v>
      </c>
      <c r="E411" s="534">
        <v>0</v>
      </c>
      <c r="F411" s="532">
        <v>6</v>
      </c>
      <c r="G411" s="532">
        <f t="shared" si="24"/>
        <v>6</v>
      </c>
      <c r="H411" s="538" t="s">
        <v>16</v>
      </c>
      <c r="K411" s="519"/>
    </row>
    <row r="412" spans="1:11" s="527" customFormat="1" ht="18.75">
      <c r="A412" s="535"/>
      <c r="B412" s="537"/>
      <c r="C412" s="539" t="s">
        <v>164</v>
      </c>
      <c r="D412" s="535" t="s">
        <v>17</v>
      </c>
      <c r="E412" s="534">
        <v>0</v>
      </c>
      <c r="F412" s="544">
        <v>24</v>
      </c>
      <c r="G412" s="544">
        <f t="shared" si="24"/>
        <v>24</v>
      </c>
      <c r="H412" s="538" t="s">
        <v>16</v>
      </c>
      <c r="K412" s="519"/>
    </row>
    <row r="413" spans="1:11" s="527" customFormat="1" ht="18.75">
      <c r="A413" s="535"/>
      <c r="B413" s="537"/>
      <c r="C413" s="539" t="s">
        <v>168</v>
      </c>
      <c r="D413" s="535" t="s">
        <v>64</v>
      </c>
      <c r="E413" s="534">
        <v>0</v>
      </c>
      <c r="F413" s="532">
        <v>12.86</v>
      </c>
      <c r="G413" s="532">
        <f t="shared" si="24"/>
        <v>12.86</v>
      </c>
      <c r="H413" s="538" t="s">
        <v>16</v>
      </c>
      <c r="K413" s="519"/>
    </row>
    <row r="414" spans="1:11" s="527" customFormat="1" ht="18.75">
      <c r="A414" s="535"/>
      <c r="B414" s="537"/>
      <c r="C414" s="539" t="s">
        <v>156</v>
      </c>
      <c r="D414" s="535" t="s">
        <v>155</v>
      </c>
      <c r="E414" s="534">
        <v>0</v>
      </c>
      <c r="F414" s="533" t="s">
        <v>167</v>
      </c>
      <c r="G414" s="532" t="str">
        <f t="shared" si="24"/>
        <v>6,14/693,6</v>
      </c>
      <c r="H414" s="531" t="s">
        <v>16</v>
      </c>
      <c r="K414" s="519"/>
    </row>
    <row r="415" spans="1:11" s="527" customFormat="1" ht="18.75">
      <c r="A415" s="535"/>
      <c r="B415" s="537"/>
      <c r="C415" s="543" t="s">
        <v>162</v>
      </c>
      <c r="D415" s="535" t="s">
        <v>139</v>
      </c>
      <c r="E415" s="534">
        <v>0</v>
      </c>
      <c r="F415" s="532">
        <v>7.2</v>
      </c>
      <c r="G415" s="532">
        <f t="shared" si="24"/>
        <v>7.2</v>
      </c>
      <c r="H415" s="538" t="s">
        <v>16</v>
      </c>
      <c r="K415" s="519"/>
    </row>
    <row r="416" spans="1:11" s="540" customFormat="1" ht="18.75">
      <c r="A416" s="542"/>
      <c r="B416" s="541"/>
      <c r="C416" s="539" t="s">
        <v>819</v>
      </c>
      <c r="D416" s="535" t="s">
        <v>64</v>
      </c>
      <c r="E416" s="534">
        <v>0</v>
      </c>
      <c r="F416" s="532">
        <v>6.14</v>
      </c>
      <c r="G416" s="534">
        <f t="shared" si="24"/>
        <v>6.14</v>
      </c>
      <c r="H416" s="531" t="s">
        <v>16</v>
      </c>
      <c r="K416" s="519"/>
    </row>
    <row r="417" spans="1:11" s="527" customFormat="1" ht="37.5">
      <c r="A417" s="535"/>
      <c r="B417" s="537"/>
      <c r="C417" s="539" t="s">
        <v>141</v>
      </c>
      <c r="D417" s="535" t="s">
        <v>88</v>
      </c>
      <c r="E417" s="534">
        <v>0</v>
      </c>
      <c r="F417" s="532">
        <v>18.600000000000001</v>
      </c>
      <c r="G417" s="532">
        <f t="shared" si="24"/>
        <v>18.600000000000001</v>
      </c>
      <c r="H417" s="538" t="s">
        <v>16</v>
      </c>
      <c r="K417" s="519"/>
    </row>
    <row r="418" spans="1:11" s="527" customFormat="1" ht="18.75">
      <c r="A418" s="535"/>
      <c r="B418" s="537"/>
      <c r="C418" s="543" t="s">
        <v>140</v>
      </c>
      <c r="D418" s="535" t="s">
        <v>139</v>
      </c>
      <c r="E418" s="534">
        <v>0</v>
      </c>
      <c r="F418" s="533">
        <f>F417*0.12</f>
        <v>2.2320000000000002</v>
      </c>
      <c r="G418" s="532">
        <f t="shared" si="24"/>
        <v>2.2320000000000002</v>
      </c>
      <c r="H418" s="531" t="s">
        <v>16</v>
      </c>
      <c r="K418" s="519"/>
    </row>
    <row r="419" spans="1:11" s="540" customFormat="1" ht="37.5">
      <c r="A419" s="542">
        <v>29</v>
      </c>
      <c r="B419" s="541" t="s">
        <v>19</v>
      </c>
      <c r="C419" s="545" t="s">
        <v>832</v>
      </c>
      <c r="D419" s="535"/>
      <c r="E419" s="534"/>
      <c r="F419" s="532"/>
      <c r="G419" s="534"/>
      <c r="H419" s="538"/>
      <c r="K419" s="519"/>
    </row>
    <row r="420" spans="1:11" s="527" customFormat="1" ht="18.75">
      <c r="A420" s="535"/>
      <c r="B420" s="537"/>
      <c r="C420" s="539" t="s">
        <v>166</v>
      </c>
      <c r="D420" s="535" t="s">
        <v>64</v>
      </c>
      <c r="E420" s="534">
        <v>0</v>
      </c>
      <c r="F420" s="532">
        <v>2.2400000000000002</v>
      </c>
      <c r="G420" s="532">
        <f t="shared" ref="G420:G430" si="25">F420</f>
        <v>2.2400000000000002</v>
      </c>
      <c r="H420" s="538" t="s">
        <v>16</v>
      </c>
      <c r="K420" s="519"/>
    </row>
    <row r="421" spans="1:11" s="527" customFormat="1" ht="18.75">
      <c r="A421" s="535"/>
      <c r="B421" s="537"/>
      <c r="C421" s="543" t="s">
        <v>165</v>
      </c>
      <c r="D421" s="535" t="s">
        <v>139</v>
      </c>
      <c r="E421" s="534">
        <v>0</v>
      </c>
      <c r="F421" s="532">
        <v>239.2</v>
      </c>
      <c r="G421" s="532">
        <f t="shared" si="25"/>
        <v>239.2</v>
      </c>
      <c r="H421" s="538" t="s">
        <v>16</v>
      </c>
      <c r="K421" s="519"/>
    </row>
    <row r="422" spans="1:11" s="527" customFormat="1" ht="18.75">
      <c r="A422" s="535"/>
      <c r="B422" s="537"/>
      <c r="C422" s="539" t="s">
        <v>159</v>
      </c>
      <c r="D422" s="535" t="s">
        <v>64</v>
      </c>
      <c r="E422" s="534">
        <v>0</v>
      </c>
      <c r="F422" s="532">
        <v>2.0499999999999998</v>
      </c>
      <c r="G422" s="532">
        <f t="shared" si="25"/>
        <v>2.0499999999999998</v>
      </c>
      <c r="H422" s="538" t="s">
        <v>16</v>
      </c>
      <c r="K422" s="519"/>
    </row>
    <row r="423" spans="1:11" s="527" customFormat="1" ht="18.75">
      <c r="A423" s="535"/>
      <c r="B423" s="537"/>
      <c r="C423" s="543" t="s">
        <v>158</v>
      </c>
      <c r="D423" s="535" t="s">
        <v>139</v>
      </c>
      <c r="E423" s="534">
        <v>0</v>
      </c>
      <c r="F423" s="546">
        <v>2</v>
      </c>
      <c r="G423" s="546">
        <f t="shared" si="25"/>
        <v>2</v>
      </c>
      <c r="H423" s="538" t="s">
        <v>16</v>
      </c>
      <c r="K423" s="519"/>
    </row>
    <row r="424" spans="1:11" s="527" customFormat="1" ht="18.75">
      <c r="A424" s="535"/>
      <c r="B424" s="537"/>
      <c r="C424" s="539" t="s">
        <v>164</v>
      </c>
      <c r="D424" s="535" t="s">
        <v>17</v>
      </c>
      <c r="E424" s="534">
        <v>0</v>
      </c>
      <c r="F424" s="544">
        <v>8</v>
      </c>
      <c r="G424" s="544">
        <f t="shared" si="25"/>
        <v>8</v>
      </c>
      <c r="H424" s="538" t="s">
        <v>16</v>
      </c>
      <c r="K424" s="519"/>
    </row>
    <row r="425" spans="1:11" s="527" customFormat="1" ht="18.75">
      <c r="A425" s="535"/>
      <c r="B425" s="537"/>
      <c r="C425" s="539" t="s">
        <v>142</v>
      </c>
      <c r="D425" s="535" t="s">
        <v>64</v>
      </c>
      <c r="E425" s="534">
        <v>0</v>
      </c>
      <c r="F425" s="532">
        <v>4.29</v>
      </c>
      <c r="G425" s="532">
        <f t="shared" si="25"/>
        <v>4.29</v>
      </c>
      <c r="H425" s="538" t="s">
        <v>16</v>
      </c>
      <c r="K425" s="519"/>
    </row>
    <row r="426" spans="1:11" s="527" customFormat="1" ht="18.75">
      <c r="A426" s="535"/>
      <c r="B426" s="537"/>
      <c r="C426" s="539" t="s">
        <v>156</v>
      </c>
      <c r="D426" s="535" t="s">
        <v>155</v>
      </c>
      <c r="E426" s="534">
        <v>0</v>
      </c>
      <c r="F426" s="533" t="s">
        <v>163</v>
      </c>
      <c r="G426" s="532" t="str">
        <f t="shared" si="25"/>
        <v>2,05/241,2</v>
      </c>
      <c r="H426" s="531" t="s">
        <v>16</v>
      </c>
      <c r="K426" s="519"/>
    </row>
    <row r="427" spans="1:11" s="527" customFormat="1" ht="18.75">
      <c r="A427" s="535"/>
      <c r="B427" s="537"/>
      <c r="C427" s="543" t="s">
        <v>162</v>
      </c>
      <c r="D427" s="535" t="s">
        <v>139</v>
      </c>
      <c r="E427" s="534">
        <v>0</v>
      </c>
      <c r="F427" s="546">
        <v>2.4</v>
      </c>
      <c r="G427" s="546">
        <f t="shared" si="25"/>
        <v>2.4</v>
      </c>
      <c r="H427" s="538" t="s">
        <v>16</v>
      </c>
      <c r="K427" s="519"/>
    </row>
    <row r="428" spans="1:11" s="540" customFormat="1" ht="18.75">
      <c r="A428" s="542"/>
      <c r="B428" s="541"/>
      <c r="C428" s="539" t="s">
        <v>819</v>
      </c>
      <c r="D428" s="535" t="s">
        <v>64</v>
      </c>
      <c r="E428" s="534">
        <v>0</v>
      </c>
      <c r="F428" s="532">
        <v>2.0499999999999998</v>
      </c>
      <c r="G428" s="534">
        <f t="shared" si="25"/>
        <v>2.0499999999999998</v>
      </c>
      <c r="H428" s="531" t="s">
        <v>16</v>
      </c>
      <c r="K428" s="519"/>
    </row>
    <row r="429" spans="1:11" s="527" customFormat="1" ht="37.5">
      <c r="A429" s="535"/>
      <c r="B429" s="538"/>
      <c r="C429" s="539" t="s">
        <v>141</v>
      </c>
      <c r="D429" s="535" t="s">
        <v>88</v>
      </c>
      <c r="E429" s="534">
        <v>0</v>
      </c>
      <c r="F429" s="532">
        <v>6.4</v>
      </c>
      <c r="G429" s="532">
        <f t="shared" si="25"/>
        <v>6.4</v>
      </c>
      <c r="H429" s="538" t="s">
        <v>16</v>
      </c>
      <c r="K429" s="519"/>
    </row>
    <row r="430" spans="1:11" s="527" customFormat="1" ht="18.75">
      <c r="A430" s="535"/>
      <c r="B430" s="537"/>
      <c r="C430" s="539" t="s">
        <v>140</v>
      </c>
      <c r="D430" s="535" t="s">
        <v>139</v>
      </c>
      <c r="E430" s="534">
        <v>0</v>
      </c>
      <c r="F430" s="533">
        <f>F429*0.12</f>
        <v>0.76800000000000002</v>
      </c>
      <c r="G430" s="532">
        <f t="shared" si="25"/>
        <v>0.76800000000000002</v>
      </c>
      <c r="H430" s="531" t="s">
        <v>16</v>
      </c>
      <c r="K430" s="519"/>
    </row>
    <row r="431" spans="1:11" s="540" customFormat="1" ht="37.5">
      <c r="A431" s="542">
        <v>30</v>
      </c>
      <c r="B431" s="541" t="s">
        <v>19</v>
      </c>
      <c r="C431" s="545" t="s">
        <v>831</v>
      </c>
      <c r="D431" s="535"/>
      <c r="E431" s="534"/>
      <c r="F431" s="532"/>
      <c r="G431" s="534"/>
      <c r="H431" s="538"/>
      <c r="K431" s="519"/>
    </row>
    <row r="432" spans="1:11" s="527" customFormat="1" ht="18.75">
      <c r="A432" s="535"/>
      <c r="B432" s="537"/>
      <c r="C432" s="539" t="s">
        <v>161</v>
      </c>
      <c r="D432" s="535" t="s">
        <v>64</v>
      </c>
      <c r="E432" s="534">
        <v>0</v>
      </c>
      <c r="F432" s="532">
        <v>5.6</v>
      </c>
      <c r="G432" s="532">
        <f t="shared" ref="G432:G442" si="26">F432</f>
        <v>5.6</v>
      </c>
      <c r="H432" s="538" t="s">
        <v>16</v>
      </c>
      <c r="K432" s="519"/>
    </row>
    <row r="433" spans="1:11" s="527" customFormat="1" ht="18.75">
      <c r="A433" s="535"/>
      <c r="B433" s="537"/>
      <c r="C433" s="543" t="s">
        <v>160</v>
      </c>
      <c r="D433" s="535" t="s">
        <v>139</v>
      </c>
      <c r="E433" s="534">
        <v>0</v>
      </c>
      <c r="F433" s="532">
        <v>573</v>
      </c>
      <c r="G433" s="532">
        <f t="shared" si="26"/>
        <v>573</v>
      </c>
      <c r="H433" s="538" t="s">
        <v>16</v>
      </c>
      <c r="K433" s="519"/>
    </row>
    <row r="434" spans="1:11" s="527" customFormat="1" ht="18.75">
      <c r="A434" s="535"/>
      <c r="B434" s="537"/>
      <c r="C434" s="539" t="s">
        <v>159</v>
      </c>
      <c r="D434" s="535" t="s">
        <v>64</v>
      </c>
      <c r="E434" s="534">
        <v>0</v>
      </c>
      <c r="F434" s="532">
        <v>5.12</v>
      </c>
      <c r="G434" s="532">
        <f t="shared" si="26"/>
        <v>5.12</v>
      </c>
      <c r="H434" s="538" t="s">
        <v>16</v>
      </c>
      <c r="K434" s="519"/>
    </row>
    <row r="435" spans="1:11" s="527" customFormat="1" ht="18.75">
      <c r="A435" s="535"/>
      <c r="B435" s="537"/>
      <c r="C435" s="543" t="s">
        <v>158</v>
      </c>
      <c r="D435" s="535" t="s">
        <v>139</v>
      </c>
      <c r="E435" s="534">
        <v>0</v>
      </c>
      <c r="F435" s="546">
        <v>5</v>
      </c>
      <c r="G435" s="546">
        <f t="shared" si="26"/>
        <v>5</v>
      </c>
      <c r="H435" s="538" t="s">
        <v>16</v>
      </c>
      <c r="K435" s="519"/>
    </row>
    <row r="436" spans="1:11" s="527" customFormat="1" ht="18.75">
      <c r="A436" s="535"/>
      <c r="B436" s="537"/>
      <c r="C436" s="539" t="s">
        <v>157</v>
      </c>
      <c r="D436" s="535" t="s">
        <v>17</v>
      </c>
      <c r="E436" s="534">
        <v>0</v>
      </c>
      <c r="F436" s="544">
        <v>20</v>
      </c>
      <c r="G436" s="544">
        <f t="shared" si="26"/>
        <v>20</v>
      </c>
      <c r="H436" s="538" t="s">
        <v>16</v>
      </c>
      <c r="K436" s="519"/>
    </row>
    <row r="437" spans="1:11" s="527" customFormat="1" ht="18.75">
      <c r="A437" s="535"/>
      <c r="B437" s="537"/>
      <c r="C437" s="539" t="s">
        <v>142</v>
      </c>
      <c r="D437" s="535" t="s">
        <v>64</v>
      </c>
      <c r="E437" s="534">
        <v>0</v>
      </c>
      <c r="F437" s="532">
        <v>10.72</v>
      </c>
      <c r="G437" s="532">
        <f t="shared" si="26"/>
        <v>10.72</v>
      </c>
      <c r="H437" s="538" t="s">
        <v>16</v>
      </c>
      <c r="K437" s="519"/>
    </row>
    <row r="438" spans="1:11" s="527" customFormat="1" ht="18.75">
      <c r="A438" s="535"/>
      <c r="B438" s="537"/>
      <c r="C438" s="539" t="s">
        <v>156</v>
      </c>
      <c r="D438" s="535" t="s">
        <v>155</v>
      </c>
      <c r="E438" s="534">
        <v>0</v>
      </c>
      <c r="F438" s="533" t="s">
        <v>154</v>
      </c>
      <c r="G438" s="532" t="str">
        <f t="shared" si="26"/>
        <v>5,12/578</v>
      </c>
      <c r="H438" s="531" t="s">
        <v>16</v>
      </c>
      <c r="K438" s="519"/>
    </row>
    <row r="439" spans="1:11" s="527" customFormat="1" ht="18.75">
      <c r="A439" s="535"/>
      <c r="B439" s="537"/>
      <c r="C439" s="543" t="s">
        <v>153</v>
      </c>
      <c r="D439" s="535" t="s">
        <v>139</v>
      </c>
      <c r="E439" s="534">
        <v>0</v>
      </c>
      <c r="F439" s="546">
        <v>6</v>
      </c>
      <c r="G439" s="546">
        <f t="shared" si="26"/>
        <v>6</v>
      </c>
      <c r="H439" s="538" t="s">
        <v>16</v>
      </c>
      <c r="K439" s="519"/>
    </row>
    <row r="440" spans="1:11" s="540" customFormat="1" ht="18.75">
      <c r="A440" s="542"/>
      <c r="B440" s="541"/>
      <c r="C440" s="539" t="s">
        <v>819</v>
      </c>
      <c r="D440" s="535" t="s">
        <v>64</v>
      </c>
      <c r="E440" s="534">
        <v>0</v>
      </c>
      <c r="F440" s="532">
        <v>5.12</v>
      </c>
      <c r="G440" s="534">
        <f t="shared" si="26"/>
        <v>5.12</v>
      </c>
      <c r="H440" s="531" t="s">
        <v>16</v>
      </c>
      <c r="K440" s="519"/>
    </row>
    <row r="441" spans="1:11" s="527" customFormat="1" ht="37.5">
      <c r="A441" s="535"/>
      <c r="B441" s="537"/>
      <c r="C441" s="539" t="s">
        <v>141</v>
      </c>
      <c r="D441" s="535" t="s">
        <v>88</v>
      </c>
      <c r="E441" s="534">
        <v>0</v>
      </c>
      <c r="F441" s="532">
        <v>15.5</v>
      </c>
      <c r="G441" s="532">
        <f t="shared" si="26"/>
        <v>15.5</v>
      </c>
      <c r="H441" s="538" t="s">
        <v>16</v>
      </c>
      <c r="K441" s="519"/>
    </row>
    <row r="442" spans="1:11" s="527" customFormat="1" ht="18.75">
      <c r="A442" s="535"/>
      <c r="B442" s="537"/>
      <c r="C442" s="543" t="s">
        <v>152</v>
      </c>
      <c r="D442" s="535" t="s">
        <v>139</v>
      </c>
      <c r="E442" s="534">
        <v>0</v>
      </c>
      <c r="F442" s="533">
        <f>F441*0.12</f>
        <v>1.8599999999999999</v>
      </c>
      <c r="G442" s="532">
        <f t="shared" si="26"/>
        <v>1.8599999999999999</v>
      </c>
      <c r="H442" s="531" t="s">
        <v>16</v>
      </c>
      <c r="K442" s="519"/>
    </row>
    <row r="443" spans="1:11" s="540" customFormat="1" ht="37.5">
      <c r="A443" s="542">
        <v>31</v>
      </c>
      <c r="B443" s="541" t="s">
        <v>19</v>
      </c>
      <c r="C443" s="545" t="s">
        <v>830</v>
      </c>
      <c r="D443" s="535"/>
      <c r="E443" s="534"/>
      <c r="F443" s="532"/>
      <c r="G443" s="534"/>
      <c r="H443" s="538"/>
      <c r="K443" s="519"/>
    </row>
    <row r="444" spans="1:11" s="527" customFormat="1" ht="18.75">
      <c r="A444" s="535"/>
      <c r="B444" s="537"/>
      <c r="C444" s="539" t="s">
        <v>151</v>
      </c>
      <c r="D444" s="535" t="s">
        <v>64</v>
      </c>
      <c r="E444" s="534">
        <v>0</v>
      </c>
      <c r="F444" s="532">
        <v>9.7899999999999991</v>
      </c>
      <c r="G444" s="532">
        <f>F444</f>
        <v>9.7899999999999991</v>
      </c>
      <c r="H444" s="538" t="s">
        <v>16</v>
      </c>
      <c r="K444" s="519"/>
    </row>
    <row r="445" spans="1:11" s="527" customFormat="1" ht="18.75">
      <c r="A445" s="535"/>
      <c r="B445" s="537"/>
      <c r="C445" s="543" t="s">
        <v>150</v>
      </c>
      <c r="D445" s="535" t="s">
        <v>139</v>
      </c>
      <c r="E445" s="534">
        <v>0</v>
      </c>
      <c r="F445" s="532">
        <v>172.8</v>
      </c>
      <c r="G445" s="532">
        <f>F445</f>
        <v>172.8</v>
      </c>
      <c r="H445" s="538" t="s">
        <v>16</v>
      </c>
      <c r="K445" s="519"/>
    </row>
    <row r="446" spans="1:11" s="527" customFormat="1" ht="18.75">
      <c r="A446" s="535"/>
      <c r="B446" s="537"/>
      <c r="C446" s="539" t="s">
        <v>142</v>
      </c>
      <c r="D446" s="535" t="s">
        <v>64</v>
      </c>
      <c r="E446" s="534">
        <v>0</v>
      </c>
      <c r="F446" s="532">
        <v>9.7899999999999991</v>
      </c>
      <c r="G446" s="532">
        <f>F446</f>
        <v>9.7899999999999991</v>
      </c>
      <c r="H446" s="538" t="s">
        <v>16</v>
      </c>
      <c r="K446" s="519"/>
    </row>
    <row r="447" spans="1:11" s="527" customFormat="1" ht="37.5">
      <c r="A447" s="535"/>
      <c r="B447" s="537"/>
      <c r="C447" s="539" t="s">
        <v>141</v>
      </c>
      <c r="D447" s="535" t="s">
        <v>88</v>
      </c>
      <c r="E447" s="534">
        <v>0</v>
      </c>
      <c r="F447" s="532">
        <v>8.64</v>
      </c>
      <c r="G447" s="532">
        <f>F447</f>
        <v>8.64</v>
      </c>
      <c r="H447" s="538" t="s">
        <v>16</v>
      </c>
      <c r="K447" s="519"/>
    </row>
    <row r="448" spans="1:11" s="527" customFormat="1" ht="18.75">
      <c r="A448" s="535"/>
      <c r="B448" s="537"/>
      <c r="C448" s="543" t="s">
        <v>140</v>
      </c>
      <c r="D448" s="535" t="s">
        <v>139</v>
      </c>
      <c r="E448" s="534">
        <v>0</v>
      </c>
      <c r="F448" s="533">
        <f>F447*0.12</f>
        <v>1.0367999999999999</v>
      </c>
      <c r="G448" s="532">
        <f>F448</f>
        <v>1.0367999999999999</v>
      </c>
      <c r="H448" s="531" t="s">
        <v>16</v>
      </c>
      <c r="K448" s="519"/>
    </row>
    <row r="449" spans="1:11" s="540" customFormat="1" ht="37.5">
      <c r="A449" s="542">
        <v>32</v>
      </c>
      <c r="B449" s="541" t="s">
        <v>19</v>
      </c>
      <c r="C449" s="545" t="s">
        <v>829</v>
      </c>
      <c r="D449" s="535"/>
      <c r="E449" s="534"/>
      <c r="F449" s="532"/>
      <c r="G449" s="534"/>
      <c r="H449" s="538"/>
      <c r="K449" s="519"/>
    </row>
    <row r="450" spans="1:11" s="527" customFormat="1" ht="18.75">
      <c r="A450" s="535"/>
      <c r="B450" s="537"/>
      <c r="C450" s="539" t="s">
        <v>149</v>
      </c>
      <c r="D450" s="535" t="s">
        <v>64</v>
      </c>
      <c r="E450" s="534">
        <v>0</v>
      </c>
      <c r="F450" s="532">
        <v>14.59</v>
      </c>
      <c r="G450" s="532">
        <f t="shared" ref="G450:G455" si="27">F450</f>
        <v>14.59</v>
      </c>
      <c r="H450" s="538" t="s">
        <v>16</v>
      </c>
      <c r="K450" s="519"/>
    </row>
    <row r="451" spans="1:11" s="527" customFormat="1" ht="18.75">
      <c r="A451" s="535"/>
      <c r="B451" s="537"/>
      <c r="C451" s="543" t="s">
        <v>148</v>
      </c>
      <c r="D451" s="535" t="s">
        <v>139</v>
      </c>
      <c r="E451" s="534">
        <v>0</v>
      </c>
      <c r="F451" s="532">
        <v>2805</v>
      </c>
      <c r="G451" s="532">
        <f t="shared" si="27"/>
        <v>2805</v>
      </c>
      <c r="H451" s="538" t="s">
        <v>16</v>
      </c>
      <c r="K451" s="519"/>
    </row>
    <row r="452" spans="1:11" s="527" customFormat="1" ht="18.75">
      <c r="A452" s="535"/>
      <c r="B452" s="537"/>
      <c r="C452" s="539" t="s">
        <v>143</v>
      </c>
      <c r="D452" s="535" t="s">
        <v>17</v>
      </c>
      <c r="E452" s="534">
        <v>0</v>
      </c>
      <c r="F452" s="544">
        <v>204</v>
      </c>
      <c r="G452" s="544">
        <f t="shared" si="27"/>
        <v>204</v>
      </c>
      <c r="H452" s="538" t="s">
        <v>16</v>
      </c>
      <c r="K452" s="519"/>
    </row>
    <row r="453" spans="1:11" s="527" customFormat="1" ht="18.75">
      <c r="A453" s="535"/>
      <c r="B453" s="538"/>
      <c r="C453" s="539" t="s">
        <v>142</v>
      </c>
      <c r="D453" s="535" t="s">
        <v>64</v>
      </c>
      <c r="E453" s="534">
        <v>0</v>
      </c>
      <c r="F453" s="532">
        <v>14.59</v>
      </c>
      <c r="G453" s="532">
        <f t="shared" si="27"/>
        <v>14.59</v>
      </c>
      <c r="H453" s="538" t="s">
        <v>16</v>
      </c>
      <c r="K453" s="519"/>
    </row>
    <row r="454" spans="1:11" s="527" customFormat="1" ht="37.5">
      <c r="A454" s="535"/>
      <c r="B454" s="537"/>
      <c r="C454" s="539" t="s">
        <v>141</v>
      </c>
      <c r="D454" s="535" t="s">
        <v>88</v>
      </c>
      <c r="E454" s="534">
        <v>0</v>
      </c>
      <c r="F454" s="532">
        <v>32.64</v>
      </c>
      <c r="G454" s="532">
        <f t="shared" si="27"/>
        <v>32.64</v>
      </c>
      <c r="H454" s="538" t="s">
        <v>16</v>
      </c>
      <c r="K454" s="519"/>
    </row>
    <row r="455" spans="1:11" s="527" customFormat="1" ht="18.75">
      <c r="A455" s="535"/>
      <c r="B455" s="537"/>
      <c r="C455" s="543" t="s">
        <v>140</v>
      </c>
      <c r="D455" s="535" t="s">
        <v>139</v>
      </c>
      <c r="E455" s="534">
        <v>0</v>
      </c>
      <c r="F455" s="533">
        <f>F454*0.12</f>
        <v>3.9167999999999998</v>
      </c>
      <c r="G455" s="532">
        <f t="shared" si="27"/>
        <v>3.9167999999999998</v>
      </c>
      <c r="H455" s="531" t="s">
        <v>16</v>
      </c>
      <c r="K455" s="519"/>
    </row>
    <row r="456" spans="1:11" s="540" customFormat="1" ht="37.5">
      <c r="A456" s="542">
        <v>33</v>
      </c>
      <c r="B456" s="541" t="s">
        <v>19</v>
      </c>
      <c r="C456" s="545" t="s">
        <v>828</v>
      </c>
      <c r="D456" s="535"/>
      <c r="E456" s="534"/>
      <c r="F456" s="532"/>
      <c r="G456" s="534"/>
      <c r="H456" s="538"/>
      <c r="K456" s="519"/>
    </row>
    <row r="457" spans="1:11" s="527" customFormat="1" ht="18.75">
      <c r="A457" s="535"/>
      <c r="B457" s="537"/>
      <c r="C457" s="539" t="s">
        <v>147</v>
      </c>
      <c r="D457" s="535" t="s">
        <v>64</v>
      </c>
      <c r="E457" s="534">
        <v>0</v>
      </c>
      <c r="F457" s="532">
        <v>0.56999999999999995</v>
      </c>
      <c r="G457" s="532">
        <f t="shared" ref="G457:G462" si="28">F457</f>
        <v>0.56999999999999995</v>
      </c>
      <c r="H457" s="538" t="s">
        <v>16</v>
      </c>
      <c r="K457" s="519"/>
    </row>
    <row r="458" spans="1:11" s="527" customFormat="1" ht="18.75">
      <c r="A458" s="535"/>
      <c r="B458" s="537"/>
      <c r="C458" s="543" t="s">
        <v>144</v>
      </c>
      <c r="D458" s="535" t="s">
        <v>139</v>
      </c>
      <c r="E458" s="534">
        <v>0</v>
      </c>
      <c r="F458" s="532">
        <v>110.6</v>
      </c>
      <c r="G458" s="532">
        <f t="shared" si="28"/>
        <v>110.6</v>
      </c>
      <c r="H458" s="538" t="s">
        <v>16</v>
      </c>
      <c r="K458" s="519"/>
    </row>
    <row r="459" spans="1:11" s="527" customFormat="1" ht="18.75">
      <c r="A459" s="535"/>
      <c r="B459" s="537"/>
      <c r="C459" s="539" t="s">
        <v>143</v>
      </c>
      <c r="D459" s="535" t="s">
        <v>17</v>
      </c>
      <c r="E459" s="534">
        <v>0</v>
      </c>
      <c r="F459" s="544">
        <v>8</v>
      </c>
      <c r="G459" s="544">
        <f t="shared" si="28"/>
        <v>8</v>
      </c>
      <c r="H459" s="538" t="s">
        <v>16</v>
      </c>
      <c r="K459" s="519"/>
    </row>
    <row r="460" spans="1:11" s="527" customFormat="1" ht="18.75">
      <c r="A460" s="535"/>
      <c r="B460" s="537"/>
      <c r="C460" s="539" t="s">
        <v>142</v>
      </c>
      <c r="D460" s="535" t="s">
        <v>64</v>
      </c>
      <c r="E460" s="534">
        <v>0</v>
      </c>
      <c r="F460" s="532">
        <v>0.56999999999999995</v>
      </c>
      <c r="G460" s="532">
        <f t="shared" si="28"/>
        <v>0.56999999999999995</v>
      </c>
      <c r="H460" s="538" t="s">
        <v>16</v>
      </c>
      <c r="K460" s="519"/>
    </row>
    <row r="461" spans="1:11" s="527" customFormat="1" ht="37.5">
      <c r="A461" s="535"/>
      <c r="B461" s="537"/>
      <c r="C461" s="539" t="s">
        <v>141</v>
      </c>
      <c r="D461" s="535" t="s">
        <v>88</v>
      </c>
      <c r="E461" s="534">
        <v>0</v>
      </c>
      <c r="F461" s="532">
        <v>1.28</v>
      </c>
      <c r="G461" s="532">
        <f t="shared" si="28"/>
        <v>1.28</v>
      </c>
      <c r="H461" s="538" t="s">
        <v>16</v>
      </c>
      <c r="K461" s="519"/>
    </row>
    <row r="462" spans="1:11" s="527" customFormat="1" ht="18.75">
      <c r="A462" s="535"/>
      <c r="B462" s="537"/>
      <c r="C462" s="543" t="s">
        <v>140</v>
      </c>
      <c r="D462" s="535" t="s">
        <v>139</v>
      </c>
      <c r="E462" s="534">
        <v>0</v>
      </c>
      <c r="F462" s="533">
        <f>F461*0.12</f>
        <v>0.15359999999999999</v>
      </c>
      <c r="G462" s="532">
        <f t="shared" si="28"/>
        <v>0.15359999999999999</v>
      </c>
      <c r="H462" s="531" t="s">
        <v>16</v>
      </c>
      <c r="K462" s="519"/>
    </row>
    <row r="463" spans="1:11" s="540" customFormat="1" ht="37.5">
      <c r="A463" s="542">
        <v>34</v>
      </c>
      <c r="B463" s="541" t="s">
        <v>19</v>
      </c>
      <c r="C463" s="545" t="s">
        <v>827</v>
      </c>
      <c r="D463" s="535"/>
      <c r="E463" s="534"/>
      <c r="F463" s="532"/>
      <c r="G463" s="534"/>
      <c r="H463" s="538"/>
      <c r="K463" s="519"/>
    </row>
    <row r="464" spans="1:11" s="527" customFormat="1" ht="18.75">
      <c r="A464" s="535"/>
      <c r="B464" s="537"/>
      <c r="C464" s="539" t="s">
        <v>146</v>
      </c>
      <c r="D464" s="535" t="s">
        <v>64</v>
      </c>
      <c r="E464" s="534">
        <v>0</v>
      </c>
      <c r="F464" s="532">
        <v>0.56999999999999995</v>
      </c>
      <c r="G464" s="532">
        <f t="shared" ref="G464:G469" si="29">F464</f>
        <v>0.56999999999999995</v>
      </c>
      <c r="H464" s="538" t="s">
        <v>16</v>
      </c>
      <c r="K464" s="519"/>
    </row>
    <row r="465" spans="1:11" s="527" customFormat="1" ht="18.75">
      <c r="A465" s="535"/>
      <c r="B465" s="537"/>
      <c r="C465" s="543" t="s">
        <v>144</v>
      </c>
      <c r="D465" s="535" t="s">
        <v>139</v>
      </c>
      <c r="E465" s="534">
        <v>0</v>
      </c>
      <c r="F465" s="532">
        <v>74.599999999999994</v>
      </c>
      <c r="G465" s="532">
        <f t="shared" si="29"/>
        <v>74.599999999999994</v>
      </c>
      <c r="H465" s="538" t="s">
        <v>16</v>
      </c>
      <c r="K465" s="519"/>
    </row>
    <row r="466" spans="1:11" s="527" customFormat="1" ht="18.75">
      <c r="A466" s="535"/>
      <c r="B466" s="537"/>
      <c r="C466" s="539" t="s">
        <v>143</v>
      </c>
      <c r="D466" s="535" t="s">
        <v>17</v>
      </c>
      <c r="E466" s="534">
        <v>0</v>
      </c>
      <c r="F466" s="544">
        <v>8</v>
      </c>
      <c r="G466" s="544">
        <f t="shared" si="29"/>
        <v>8</v>
      </c>
      <c r="H466" s="538" t="s">
        <v>16</v>
      </c>
      <c r="K466" s="519"/>
    </row>
    <row r="467" spans="1:11" s="527" customFormat="1" ht="18.75">
      <c r="A467" s="535"/>
      <c r="B467" s="537"/>
      <c r="C467" s="539" t="s">
        <v>142</v>
      </c>
      <c r="D467" s="535" t="s">
        <v>64</v>
      </c>
      <c r="E467" s="534">
        <v>0</v>
      </c>
      <c r="F467" s="532">
        <v>0.56999999999999995</v>
      </c>
      <c r="G467" s="532">
        <f t="shared" si="29"/>
        <v>0.56999999999999995</v>
      </c>
      <c r="H467" s="538" t="s">
        <v>16</v>
      </c>
      <c r="K467" s="519"/>
    </row>
    <row r="468" spans="1:11" s="527" customFormat="1" ht="37.5">
      <c r="A468" s="535"/>
      <c r="B468" s="537"/>
      <c r="C468" s="539" t="s">
        <v>141</v>
      </c>
      <c r="D468" s="535" t="s">
        <v>88</v>
      </c>
      <c r="E468" s="534">
        <v>0</v>
      </c>
      <c r="F468" s="532">
        <v>0.88</v>
      </c>
      <c r="G468" s="532">
        <f t="shared" si="29"/>
        <v>0.88</v>
      </c>
      <c r="H468" s="538" t="s">
        <v>16</v>
      </c>
      <c r="K468" s="519"/>
    </row>
    <row r="469" spans="1:11" s="527" customFormat="1" ht="18.75">
      <c r="A469" s="535"/>
      <c r="B469" s="537"/>
      <c r="C469" s="543" t="s">
        <v>140</v>
      </c>
      <c r="D469" s="535" t="s">
        <v>139</v>
      </c>
      <c r="E469" s="534">
        <v>0</v>
      </c>
      <c r="F469" s="533">
        <f>F468*0.12</f>
        <v>0.1056</v>
      </c>
      <c r="G469" s="532">
        <f t="shared" si="29"/>
        <v>0.1056</v>
      </c>
      <c r="H469" s="531" t="s">
        <v>16</v>
      </c>
      <c r="K469" s="519"/>
    </row>
    <row r="470" spans="1:11" s="540" customFormat="1" ht="37.5">
      <c r="A470" s="542">
        <v>35</v>
      </c>
      <c r="B470" s="541" t="s">
        <v>19</v>
      </c>
      <c r="C470" s="545" t="s">
        <v>826</v>
      </c>
      <c r="D470" s="535"/>
      <c r="E470" s="534"/>
      <c r="F470" s="532"/>
      <c r="G470" s="534"/>
      <c r="H470" s="538"/>
      <c r="K470" s="519"/>
    </row>
    <row r="471" spans="1:11" s="527" customFormat="1" ht="18.75">
      <c r="A471" s="535"/>
      <c r="B471" s="537"/>
      <c r="C471" s="539" t="s">
        <v>145</v>
      </c>
      <c r="D471" s="535" t="s">
        <v>64</v>
      </c>
      <c r="E471" s="534">
        <v>0</v>
      </c>
      <c r="F471" s="532">
        <v>1.1499999999999999</v>
      </c>
      <c r="G471" s="532">
        <f t="shared" ref="G471:G492" si="30">F471</f>
        <v>1.1499999999999999</v>
      </c>
      <c r="H471" s="538" t="s">
        <v>16</v>
      </c>
      <c r="K471" s="519"/>
    </row>
    <row r="472" spans="1:11" s="527" customFormat="1" ht="18.75">
      <c r="A472" s="535"/>
      <c r="B472" s="537"/>
      <c r="C472" s="543" t="s">
        <v>144</v>
      </c>
      <c r="D472" s="535" t="s">
        <v>139</v>
      </c>
      <c r="E472" s="534">
        <v>0</v>
      </c>
      <c r="F472" s="532">
        <v>142.80000000000001</v>
      </c>
      <c r="G472" s="532">
        <f t="shared" si="30"/>
        <v>142.80000000000001</v>
      </c>
      <c r="H472" s="538" t="s">
        <v>16</v>
      </c>
      <c r="K472" s="519"/>
    </row>
    <row r="473" spans="1:11" s="527" customFormat="1" ht="18.75">
      <c r="A473" s="535"/>
      <c r="B473" s="537"/>
      <c r="C473" s="539" t="s">
        <v>143</v>
      </c>
      <c r="D473" s="535" t="s">
        <v>17</v>
      </c>
      <c r="E473" s="534">
        <v>0</v>
      </c>
      <c r="F473" s="544">
        <v>16</v>
      </c>
      <c r="G473" s="544">
        <f t="shared" si="30"/>
        <v>16</v>
      </c>
      <c r="H473" s="538" t="s">
        <v>16</v>
      </c>
      <c r="K473" s="519"/>
    </row>
    <row r="474" spans="1:11" s="527" customFormat="1" ht="18.75">
      <c r="A474" s="535"/>
      <c r="B474" s="537"/>
      <c r="C474" s="539" t="s">
        <v>142</v>
      </c>
      <c r="D474" s="535" t="s">
        <v>64</v>
      </c>
      <c r="E474" s="534">
        <v>0</v>
      </c>
      <c r="F474" s="532">
        <v>1.1499999999999999</v>
      </c>
      <c r="G474" s="532">
        <f t="shared" si="30"/>
        <v>1.1499999999999999</v>
      </c>
      <c r="H474" s="538" t="s">
        <v>16</v>
      </c>
      <c r="K474" s="519"/>
    </row>
    <row r="475" spans="1:11" s="527" customFormat="1" ht="37.5">
      <c r="A475" s="535"/>
      <c r="B475" s="537"/>
      <c r="C475" s="539" t="s">
        <v>141</v>
      </c>
      <c r="D475" s="535" t="s">
        <v>88</v>
      </c>
      <c r="E475" s="534">
        <v>0</v>
      </c>
      <c r="F475" s="532">
        <v>1.8</v>
      </c>
      <c r="G475" s="532">
        <f t="shared" si="30"/>
        <v>1.8</v>
      </c>
      <c r="H475" s="538" t="s">
        <v>16</v>
      </c>
      <c r="K475" s="519"/>
    </row>
    <row r="476" spans="1:11" s="527" customFormat="1" ht="18.75">
      <c r="A476" s="535"/>
      <c r="B476" s="537"/>
      <c r="C476" s="543" t="s">
        <v>140</v>
      </c>
      <c r="D476" s="535" t="s">
        <v>139</v>
      </c>
      <c r="E476" s="534">
        <v>0</v>
      </c>
      <c r="F476" s="533">
        <f>F475*0.12</f>
        <v>0.216</v>
      </c>
      <c r="G476" s="532">
        <f t="shared" si="30"/>
        <v>0.216</v>
      </c>
      <c r="H476" s="531" t="s">
        <v>16</v>
      </c>
      <c r="K476" s="519"/>
    </row>
    <row r="477" spans="1:11" s="540" customFormat="1" ht="37.5">
      <c r="A477" s="542">
        <v>36</v>
      </c>
      <c r="B477" s="541" t="s">
        <v>19</v>
      </c>
      <c r="C477" s="545" t="s">
        <v>825</v>
      </c>
      <c r="D477" s="535"/>
      <c r="E477" s="534"/>
      <c r="F477" s="532"/>
      <c r="G477" s="532">
        <f t="shared" si="30"/>
        <v>0</v>
      </c>
      <c r="H477" s="538"/>
      <c r="K477" s="519"/>
    </row>
    <row r="478" spans="1:11" s="540" customFormat="1" ht="18.75">
      <c r="A478" s="542"/>
      <c r="B478" s="541"/>
      <c r="C478" s="539" t="s">
        <v>824</v>
      </c>
      <c r="D478" s="535" t="s">
        <v>64</v>
      </c>
      <c r="E478" s="534">
        <v>0</v>
      </c>
      <c r="F478" s="532">
        <v>5</v>
      </c>
      <c r="G478" s="532">
        <f t="shared" si="30"/>
        <v>5</v>
      </c>
      <c r="H478" s="538" t="s">
        <v>16</v>
      </c>
      <c r="K478" s="519"/>
    </row>
    <row r="479" spans="1:11" s="540" customFormat="1" ht="18.75">
      <c r="A479" s="542"/>
      <c r="B479" s="541"/>
      <c r="C479" s="543" t="s">
        <v>823</v>
      </c>
      <c r="D479" s="535" t="s">
        <v>139</v>
      </c>
      <c r="E479" s="534">
        <v>0</v>
      </c>
      <c r="F479" s="532">
        <v>1386.3</v>
      </c>
      <c r="G479" s="532">
        <f t="shared" si="30"/>
        <v>1386.3</v>
      </c>
      <c r="H479" s="538" t="s">
        <v>16</v>
      </c>
      <c r="K479" s="519"/>
    </row>
    <row r="480" spans="1:11" s="540" customFormat="1" ht="18.75">
      <c r="A480" s="542"/>
      <c r="B480" s="541"/>
      <c r="C480" s="539" t="s">
        <v>299</v>
      </c>
      <c r="D480" s="535" t="s">
        <v>64</v>
      </c>
      <c r="E480" s="534">
        <v>0</v>
      </c>
      <c r="F480" s="532">
        <v>20.48</v>
      </c>
      <c r="G480" s="532">
        <f t="shared" si="30"/>
        <v>20.48</v>
      </c>
      <c r="H480" s="538" t="s">
        <v>16</v>
      </c>
      <c r="K480" s="519"/>
    </row>
    <row r="481" spans="1:11" s="540" customFormat="1" ht="18.75">
      <c r="A481" s="542"/>
      <c r="B481" s="541"/>
      <c r="C481" s="543" t="s">
        <v>822</v>
      </c>
      <c r="D481" s="535" t="s">
        <v>139</v>
      </c>
      <c r="E481" s="534">
        <v>0</v>
      </c>
      <c r="F481" s="532">
        <v>164.2</v>
      </c>
      <c r="G481" s="532">
        <f t="shared" si="30"/>
        <v>164.2</v>
      </c>
      <c r="H481" s="538" t="s">
        <v>16</v>
      </c>
      <c r="K481" s="519"/>
    </row>
    <row r="482" spans="1:11" s="540" customFormat="1" ht="18.75">
      <c r="A482" s="542"/>
      <c r="B482" s="541"/>
      <c r="C482" s="539" t="s">
        <v>821</v>
      </c>
      <c r="D482" s="535" t="s">
        <v>64</v>
      </c>
      <c r="E482" s="534">
        <v>0</v>
      </c>
      <c r="F482" s="532">
        <v>2.5099999999999998</v>
      </c>
      <c r="G482" s="532">
        <f t="shared" si="30"/>
        <v>2.5099999999999998</v>
      </c>
      <c r="H482" s="538" t="s">
        <v>16</v>
      </c>
      <c r="K482" s="519"/>
    </row>
    <row r="483" spans="1:11" s="540" customFormat="1" ht="18.75">
      <c r="A483" s="542"/>
      <c r="B483" s="541"/>
      <c r="C483" s="543" t="s">
        <v>297</v>
      </c>
      <c r="D483" s="535" t="s">
        <v>139</v>
      </c>
      <c r="E483" s="534">
        <v>0</v>
      </c>
      <c r="F483" s="532">
        <v>23</v>
      </c>
      <c r="G483" s="532">
        <f t="shared" si="30"/>
        <v>23</v>
      </c>
      <c r="H483" s="538" t="s">
        <v>16</v>
      </c>
      <c r="K483" s="519"/>
    </row>
    <row r="484" spans="1:11" s="540" customFormat="1" ht="18.75">
      <c r="A484" s="542"/>
      <c r="B484" s="541"/>
      <c r="C484" s="539" t="s">
        <v>164</v>
      </c>
      <c r="D484" s="535" t="s">
        <v>17</v>
      </c>
      <c r="E484" s="534">
        <v>0</v>
      </c>
      <c r="F484" s="532">
        <v>12</v>
      </c>
      <c r="G484" s="532">
        <f t="shared" si="30"/>
        <v>12</v>
      </c>
      <c r="H484" s="538" t="s">
        <v>16</v>
      </c>
      <c r="K484" s="519"/>
    </row>
    <row r="485" spans="1:11" s="540" customFormat="1" ht="18.75">
      <c r="A485" s="542"/>
      <c r="B485" s="541"/>
      <c r="C485" s="539" t="s">
        <v>143</v>
      </c>
      <c r="D485" s="535" t="s">
        <v>17</v>
      </c>
      <c r="E485" s="534">
        <v>0</v>
      </c>
      <c r="F485" s="532">
        <v>12</v>
      </c>
      <c r="G485" s="532">
        <f t="shared" si="30"/>
        <v>12</v>
      </c>
      <c r="H485" s="538" t="s">
        <v>16</v>
      </c>
      <c r="K485" s="519"/>
    </row>
    <row r="486" spans="1:11" s="540" customFormat="1" ht="18.75">
      <c r="A486" s="542"/>
      <c r="B486" s="541"/>
      <c r="C486" s="539" t="s">
        <v>183</v>
      </c>
      <c r="D486" s="535" t="s">
        <v>17</v>
      </c>
      <c r="E486" s="534">
        <v>0</v>
      </c>
      <c r="F486" s="544">
        <v>10</v>
      </c>
      <c r="G486" s="532">
        <f t="shared" si="30"/>
        <v>10</v>
      </c>
      <c r="H486" s="538" t="s">
        <v>16</v>
      </c>
      <c r="K486" s="519"/>
    </row>
    <row r="487" spans="1:11" s="540" customFormat="1" ht="18.75">
      <c r="A487" s="542"/>
      <c r="B487" s="541"/>
      <c r="C487" s="539" t="s">
        <v>142</v>
      </c>
      <c r="D487" s="535" t="s">
        <v>64</v>
      </c>
      <c r="E487" s="534">
        <v>0</v>
      </c>
      <c r="F487" s="532">
        <v>27.99</v>
      </c>
      <c r="G487" s="532">
        <f t="shared" si="30"/>
        <v>27.99</v>
      </c>
      <c r="H487" s="538" t="s">
        <v>16</v>
      </c>
      <c r="K487" s="519"/>
    </row>
    <row r="488" spans="1:11" s="540" customFormat="1" ht="18.75">
      <c r="A488" s="542"/>
      <c r="B488" s="541"/>
      <c r="C488" s="539" t="s">
        <v>156</v>
      </c>
      <c r="D488" s="535" t="s">
        <v>155</v>
      </c>
      <c r="E488" s="534">
        <v>0</v>
      </c>
      <c r="F488" s="533" t="s">
        <v>820</v>
      </c>
      <c r="G488" s="532" t="str">
        <f t="shared" si="30"/>
        <v>55,00/1573,5</v>
      </c>
      <c r="H488" s="531" t="s">
        <v>16</v>
      </c>
      <c r="K488" s="519"/>
    </row>
    <row r="489" spans="1:11" s="540" customFormat="1" ht="18.75">
      <c r="A489" s="542"/>
      <c r="B489" s="541"/>
      <c r="C489" s="543" t="s">
        <v>162</v>
      </c>
      <c r="D489" s="535" t="s">
        <v>139</v>
      </c>
      <c r="E489" s="534">
        <v>0</v>
      </c>
      <c r="F489" s="532">
        <v>15.7</v>
      </c>
      <c r="G489" s="532">
        <f t="shared" si="30"/>
        <v>15.7</v>
      </c>
      <c r="H489" s="538" t="s">
        <v>16</v>
      </c>
      <c r="K489" s="519"/>
    </row>
    <row r="490" spans="1:11" s="540" customFormat="1" ht="18.75">
      <c r="A490" s="542"/>
      <c r="B490" s="541"/>
      <c r="C490" s="539" t="s">
        <v>819</v>
      </c>
      <c r="D490" s="535" t="s">
        <v>64</v>
      </c>
      <c r="E490" s="534">
        <v>0</v>
      </c>
      <c r="F490" s="532">
        <v>55</v>
      </c>
      <c r="G490" s="534">
        <f t="shared" si="30"/>
        <v>55</v>
      </c>
      <c r="H490" s="531" t="s">
        <v>16</v>
      </c>
      <c r="K490" s="519"/>
    </row>
    <row r="491" spans="1:11" s="527" customFormat="1" ht="37.5">
      <c r="A491" s="535"/>
      <c r="B491" s="537"/>
      <c r="C491" s="539" t="s">
        <v>141</v>
      </c>
      <c r="D491" s="535" t="s">
        <v>88</v>
      </c>
      <c r="E491" s="534">
        <v>0</v>
      </c>
      <c r="F491" s="532">
        <v>21</v>
      </c>
      <c r="G491" s="532">
        <f t="shared" si="30"/>
        <v>21</v>
      </c>
      <c r="H491" s="538" t="s">
        <v>16</v>
      </c>
      <c r="K491" s="519"/>
    </row>
    <row r="492" spans="1:11" s="527" customFormat="1" ht="18.75">
      <c r="A492" s="535"/>
      <c r="B492" s="537"/>
      <c r="C492" s="536" t="s">
        <v>140</v>
      </c>
      <c r="D492" s="535" t="s">
        <v>139</v>
      </c>
      <c r="E492" s="534">
        <v>0</v>
      </c>
      <c r="F492" s="533">
        <f>F491*0.12</f>
        <v>2.52</v>
      </c>
      <c r="G492" s="532">
        <f t="shared" si="30"/>
        <v>2.52</v>
      </c>
      <c r="H492" s="531" t="s">
        <v>16</v>
      </c>
      <c r="K492" s="519"/>
    </row>
    <row r="493" spans="1:11" s="527" customFormat="1" ht="18.75">
      <c r="A493" s="525"/>
      <c r="B493" s="528"/>
      <c r="C493" s="530"/>
      <c r="D493" s="525"/>
      <c r="E493" s="529"/>
      <c r="F493" s="529"/>
      <c r="G493" s="529"/>
      <c r="H493" s="528"/>
      <c r="K493" s="519"/>
    </row>
    <row r="494" spans="1:11" s="522" customFormat="1" ht="18.75">
      <c r="A494" s="524" t="str">
        <f>A12</f>
        <v xml:space="preserve">Представитель заказчика </v>
      </c>
      <c r="B494" s="524"/>
      <c r="D494" s="524"/>
      <c r="F494" s="524"/>
      <c r="G494" s="524"/>
      <c r="H494" s="524"/>
      <c r="K494" s="519"/>
    </row>
    <row r="495" spans="1:11" ht="18.75" customHeight="1">
      <c r="A495" s="526" t="str">
        <f>A13</f>
        <v>Руководитель проектного офиса ООО «ЕТУ"</v>
      </c>
      <c r="B495" s="526"/>
      <c r="C495" s="526"/>
      <c r="D495" s="526"/>
      <c r="E495" s="526"/>
      <c r="F495" s="526"/>
      <c r="G495" s="526"/>
      <c r="H495" s="526"/>
    </row>
    <row r="496" spans="1:11" ht="18.75">
      <c r="A496" s="521" t="e">
        <f>#REF!</f>
        <v>#REF!</v>
      </c>
      <c r="B496" s="521"/>
      <c r="C496" s="521"/>
      <c r="D496" s="521"/>
      <c r="E496" s="521"/>
      <c r="F496" s="521"/>
      <c r="G496" s="521" t="str">
        <f>G13</f>
        <v>Гуляев Е.В.</v>
      </c>
      <c r="H496" s="521"/>
    </row>
    <row r="497" spans="1:11" s="520" customFormat="1">
      <c r="A497" s="837" t="s">
        <v>15</v>
      </c>
      <c r="B497" s="837"/>
      <c r="C497" s="837"/>
      <c r="D497" s="837"/>
      <c r="E497" s="837"/>
      <c r="F497" s="837"/>
      <c r="G497" s="837"/>
      <c r="H497" s="837"/>
      <c r="K497" s="519"/>
    </row>
    <row r="498" spans="1:11" ht="18.75">
      <c r="A498" s="526" t="str">
        <f>A14</f>
        <v>Главный инженер проектов</v>
      </c>
      <c r="B498" s="526"/>
      <c r="C498" s="526"/>
      <c r="D498" s="526"/>
      <c r="E498" s="526"/>
      <c r="F498" s="526"/>
      <c r="G498" s="526"/>
      <c r="H498" s="526"/>
    </row>
    <row r="499" spans="1:11" ht="18.75">
      <c r="A499" s="521" t="str">
        <f>A15</f>
        <v>ООО "ЕТУ"</v>
      </c>
      <c r="B499" s="521"/>
      <c r="C499" s="521"/>
      <c r="D499" s="521"/>
      <c r="E499" s="521"/>
      <c r="F499" s="521"/>
      <c r="G499" s="521" t="str">
        <f>G15</f>
        <v>Егоров Л.В.</v>
      </c>
      <c r="H499" s="521"/>
    </row>
    <row r="500" spans="1:11" s="520" customFormat="1">
      <c r="A500" s="847" t="s">
        <v>15</v>
      </c>
      <c r="B500" s="847"/>
      <c r="C500" s="847"/>
      <c r="D500" s="847"/>
      <c r="E500" s="847"/>
      <c r="F500" s="847"/>
      <c r="G500" s="847"/>
      <c r="H500" s="847"/>
      <c r="K500" s="519"/>
    </row>
    <row r="501" spans="1:11" s="520" customFormat="1" ht="18.75">
      <c r="A501" s="525"/>
      <c r="B501" s="525"/>
      <c r="C501" s="525"/>
      <c r="D501" s="525"/>
      <c r="E501" s="525"/>
      <c r="F501" s="525"/>
      <c r="G501" s="525"/>
      <c r="H501" s="525"/>
      <c r="K501" s="519"/>
    </row>
    <row r="502" spans="1:11" ht="18.75">
      <c r="A502" s="526" t="str">
        <f>A17</f>
        <v>Заместитель руководителя направления по строительству</v>
      </c>
      <c r="B502" s="525"/>
      <c r="C502" s="525"/>
      <c r="D502" s="525"/>
      <c r="E502" s="525"/>
      <c r="F502" s="525"/>
      <c r="G502" s="525"/>
      <c r="H502" s="525"/>
    </row>
    <row r="503" spans="1:11" ht="18.75">
      <c r="A503" s="526" t="str">
        <f>A18</f>
        <v>объектов минеральных грузов ООО "ЕТУ"</v>
      </c>
      <c r="B503" s="525"/>
      <c r="C503" s="525"/>
      <c r="D503" s="525"/>
      <c r="E503" s="525"/>
      <c r="F503" s="525"/>
      <c r="G503" s="525"/>
      <c r="H503" s="525"/>
    </row>
    <row r="504" spans="1:11" ht="18.75">
      <c r="A504" s="521" t="e">
        <f>#REF!</f>
        <v>#REF!</v>
      </c>
      <c r="B504" s="521"/>
      <c r="C504" s="521"/>
      <c r="D504" s="521"/>
      <c r="E504" s="521"/>
      <c r="F504" s="521"/>
      <c r="G504" s="521" t="str">
        <f>G18</f>
        <v>Боровков А.Ю</v>
      </c>
      <c r="H504" s="521"/>
    </row>
    <row r="505" spans="1:11">
      <c r="A505" s="847" t="s">
        <v>15</v>
      </c>
      <c r="B505" s="847"/>
      <c r="C505" s="847"/>
      <c r="D505" s="847"/>
      <c r="E505" s="847"/>
      <c r="F505" s="847"/>
      <c r="G505" s="847"/>
      <c r="H505" s="847"/>
    </row>
    <row r="506" spans="1:11" ht="18.75">
      <c r="A506" s="525"/>
      <c r="B506" s="525"/>
      <c r="C506" s="525"/>
      <c r="D506" s="525"/>
      <c r="E506" s="525"/>
      <c r="F506" s="525"/>
      <c r="G506" s="525"/>
      <c r="H506" s="525"/>
    </row>
    <row r="507" spans="1:11" s="522" customFormat="1" ht="18.75">
      <c r="A507" s="524" t="str">
        <f>A20</f>
        <v xml:space="preserve">Представитель подрядной строительной организации </v>
      </c>
      <c r="B507" s="523"/>
      <c r="C507" s="523"/>
      <c r="D507" s="523"/>
      <c r="E507" s="523"/>
      <c r="F507" s="523"/>
      <c r="G507" s="523"/>
      <c r="H507" s="523"/>
      <c r="K507" s="519"/>
    </row>
    <row r="508" spans="1:11" ht="18.75">
      <c r="A508" s="521" t="str">
        <f>A21</f>
        <v>Руководитель проекта ООО «КиКГЕОСТРОЙ»</v>
      </c>
      <c r="B508" s="521"/>
      <c r="C508" s="521"/>
      <c r="D508" s="521"/>
      <c r="E508" s="521"/>
      <c r="F508" s="521"/>
      <c r="G508" s="521" t="str">
        <f>G21</f>
        <v>Шевчук  К.А.</v>
      </c>
      <c r="H508" s="521"/>
    </row>
    <row r="509" spans="1:11" s="520" customFormat="1" ht="13.15" customHeight="1">
      <c r="A509" s="837" t="s">
        <v>15</v>
      </c>
      <c r="B509" s="837"/>
      <c r="C509" s="837"/>
      <c r="D509" s="837"/>
      <c r="E509" s="837"/>
      <c r="F509" s="837"/>
      <c r="G509" s="837"/>
      <c r="H509" s="837"/>
      <c r="K509" s="519"/>
    </row>
    <row r="510" spans="1:11" s="520" customFormat="1" ht="18.75">
      <c r="A510" s="842"/>
      <c r="B510" s="842"/>
      <c r="C510" s="842"/>
      <c r="D510" s="842"/>
      <c r="E510" s="842"/>
      <c r="F510" s="842"/>
      <c r="G510" s="842"/>
      <c r="H510" s="842"/>
      <c r="K510" s="519"/>
    </row>
    <row r="511" spans="1:11" s="520" customFormat="1" ht="18.75">
      <c r="A511" s="842"/>
      <c r="B511" s="842"/>
      <c r="C511" s="842"/>
      <c r="D511" s="842"/>
      <c r="E511" s="842"/>
      <c r="F511" s="842"/>
      <c r="G511" s="842"/>
      <c r="H511" s="842"/>
      <c r="K511" s="519"/>
    </row>
  </sheetData>
  <autoFilter ref="A35:H492" xr:uid="{E902CE38-DE46-4621-8F37-5238F2CDB745}"/>
  <mergeCells count="21">
    <mergeCell ref="A26:H26"/>
    <mergeCell ref="A28:H29"/>
    <mergeCell ref="A509:H509"/>
    <mergeCell ref="A510:H510"/>
    <mergeCell ref="A511:H511"/>
    <mergeCell ref="A30:H30"/>
    <mergeCell ref="A32:H32"/>
    <mergeCell ref="A36:H36"/>
    <mergeCell ref="A497:H497"/>
    <mergeCell ref="A500:H500"/>
    <mergeCell ref="A505:H505"/>
    <mergeCell ref="A10:H10"/>
    <mergeCell ref="A15:C15"/>
    <mergeCell ref="A16:H16"/>
    <mergeCell ref="A19:H19"/>
    <mergeCell ref="A22:H22"/>
    <mergeCell ref="A1:H1"/>
    <mergeCell ref="A2:H2"/>
    <mergeCell ref="A3:H3"/>
    <mergeCell ref="A6:H6"/>
    <mergeCell ref="A7:H7"/>
  </mergeCells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headerFooter>
    <oddFooter>Страница 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1A8A5-84DA-4A39-B1A2-53D9CEBBB44E}">
  <sheetPr>
    <pageSetUpPr fitToPage="1"/>
  </sheetPr>
  <dimension ref="A1:BP130"/>
  <sheetViews>
    <sheetView topLeftCell="A105" workbookViewId="0">
      <selection activeCell="I119" sqref="I119"/>
    </sheetView>
  </sheetViews>
  <sheetFormatPr defaultColWidth="9.140625" defaultRowHeight="11.25" customHeight="1"/>
  <cols>
    <col min="1" max="1" width="9" style="601" customWidth="1"/>
    <col min="2" max="2" width="20.140625" style="601" customWidth="1"/>
    <col min="3" max="4" width="10.42578125" style="601" customWidth="1"/>
    <col min="5" max="5" width="13.28515625" style="601" customWidth="1"/>
    <col min="6" max="8" width="11.7109375" style="601" customWidth="1"/>
    <col min="9" max="10" width="12.7109375" style="601" customWidth="1"/>
    <col min="11" max="12" width="11.7109375" style="601" customWidth="1"/>
    <col min="13" max="13" width="12.7109375" style="601" customWidth="1"/>
    <col min="14" max="14" width="11.140625" style="601" customWidth="1"/>
    <col min="15" max="16" width="9.140625" style="601"/>
    <col min="17" max="17" width="8.42578125" style="601" customWidth="1"/>
    <col min="18" max="18" width="8.7109375" style="601" customWidth="1"/>
    <col min="19" max="22" width="50" style="602" hidden="1" customWidth="1"/>
    <col min="23" max="27" width="61.5703125" style="602" hidden="1" customWidth="1"/>
    <col min="28" max="53" width="160" style="605" hidden="1" customWidth="1"/>
    <col min="54" max="61" width="96.7109375" style="604" hidden="1" customWidth="1"/>
    <col min="62" max="62" width="160" style="603" hidden="1" customWidth="1"/>
    <col min="63" max="63" width="34.140625" style="602" hidden="1" customWidth="1"/>
    <col min="64" max="64" width="130.85546875" style="602" hidden="1" customWidth="1"/>
    <col min="65" max="68" width="98.42578125" style="602" hidden="1" customWidth="1"/>
    <col min="69" max="16384" width="9.140625" style="601"/>
  </cols>
  <sheetData>
    <row r="1" spans="1:53" s="606" customFormat="1" ht="15">
      <c r="A1" s="607"/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70"/>
    </row>
    <row r="2" spans="1:53" s="606" customFormat="1" ht="11.25" customHeight="1">
      <c r="A2" s="848" t="s">
        <v>377</v>
      </c>
      <c r="B2" s="848"/>
      <c r="C2" s="848"/>
      <c r="D2" s="675"/>
      <c r="E2" s="607"/>
      <c r="F2" s="607"/>
      <c r="G2" s="607"/>
      <c r="H2" s="607"/>
      <c r="I2" s="607"/>
      <c r="J2" s="848" t="s">
        <v>378</v>
      </c>
      <c r="K2" s="848"/>
      <c r="L2" s="848"/>
      <c r="M2" s="848"/>
    </row>
    <row r="3" spans="1:53" s="606" customFormat="1" ht="11.25" customHeight="1">
      <c r="A3" s="849"/>
      <c r="B3" s="849"/>
      <c r="C3" s="849"/>
      <c r="D3" s="849"/>
      <c r="E3" s="607"/>
      <c r="F3" s="607"/>
      <c r="G3" s="607"/>
      <c r="H3" s="607"/>
      <c r="I3" s="850"/>
      <c r="J3" s="850"/>
      <c r="K3" s="850"/>
      <c r="L3" s="850"/>
      <c r="M3" s="850"/>
    </row>
    <row r="4" spans="1:53" s="606" customFormat="1" ht="15">
      <c r="A4" s="851"/>
      <c r="B4" s="851"/>
      <c r="C4" s="851"/>
      <c r="D4" s="851"/>
      <c r="E4" s="607"/>
      <c r="F4" s="607"/>
      <c r="G4" s="607"/>
      <c r="H4" s="607"/>
      <c r="I4" s="851"/>
      <c r="J4" s="851"/>
      <c r="K4" s="851"/>
      <c r="L4" s="851"/>
      <c r="M4" s="851"/>
      <c r="S4" s="602" t="s">
        <v>379</v>
      </c>
      <c r="T4" s="602" t="s">
        <v>379</v>
      </c>
      <c r="U4" s="602" t="s">
        <v>379</v>
      </c>
      <c r="V4" s="602" t="s">
        <v>379</v>
      </c>
      <c r="W4" s="602" t="s">
        <v>379</v>
      </c>
      <c r="X4" s="602" t="s">
        <v>379</v>
      </c>
      <c r="Y4" s="602" t="s">
        <v>379</v>
      </c>
      <c r="Z4" s="602" t="s">
        <v>379</v>
      </c>
      <c r="AA4" s="602" t="s">
        <v>379</v>
      </c>
    </row>
    <row r="5" spans="1:53" s="606" customFormat="1" ht="11.25" customHeight="1">
      <c r="A5" s="673"/>
      <c r="B5" s="672"/>
      <c r="C5" s="674"/>
      <c r="D5" s="674"/>
      <c r="E5" s="607"/>
      <c r="F5" s="607"/>
      <c r="G5" s="607"/>
      <c r="H5" s="607"/>
      <c r="I5" s="673"/>
      <c r="J5" s="673"/>
      <c r="K5" s="673"/>
      <c r="L5" s="673"/>
      <c r="M5" s="672"/>
    </row>
    <row r="6" spans="1:53" s="606" customFormat="1" ht="11.25" customHeight="1">
      <c r="A6" s="607" t="s">
        <v>380</v>
      </c>
      <c r="B6" s="614"/>
      <c r="C6" s="614"/>
      <c r="D6" s="614"/>
      <c r="E6" s="607"/>
      <c r="F6" s="607"/>
      <c r="G6" s="607"/>
      <c r="H6" s="607"/>
      <c r="I6" s="607"/>
      <c r="J6" s="607"/>
      <c r="K6" s="614"/>
      <c r="L6" s="614"/>
      <c r="M6" s="671" t="s">
        <v>380</v>
      </c>
    </row>
    <row r="7" spans="1:53" s="606" customFormat="1" ht="11.25" customHeight="1">
      <c r="A7" s="607"/>
      <c r="B7" s="607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70"/>
    </row>
    <row r="8" spans="1:53" s="606" customFormat="1" ht="15">
      <c r="A8" s="859" t="s">
        <v>381</v>
      </c>
      <c r="B8" s="859"/>
      <c r="C8" s="859"/>
      <c r="D8" s="859"/>
      <c r="E8" s="859"/>
      <c r="F8" s="859"/>
      <c r="G8" s="859"/>
      <c r="H8" s="859"/>
      <c r="I8" s="859"/>
      <c r="J8" s="859"/>
      <c r="K8" s="859"/>
      <c r="L8" s="859"/>
      <c r="M8" s="859"/>
      <c r="AB8" s="668" t="s">
        <v>381</v>
      </c>
      <c r="AC8" s="668" t="s">
        <v>379</v>
      </c>
      <c r="AD8" s="668" t="s">
        <v>379</v>
      </c>
      <c r="AE8" s="668" t="s">
        <v>379</v>
      </c>
      <c r="AF8" s="668" t="s">
        <v>379</v>
      </c>
      <c r="AG8" s="668" t="s">
        <v>379</v>
      </c>
      <c r="AH8" s="668" t="s">
        <v>379</v>
      </c>
      <c r="AI8" s="668" t="s">
        <v>379</v>
      </c>
      <c r="AJ8" s="668" t="s">
        <v>379</v>
      </c>
      <c r="AK8" s="668" t="s">
        <v>379</v>
      </c>
      <c r="AL8" s="668" t="s">
        <v>379</v>
      </c>
      <c r="AM8" s="668" t="s">
        <v>379</v>
      </c>
      <c r="AN8" s="668" t="s">
        <v>379</v>
      </c>
    </row>
    <row r="9" spans="1:53" s="606" customFormat="1" ht="15">
      <c r="A9" s="852" t="s">
        <v>382</v>
      </c>
      <c r="B9" s="852"/>
      <c r="C9" s="852"/>
      <c r="D9" s="852"/>
      <c r="E9" s="852"/>
      <c r="F9" s="852"/>
      <c r="G9" s="852"/>
      <c r="H9" s="852"/>
      <c r="I9" s="852"/>
      <c r="J9" s="852"/>
      <c r="K9" s="852"/>
      <c r="L9" s="852"/>
      <c r="M9" s="852"/>
    </row>
    <row r="10" spans="1:53" s="606" customFormat="1" ht="15">
      <c r="A10" s="669"/>
      <c r="B10" s="669"/>
      <c r="C10" s="669"/>
      <c r="D10" s="669"/>
      <c r="E10" s="669"/>
      <c r="F10" s="669"/>
      <c r="G10" s="669"/>
      <c r="H10" s="669"/>
      <c r="I10" s="669"/>
      <c r="J10" s="669"/>
      <c r="K10" s="669"/>
      <c r="L10" s="669"/>
      <c r="M10" s="669"/>
    </row>
    <row r="11" spans="1:53" s="606" customFormat="1" ht="28.5" customHeight="1">
      <c r="A11" s="860" t="s">
        <v>383</v>
      </c>
      <c r="B11" s="860"/>
      <c r="C11" s="860"/>
      <c r="D11" s="860"/>
      <c r="E11" s="860"/>
      <c r="F11" s="860"/>
      <c r="G11" s="860"/>
      <c r="H11" s="860"/>
      <c r="I11" s="860"/>
      <c r="J11" s="860"/>
      <c r="K11" s="860"/>
      <c r="L11" s="860"/>
      <c r="M11" s="860"/>
    </row>
    <row r="12" spans="1:53" s="606" customFormat="1" ht="21" customHeight="1">
      <c r="A12" s="852" t="s">
        <v>384</v>
      </c>
      <c r="B12" s="852"/>
      <c r="C12" s="852"/>
      <c r="D12" s="852"/>
      <c r="E12" s="852"/>
      <c r="F12" s="852"/>
      <c r="G12" s="852"/>
      <c r="H12" s="852"/>
      <c r="I12" s="852"/>
      <c r="J12" s="852"/>
      <c r="K12" s="852"/>
      <c r="L12" s="852"/>
      <c r="M12" s="852"/>
    </row>
    <row r="13" spans="1:53" s="606" customFormat="1" ht="15">
      <c r="A13" s="859" t="s">
        <v>386</v>
      </c>
      <c r="B13" s="859"/>
      <c r="C13" s="859"/>
      <c r="D13" s="859"/>
      <c r="E13" s="859"/>
      <c r="F13" s="859"/>
      <c r="G13" s="859"/>
      <c r="H13" s="859"/>
      <c r="I13" s="859"/>
      <c r="J13" s="859"/>
      <c r="K13" s="859"/>
      <c r="L13" s="859"/>
      <c r="M13" s="859"/>
      <c r="AO13" s="668" t="s">
        <v>386</v>
      </c>
      <c r="AP13" s="668" t="s">
        <v>379</v>
      </c>
      <c r="AQ13" s="668" t="s">
        <v>379</v>
      </c>
      <c r="AR13" s="668" t="s">
        <v>379</v>
      </c>
      <c r="AS13" s="668" t="s">
        <v>379</v>
      </c>
      <c r="AT13" s="668" t="s">
        <v>379</v>
      </c>
      <c r="AU13" s="668" t="s">
        <v>379</v>
      </c>
      <c r="AV13" s="668" t="s">
        <v>379</v>
      </c>
      <c r="AW13" s="668" t="s">
        <v>379</v>
      </c>
      <c r="AX13" s="668" t="s">
        <v>379</v>
      </c>
      <c r="AY13" s="668" t="s">
        <v>379</v>
      </c>
      <c r="AZ13" s="668" t="s">
        <v>379</v>
      </c>
      <c r="BA13" s="668" t="s">
        <v>379</v>
      </c>
    </row>
    <row r="14" spans="1:53" s="606" customFormat="1" ht="15.75" customHeight="1">
      <c r="A14" s="852" t="s">
        <v>387</v>
      </c>
      <c r="B14" s="852"/>
      <c r="C14" s="852"/>
      <c r="D14" s="852"/>
      <c r="E14" s="852"/>
      <c r="F14" s="852"/>
      <c r="G14" s="852"/>
      <c r="H14" s="852"/>
      <c r="I14" s="852"/>
      <c r="J14" s="852"/>
      <c r="K14" s="852"/>
      <c r="L14" s="852"/>
      <c r="M14" s="852"/>
    </row>
    <row r="15" spans="1:53" s="606" customFormat="1" ht="30.75" customHeight="1">
      <c r="A15" s="607"/>
      <c r="B15" s="608" t="s">
        <v>473</v>
      </c>
      <c r="C15" s="853" t="s">
        <v>474</v>
      </c>
      <c r="D15" s="853"/>
      <c r="E15" s="853"/>
      <c r="F15" s="853"/>
      <c r="G15" s="853"/>
      <c r="H15" s="667"/>
      <c r="I15" s="667"/>
      <c r="J15" s="667"/>
      <c r="K15" s="667"/>
      <c r="L15" s="667"/>
      <c r="M15" s="667"/>
      <c r="N15" s="666"/>
      <c r="O15" s="666"/>
    </row>
    <row r="16" spans="1:53" s="606" customFormat="1" ht="12.75" customHeight="1">
      <c r="B16" s="609" t="s">
        <v>475</v>
      </c>
      <c r="C16" s="609"/>
      <c r="D16" s="630"/>
      <c r="E16" s="662">
        <v>1426.252</v>
      </c>
      <c r="F16" s="660" t="s">
        <v>685</v>
      </c>
      <c r="H16" s="609"/>
      <c r="I16" s="609"/>
      <c r="J16" s="609"/>
      <c r="K16" s="609"/>
      <c r="L16" s="609"/>
      <c r="M16" s="665"/>
      <c r="N16" s="665"/>
      <c r="O16" s="609"/>
    </row>
    <row r="17" spans="1:64" s="606" customFormat="1" ht="12.75" customHeight="1">
      <c r="B17" s="609" t="s">
        <v>477</v>
      </c>
      <c r="D17" s="630"/>
      <c r="E17" s="662">
        <v>394.35500000000002</v>
      </c>
      <c r="F17" s="660" t="s">
        <v>685</v>
      </c>
      <c r="H17" s="609"/>
      <c r="I17" s="609"/>
      <c r="J17" s="609"/>
      <c r="K17" s="609"/>
      <c r="L17" s="609"/>
      <c r="M17" s="665"/>
      <c r="N17" s="665"/>
      <c r="O17" s="609"/>
    </row>
    <row r="18" spans="1:64" s="606" customFormat="1" ht="12.75" customHeight="1">
      <c r="B18" s="609" t="s">
        <v>898</v>
      </c>
      <c r="D18" s="630"/>
      <c r="E18" s="662">
        <v>535.77700000000004</v>
      </c>
      <c r="F18" s="660" t="s">
        <v>685</v>
      </c>
      <c r="H18" s="609"/>
      <c r="I18" s="609"/>
      <c r="J18" s="609"/>
      <c r="K18" s="609"/>
      <c r="L18" s="609"/>
      <c r="M18" s="665"/>
      <c r="N18" s="665"/>
      <c r="O18" s="609"/>
    </row>
    <row r="19" spans="1:64" s="606" customFormat="1" ht="12.75" customHeight="1">
      <c r="B19" s="609" t="s">
        <v>478</v>
      </c>
      <c r="C19" s="609"/>
      <c r="D19" s="630"/>
      <c r="E19" s="662">
        <v>363.32</v>
      </c>
      <c r="F19" s="660" t="s">
        <v>685</v>
      </c>
      <c r="H19" s="609"/>
      <c r="J19" s="609"/>
      <c r="K19" s="609"/>
      <c r="L19" s="609"/>
      <c r="M19" s="659"/>
      <c r="N19" s="664"/>
      <c r="O19" s="658"/>
    </row>
    <row r="20" spans="1:64" s="606" customFormat="1" ht="12.75" customHeight="1">
      <c r="B20" s="609" t="s">
        <v>479</v>
      </c>
      <c r="C20" s="609"/>
      <c r="D20" s="663"/>
      <c r="E20" s="662">
        <v>670.24</v>
      </c>
      <c r="F20" s="660" t="s">
        <v>480</v>
      </c>
      <c r="H20" s="609"/>
      <c r="J20" s="609"/>
      <c r="K20" s="609"/>
      <c r="L20" s="609"/>
      <c r="M20" s="661"/>
      <c r="N20" s="661"/>
      <c r="O20" s="660"/>
    </row>
    <row r="21" spans="1:64" s="606" customFormat="1" ht="15">
      <c r="B21" s="609" t="s">
        <v>481</v>
      </c>
      <c r="C21" s="609"/>
      <c r="E21" s="659"/>
      <c r="F21" s="854" t="s">
        <v>482</v>
      </c>
      <c r="G21" s="854"/>
      <c r="H21" s="854"/>
      <c r="I21" s="854"/>
      <c r="J21" s="854"/>
      <c r="K21" s="854"/>
      <c r="L21" s="854"/>
      <c r="M21" s="854"/>
      <c r="N21" s="661"/>
      <c r="O21" s="660"/>
      <c r="BB21" s="612" t="s">
        <v>482</v>
      </c>
      <c r="BC21" s="612" t="s">
        <v>379</v>
      </c>
      <c r="BD21" s="612" t="s">
        <v>379</v>
      </c>
      <c r="BE21" s="612" t="s">
        <v>379</v>
      </c>
      <c r="BF21" s="612" t="s">
        <v>379</v>
      </c>
      <c r="BG21" s="612" t="s">
        <v>379</v>
      </c>
      <c r="BH21" s="612" t="s">
        <v>379</v>
      </c>
      <c r="BI21" s="612" t="s">
        <v>379</v>
      </c>
    </row>
    <row r="22" spans="1:64" s="606" customFormat="1" ht="12.75" customHeight="1">
      <c r="A22" s="609"/>
      <c r="B22" s="609"/>
      <c r="D22" s="659"/>
      <c r="E22" s="658"/>
      <c r="F22" s="657"/>
      <c r="G22" s="656"/>
      <c r="H22" s="609"/>
      <c r="I22" s="609"/>
      <c r="J22" s="609"/>
      <c r="K22" s="609"/>
      <c r="L22" s="609"/>
      <c r="M22" s="609"/>
      <c r="N22" s="609"/>
    </row>
    <row r="23" spans="1:64" s="606" customFormat="1" ht="15">
      <c r="A23" s="655"/>
    </row>
    <row r="24" spans="1:64" s="606" customFormat="1" ht="36" customHeight="1">
      <c r="A24" s="855" t="s">
        <v>0</v>
      </c>
      <c r="B24" s="855" t="s">
        <v>388</v>
      </c>
      <c r="C24" s="855" t="s">
        <v>389</v>
      </c>
      <c r="D24" s="855"/>
      <c r="E24" s="855"/>
      <c r="F24" s="855" t="s">
        <v>390</v>
      </c>
      <c r="G24" s="856" t="s">
        <v>391</v>
      </c>
      <c r="H24" s="857"/>
      <c r="I24" s="856" t="s">
        <v>392</v>
      </c>
      <c r="J24" s="858"/>
      <c r="K24" s="857"/>
      <c r="L24" s="861" t="s">
        <v>393</v>
      </c>
      <c r="M24" s="862"/>
    </row>
    <row r="25" spans="1:64" s="606" customFormat="1" ht="46.5" customHeight="1">
      <c r="A25" s="855"/>
      <c r="B25" s="855"/>
      <c r="C25" s="855"/>
      <c r="D25" s="855"/>
      <c r="E25" s="855"/>
      <c r="F25" s="855"/>
      <c r="G25" s="653" t="s">
        <v>394</v>
      </c>
      <c r="H25" s="653" t="s">
        <v>395</v>
      </c>
      <c r="I25" s="855" t="s">
        <v>394</v>
      </c>
      <c r="J25" s="868" t="s">
        <v>397</v>
      </c>
      <c r="K25" s="653" t="s">
        <v>395</v>
      </c>
      <c r="L25" s="863"/>
      <c r="M25" s="864"/>
    </row>
    <row r="26" spans="1:64" s="606" customFormat="1" ht="24">
      <c r="A26" s="855"/>
      <c r="B26" s="855"/>
      <c r="C26" s="855"/>
      <c r="D26" s="855"/>
      <c r="E26" s="855"/>
      <c r="F26" s="855"/>
      <c r="G26" s="653" t="s">
        <v>397</v>
      </c>
      <c r="H26" s="654" t="s">
        <v>398</v>
      </c>
      <c r="I26" s="855"/>
      <c r="J26" s="869"/>
      <c r="K26" s="654" t="s">
        <v>398</v>
      </c>
      <c r="L26" s="653" t="s">
        <v>399</v>
      </c>
      <c r="M26" s="653" t="s">
        <v>400</v>
      </c>
    </row>
    <row r="27" spans="1:64" s="606" customFormat="1" ht="15">
      <c r="A27" s="652">
        <v>1</v>
      </c>
      <c r="B27" s="652">
        <v>2</v>
      </c>
      <c r="C27" s="870">
        <v>3</v>
      </c>
      <c r="D27" s="870"/>
      <c r="E27" s="870"/>
      <c r="F27" s="652">
        <v>4</v>
      </c>
      <c r="G27" s="652">
        <v>5</v>
      </c>
      <c r="H27" s="652">
        <v>6</v>
      </c>
      <c r="I27" s="652">
        <v>7</v>
      </c>
      <c r="J27" s="652">
        <v>8</v>
      </c>
      <c r="K27" s="652">
        <v>9</v>
      </c>
      <c r="L27" s="652">
        <v>10</v>
      </c>
      <c r="M27" s="652">
        <v>11</v>
      </c>
    </row>
    <row r="28" spans="1:64" s="606" customFormat="1" ht="15">
      <c r="A28" s="871" t="s">
        <v>675</v>
      </c>
      <c r="B28" s="872"/>
      <c r="C28" s="872"/>
      <c r="D28" s="872"/>
      <c r="E28" s="872"/>
      <c r="F28" s="872"/>
      <c r="G28" s="872"/>
      <c r="H28" s="872"/>
      <c r="I28" s="872"/>
      <c r="J28" s="872"/>
      <c r="K28" s="872"/>
      <c r="L28" s="872"/>
      <c r="M28" s="873"/>
      <c r="BJ28" s="625" t="s">
        <v>675</v>
      </c>
    </row>
    <row r="29" spans="1:64" s="606" customFormat="1" ht="33.75">
      <c r="A29" s="642" t="s">
        <v>402</v>
      </c>
      <c r="B29" s="641" t="s">
        <v>696</v>
      </c>
      <c r="C29" s="867" t="s">
        <v>897</v>
      </c>
      <c r="D29" s="867"/>
      <c r="E29" s="867"/>
      <c r="F29" s="644">
        <v>543.16999999999996</v>
      </c>
      <c r="G29" s="621" t="s">
        <v>697</v>
      </c>
      <c r="H29" s="621">
        <v>0.64</v>
      </c>
      <c r="I29" s="621">
        <v>109104.33</v>
      </c>
      <c r="J29" s="621">
        <v>105064.12</v>
      </c>
      <c r="K29" s="639">
        <v>4040.21</v>
      </c>
      <c r="L29" s="643">
        <v>0.39100000000000001</v>
      </c>
      <c r="M29" s="619">
        <v>212.38</v>
      </c>
      <c r="BJ29" s="625"/>
      <c r="BK29" s="618" t="s">
        <v>897</v>
      </c>
    </row>
    <row r="30" spans="1:64" s="606" customFormat="1" ht="15">
      <c r="A30" s="637"/>
      <c r="B30" s="636" t="s">
        <v>402</v>
      </c>
      <c r="C30" s="865" t="s">
        <v>408</v>
      </c>
      <c r="D30" s="865"/>
      <c r="E30" s="865"/>
      <c r="F30" s="865"/>
      <c r="G30" s="865"/>
      <c r="H30" s="865"/>
      <c r="I30" s="865"/>
      <c r="J30" s="865"/>
      <c r="K30" s="865"/>
      <c r="L30" s="865"/>
      <c r="M30" s="866"/>
      <c r="BJ30" s="625"/>
      <c r="BK30" s="618"/>
      <c r="BL30" s="602" t="s">
        <v>408</v>
      </c>
    </row>
    <row r="31" spans="1:64" s="606" customFormat="1" ht="15">
      <c r="A31" s="635"/>
      <c r="B31" s="634"/>
      <c r="C31" s="634"/>
      <c r="D31" s="634"/>
      <c r="E31" s="633" t="s">
        <v>896</v>
      </c>
      <c r="F31" s="632"/>
      <c r="G31" s="631"/>
      <c r="H31" s="630"/>
      <c r="I31" s="629">
        <v>97709.63</v>
      </c>
      <c r="J31" s="628"/>
      <c r="K31" s="628"/>
      <c r="L31" s="627"/>
      <c r="M31" s="626"/>
      <c r="BJ31" s="625"/>
      <c r="BK31" s="618"/>
    </row>
    <row r="32" spans="1:64" s="606" customFormat="1" ht="15">
      <c r="A32" s="635"/>
      <c r="B32" s="634"/>
      <c r="C32" s="634"/>
      <c r="D32" s="634"/>
      <c r="E32" s="633" t="s">
        <v>895</v>
      </c>
      <c r="F32" s="632"/>
      <c r="G32" s="631"/>
      <c r="H32" s="630"/>
      <c r="I32" s="629">
        <v>65139.75</v>
      </c>
      <c r="J32" s="628"/>
      <c r="K32" s="628"/>
      <c r="L32" s="627"/>
      <c r="M32" s="626"/>
      <c r="BJ32" s="625"/>
      <c r="BK32" s="618"/>
    </row>
    <row r="33" spans="1:64" s="606" customFormat="1" ht="15">
      <c r="A33" s="635"/>
      <c r="B33" s="634"/>
      <c r="C33" s="634"/>
      <c r="D33" s="634"/>
      <c r="E33" s="633" t="s">
        <v>411</v>
      </c>
      <c r="F33" s="632"/>
      <c r="G33" s="631"/>
      <c r="H33" s="630"/>
      <c r="I33" s="629">
        <v>271953.71000000002</v>
      </c>
      <c r="J33" s="628"/>
      <c r="K33" s="628"/>
      <c r="L33" s="627"/>
      <c r="M33" s="626"/>
      <c r="BJ33" s="625"/>
      <c r="BK33" s="618"/>
    </row>
    <row r="34" spans="1:64" s="606" customFormat="1" ht="135">
      <c r="A34" s="642" t="s">
        <v>412</v>
      </c>
      <c r="B34" s="641" t="s">
        <v>698</v>
      </c>
      <c r="C34" s="867" t="s">
        <v>894</v>
      </c>
      <c r="D34" s="867"/>
      <c r="E34" s="867"/>
      <c r="F34" s="644">
        <v>720.31</v>
      </c>
      <c r="G34" s="621" t="s">
        <v>699</v>
      </c>
      <c r="H34" s="621">
        <v>3.98</v>
      </c>
      <c r="I34" s="621">
        <v>183304.24</v>
      </c>
      <c r="J34" s="621">
        <v>149452.07999999999</v>
      </c>
      <c r="K34" s="639">
        <v>33103.61</v>
      </c>
      <c r="L34" s="643">
        <v>0.39100000000000001</v>
      </c>
      <c r="M34" s="619">
        <v>281.64</v>
      </c>
      <c r="BJ34" s="625"/>
      <c r="BK34" s="618" t="s">
        <v>894</v>
      </c>
    </row>
    <row r="35" spans="1:64" s="606" customFormat="1" ht="15">
      <c r="A35" s="637"/>
      <c r="B35" s="636" t="s">
        <v>402</v>
      </c>
      <c r="C35" s="865" t="s">
        <v>408</v>
      </c>
      <c r="D35" s="865"/>
      <c r="E35" s="865"/>
      <c r="F35" s="865"/>
      <c r="G35" s="865"/>
      <c r="H35" s="865"/>
      <c r="I35" s="865"/>
      <c r="J35" s="865"/>
      <c r="K35" s="865"/>
      <c r="L35" s="865"/>
      <c r="M35" s="866"/>
      <c r="BJ35" s="625"/>
      <c r="BK35" s="618"/>
      <c r="BL35" s="602" t="s">
        <v>408</v>
      </c>
    </row>
    <row r="36" spans="1:64" s="606" customFormat="1" ht="15">
      <c r="A36" s="635"/>
      <c r="B36" s="634"/>
      <c r="C36" s="634"/>
      <c r="D36" s="634"/>
      <c r="E36" s="633" t="s">
        <v>893</v>
      </c>
      <c r="F36" s="632"/>
      <c r="G36" s="631"/>
      <c r="H36" s="630"/>
      <c r="I36" s="629">
        <v>133012.35</v>
      </c>
      <c r="J36" s="628"/>
      <c r="K36" s="628"/>
      <c r="L36" s="627"/>
      <c r="M36" s="626"/>
      <c r="BJ36" s="625"/>
      <c r="BK36" s="618"/>
    </row>
    <row r="37" spans="1:64" s="606" customFormat="1" ht="15">
      <c r="A37" s="635"/>
      <c r="B37" s="634"/>
      <c r="C37" s="634"/>
      <c r="D37" s="634"/>
      <c r="E37" s="633" t="s">
        <v>892</v>
      </c>
      <c r="F37" s="632"/>
      <c r="G37" s="631"/>
      <c r="H37" s="630"/>
      <c r="I37" s="629">
        <v>67253.440000000002</v>
      </c>
      <c r="J37" s="628"/>
      <c r="K37" s="628"/>
      <c r="L37" s="627"/>
      <c r="M37" s="626"/>
      <c r="BJ37" s="625"/>
      <c r="BK37" s="618"/>
    </row>
    <row r="38" spans="1:64" s="606" customFormat="1" ht="15">
      <c r="A38" s="635"/>
      <c r="B38" s="634"/>
      <c r="C38" s="634"/>
      <c r="D38" s="634"/>
      <c r="E38" s="633" t="s">
        <v>411</v>
      </c>
      <c r="F38" s="632"/>
      <c r="G38" s="631"/>
      <c r="H38" s="630"/>
      <c r="I38" s="629">
        <v>383570.03</v>
      </c>
      <c r="J38" s="628"/>
      <c r="K38" s="628"/>
      <c r="L38" s="627"/>
      <c r="M38" s="626"/>
      <c r="BJ38" s="625"/>
      <c r="BK38" s="618"/>
    </row>
    <row r="39" spans="1:64" s="606" customFormat="1" ht="56.25">
      <c r="A39" s="642" t="s">
        <v>419</v>
      </c>
      <c r="B39" s="641" t="s">
        <v>700</v>
      </c>
      <c r="C39" s="867" t="s">
        <v>891</v>
      </c>
      <c r="D39" s="867"/>
      <c r="E39" s="867"/>
      <c r="F39" s="644">
        <v>5.21</v>
      </c>
      <c r="G39" s="621" t="s">
        <v>701</v>
      </c>
      <c r="H39" s="621">
        <v>2.83</v>
      </c>
      <c r="I39" s="621">
        <v>7170.5</v>
      </c>
      <c r="J39" s="621">
        <v>7000.26</v>
      </c>
      <c r="K39" s="639">
        <v>170.24</v>
      </c>
      <c r="L39" s="638">
        <v>2.1964999999999999</v>
      </c>
      <c r="M39" s="619">
        <v>11.44</v>
      </c>
      <c r="BJ39" s="625"/>
      <c r="BK39" s="618" t="s">
        <v>891</v>
      </c>
    </row>
    <row r="40" spans="1:64" s="606" customFormat="1" ht="15">
      <c r="A40" s="649"/>
      <c r="B40" s="648"/>
      <c r="C40" s="647" t="s">
        <v>890</v>
      </c>
      <c r="D40" s="646"/>
      <c r="E40" s="646"/>
      <c r="F40" s="646"/>
      <c r="G40" s="646"/>
      <c r="H40" s="646"/>
      <c r="I40" s="646"/>
      <c r="J40" s="646"/>
      <c r="K40" s="646"/>
      <c r="L40" s="646"/>
      <c r="M40" s="645"/>
      <c r="BJ40" s="625"/>
      <c r="BK40" s="618"/>
    </row>
    <row r="41" spans="1:64" s="606" customFormat="1" ht="15">
      <c r="A41" s="637"/>
      <c r="B41" s="636" t="s">
        <v>402</v>
      </c>
      <c r="C41" s="865" t="s">
        <v>408</v>
      </c>
      <c r="D41" s="865"/>
      <c r="E41" s="865"/>
      <c r="F41" s="865"/>
      <c r="G41" s="865"/>
      <c r="H41" s="865"/>
      <c r="I41" s="865"/>
      <c r="J41" s="865"/>
      <c r="K41" s="865"/>
      <c r="L41" s="865"/>
      <c r="M41" s="866"/>
      <c r="BJ41" s="625"/>
      <c r="BK41" s="618"/>
      <c r="BL41" s="602" t="s">
        <v>408</v>
      </c>
    </row>
    <row r="42" spans="1:64" s="606" customFormat="1" ht="15">
      <c r="A42" s="635"/>
      <c r="B42" s="634"/>
      <c r="C42" s="634"/>
      <c r="D42" s="634"/>
      <c r="E42" s="633" t="s">
        <v>889</v>
      </c>
      <c r="F42" s="632"/>
      <c r="G42" s="631"/>
      <c r="H42" s="630"/>
      <c r="I42" s="629">
        <v>7000.26</v>
      </c>
      <c r="J42" s="628"/>
      <c r="K42" s="628"/>
      <c r="L42" s="627"/>
      <c r="M42" s="626"/>
      <c r="BJ42" s="625"/>
      <c r="BK42" s="618"/>
    </row>
    <row r="43" spans="1:64" s="606" customFormat="1" ht="15">
      <c r="A43" s="635"/>
      <c r="B43" s="634"/>
      <c r="C43" s="634"/>
      <c r="D43" s="634"/>
      <c r="E43" s="633" t="s">
        <v>888</v>
      </c>
      <c r="F43" s="632"/>
      <c r="G43" s="631"/>
      <c r="H43" s="630"/>
      <c r="I43" s="629">
        <v>3430.13</v>
      </c>
      <c r="J43" s="628"/>
      <c r="K43" s="628"/>
      <c r="L43" s="627"/>
      <c r="M43" s="626"/>
      <c r="BJ43" s="625"/>
      <c r="BK43" s="618"/>
    </row>
    <row r="44" spans="1:64" s="606" customFormat="1" ht="15">
      <c r="A44" s="635"/>
      <c r="B44" s="634"/>
      <c r="C44" s="634"/>
      <c r="D44" s="634"/>
      <c r="E44" s="633" t="s">
        <v>411</v>
      </c>
      <c r="F44" s="632"/>
      <c r="G44" s="631"/>
      <c r="H44" s="630"/>
      <c r="I44" s="629">
        <v>17600.89</v>
      </c>
      <c r="J44" s="628"/>
      <c r="K44" s="628"/>
      <c r="L44" s="627"/>
      <c r="M44" s="626"/>
      <c r="BJ44" s="625"/>
      <c r="BK44" s="618"/>
    </row>
    <row r="45" spans="1:64" s="606" customFormat="1" ht="67.5">
      <c r="A45" s="642" t="s">
        <v>426</v>
      </c>
      <c r="B45" s="641" t="s">
        <v>413</v>
      </c>
      <c r="C45" s="867" t="s">
        <v>887</v>
      </c>
      <c r="D45" s="867"/>
      <c r="E45" s="867"/>
      <c r="F45" s="651">
        <v>1.1109800000000001</v>
      </c>
      <c r="G45" s="621" t="s">
        <v>415</v>
      </c>
      <c r="H45" s="621">
        <v>247.09</v>
      </c>
      <c r="I45" s="621">
        <v>18400.689999999999</v>
      </c>
      <c r="J45" s="621">
        <v>13939.13</v>
      </c>
      <c r="K45" s="639">
        <v>3170.6</v>
      </c>
      <c r="L45" s="638">
        <v>19.2395</v>
      </c>
      <c r="M45" s="619">
        <v>21.37</v>
      </c>
      <c r="BJ45" s="625"/>
      <c r="BK45" s="618" t="s">
        <v>887</v>
      </c>
    </row>
    <row r="46" spans="1:64" s="606" customFormat="1" ht="15">
      <c r="A46" s="649"/>
      <c r="B46" s="648"/>
      <c r="C46" s="647" t="s">
        <v>886</v>
      </c>
      <c r="D46" s="646"/>
      <c r="E46" s="646"/>
      <c r="F46" s="646"/>
      <c r="G46" s="646"/>
      <c r="H46" s="646"/>
      <c r="I46" s="646"/>
      <c r="J46" s="646"/>
      <c r="K46" s="646"/>
      <c r="L46" s="646"/>
      <c r="M46" s="645"/>
      <c r="BJ46" s="625"/>
      <c r="BK46" s="618"/>
    </row>
    <row r="47" spans="1:64" s="606" customFormat="1" ht="15">
      <c r="A47" s="637"/>
      <c r="B47" s="636" t="s">
        <v>402</v>
      </c>
      <c r="C47" s="865" t="s">
        <v>408</v>
      </c>
      <c r="D47" s="865"/>
      <c r="E47" s="865"/>
      <c r="F47" s="865"/>
      <c r="G47" s="865"/>
      <c r="H47" s="865"/>
      <c r="I47" s="865"/>
      <c r="J47" s="865"/>
      <c r="K47" s="865"/>
      <c r="L47" s="865"/>
      <c r="M47" s="866"/>
      <c r="BJ47" s="625"/>
      <c r="BK47" s="618"/>
      <c r="BL47" s="602" t="s">
        <v>408</v>
      </c>
    </row>
    <row r="48" spans="1:64" s="606" customFormat="1" ht="15">
      <c r="A48" s="635"/>
      <c r="B48" s="634"/>
      <c r="C48" s="634"/>
      <c r="D48" s="634"/>
      <c r="E48" s="633" t="s">
        <v>885</v>
      </c>
      <c r="F48" s="632"/>
      <c r="G48" s="631"/>
      <c r="H48" s="630"/>
      <c r="I48" s="629">
        <v>12963.39</v>
      </c>
      <c r="J48" s="628"/>
      <c r="K48" s="628"/>
      <c r="L48" s="627"/>
      <c r="M48" s="626"/>
      <c r="BJ48" s="625"/>
      <c r="BK48" s="618"/>
    </row>
    <row r="49" spans="1:64" s="606" customFormat="1" ht="15">
      <c r="A49" s="635"/>
      <c r="B49" s="634"/>
      <c r="C49" s="634"/>
      <c r="D49" s="634"/>
      <c r="E49" s="633" t="s">
        <v>884</v>
      </c>
      <c r="F49" s="632"/>
      <c r="G49" s="631"/>
      <c r="H49" s="630"/>
      <c r="I49" s="629">
        <v>8642.26</v>
      </c>
      <c r="J49" s="628"/>
      <c r="K49" s="628"/>
      <c r="L49" s="627"/>
      <c r="M49" s="626"/>
      <c r="BJ49" s="625"/>
      <c r="BK49" s="618"/>
    </row>
    <row r="50" spans="1:64" s="606" customFormat="1" ht="15">
      <c r="A50" s="635"/>
      <c r="B50" s="634"/>
      <c r="C50" s="634"/>
      <c r="D50" s="634"/>
      <c r="E50" s="633" t="s">
        <v>411</v>
      </c>
      <c r="F50" s="632"/>
      <c r="G50" s="631"/>
      <c r="H50" s="630"/>
      <c r="I50" s="629">
        <v>40006.339999999997</v>
      </c>
      <c r="J50" s="628"/>
      <c r="K50" s="628"/>
      <c r="L50" s="627"/>
      <c r="M50" s="626"/>
      <c r="BJ50" s="625"/>
      <c r="BK50" s="618"/>
    </row>
    <row r="51" spans="1:64" s="606" customFormat="1" ht="56.25">
      <c r="A51" s="642" t="s">
        <v>551</v>
      </c>
      <c r="B51" s="641" t="s">
        <v>702</v>
      </c>
      <c r="C51" s="867" t="s">
        <v>883</v>
      </c>
      <c r="D51" s="867"/>
      <c r="E51" s="867"/>
      <c r="F51" s="650">
        <v>2.8279999999999998</v>
      </c>
      <c r="G51" s="621" t="s">
        <v>703</v>
      </c>
      <c r="H51" s="621" t="s">
        <v>704</v>
      </c>
      <c r="I51" s="621">
        <v>16757.09</v>
      </c>
      <c r="J51" s="621">
        <v>10146.25</v>
      </c>
      <c r="K51" s="639" t="s">
        <v>861</v>
      </c>
      <c r="L51" s="638">
        <v>6.1064999999999996</v>
      </c>
      <c r="M51" s="619">
        <v>17.27</v>
      </c>
      <c r="BJ51" s="625"/>
      <c r="BK51" s="618" t="s">
        <v>883</v>
      </c>
    </row>
    <row r="52" spans="1:64" s="606" customFormat="1" ht="15">
      <c r="A52" s="649"/>
      <c r="B52" s="648"/>
      <c r="C52" s="647" t="s">
        <v>882</v>
      </c>
      <c r="D52" s="646"/>
      <c r="E52" s="646"/>
      <c r="F52" s="646"/>
      <c r="G52" s="646"/>
      <c r="H52" s="646"/>
      <c r="I52" s="646"/>
      <c r="J52" s="646"/>
      <c r="K52" s="646"/>
      <c r="L52" s="646"/>
      <c r="M52" s="645"/>
      <c r="BJ52" s="625"/>
      <c r="BK52" s="618"/>
    </row>
    <row r="53" spans="1:64" s="606" customFormat="1" ht="15">
      <c r="A53" s="637"/>
      <c r="B53" s="636" t="s">
        <v>402</v>
      </c>
      <c r="C53" s="865" t="s">
        <v>408</v>
      </c>
      <c r="D53" s="865"/>
      <c r="E53" s="865"/>
      <c r="F53" s="865"/>
      <c r="G53" s="865"/>
      <c r="H53" s="865"/>
      <c r="I53" s="865"/>
      <c r="J53" s="865"/>
      <c r="K53" s="865"/>
      <c r="L53" s="865"/>
      <c r="M53" s="866"/>
      <c r="BJ53" s="625"/>
      <c r="BK53" s="618"/>
      <c r="BL53" s="602" t="s">
        <v>408</v>
      </c>
    </row>
    <row r="54" spans="1:64" s="606" customFormat="1" ht="15">
      <c r="A54" s="635"/>
      <c r="B54" s="634"/>
      <c r="C54" s="634"/>
      <c r="D54" s="634"/>
      <c r="E54" s="633" t="s">
        <v>881</v>
      </c>
      <c r="F54" s="632"/>
      <c r="G54" s="631"/>
      <c r="H54" s="630"/>
      <c r="I54" s="629">
        <v>9553.49</v>
      </c>
      <c r="J54" s="628"/>
      <c r="K54" s="628"/>
      <c r="L54" s="627"/>
      <c r="M54" s="626"/>
      <c r="BJ54" s="625"/>
      <c r="BK54" s="618"/>
    </row>
    <row r="55" spans="1:64" s="606" customFormat="1" ht="15">
      <c r="A55" s="635"/>
      <c r="B55" s="634"/>
      <c r="C55" s="634"/>
      <c r="D55" s="634"/>
      <c r="E55" s="633" t="s">
        <v>880</v>
      </c>
      <c r="F55" s="632"/>
      <c r="G55" s="631"/>
      <c r="H55" s="630"/>
      <c r="I55" s="629">
        <v>5183.28</v>
      </c>
      <c r="J55" s="628"/>
      <c r="K55" s="628"/>
      <c r="L55" s="627"/>
      <c r="M55" s="626"/>
      <c r="BJ55" s="625"/>
      <c r="BK55" s="618"/>
    </row>
    <row r="56" spans="1:64" s="606" customFormat="1" ht="15">
      <c r="A56" s="635"/>
      <c r="B56" s="634"/>
      <c r="C56" s="634"/>
      <c r="D56" s="634"/>
      <c r="E56" s="633" t="s">
        <v>411</v>
      </c>
      <c r="F56" s="632"/>
      <c r="G56" s="631"/>
      <c r="H56" s="630"/>
      <c r="I56" s="629">
        <v>31493.86</v>
      </c>
      <c r="J56" s="628"/>
      <c r="K56" s="628"/>
      <c r="L56" s="627"/>
      <c r="M56" s="626"/>
      <c r="BJ56" s="625"/>
      <c r="BK56" s="618"/>
    </row>
    <row r="57" spans="1:64" s="606" customFormat="1" ht="56.25">
      <c r="A57" s="642" t="s">
        <v>555</v>
      </c>
      <c r="B57" s="641" t="s">
        <v>420</v>
      </c>
      <c r="C57" s="867" t="s">
        <v>421</v>
      </c>
      <c r="D57" s="867"/>
      <c r="E57" s="867"/>
      <c r="F57" s="644">
        <v>384.81</v>
      </c>
      <c r="G57" s="621" t="s">
        <v>422</v>
      </c>
      <c r="H57" s="621"/>
      <c r="I57" s="621">
        <v>65236.69</v>
      </c>
      <c r="J57" s="621">
        <v>64903.44</v>
      </c>
      <c r="K57" s="639"/>
      <c r="L57" s="643">
        <v>0.27600000000000002</v>
      </c>
      <c r="M57" s="619">
        <v>106.21</v>
      </c>
      <c r="BJ57" s="625"/>
      <c r="BK57" s="618" t="s">
        <v>421</v>
      </c>
    </row>
    <row r="58" spans="1:64" s="606" customFormat="1" ht="15">
      <c r="A58" s="637"/>
      <c r="B58" s="636" t="s">
        <v>402</v>
      </c>
      <c r="C58" s="865" t="s">
        <v>408</v>
      </c>
      <c r="D58" s="865"/>
      <c r="E58" s="865"/>
      <c r="F58" s="865"/>
      <c r="G58" s="865"/>
      <c r="H58" s="865"/>
      <c r="I58" s="865"/>
      <c r="J58" s="865"/>
      <c r="K58" s="865"/>
      <c r="L58" s="865"/>
      <c r="M58" s="866"/>
      <c r="BJ58" s="625"/>
      <c r="BK58" s="618"/>
      <c r="BL58" s="602" t="s">
        <v>408</v>
      </c>
    </row>
    <row r="59" spans="1:64" s="606" customFormat="1" ht="15">
      <c r="A59" s="635"/>
      <c r="B59" s="634"/>
      <c r="C59" s="634"/>
      <c r="D59" s="634"/>
      <c r="E59" s="633" t="s">
        <v>879</v>
      </c>
      <c r="F59" s="632"/>
      <c r="G59" s="631"/>
      <c r="H59" s="630"/>
      <c r="I59" s="629">
        <v>57764.06</v>
      </c>
      <c r="J59" s="628"/>
      <c r="K59" s="628"/>
      <c r="L59" s="627"/>
      <c r="M59" s="626"/>
      <c r="BJ59" s="625"/>
      <c r="BK59" s="618"/>
    </row>
    <row r="60" spans="1:64" s="606" customFormat="1" ht="15">
      <c r="A60" s="635"/>
      <c r="B60" s="634"/>
      <c r="C60" s="634"/>
      <c r="D60" s="634"/>
      <c r="E60" s="633" t="s">
        <v>878</v>
      </c>
      <c r="F60" s="632"/>
      <c r="G60" s="631"/>
      <c r="H60" s="630"/>
      <c r="I60" s="629">
        <v>29206.55</v>
      </c>
      <c r="J60" s="628"/>
      <c r="K60" s="628"/>
      <c r="L60" s="627"/>
      <c r="M60" s="626"/>
      <c r="BJ60" s="625"/>
      <c r="BK60" s="618"/>
    </row>
    <row r="61" spans="1:64" s="606" customFormat="1" ht="15">
      <c r="A61" s="635"/>
      <c r="B61" s="634"/>
      <c r="C61" s="634"/>
      <c r="D61" s="634"/>
      <c r="E61" s="633" t="s">
        <v>411</v>
      </c>
      <c r="F61" s="632"/>
      <c r="G61" s="631"/>
      <c r="H61" s="630"/>
      <c r="I61" s="629">
        <v>152207.29999999999</v>
      </c>
      <c r="J61" s="628"/>
      <c r="K61" s="628"/>
      <c r="L61" s="627"/>
      <c r="M61" s="626"/>
      <c r="BJ61" s="625"/>
      <c r="BK61" s="618"/>
    </row>
    <row r="62" spans="1:64" s="606" customFormat="1" ht="56.25">
      <c r="A62" s="642" t="s">
        <v>564</v>
      </c>
      <c r="B62" s="641" t="s">
        <v>427</v>
      </c>
      <c r="C62" s="867" t="s">
        <v>428</v>
      </c>
      <c r="D62" s="867"/>
      <c r="E62" s="867"/>
      <c r="F62" s="640">
        <v>4.8</v>
      </c>
      <c r="G62" s="621" t="s">
        <v>429</v>
      </c>
      <c r="H62" s="621">
        <v>9.66</v>
      </c>
      <c r="I62" s="621">
        <v>13464.45</v>
      </c>
      <c r="J62" s="621">
        <v>12797.55</v>
      </c>
      <c r="K62" s="639">
        <v>535.54999999999995</v>
      </c>
      <c r="L62" s="638">
        <v>4.1515000000000004</v>
      </c>
      <c r="M62" s="619">
        <v>19.93</v>
      </c>
      <c r="BJ62" s="625"/>
      <c r="BK62" s="618" t="s">
        <v>428</v>
      </c>
    </row>
    <row r="63" spans="1:64" s="606" customFormat="1" ht="15">
      <c r="A63" s="637"/>
      <c r="B63" s="636" t="s">
        <v>402</v>
      </c>
      <c r="C63" s="865" t="s">
        <v>408</v>
      </c>
      <c r="D63" s="865"/>
      <c r="E63" s="865"/>
      <c r="F63" s="865"/>
      <c r="G63" s="865"/>
      <c r="H63" s="865"/>
      <c r="I63" s="865"/>
      <c r="J63" s="865"/>
      <c r="K63" s="865"/>
      <c r="L63" s="865"/>
      <c r="M63" s="866"/>
      <c r="BJ63" s="625"/>
      <c r="BK63" s="618"/>
      <c r="BL63" s="602" t="s">
        <v>408</v>
      </c>
    </row>
    <row r="64" spans="1:64" s="606" customFormat="1" ht="15">
      <c r="A64" s="635"/>
      <c r="B64" s="634"/>
      <c r="C64" s="634"/>
      <c r="D64" s="634"/>
      <c r="E64" s="633" t="s">
        <v>877</v>
      </c>
      <c r="F64" s="632"/>
      <c r="G64" s="631"/>
      <c r="H64" s="630"/>
      <c r="I64" s="629">
        <v>11901.72</v>
      </c>
      <c r="J64" s="628"/>
      <c r="K64" s="628"/>
      <c r="L64" s="627"/>
      <c r="M64" s="626"/>
      <c r="BJ64" s="625"/>
      <c r="BK64" s="618"/>
    </row>
    <row r="65" spans="1:66" s="606" customFormat="1" ht="15">
      <c r="A65" s="635"/>
      <c r="B65" s="634"/>
      <c r="C65" s="634"/>
      <c r="D65" s="634"/>
      <c r="E65" s="633" t="s">
        <v>876</v>
      </c>
      <c r="F65" s="632"/>
      <c r="G65" s="631"/>
      <c r="H65" s="630"/>
      <c r="I65" s="629">
        <v>7934.48</v>
      </c>
      <c r="J65" s="628"/>
      <c r="K65" s="628"/>
      <c r="L65" s="627"/>
      <c r="M65" s="626"/>
      <c r="BJ65" s="625"/>
      <c r="BK65" s="618"/>
    </row>
    <row r="66" spans="1:66" s="606" customFormat="1" ht="15">
      <c r="A66" s="635"/>
      <c r="B66" s="634"/>
      <c r="C66" s="634"/>
      <c r="D66" s="634"/>
      <c r="E66" s="633" t="s">
        <v>411</v>
      </c>
      <c r="F66" s="632"/>
      <c r="G66" s="631"/>
      <c r="H66" s="630"/>
      <c r="I66" s="629">
        <v>33300.65</v>
      </c>
      <c r="J66" s="628"/>
      <c r="K66" s="628"/>
      <c r="L66" s="627"/>
      <c r="M66" s="626"/>
      <c r="BJ66" s="625"/>
      <c r="BK66" s="618"/>
    </row>
    <row r="67" spans="1:66" s="606" customFormat="1" ht="22.5">
      <c r="A67" s="874" t="s">
        <v>432</v>
      </c>
      <c r="B67" s="875"/>
      <c r="C67" s="875"/>
      <c r="D67" s="875"/>
      <c r="E67" s="875"/>
      <c r="F67" s="875"/>
      <c r="G67" s="875"/>
      <c r="H67" s="876"/>
      <c r="I67" s="621">
        <v>413437.99</v>
      </c>
      <c r="J67" s="621">
        <v>363302.83</v>
      </c>
      <c r="K67" s="621" t="s">
        <v>875</v>
      </c>
      <c r="L67" s="620"/>
      <c r="M67" s="619">
        <v>670.24</v>
      </c>
      <c r="BM67" s="618" t="s">
        <v>432</v>
      </c>
    </row>
    <row r="68" spans="1:66" s="606" customFormat="1" ht="15" hidden="1">
      <c r="A68" s="874" t="s">
        <v>433</v>
      </c>
      <c r="B68" s="875"/>
      <c r="C68" s="875"/>
      <c r="D68" s="875"/>
      <c r="E68" s="875"/>
      <c r="F68" s="875"/>
      <c r="G68" s="875"/>
      <c r="H68" s="876"/>
      <c r="I68" s="621">
        <v>329904.90000000002</v>
      </c>
      <c r="J68" s="621"/>
      <c r="K68" s="621"/>
      <c r="L68" s="620"/>
      <c r="M68" s="620"/>
      <c r="BM68" s="618" t="s">
        <v>433</v>
      </c>
    </row>
    <row r="69" spans="1:66" s="606" customFormat="1" ht="15" hidden="1">
      <c r="A69" s="877" t="s">
        <v>434</v>
      </c>
      <c r="B69" s="878"/>
      <c r="C69" s="878"/>
      <c r="D69" s="878"/>
      <c r="E69" s="878"/>
      <c r="F69" s="878"/>
      <c r="G69" s="878"/>
      <c r="H69" s="879"/>
      <c r="I69" s="623"/>
      <c r="J69" s="623"/>
      <c r="K69" s="623"/>
      <c r="L69" s="622"/>
      <c r="M69" s="622"/>
      <c r="BM69" s="618"/>
      <c r="BN69" s="602" t="s">
        <v>434</v>
      </c>
    </row>
    <row r="70" spans="1:66" s="606" customFormat="1" ht="15" hidden="1">
      <c r="A70" s="877" t="s">
        <v>874</v>
      </c>
      <c r="B70" s="878"/>
      <c r="C70" s="878"/>
      <c r="D70" s="878"/>
      <c r="E70" s="878"/>
      <c r="F70" s="878"/>
      <c r="G70" s="878"/>
      <c r="H70" s="879"/>
      <c r="I70" s="623">
        <v>190776.41</v>
      </c>
      <c r="J70" s="623"/>
      <c r="K70" s="623"/>
      <c r="L70" s="622"/>
      <c r="M70" s="622"/>
      <c r="BM70" s="618"/>
      <c r="BN70" s="602" t="s">
        <v>874</v>
      </c>
    </row>
    <row r="71" spans="1:66" s="606" customFormat="1" ht="15" hidden="1">
      <c r="A71" s="877" t="s">
        <v>873</v>
      </c>
      <c r="B71" s="878"/>
      <c r="C71" s="878"/>
      <c r="D71" s="878"/>
      <c r="E71" s="878"/>
      <c r="F71" s="878"/>
      <c r="G71" s="878"/>
      <c r="H71" s="879"/>
      <c r="I71" s="623">
        <v>122574.74</v>
      </c>
      <c r="J71" s="623"/>
      <c r="K71" s="623"/>
      <c r="L71" s="622"/>
      <c r="M71" s="622"/>
      <c r="BM71" s="618"/>
      <c r="BN71" s="602" t="s">
        <v>873</v>
      </c>
    </row>
    <row r="72" spans="1:66" s="606" customFormat="1" ht="15" hidden="1">
      <c r="A72" s="877" t="s">
        <v>872</v>
      </c>
      <c r="B72" s="878"/>
      <c r="C72" s="878"/>
      <c r="D72" s="878"/>
      <c r="E72" s="878"/>
      <c r="F72" s="878"/>
      <c r="G72" s="878"/>
      <c r="H72" s="879"/>
      <c r="I72" s="623">
        <v>9553.49</v>
      </c>
      <c r="J72" s="623"/>
      <c r="K72" s="623"/>
      <c r="L72" s="622"/>
      <c r="M72" s="622"/>
      <c r="BM72" s="618"/>
      <c r="BN72" s="602" t="s">
        <v>872</v>
      </c>
    </row>
    <row r="73" spans="1:66" s="606" customFormat="1" ht="15" hidden="1">
      <c r="A73" s="877" t="s">
        <v>871</v>
      </c>
      <c r="B73" s="878"/>
      <c r="C73" s="878"/>
      <c r="D73" s="878"/>
      <c r="E73" s="878"/>
      <c r="F73" s="878"/>
      <c r="G73" s="878"/>
      <c r="H73" s="879"/>
      <c r="I73" s="623">
        <v>7000.26</v>
      </c>
      <c r="J73" s="623"/>
      <c r="K73" s="623"/>
      <c r="L73" s="622"/>
      <c r="M73" s="622"/>
      <c r="BM73" s="618"/>
      <c r="BN73" s="602" t="s">
        <v>871</v>
      </c>
    </row>
    <row r="74" spans="1:66" s="606" customFormat="1" ht="15" hidden="1">
      <c r="A74" s="874" t="s">
        <v>438</v>
      </c>
      <c r="B74" s="875"/>
      <c r="C74" s="875"/>
      <c r="D74" s="875"/>
      <c r="E74" s="875"/>
      <c r="F74" s="875"/>
      <c r="G74" s="875"/>
      <c r="H74" s="876"/>
      <c r="I74" s="621">
        <v>186789.89</v>
      </c>
      <c r="J74" s="621"/>
      <c r="K74" s="621"/>
      <c r="L74" s="620"/>
      <c r="M74" s="620"/>
      <c r="BM74" s="618" t="s">
        <v>438</v>
      </c>
    </row>
    <row r="75" spans="1:66" s="606" customFormat="1" ht="15" hidden="1">
      <c r="A75" s="877" t="s">
        <v>434</v>
      </c>
      <c r="B75" s="878"/>
      <c r="C75" s="878"/>
      <c r="D75" s="878"/>
      <c r="E75" s="878"/>
      <c r="F75" s="878"/>
      <c r="G75" s="878"/>
      <c r="H75" s="879"/>
      <c r="I75" s="623"/>
      <c r="J75" s="623"/>
      <c r="K75" s="623"/>
      <c r="L75" s="622"/>
      <c r="M75" s="622"/>
      <c r="BM75" s="618"/>
      <c r="BN75" s="602" t="s">
        <v>434</v>
      </c>
    </row>
    <row r="76" spans="1:66" s="606" customFormat="1" ht="15" hidden="1">
      <c r="A76" s="877" t="s">
        <v>870</v>
      </c>
      <c r="B76" s="878"/>
      <c r="C76" s="878"/>
      <c r="D76" s="878"/>
      <c r="E76" s="878"/>
      <c r="F76" s="878"/>
      <c r="G76" s="878"/>
      <c r="H76" s="879"/>
      <c r="I76" s="623">
        <v>96459.98</v>
      </c>
      <c r="J76" s="623"/>
      <c r="K76" s="623"/>
      <c r="L76" s="622"/>
      <c r="M76" s="622"/>
      <c r="BM76" s="618"/>
      <c r="BN76" s="602" t="s">
        <v>870</v>
      </c>
    </row>
    <row r="77" spans="1:66" s="606" customFormat="1" ht="15" hidden="1">
      <c r="A77" s="877" t="s">
        <v>869</v>
      </c>
      <c r="B77" s="878"/>
      <c r="C77" s="878"/>
      <c r="D77" s="878"/>
      <c r="E77" s="878"/>
      <c r="F77" s="878"/>
      <c r="G77" s="878"/>
      <c r="H77" s="879"/>
      <c r="I77" s="623">
        <v>3430.13</v>
      </c>
      <c r="J77" s="623"/>
      <c r="K77" s="623"/>
      <c r="L77" s="622"/>
      <c r="M77" s="622"/>
      <c r="BM77" s="618"/>
      <c r="BN77" s="602" t="s">
        <v>869</v>
      </c>
    </row>
    <row r="78" spans="1:66" s="606" customFormat="1" ht="15" hidden="1">
      <c r="A78" s="877" t="s">
        <v>868</v>
      </c>
      <c r="B78" s="878"/>
      <c r="C78" s="878"/>
      <c r="D78" s="878"/>
      <c r="E78" s="878"/>
      <c r="F78" s="878"/>
      <c r="G78" s="878"/>
      <c r="H78" s="879"/>
      <c r="I78" s="623">
        <v>5183.28</v>
      </c>
      <c r="J78" s="623"/>
      <c r="K78" s="623"/>
      <c r="L78" s="622"/>
      <c r="M78" s="622"/>
      <c r="BM78" s="618"/>
      <c r="BN78" s="602" t="s">
        <v>868</v>
      </c>
    </row>
    <row r="79" spans="1:66" s="606" customFormat="1" ht="15" hidden="1">
      <c r="A79" s="877" t="s">
        <v>867</v>
      </c>
      <c r="B79" s="878"/>
      <c r="C79" s="878"/>
      <c r="D79" s="878"/>
      <c r="E79" s="878"/>
      <c r="F79" s="878"/>
      <c r="G79" s="878"/>
      <c r="H79" s="879"/>
      <c r="I79" s="623">
        <v>81716.5</v>
      </c>
      <c r="J79" s="623"/>
      <c r="K79" s="623"/>
      <c r="L79" s="622"/>
      <c r="M79" s="622"/>
      <c r="BM79" s="618"/>
      <c r="BN79" s="602" t="s">
        <v>867</v>
      </c>
    </row>
    <row r="80" spans="1:66" s="606" customFormat="1" ht="15" hidden="1">
      <c r="A80" s="874" t="s">
        <v>442</v>
      </c>
      <c r="B80" s="875"/>
      <c r="C80" s="875"/>
      <c r="D80" s="875"/>
      <c r="E80" s="875"/>
      <c r="F80" s="875"/>
      <c r="G80" s="875"/>
      <c r="H80" s="876"/>
      <c r="I80" s="621"/>
      <c r="J80" s="621"/>
      <c r="K80" s="621"/>
      <c r="L80" s="620"/>
      <c r="M80" s="620"/>
      <c r="BM80" s="618" t="s">
        <v>442</v>
      </c>
    </row>
    <row r="81" spans="1:66" s="606" customFormat="1" ht="15" hidden="1">
      <c r="A81" s="877" t="s">
        <v>443</v>
      </c>
      <c r="B81" s="878"/>
      <c r="C81" s="878"/>
      <c r="D81" s="878"/>
      <c r="E81" s="878"/>
      <c r="F81" s="878"/>
      <c r="G81" s="878"/>
      <c r="H81" s="879"/>
      <c r="I81" s="623"/>
      <c r="J81" s="623"/>
      <c r="K81" s="623"/>
      <c r="L81" s="622"/>
      <c r="M81" s="622"/>
      <c r="BM81" s="618"/>
      <c r="BN81" s="602" t="s">
        <v>443</v>
      </c>
    </row>
    <row r="82" spans="1:66" s="606" customFormat="1" ht="15" hidden="1">
      <c r="A82" s="877" t="s">
        <v>449</v>
      </c>
      <c r="B82" s="878"/>
      <c r="C82" s="878"/>
      <c r="D82" s="878"/>
      <c r="E82" s="878"/>
      <c r="F82" s="878"/>
      <c r="G82" s="878"/>
      <c r="H82" s="879"/>
      <c r="I82" s="623"/>
      <c r="J82" s="623"/>
      <c r="K82" s="623"/>
      <c r="L82" s="622"/>
      <c r="M82" s="622"/>
      <c r="BM82" s="618"/>
      <c r="BN82" s="602" t="s">
        <v>449</v>
      </c>
    </row>
    <row r="83" spans="1:66" s="606" customFormat="1" ht="15" hidden="1">
      <c r="A83" s="877" t="s">
        <v>866</v>
      </c>
      <c r="B83" s="878"/>
      <c r="C83" s="878"/>
      <c r="D83" s="878"/>
      <c r="E83" s="878"/>
      <c r="F83" s="878"/>
      <c r="G83" s="878"/>
      <c r="H83" s="879"/>
      <c r="I83" s="623">
        <v>140969.47</v>
      </c>
      <c r="J83" s="623">
        <v>131800.79999999999</v>
      </c>
      <c r="K83" s="623">
        <v>7746.36</v>
      </c>
      <c r="L83" s="622"/>
      <c r="M83" s="624">
        <v>253.68</v>
      </c>
      <c r="BM83" s="618"/>
      <c r="BN83" s="602" t="s">
        <v>866</v>
      </c>
    </row>
    <row r="84" spans="1:66" s="606" customFormat="1" ht="15" hidden="1">
      <c r="A84" s="877" t="s">
        <v>865</v>
      </c>
      <c r="B84" s="878"/>
      <c r="C84" s="878"/>
      <c r="D84" s="878"/>
      <c r="E84" s="878"/>
      <c r="F84" s="878"/>
      <c r="G84" s="878"/>
      <c r="H84" s="879"/>
      <c r="I84" s="623">
        <v>122574.74</v>
      </c>
      <c r="J84" s="623"/>
      <c r="K84" s="623"/>
      <c r="L84" s="622"/>
      <c r="M84" s="622"/>
      <c r="BM84" s="618"/>
      <c r="BN84" s="602" t="s">
        <v>865</v>
      </c>
    </row>
    <row r="85" spans="1:66" s="606" customFormat="1" ht="15" hidden="1">
      <c r="A85" s="877" t="s">
        <v>864</v>
      </c>
      <c r="B85" s="878"/>
      <c r="C85" s="878"/>
      <c r="D85" s="878"/>
      <c r="E85" s="878"/>
      <c r="F85" s="878"/>
      <c r="G85" s="878"/>
      <c r="H85" s="879"/>
      <c r="I85" s="623">
        <v>81716.5</v>
      </c>
      <c r="J85" s="623"/>
      <c r="K85" s="623"/>
      <c r="L85" s="622"/>
      <c r="M85" s="622"/>
      <c r="BM85" s="618"/>
      <c r="BN85" s="602" t="s">
        <v>864</v>
      </c>
    </row>
    <row r="86" spans="1:66" s="606" customFormat="1" ht="15" hidden="1">
      <c r="A86" s="877" t="s">
        <v>448</v>
      </c>
      <c r="B86" s="878"/>
      <c r="C86" s="878"/>
      <c r="D86" s="878"/>
      <c r="E86" s="878"/>
      <c r="F86" s="878"/>
      <c r="G86" s="878"/>
      <c r="H86" s="879"/>
      <c r="I86" s="623">
        <v>345260.71</v>
      </c>
      <c r="J86" s="623"/>
      <c r="K86" s="623"/>
      <c r="L86" s="622"/>
      <c r="M86" s="624">
        <v>253.68</v>
      </c>
      <c r="BM86" s="618"/>
      <c r="BN86" s="602" t="s">
        <v>448</v>
      </c>
    </row>
    <row r="87" spans="1:66" s="606" customFormat="1" ht="15" hidden="1">
      <c r="A87" s="877" t="s">
        <v>708</v>
      </c>
      <c r="B87" s="878"/>
      <c r="C87" s="878"/>
      <c r="D87" s="878"/>
      <c r="E87" s="878"/>
      <c r="F87" s="878"/>
      <c r="G87" s="878"/>
      <c r="H87" s="879"/>
      <c r="I87" s="623"/>
      <c r="J87" s="623"/>
      <c r="K87" s="623"/>
      <c r="L87" s="622"/>
      <c r="M87" s="622"/>
      <c r="BM87" s="618"/>
      <c r="BN87" s="602" t="s">
        <v>708</v>
      </c>
    </row>
    <row r="88" spans="1:66" s="606" customFormat="1" ht="15" hidden="1">
      <c r="A88" s="877" t="s">
        <v>456</v>
      </c>
      <c r="B88" s="878"/>
      <c r="C88" s="878"/>
      <c r="D88" s="878"/>
      <c r="E88" s="878"/>
      <c r="F88" s="878"/>
      <c r="G88" s="878"/>
      <c r="H88" s="879"/>
      <c r="I88" s="623">
        <v>7170.5</v>
      </c>
      <c r="J88" s="623">
        <v>7000.26</v>
      </c>
      <c r="K88" s="623">
        <v>170.24</v>
      </c>
      <c r="L88" s="622"/>
      <c r="M88" s="624">
        <v>11.44</v>
      </c>
      <c r="BM88" s="618"/>
      <c r="BN88" s="602" t="s">
        <v>456</v>
      </c>
    </row>
    <row r="89" spans="1:66" s="606" customFormat="1" ht="15" hidden="1">
      <c r="A89" s="877" t="s">
        <v>863</v>
      </c>
      <c r="B89" s="878"/>
      <c r="C89" s="878"/>
      <c r="D89" s="878"/>
      <c r="E89" s="878"/>
      <c r="F89" s="878"/>
      <c r="G89" s="878"/>
      <c r="H89" s="879"/>
      <c r="I89" s="623">
        <v>7000.26</v>
      </c>
      <c r="J89" s="623"/>
      <c r="K89" s="623"/>
      <c r="L89" s="622"/>
      <c r="M89" s="622"/>
      <c r="BM89" s="618"/>
      <c r="BN89" s="602" t="s">
        <v>863</v>
      </c>
    </row>
    <row r="90" spans="1:66" s="606" customFormat="1" ht="15" hidden="1">
      <c r="A90" s="877" t="s">
        <v>862</v>
      </c>
      <c r="B90" s="878"/>
      <c r="C90" s="878"/>
      <c r="D90" s="878"/>
      <c r="E90" s="878"/>
      <c r="F90" s="878"/>
      <c r="G90" s="878"/>
      <c r="H90" s="879"/>
      <c r="I90" s="623">
        <v>3430.13</v>
      </c>
      <c r="J90" s="623"/>
      <c r="K90" s="623"/>
      <c r="L90" s="622"/>
      <c r="M90" s="622"/>
      <c r="BM90" s="618"/>
      <c r="BN90" s="602" t="s">
        <v>862</v>
      </c>
    </row>
    <row r="91" spans="1:66" s="606" customFormat="1" ht="15" hidden="1">
      <c r="A91" s="877" t="s">
        <v>448</v>
      </c>
      <c r="B91" s="878"/>
      <c r="C91" s="878"/>
      <c r="D91" s="878"/>
      <c r="E91" s="878"/>
      <c r="F91" s="878"/>
      <c r="G91" s="878"/>
      <c r="H91" s="879"/>
      <c r="I91" s="623">
        <v>17600.89</v>
      </c>
      <c r="J91" s="623"/>
      <c r="K91" s="623"/>
      <c r="L91" s="622"/>
      <c r="M91" s="624">
        <v>11.44</v>
      </c>
      <c r="BM91" s="618"/>
      <c r="BN91" s="602" t="s">
        <v>448</v>
      </c>
    </row>
    <row r="92" spans="1:66" s="606" customFormat="1" ht="15" hidden="1">
      <c r="A92" s="877" t="s">
        <v>444</v>
      </c>
      <c r="B92" s="878"/>
      <c r="C92" s="878"/>
      <c r="D92" s="878"/>
      <c r="E92" s="878"/>
      <c r="F92" s="878"/>
      <c r="G92" s="878"/>
      <c r="H92" s="879"/>
      <c r="I92" s="623"/>
      <c r="J92" s="623"/>
      <c r="K92" s="623"/>
      <c r="L92" s="622"/>
      <c r="M92" s="622"/>
      <c r="BM92" s="618"/>
      <c r="BN92" s="602" t="s">
        <v>444</v>
      </c>
    </row>
    <row r="93" spans="1:66" s="606" customFormat="1" ht="22.5" hidden="1">
      <c r="A93" s="877" t="s">
        <v>707</v>
      </c>
      <c r="B93" s="878"/>
      <c r="C93" s="878"/>
      <c r="D93" s="878"/>
      <c r="E93" s="878"/>
      <c r="F93" s="878"/>
      <c r="G93" s="878"/>
      <c r="H93" s="879"/>
      <c r="I93" s="623">
        <v>16757.09</v>
      </c>
      <c r="J93" s="623">
        <v>10146.25</v>
      </c>
      <c r="K93" s="623" t="s">
        <v>861</v>
      </c>
      <c r="L93" s="622"/>
      <c r="M93" s="624">
        <v>17.27</v>
      </c>
      <c r="BM93" s="618"/>
      <c r="BN93" s="602" t="s">
        <v>707</v>
      </c>
    </row>
    <row r="94" spans="1:66" s="606" customFormat="1" ht="15" hidden="1">
      <c r="A94" s="877" t="s">
        <v>860</v>
      </c>
      <c r="B94" s="878"/>
      <c r="C94" s="878"/>
      <c r="D94" s="878"/>
      <c r="E94" s="878"/>
      <c r="F94" s="878"/>
      <c r="G94" s="878"/>
      <c r="H94" s="879"/>
      <c r="I94" s="623">
        <v>9553.49</v>
      </c>
      <c r="J94" s="623"/>
      <c r="K94" s="623"/>
      <c r="L94" s="622"/>
      <c r="M94" s="622"/>
      <c r="BM94" s="618"/>
      <c r="BN94" s="602" t="s">
        <v>860</v>
      </c>
    </row>
    <row r="95" spans="1:66" s="606" customFormat="1" ht="15" hidden="1">
      <c r="A95" s="877" t="s">
        <v>859</v>
      </c>
      <c r="B95" s="878"/>
      <c r="C95" s="878"/>
      <c r="D95" s="878"/>
      <c r="E95" s="878"/>
      <c r="F95" s="878"/>
      <c r="G95" s="878"/>
      <c r="H95" s="879"/>
      <c r="I95" s="623">
        <v>5183.28</v>
      </c>
      <c r="J95" s="623"/>
      <c r="K95" s="623"/>
      <c r="L95" s="622"/>
      <c r="M95" s="622"/>
      <c r="BM95" s="618"/>
      <c r="BN95" s="602" t="s">
        <v>859</v>
      </c>
    </row>
    <row r="96" spans="1:66" s="606" customFormat="1" ht="15" hidden="1">
      <c r="A96" s="877" t="s">
        <v>448</v>
      </c>
      <c r="B96" s="878"/>
      <c r="C96" s="878"/>
      <c r="D96" s="878"/>
      <c r="E96" s="878"/>
      <c r="F96" s="878"/>
      <c r="G96" s="878"/>
      <c r="H96" s="879"/>
      <c r="I96" s="623">
        <v>31493.86</v>
      </c>
      <c r="J96" s="623"/>
      <c r="K96" s="623"/>
      <c r="L96" s="622"/>
      <c r="M96" s="624">
        <v>17.27</v>
      </c>
      <c r="BM96" s="618"/>
      <c r="BN96" s="602" t="s">
        <v>448</v>
      </c>
    </row>
    <row r="97" spans="1:66" s="606" customFormat="1" ht="15" hidden="1">
      <c r="A97" s="877" t="s">
        <v>453</v>
      </c>
      <c r="B97" s="878"/>
      <c r="C97" s="878"/>
      <c r="D97" s="878"/>
      <c r="E97" s="878"/>
      <c r="F97" s="878"/>
      <c r="G97" s="878"/>
      <c r="H97" s="879"/>
      <c r="I97" s="623">
        <v>394355.46</v>
      </c>
      <c r="J97" s="623"/>
      <c r="K97" s="623"/>
      <c r="L97" s="622"/>
      <c r="M97" s="624">
        <v>282.39</v>
      </c>
      <c r="BM97" s="618"/>
      <c r="BN97" s="602" t="s">
        <v>453</v>
      </c>
    </row>
    <row r="98" spans="1:66" s="606" customFormat="1" ht="15" hidden="1">
      <c r="A98" s="877" t="s">
        <v>454</v>
      </c>
      <c r="B98" s="878"/>
      <c r="C98" s="878"/>
      <c r="D98" s="878"/>
      <c r="E98" s="878"/>
      <c r="F98" s="878"/>
      <c r="G98" s="878"/>
      <c r="H98" s="879"/>
      <c r="I98" s="623"/>
      <c r="J98" s="623"/>
      <c r="K98" s="623"/>
      <c r="L98" s="622"/>
      <c r="M98" s="622"/>
      <c r="BM98" s="618"/>
      <c r="BN98" s="602" t="s">
        <v>454</v>
      </c>
    </row>
    <row r="99" spans="1:66" s="606" customFormat="1" ht="15" hidden="1">
      <c r="A99" s="877" t="s">
        <v>455</v>
      </c>
      <c r="B99" s="878"/>
      <c r="C99" s="878"/>
      <c r="D99" s="878"/>
      <c r="E99" s="878"/>
      <c r="F99" s="878"/>
      <c r="G99" s="878"/>
      <c r="H99" s="879"/>
      <c r="I99" s="623"/>
      <c r="J99" s="623"/>
      <c r="K99" s="623"/>
      <c r="L99" s="622"/>
      <c r="M99" s="622"/>
      <c r="BM99" s="618"/>
      <c r="BN99" s="602" t="s">
        <v>455</v>
      </c>
    </row>
    <row r="100" spans="1:66" s="606" customFormat="1" ht="15" hidden="1">
      <c r="A100" s="877" t="s">
        <v>858</v>
      </c>
      <c r="B100" s="878"/>
      <c r="C100" s="878"/>
      <c r="D100" s="878"/>
      <c r="E100" s="878"/>
      <c r="F100" s="878"/>
      <c r="G100" s="878"/>
      <c r="H100" s="879"/>
      <c r="I100" s="623">
        <v>248540.93</v>
      </c>
      <c r="J100" s="623">
        <v>214355.52</v>
      </c>
      <c r="K100" s="623">
        <v>33103.61</v>
      </c>
      <c r="L100" s="622"/>
      <c r="M100" s="624">
        <v>387.85</v>
      </c>
      <c r="BM100" s="618"/>
      <c r="BN100" s="602" t="s">
        <v>858</v>
      </c>
    </row>
    <row r="101" spans="1:66" s="606" customFormat="1" ht="15" hidden="1">
      <c r="A101" s="877" t="s">
        <v>857</v>
      </c>
      <c r="B101" s="878"/>
      <c r="C101" s="878"/>
      <c r="D101" s="878"/>
      <c r="E101" s="878"/>
      <c r="F101" s="878"/>
      <c r="G101" s="878"/>
      <c r="H101" s="879"/>
      <c r="I101" s="623">
        <v>190776.41</v>
      </c>
      <c r="J101" s="623"/>
      <c r="K101" s="623"/>
      <c r="L101" s="622"/>
      <c r="M101" s="622"/>
      <c r="BM101" s="618"/>
      <c r="BN101" s="602" t="s">
        <v>857</v>
      </c>
    </row>
    <row r="102" spans="1:66" s="606" customFormat="1" ht="15" hidden="1">
      <c r="A102" s="877" t="s">
        <v>856</v>
      </c>
      <c r="B102" s="878"/>
      <c r="C102" s="878"/>
      <c r="D102" s="878"/>
      <c r="E102" s="878"/>
      <c r="F102" s="878"/>
      <c r="G102" s="878"/>
      <c r="H102" s="879"/>
      <c r="I102" s="623">
        <v>96459.98</v>
      </c>
      <c r="J102" s="623"/>
      <c r="K102" s="623"/>
      <c r="L102" s="622"/>
      <c r="M102" s="622"/>
      <c r="BM102" s="618"/>
      <c r="BN102" s="602" t="s">
        <v>856</v>
      </c>
    </row>
    <row r="103" spans="1:66" s="606" customFormat="1" ht="15" hidden="1">
      <c r="A103" s="877" t="s">
        <v>448</v>
      </c>
      <c r="B103" s="878"/>
      <c r="C103" s="878"/>
      <c r="D103" s="878"/>
      <c r="E103" s="878"/>
      <c r="F103" s="878"/>
      <c r="G103" s="878"/>
      <c r="H103" s="879"/>
      <c r="I103" s="623">
        <v>535777.31999999995</v>
      </c>
      <c r="J103" s="623"/>
      <c r="K103" s="623"/>
      <c r="L103" s="622"/>
      <c r="M103" s="624">
        <v>387.85</v>
      </c>
      <c r="BM103" s="618"/>
      <c r="BN103" s="602" t="s">
        <v>448</v>
      </c>
    </row>
    <row r="104" spans="1:66" s="606" customFormat="1" ht="15" hidden="1">
      <c r="A104" s="877" t="s">
        <v>453</v>
      </c>
      <c r="B104" s="878"/>
      <c r="C104" s="878"/>
      <c r="D104" s="878"/>
      <c r="E104" s="878"/>
      <c r="F104" s="878"/>
      <c r="G104" s="878"/>
      <c r="H104" s="879"/>
      <c r="I104" s="623">
        <v>535777.31999999995</v>
      </c>
      <c r="J104" s="623"/>
      <c r="K104" s="623"/>
      <c r="L104" s="622"/>
      <c r="M104" s="624">
        <v>387.85</v>
      </c>
      <c r="BM104" s="618"/>
      <c r="BN104" s="602" t="s">
        <v>453</v>
      </c>
    </row>
    <row r="105" spans="1:66" s="606" customFormat="1" ht="15">
      <c r="A105" s="877" t="s">
        <v>459</v>
      </c>
      <c r="B105" s="878"/>
      <c r="C105" s="878"/>
      <c r="D105" s="878"/>
      <c r="E105" s="878"/>
      <c r="F105" s="878"/>
      <c r="G105" s="878"/>
      <c r="H105" s="879"/>
      <c r="I105" s="623">
        <v>930132.78</v>
      </c>
      <c r="J105" s="623"/>
      <c r="K105" s="623"/>
      <c r="L105" s="622"/>
      <c r="M105" s="624">
        <v>670.24</v>
      </c>
      <c r="BM105" s="618"/>
      <c r="BN105" s="602" t="s">
        <v>459</v>
      </c>
    </row>
    <row r="106" spans="1:66" s="606" customFormat="1" ht="15">
      <c r="A106" s="877" t="s">
        <v>460</v>
      </c>
      <c r="B106" s="878"/>
      <c r="C106" s="878"/>
      <c r="D106" s="878"/>
      <c r="E106" s="878"/>
      <c r="F106" s="878"/>
      <c r="G106" s="878"/>
      <c r="H106" s="879"/>
      <c r="I106" s="623"/>
      <c r="J106" s="623"/>
      <c r="K106" s="623"/>
      <c r="L106" s="622"/>
      <c r="M106" s="622"/>
      <c r="BM106" s="618"/>
      <c r="BN106" s="602" t="s">
        <v>460</v>
      </c>
    </row>
    <row r="107" spans="1:66" s="606" customFormat="1" ht="15">
      <c r="A107" s="877" t="s">
        <v>461</v>
      </c>
      <c r="B107" s="878"/>
      <c r="C107" s="878"/>
      <c r="D107" s="878"/>
      <c r="E107" s="878"/>
      <c r="F107" s="878"/>
      <c r="G107" s="878"/>
      <c r="H107" s="879"/>
      <c r="I107" s="623">
        <v>363302.83</v>
      </c>
      <c r="J107" s="623"/>
      <c r="K107" s="623"/>
      <c r="L107" s="622"/>
      <c r="M107" s="622"/>
      <c r="BM107" s="618"/>
      <c r="BN107" s="602" t="s">
        <v>461</v>
      </c>
    </row>
    <row r="108" spans="1:66" s="606" customFormat="1" ht="15">
      <c r="A108" s="877" t="s">
        <v>462</v>
      </c>
      <c r="B108" s="878"/>
      <c r="C108" s="878"/>
      <c r="D108" s="878"/>
      <c r="E108" s="878"/>
      <c r="F108" s="878"/>
      <c r="G108" s="878"/>
      <c r="H108" s="879"/>
      <c r="I108" s="623">
        <v>8742.33</v>
      </c>
      <c r="J108" s="623"/>
      <c r="K108" s="623"/>
      <c r="L108" s="622"/>
      <c r="M108" s="622"/>
      <c r="BM108" s="618"/>
      <c r="BN108" s="602" t="s">
        <v>462</v>
      </c>
    </row>
    <row r="109" spans="1:66" s="606" customFormat="1" ht="15">
      <c r="A109" s="877" t="s">
        <v>463</v>
      </c>
      <c r="B109" s="878"/>
      <c r="C109" s="878"/>
      <c r="D109" s="878"/>
      <c r="E109" s="878"/>
      <c r="F109" s="878"/>
      <c r="G109" s="878"/>
      <c r="H109" s="879"/>
      <c r="I109" s="623">
        <v>41392.83</v>
      </c>
      <c r="J109" s="623"/>
      <c r="K109" s="623"/>
      <c r="L109" s="622"/>
      <c r="M109" s="622"/>
      <c r="BM109" s="618"/>
      <c r="BN109" s="602" t="s">
        <v>463</v>
      </c>
    </row>
    <row r="110" spans="1:66" s="606" customFormat="1" ht="15">
      <c r="A110" s="877" t="s">
        <v>521</v>
      </c>
      <c r="B110" s="878"/>
      <c r="C110" s="878"/>
      <c r="D110" s="878"/>
      <c r="E110" s="878"/>
      <c r="F110" s="878"/>
      <c r="G110" s="878"/>
      <c r="H110" s="879"/>
      <c r="I110" s="623">
        <v>17.04</v>
      </c>
      <c r="J110" s="623"/>
      <c r="K110" s="623"/>
      <c r="L110" s="622"/>
      <c r="M110" s="622"/>
      <c r="BM110" s="618"/>
      <c r="BN110" s="602" t="s">
        <v>521</v>
      </c>
    </row>
    <row r="111" spans="1:66" s="606" customFormat="1" ht="15">
      <c r="A111" s="877" t="s">
        <v>464</v>
      </c>
      <c r="B111" s="878"/>
      <c r="C111" s="878"/>
      <c r="D111" s="878"/>
      <c r="E111" s="878"/>
      <c r="F111" s="878"/>
      <c r="G111" s="878"/>
      <c r="H111" s="879"/>
      <c r="I111" s="623">
        <v>329904.90000000002</v>
      </c>
      <c r="J111" s="623"/>
      <c r="K111" s="623"/>
      <c r="L111" s="622"/>
      <c r="M111" s="622"/>
      <c r="BM111" s="618"/>
      <c r="BN111" s="602" t="s">
        <v>464</v>
      </c>
    </row>
    <row r="112" spans="1:66" s="606" customFormat="1" ht="15">
      <c r="A112" s="877" t="s">
        <v>465</v>
      </c>
      <c r="B112" s="878"/>
      <c r="C112" s="878"/>
      <c r="D112" s="878"/>
      <c r="E112" s="878"/>
      <c r="F112" s="878"/>
      <c r="G112" s="878"/>
      <c r="H112" s="879"/>
      <c r="I112" s="623">
        <v>186789.89</v>
      </c>
      <c r="J112" s="623"/>
      <c r="K112" s="623"/>
      <c r="L112" s="622"/>
      <c r="M112" s="622"/>
      <c r="BM112" s="618"/>
      <c r="BN112" s="602" t="s">
        <v>465</v>
      </c>
    </row>
    <row r="113" spans="1:68" s="606" customFormat="1" ht="15">
      <c r="A113" s="877" t="s">
        <v>633</v>
      </c>
      <c r="B113" s="878"/>
      <c r="C113" s="878"/>
      <c r="D113" s="878"/>
      <c r="E113" s="878"/>
      <c r="F113" s="878"/>
      <c r="G113" s="878"/>
      <c r="H113" s="879"/>
      <c r="I113" s="623">
        <v>19532.79</v>
      </c>
      <c r="J113" s="623"/>
      <c r="K113" s="623"/>
      <c r="L113" s="622"/>
      <c r="M113" s="622"/>
      <c r="BM113" s="618"/>
      <c r="BN113" s="602" t="s">
        <v>633</v>
      </c>
    </row>
    <row r="114" spans="1:68" s="606" customFormat="1" ht="15">
      <c r="A114" s="874" t="s">
        <v>459</v>
      </c>
      <c r="B114" s="875"/>
      <c r="C114" s="875"/>
      <c r="D114" s="875"/>
      <c r="E114" s="875"/>
      <c r="F114" s="875"/>
      <c r="G114" s="875"/>
      <c r="H114" s="876"/>
      <c r="I114" s="621">
        <v>949665.57</v>
      </c>
      <c r="J114" s="621"/>
      <c r="K114" s="621"/>
      <c r="L114" s="620"/>
      <c r="M114" s="620"/>
      <c r="BM114" s="618"/>
      <c r="BO114" s="618" t="s">
        <v>459</v>
      </c>
    </row>
    <row r="115" spans="1:68" s="606" customFormat="1" ht="15">
      <c r="A115" s="877" t="s">
        <v>855</v>
      </c>
      <c r="B115" s="878"/>
      <c r="C115" s="878"/>
      <c r="D115" s="878"/>
      <c r="E115" s="878"/>
      <c r="F115" s="878"/>
      <c r="G115" s="878"/>
      <c r="H115" s="879"/>
      <c r="I115" s="623">
        <v>981004.53</v>
      </c>
      <c r="J115" s="623"/>
      <c r="K115" s="623"/>
      <c r="L115" s="622"/>
      <c r="M115" s="622"/>
      <c r="BM115" s="618"/>
      <c r="BN115" s="602" t="s">
        <v>855</v>
      </c>
      <c r="BO115" s="618"/>
    </row>
    <row r="116" spans="1:68" s="606" customFormat="1" ht="15">
      <c r="A116" s="877" t="s">
        <v>621</v>
      </c>
      <c r="B116" s="878"/>
      <c r="C116" s="878"/>
      <c r="D116" s="878"/>
      <c r="E116" s="878"/>
      <c r="F116" s="878"/>
      <c r="G116" s="878"/>
      <c r="H116" s="879"/>
      <c r="I116" s="623">
        <v>188054.89</v>
      </c>
      <c r="J116" s="623"/>
      <c r="K116" s="623"/>
      <c r="L116" s="622"/>
      <c r="M116" s="622"/>
      <c r="BM116" s="618"/>
      <c r="BN116" s="602" t="s">
        <v>621</v>
      </c>
      <c r="BO116" s="618"/>
    </row>
    <row r="117" spans="1:68" s="606" customFormat="1" ht="15">
      <c r="A117" s="874" t="s">
        <v>622</v>
      </c>
      <c r="B117" s="875"/>
      <c r="C117" s="875"/>
      <c r="D117" s="875"/>
      <c r="E117" s="875"/>
      <c r="F117" s="875"/>
      <c r="G117" s="875"/>
      <c r="H117" s="876"/>
      <c r="I117" s="621">
        <v>1169059.42</v>
      </c>
      <c r="J117" s="621"/>
      <c r="K117" s="621"/>
      <c r="L117" s="620"/>
      <c r="M117" s="620"/>
      <c r="BM117" s="618"/>
      <c r="BO117" s="618" t="s">
        <v>622</v>
      </c>
    </row>
    <row r="118" spans="1:68" s="606" customFormat="1" ht="15">
      <c r="A118" s="877" t="s">
        <v>631</v>
      </c>
      <c r="B118" s="878"/>
      <c r="C118" s="878"/>
      <c r="D118" s="878"/>
      <c r="E118" s="878"/>
      <c r="F118" s="878"/>
      <c r="G118" s="878"/>
      <c r="H118" s="879"/>
      <c r="I118" s="623">
        <v>257193.07</v>
      </c>
      <c r="J118" s="623"/>
      <c r="K118" s="623"/>
      <c r="L118" s="622"/>
      <c r="M118" s="622"/>
      <c r="BM118" s="618"/>
      <c r="BN118" s="602" t="s">
        <v>631</v>
      </c>
      <c r="BO118" s="618"/>
    </row>
    <row r="119" spans="1:68" s="606" customFormat="1" ht="15">
      <c r="A119" s="874" t="s">
        <v>469</v>
      </c>
      <c r="B119" s="875"/>
      <c r="C119" s="875"/>
      <c r="D119" s="875"/>
      <c r="E119" s="875"/>
      <c r="F119" s="875"/>
      <c r="G119" s="875"/>
      <c r="H119" s="876"/>
      <c r="I119" s="621">
        <v>1426252.49</v>
      </c>
      <c r="J119" s="621"/>
      <c r="K119" s="621"/>
      <c r="L119" s="620"/>
      <c r="M119" s="619">
        <v>670.24</v>
      </c>
      <c r="BM119" s="618"/>
      <c r="BO119" s="618"/>
      <c r="BP119" s="618" t="s">
        <v>469</v>
      </c>
    </row>
    <row r="120" spans="1:68" s="606" customFormat="1" ht="53.25" customHeight="1">
      <c r="A120" s="607"/>
      <c r="B120" s="607"/>
      <c r="C120" s="607"/>
      <c r="D120" s="607"/>
      <c r="E120" s="607"/>
      <c r="F120" s="607"/>
      <c r="G120" s="607"/>
      <c r="H120" s="607"/>
      <c r="I120" s="607"/>
      <c r="J120" s="607"/>
      <c r="K120" s="607"/>
      <c r="L120" s="607"/>
      <c r="M120" s="607"/>
    </row>
    <row r="121" spans="1:68" s="609" customFormat="1" ht="12.75" customHeight="1">
      <c r="A121" s="880" t="s">
        <v>630</v>
      </c>
      <c r="B121" s="880"/>
      <c r="C121" s="880"/>
      <c r="D121" s="880"/>
      <c r="E121" s="880"/>
      <c r="F121" s="880"/>
      <c r="G121" s="880"/>
      <c r="H121" s="880"/>
      <c r="I121" s="880"/>
      <c r="J121" s="880"/>
      <c r="K121" s="880"/>
      <c r="L121" s="880"/>
      <c r="M121" s="880"/>
      <c r="N121" s="617"/>
      <c r="O121" s="617"/>
      <c r="P121" s="617"/>
      <c r="Q121" s="617"/>
      <c r="R121" s="617"/>
      <c r="S121" s="610"/>
      <c r="T121" s="610"/>
      <c r="U121" s="610"/>
      <c r="V121" s="610"/>
      <c r="W121" s="610"/>
      <c r="X121" s="610"/>
      <c r="Y121" s="610"/>
      <c r="Z121" s="610"/>
      <c r="AA121" s="610"/>
      <c r="AB121" s="613"/>
      <c r="AC121" s="613"/>
      <c r="AD121" s="613"/>
      <c r="AE121" s="613"/>
      <c r="AF121" s="613"/>
      <c r="AG121" s="613"/>
      <c r="AH121" s="613"/>
      <c r="AI121" s="613"/>
      <c r="AJ121" s="613"/>
      <c r="AK121" s="613"/>
      <c r="AL121" s="613"/>
      <c r="AM121" s="613"/>
      <c r="AN121" s="613"/>
      <c r="AO121" s="613"/>
      <c r="AP121" s="613"/>
      <c r="AQ121" s="613"/>
      <c r="AR121" s="613"/>
      <c r="AS121" s="613"/>
      <c r="AT121" s="613"/>
      <c r="AU121" s="613"/>
      <c r="AV121" s="613"/>
      <c r="AW121" s="613"/>
      <c r="AX121" s="613"/>
      <c r="AY121" s="613"/>
      <c r="AZ121" s="613"/>
      <c r="BA121" s="613"/>
      <c r="BB121" s="612"/>
      <c r="BC121" s="612"/>
      <c r="BD121" s="612"/>
      <c r="BE121" s="612"/>
      <c r="BF121" s="612"/>
      <c r="BG121" s="612"/>
      <c r="BH121" s="612"/>
      <c r="BI121" s="612"/>
      <c r="BJ121" s="611"/>
      <c r="BK121" s="610"/>
      <c r="BL121" s="610"/>
      <c r="BM121" s="610"/>
      <c r="BN121" s="610"/>
      <c r="BO121" s="610"/>
      <c r="BP121" s="610"/>
    </row>
    <row r="122" spans="1:68" s="609" customFormat="1" ht="12.75" customHeight="1">
      <c r="A122" s="882" t="s">
        <v>627</v>
      </c>
      <c r="B122" s="882"/>
      <c r="C122" s="882"/>
      <c r="D122" s="882"/>
      <c r="E122" s="882"/>
      <c r="F122" s="882"/>
      <c r="G122" s="882"/>
      <c r="H122" s="882"/>
      <c r="I122" s="882"/>
      <c r="J122" s="882"/>
      <c r="K122" s="882"/>
      <c r="L122" s="882"/>
      <c r="M122" s="882"/>
      <c r="N122" s="616"/>
      <c r="O122" s="616"/>
      <c r="P122" s="616"/>
      <c r="Q122" s="616"/>
      <c r="R122" s="616"/>
      <c r="S122" s="610"/>
      <c r="T122" s="610"/>
      <c r="U122" s="610"/>
      <c r="V122" s="610"/>
      <c r="W122" s="610"/>
      <c r="X122" s="610"/>
      <c r="Y122" s="610"/>
      <c r="Z122" s="610"/>
      <c r="AA122" s="610"/>
      <c r="AB122" s="613"/>
      <c r="AC122" s="613"/>
      <c r="AD122" s="613"/>
      <c r="AE122" s="613"/>
      <c r="AF122" s="613"/>
      <c r="AG122" s="613"/>
      <c r="AH122" s="613"/>
      <c r="AI122" s="613"/>
      <c r="AJ122" s="613"/>
      <c r="AK122" s="613"/>
      <c r="AL122" s="613"/>
      <c r="AM122" s="613"/>
      <c r="AN122" s="613"/>
      <c r="AO122" s="613"/>
      <c r="AP122" s="613"/>
      <c r="AQ122" s="613"/>
      <c r="AR122" s="613"/>
      <c r="AS122" s="613"/>
      <c r="AT122" s="613"/>
      <c r="AU122" s="613"/>
      <c r="AV122" s="613"/>
      <c r="AW122" s="613"/>
      <c r="AX122" s="613"/>
      <c r="AY122" s="613"/>
      <c r="AZ122" s="613"/>
      <c r="BA122" s="613"/>
      <c r="BB122" s="612"/>
      <c r="BC122" s="612"/>
      <c r="BD122" s="612"/>
      <c r="BE122" s="612"/>
      <c r="BF122" s="612"/>
      <c r="BG122" s="612"/>
      <c r="BH122" s="612"/>
      <c r="BI122" s="612"/>
      <c r="BJ122" s="611"/>
      <c r="BK122" s="610"/>
      <c r="BL122" s="610"/>
      <c r="BM122" s="610"/>
      <c r="BN122" s="610"/>
      <c r="BO122" s="610"/>
      <c r="BP122" s="610"/>
    </row>
    <row r="123" spans="1:68" s="609" customFormat="1" ht="13.5" customHeight="1">
      <c r="A123" s="608"/>
      <c r="B123" s="608"/>
      <c r="C123" s="608"/>
      <c r="D123" s="608"/>
      <c r="E123" s="608"/>
      <c r="F123" s="608"/>
      <c r="G123" s="608"/>
      <c r="H123" s="615"/>
      <c r="I123" s="614"/>
      <c r="J123" s="614"/>
      <c r="K123" s="614"/>
      <c r="L123" s="614"/>
      <c r="M123" s="608"/>
      <c r="N123" s="606"/>
      <c r="O123" s="606"/>
      <c r="P123" s="606"/>
      <c r="Q123" s="606"/>
      <c r="R123" s="606"/>
      <c r="S123" s="610"/>
      <c r="T123" s="610"/>
      <c r="U123" s="610"/>
      <c r="V123" s="610"/>
      <c r="W123" s="610"/>
      <c r="X123" s="610"/>
      <c r="Y123" s="610"/>
      <c r="Z123" s="610"/>
      <c r="AA123" s="610"/>
      <c r="AB123" s="613"/>
      <c r="AC123" s="613"/>
      <c r="AD123" s="613"/>
      <c r="AE123" s="613"/>
      <c r="AF123" s="613"/>
      <c r="AG123" s="613"/>
      <c r="AH123" s="613"/>
      <c r="AI123" s="613"/>
      <c r="AJ123" s="613"/>
      <c r="AK123" s="613"/>
      <c r="AL123" s="613"/>
      <c r="AM123" s="613"/>
      <c r="AN123" s="613"/>
      <c r="AO123" s="613"/>
      <c r="AP123" s="613"/>
      <c r="AQ123" s="613"/>
      <c r="AR123" s="613"/>
      <c r="AS123" s="613"/>
      <c r="AT123" s="613"/>
      <c r="AU123" s="613"/>
      <c r="AV123" s="613"/>
      <c r="AW123" s="613"/>
      <c r="AX123" s="613"/>
      <c r="AY123" s="613"/>
      <c r="AZ123" s="613"/>
      <c r="BA123" s="613"/>
      <c r="BB123" s="612"/>
      <c r="BC123" s="612"/>
      <c r="BD123" s="612"/>
      <c r="BE123" s="612"/>
      <c r="BF123" s="612"/>
      <c r="BG123" s="612"/>
      <c r="BH123" s="612"/>
      <c r="BI123" s="612"/>
      <c r="BJ123" s="611"/>
      <c r="BK123" s="610"/>
      <c r="BL123" s="610"/>
      <c r="BM123" s="610"/>
      <c r="BN123" s="610"/>
      <c r="BO123" s="610"/>
      <c r="BP123" s="610"/>
    </row>
    <row r="124" spans="1:68" s="609" customFormat="1" ht="12.75" customHeight="1">
      <c r="A124" s="880" t="s">
        <v>629</v>
      </c>
      <c r="B124" s="880"/>
      <c r="C124" s="880"/>
      <c r="D124" s="880"/>
      <c r="E124" s="880"/>
      <c r="F124" s="880"/>
      <c r="G124" s="880"/>
      <c r="H124" s="880"/>
      <c r="I124" s="880"/>
      <c r="J124" s="880"/>
      <c r="K124" s="880"/>
      <c r="L124" s="880"/>
      <c r="M124" s="880"/>
      <c r="N124" s="617"/>
      <c r="O124" s="617"/>
      <c r="P124" s="617"/>
      <c r="Q124" s="617"/>
      <c r="R124" s="617"/>
      <c r="S124" s="610"/>
      <c r="T124" s="610"/>
      <c r="U124" s="610"/>
      <c r="V124" s="610"/>
      <c r="W124" s="610"/>
      <c r="X124" s="610"/>
      <c r="Y124" s="610"/>
      <c r="Z124" s="610"/>
      <c r="AA124" s="610"/>
      <c r="AB124" s="613"/>
      <c r="AC124" s="613"/>
      <c r="AD124" s="613"/>
      <c r="AE124" s="613"/>
      <c r="AF124" s="613"/>
      <c r="AG124" s="613"/>
      <c r="AH124" s="613"/>
      <c r="AI124" s="613"/>
      <c r="AJ124" s="613"/>
      <c r="AK124" s="613"/>
      <c r="AL124" s="613"/>
      <c r="AM124" s="613"/>
      <c r="AN124" s="613"/>
      <c r="AO124" s="613"/>
      <c r="AP124" s="613"/>
      <c r="AQ124" s="613"/>
      <c r="AR124" s="613"/>
      <c r="AS124" s="613"/>
      <c r="AT124" s="613"/>
      <c r="AU124" s="613"/>
      <c r="AV124" s="613"/>
      <c r="AW124" s="613"/>
      <c r="AX124" s="613"/>
      <c r="AY124" s="613"/>
      <c r="AZ124" s="613"/>
      <c r="BA124" s="613"/>
      <c r="BB124" s="612"/>
      <c r="BC124" s="612"/>
      <c r="BD124" s="612"/>
      <c r="BE124" s="612"/>
      <c r="BF124" s="612"/>
      <c r="BG124" s="612"/>
      <c r="BH124" s="612"/>
      <c r="BI124" s="612"/>
      <c r="BJ124" s="611"/>
      <c r="BK124" s="610"/>
      <c r="BL124" s="610"/>
      <c r="BM124" s="610"/>
      <c r="BN124" s="610"/>
      <c r="BO124" s="610"/>
      <c r="BP124" s="610"/>
    </row>
    <row r="125" spans="1:68" s="609" customFormat="1" ht="12.75" customHeight="1">
      <c r="A125" s="882" t="s">
        <v>627</v>
      </c>
      <c r="B125" s="882"/>
      <c r="C125" s="882"/>
      <c r="D125" s="882"/>
      <c r="E125" s="882"/>
      <c r="F125" s="882"/>
      <c r="G125" s="882"/>
      <c r="H125" s="882"/>
      <c r="I125" s="882"/>
      <c r="J125" s="882"/>
      <c r="K125" s="882"/>
      <c r="L125" s="882"/>
      <c r="M125" s="882"/>
      <c r="N125" s="616"/>
      <c r="O125" s="616"/>
      <c r="P125" s="616"/>
      <c r="Q125" s="616"/>
      <c r="R125" s="616"/>
      <c r="S125" s="610"/>
      <c r="T125" s="610"/>
      <c r="U125" s="610"/>
      <c r="V125" s="610"/>
      <c r="W125" s="610"/>
      <c r="X125" s="610"/>
      <c r="Y125" s="610"/>
      <c r="Z125" s="610"/>
      <c r="AA125" s="610"/>
      <c r="AB125" s="613"/>
      <c r="AC125" s="613"/>
      <c r="AD125" s="613"/>
      <c r="AE125" s="613"/>
      <c r="AF125" s="613"/>
      <c r="AG125" s="613"/>
      <c r="AH125" s="613"/>
      <c r="AI125" s="613"/>
      <c r="AJ125" s="613"/>
      <c r="AK125" s="613"/>
      <c r="AL125" s="613"/>
      <c r="AM125" s="613"/>
      <c r="AN125" s="613"/>
      <c r="AO125" s="613"/>
      <c r="AP125" s="613"/>
      <c r="AQ125" s="613"/>
      <c r="AR125" s="613"/>
      <c r="AS125" s="613"/>
      <c r="AT125" s="613"/>
      <c r="AU125" s="613"/>
      <c r="AV125" s="613"/>
      <c r="AW125" s="613"/>
      <c r="AX125" s="613"/>
      <c r="AY125" s="613"/>
      <c r="AZ125" s="613"/>
      <c r="BA125" s="613"/>
      <c r="BB125" s="612"/>
      <c r="BC125" s="612"/>
      <c r="BD125" s="612"/>
      <c r="BE125" s="612"/>
      <c r="BF125" s="612"/>
      <c r="BG125" s="612"/>
      <c r="BH125" s="612"/>
      <c r="BI125" s="612"/>
      <c r="BJ125" s="611"/>
      <c r="BK125" s="610"/>
      <c r="BL125" s="610"/>
      <c r="BM125" s="610"/>
      <c r="BN125" s="610"/>
      <c r="BO125" s="610"/>
      <c r="BP125" s="610"/>
    </row>
    <row r="126" spans="1:68" s="609" customFormat="1" ht="13.5" customHeight="1">
      <c r="A126" s="608"/>
      <c r="B126" s="608"/>
      <c r="C126" s="608"/>
      <c r="D126" s="608"/>
      <c r="E126" s="608"/>
      <c r="F126" s="608"/>
      <c r="G126" s="608"/>
      <c r="H126" s="615"/>
      <c r="I126" s="614"/>
      <c r="J126" s="614"/>
      <c r="K126" s="614"/>
      <c r="L126" s="614"/>
      <c r="M126" s="608"/>
      <c r="N126" s="606"/>
      <c r="O126" s="606"/>
      <c r="P126" s="606"/>
      <c r="Q126" s="606"/>
      <c r="R126" s="606"/>
      <c r="S126" s="610"/>
      <c r="T126" s="610"/>
      <c r="U126" s="610"/>
      <c r="V126" s="610"/>
      <c r="W126" s="610"/>
      <c r="X126" s="610"/>
      <c r="Y126" s="610"/>
      <c r="Z126" s="610"/>
      <c r="AA126" s="610"/>
      <c r="AB126" s="613"/>
      <c r="AC126" s="613"/>
      <c r="AD126" s="613"/>
      <c r="AE126" s="613"/>
      <c r="AF126" s="613"/>
      <c r="AG126" s="613"/>
      <c r="AH126" s="613"/>
      <c r="AI126" s="613"/>
      <c r="AJ126" s="613"/>
      <c r="AK126" s="613"/>
      <c r="AL126" s="613"/>
      <c r="AM126" s="613"/>
      <c r="AN126" s="613"/>
      <c r="AO126" s="613"/>
      <c r="AP126" s="613"/>
      <c r="AQ126" s="613"/>
      <c r="AR126" s="613"/>
      <c r="AS126" s="613"/>
      <c r="AT126" s="613"/>
      <c r="AU126" s="613"/>
      <c r="AV126" s="613"/>
      <c r="AW126" s="613"/>
      <c r="AX126" s="613"/>
      <c r="AY126" s="613"/>
      <c r="AZ126" s="613"/>
      <c r="BA126" s="613"/>
      <c r="BB126" s="612"/>
      <c r="BC126" s="612"/>
      <c r="BD126" s="612"/>
      <c r="BE126" s="612"/>
      <c r="BF126" s="612"/>
      <c r="BG126" s="612"/>
      <c r="BH126" s="612"/>
      <c r="BI126" s="612"/>
      <c r="BJ126" s="611"/>
      <c r="BK126" s="610"/>
      <c r="BL126" s="610"/>
      <c r="BM126" s="610"/>
      <c r="BN126" s="610"/>
      <c r="BO126" s="610"/>
      <c r="BP126" s="610"/>
    </row>
    <row r="127" spans="1:68" s="609" customFormat="1" ht="12.75" customHeight="1">
      <c r="A127" s="880" t="s">
        <v>628</v>
      </c>
      <c r="B127" s="880"/>
      <c r="C127" s="880"/>
      <c r="D127" s="880"/>
      <c r="E127" s="880"/>
      <c r="F127" s="880"/>
      <c r="G127" s="880"/>
      <c r="H127" s="880"/>
      <c r="I127" s="880"/>
      <c r="J127" s="880"/>
      <c r="K127" s="880"/>
      <c r="L127" s="880"/>
      <c r="M127" s="880"/>
      <c r="N127" s="617"/>
      <c r="O127" s="617"/>
      <c r="P127" s="617"/>
      <c r="Q127" s="617"/>
      <c r="R127" s="617"/>
      <c r="S127" s="610"/>
      <c r="T127" s="610"/>
      <c r="U127" s="610"/>
      <c r="V127" s="610"/>
      <c r="W127" s="610"/>
      <c r="X127" s="610"/>
      <c r="Y127" s="610"/>
      <c r="Z127" s="610"/>
      <c r="AA127" s="610"/>
      <c r="AB127" s="613"/>
      <c r="AC127" s="613"/>
      <c r="AD127" s="613"/>
      <c r="AE127" s="613"/>
      <c r="AF127" s="613"/>
      <c r="AG127" s="613"/>
      <c r="AH127" s="613"/>
      <c r="AI127" s="613"/>
      <c r="AJ127" s="613"/>
      <c r="AK127" s="613"/>
      <c r="AL127" s="613"/>
      <c r="AM127" s="613"/>
      <c r="AN127" s="613"/>
      <c r="AO127" s="613"/>
      <c r="AP127" s="613"/>
      <c r="AQ127" s="613"/>
      <c r="AR127" s="613"/>
      <c r="AS127" s="613"/>
      <c r="AT127" s="613"/>
      <c r="AU127" s="613"/>
      <c r="AV127" s="613"/>
      <c r="AW127" s="613"/>
      <c r="AX127" s="613"/>
      <c r="AY127" s="613"/>
      <c r="AZ127" s="613"/>
      <c r="BA127" s="613"/>
      <c r="BB127" s="612"/>
      <c r="BC127" s="612"/>
      <c r="BD127" s="612"/>
      <c r="BE127" s="612"/>
      <c r="BF127" s="612"/>
      <c r="BG127" s="612"/>
      <c r="BH127" s="612"/>
      <c r="BI127" s="612"/>
      <c r="BJ127" s="611"/>
      <c r="BK127" s="610"/>
      <c r="BL127" s="610"/>
      <c r="BM127" s="610"/>
      <c r="BN127" s="610"/>
      <c r="BO127" s="610"/>
      <c r="BP127" s="610"/>
    </row>
    <row r="128" spans="1:68" s="609" customFormat="1" ht="12.75" customHeight="1">
      <c r="A128" s="882" t="s">
        <v>627</v>
      </c>
      <c r="B128" s="882"/>
      <c r="C128" s="882"/>
      <c r="D128" s="882"/>
      <c r="E128" s="882"/>
      <c r="F128" s="882"/>
      <c r="G128" s="882"/>
      <c r="H128" s="882"/>
      <c r="I128" s="882"/>
      <c r="J128" s="882"/>
      <c r="K128" s="882"/>
      <c r="L128" s="882"/>
      <c r="M128" s="882"/>
      <c r="N128" s="616"/>
      <c r="O128" s="616"/>
      <c r="P128" s="616"/>
      <c r="Q128" s="616"/>
      <c r="R128" s="616"/>
      <c r="S128" s="610"/>
      <c r="T128" s="610"/>
      <c r="U128" s="610"/>
      <c r="V128" s="610"/>
      <c r="W128" s="610"/>
      <c r="X128" s="610"/>
      <c r="Y128" s="610"/>
      <c r="Z128" s="610"/>
      <c r="AA128" s="610"/>
      <c r="AB128" s="613"/>
      <c r="AC128" s="613"/>
      <c r="AD128" s="613"/>
      <c r="AE128" s="613"/>
      <c r="AF128" s="613"/>
      <c r="AG128" s="613"/>
      <c r="AH128" s="613"/>
      <c r="AI128" s="613"/>
      <c r="AJ128" s="613"/>
      <c r="AK128" s="613"/>
      <c r="AL128" s="613"/>
      <c r="AM128" s="613"/>
      <c r="AN128" s="613"/>
      <c r="AO128" s="613"/>
      <c r="AP128" s="613"/>
      <c r="AQ128" s="613"/>
      <c r="AR128" s="613"/>
      <c r="AS128" s="613"/>
      <c r="AT128" s="613"/>
      <c r="AU128" s="613"/>
      <c r="AV128" s="613"/>
      <c r="AW128" s="613"/>
      <c r="AX128" s="613"/>
      <c r="AY128" s="613"/>
      <c r="AZ128" s="613"/>
      <c r="BA128" s="613"/>
      <c r="BB128" s="612"/>
      <c r="BC128" s="612"/>
      <c r="BD128" s="612"/>
      <c r="BE128" s="612"/>
      <c r="BF128" s="612"/>
      <c r="BG128" s="612"/>
      <c r="BH128" s="612"/>
      <c r="BI128" s="612"/>
      <c r="BJ128" s="611"/>
      <c r="BK128" s="610"/>
      <c r="BL128" s="610"/>
      <c r="BM128" s="610"/>
      <c r="BN128" s="610"/>
      <c r="BO128" s="610"/>
      <c r="BP128" s="610"/>
    </row>
    <row r="129" spans="1:68" s="609" customFormat="1" ht="13.5" customHeight="1">
      <c r="A129" s="608"/>
      <c r="B129" s="608"/>
      <c r="C129" s="608"/>
      <c r="D129" s="608"/>
      <c r="E129" s="608"/>
      <c r="F129" s="608"/>
      <c r="G129" s="608"/>
      <c r="H129" s="615"/>
      <c r="I129" s="614"/>
      <c r="J129" s="614"/>
      <c r="K129" s="614"/>
      <c r="L129" s="614"/>
      <c r="M129" s="608"/>
      <c r="N129" s="606"/>
      <c r="O129" s="606"/>
      <c r="P129" s="606"/>
      <c r="Q129" s="606"/>
      <c r="R129" s="606"/>
      <c r="S129" s="610"/>
      <c r="T129" s="610"/>
      <c r="U129" s="610"/>
      <c r="V129" s="610"/>
      <c r="W129" s="610"/>
      <c r="X129" s="610"/>
      <c r="Y129" s="610"/>
      <c r="Z129" s="610"/>
      <c r="AA129" s="610"/>
      <c r="AB129" s="613"/>
      <c r="AC129" s="613"/>
      <c r="AD129" s="613"/>
      <c r="AE129" s="613"/>
      <c r="AF129" s="613"/>
      <c r="AG129" s="613"/>
      <c r="AH129" s="613"/>
      <c r="AI129" s="613"/>
      <c r="AJ129" s="613"/>
      <c r="AK129" s="613"/>
      <c r="AL129" s="613"/>
      <c r="AM129" s="613"/>
      <c r="AN129" s="613"/>
      <c r="AO129" s="613"/>
      <c r="AP129" s="613"/>
      <c r="AQ129" s="613"/>
      <c r="AR129" s="613"/>
      <c r="AS129" s="613"/>
      <c r="AT129" s="613"/>
      <c r="AU129" s="613"/>
      <c r="AV129" s="613"/>
      <c r="AW129" s="613"/>
      <c r="AX129" s="613"/>
      <c r="AY129" s="613"/>
      <c r="AZ129" s="613"/>
      <c r="BA129" s="613"/>
      <c r="BB129" s="612"/>
      <c r="BC129" s="612"/>
      <c r="BD129" s="612"/>
      <c r="BE129" s="612"/>
      <c r="BF129" s="612"/>
      <c r="BG129" s="612"/>
      <c r="BH129" s="612"/>
      <c r="BI129" s="612"/>
      <c r="BJ129" s="611"/>
      <c r="BK129" s="610"/>
      <c r="BL129" s="610"/>
      <c r="BM129" s="610"/>
      <c r="BN129" s="610"/>
      <c r="BO129" s="610"/>
      <c r="BP129" s="610"/>
    </row>
    <row r="130" spans="1:68" s="606" customFormat="1" ht="15">
      <c r="A130" s="607"/>
      <c r="B130" s="607"/>
      <c r="C130" s="607"/>
      <c r="D130" s="607"/>
      <c r="E130" s="607"/>
      <c r="F130" s="607"/>
      <c r="G130" s="607"/>
      <c r="H130" s="608"/>
      <c r="I130" s="881"/>
      <c r="J130" s="881"/>
      <c r="K130" s="881"/>
      <c r="L130" s="881"/>
      <c r="M130" s="607"/>
    </row>
  </sheetData>
  <mergeCells count="99">
    <mergeCell ref="I130:L130"/>
    <mergeCell ref="A122:M122"/>
    <mergeCell ref="A124:M124"/>
    <mergeCell ref="A125:M125"/>
    <mergeCell ref="A127:M127"/>
    <mergeCell ref="A128:M128"/>
    <mergeCell ref="A111:H111"/>
    <mergeCell ref="A112:H112"/>
    <mergeCell ref="A113:H113"/>
    <mergeCell ref="A114:H114"/>
    <mergeCell ref="A115:H115"/>
    <mergeCell ref="A116:H116"/>
    <mergeCell ref="A117:H117"/>
    <mergeCell ref="A118:H118"/>
    <mergeCell ref="A119:H119"/>
    <mergeCell ref="A121:M121"/>
    <mergeCell ref="A101:H101"/>
    <mergeCell ref="A102:H102"/>
    <mergeCell ref="A103:H103"/>
    <mergeCell ref="A104:H104"/>
    <mergeCell ref="A105:H105"/>
    <mergeCell ref="A106:H106"/>
    <mergeCell ref="A107:H107"/>
    <mergeCell ref="A108:H108"/>
    <mergeCell ref="A109:H109"/>
    <mergeCell ref="A110:H11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81:H81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C51:E51"/>
    <mergeCell ref="C53:M53"/>
    <mergeCell ref="C57:E57"/>
    <mergeCell ref="C58:M58"/>
    <mergeCell ref="C62:E62"/>
    <mergeCell ref="C63:M63"/>
    <mergeCell ref="A67:H67"/>
    <mergeCell ref="A68:H68"/>
    <mergeCell ref="A69:H69"/>
    <mergeCell ref="A70:H70"/>
    <mergeCell ref="C47:M47"/>
    <mergeCell ref="C27:E27"/>
    <mergeCell ref="A28:M28"/>
    <mergeCell ref="C29:E29"/>
    <mergeCell ref="C30:M30"/>
    <mergeCell ref="C34:E34"/>
    <mergeCell ref="C35:M35"/>
    <mergeCell ref="C39:E39"/>
    <mergeCell ref="C41:M41"/>
    <mergeCell ref="C45:E45"/>
    <mergeCell ref="I25:I26"/>
    <mergeCell ref="J25:J26"/>
    <mergeCell ref="A8:M8"/>
    <mergeCell ref="A9:M9"/>
    <mergeCell ref="A11:M11"/>
    <mergeCell ref="A12:M12"/>
    <mergeCell ref="A13:M13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A2:C2"/>
    <mergeCell ref="J2:M2"/>
    <mergeCell ref="A3:D3"/>
    <mergeCell ref="I3:M3"/>
    <mergeCell ref="A4:D4"/>
    <mergeCell ref="I4:M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4AFD-D254-48CD-8816-2732B0D90DC0}">
  <sheetPr>
    <tabColor rgb="FFC00000"/>
    <pageSetUpPr fitToPage="1"/>
  </sheetPr>
  <dimension ref="A1:AI62"/>
  <sheetViews>
    <sheetView view="pageBreakPreview" topLeftCell="A30" zoomScale="85" zoomScaleNormal="85" zoomScaleSheetLayoutView="85" workbookViewId="0">
      <selection activeCell="AR38" sqref="AR38"/>
    </sheetView>
  </sheetViews>
  <sheetFormatPr defaultRowHeight="15.75"/>
  <cols>
    <col min="1" max="1" width="10.28515625" style="6" customWidth="1"/>
    <col min="2" max="2" width="25.85546875" style="6" customWidth="1"/>
    <col min="3" max="3" width="53.140625" style="6" customWidth="1"/>
    <col min="4" max="4" width="15.42578125" style="6" customWidth="1"/>
    <col min="5" max="5" width="16.42578125" style="6" customWidth="1"/>
    <col min="6" max="6" width="16.5703125" style="6" customWidth="1"/>
    <col min="7" max="7" width="15.85546875" style="6" customWidth="1"/>
    <col min="8" max="8" width="22.28515625" style="6" customWidth="1"/>
    <col min="9" max="33" width="0" style="6" hidden="1" customWidth="1"/>
    <col min="34" max="36" width="9.140625" style="6"/>
    <col min="37" max="37" width="18.42578125" style="6" customWidth="1"/>
    <col min="38" max="16384" width="9.140625" style="6"/>
  </cols>
  <sheetData>
    <row r="1" spans="1:8" ht="18.75">
      <c r="A1" s="685" t="s">
        <v>374</v>
      </c>
      <c r="B1" s="685"/>
      <c r="C1" s="685"/>
      <c r="D1" s="685"/>
      <c r="E1" s="685"/>
      <c r="F1" s="685"/>
      <c r="G1" s="685"/>
      <c r="H1" s="685"/>
    </row>
    <row r="2" spans="1:8" ht="18.75">
      <c r="A2" s="685" t="s">
        <v>58</v>
      </c>
      <c r="B2" s="685"/>
      <c r="C2" s="685"/>
      <c r="D2" s="685"/>
      <c r="E2" s="685"/>
      <c r="F2" s="685"/>
      <c r="G2" s="685"/>
      <c r="H2" s="685"/>
    </row>
    <row r="3" spans="1:8" ht="18.75">
      <c r="A3" s="686" t="s">
        <v>364</v>
      </c>
      <c r="B3" s="685"/>
      <c r="C3" s="685"/>
      <c r="D3" s="685"/>
      <c r="E3" s="685"/>
      <c r="F3" s="685"/>
      <c r="G3" s="685"/>
      <c r="H3" s="685"/>
    </row>
    <row r="4" spans="1:8" ht="16.149999999999999" customHeight="1">
      <c r="A4" s="17" t="s">
        <v>57</v>
      </c>
      <c r="B4" s="17"/>
      <c r="C4" s="17"/>
      <c r="D4" s="17"/>
      <c r="E4" s="17"/>
      <c r="F4" s="17"/>
      <c r="G4" s="17"/>
      <c r="H4" s="61" t="s">
        <v>364</v>
      </c>
    </row>
    <row r="5" spans="1:8" ht="18.75">
      <c r="A5" s="17" t="s">
        <v>56</v>
      </c>
      <c r="B5" s="17"/>
      <c r="C5" s="17"/>
      <c r="D5" s="17"/>
      <c r="E5" s="17"/>
      <c r="F5" s="17"/>
      <c r="G5" s="17"/>
      <c r="H5" s="17"/>
    </row>
    <row r="6" spans="1:8" ht="18.75">
      <c r="A6" s="687" t="s">
        <v>55</v>
      </c>
      <c r="B6" s="687"/>
      <c r="C6" s="687"/>
      <c r="D6" s="687"/>
      <c r="E6" s="687"/>
      <c r="F6" s="687"/>
      <c r="G6" s="687"/>
      <c r="H6" s="687"/>
    </row>
    <row r="7" spans="1:8" s="8" customFormat="1" ht="15">
      <c r="A7" s="683" t="s">
        <v>54</v>
      </c>
      <c r="B7" s="683"/>
      <c r="C7" s="683"/>
      <c r="D7" s="683"/>
      <c r="E7" s="683"/>
      <c r="F7" s="683"/>
      <c r="G7" s="683"/>
      <c r="H7" s="683"/>
    </row>
    <row r="8" spans="1:8" ht="18.75">
      <c r="A8" s="17" t="s">
        <v>53</v>
      </c>
      <c r="B8" s="17"/>
      <c r="C8" s="17"/>
      <c r="D8" s="17"/>
      <c r="E8" s="17"/>
      <c r="F8" s="17"/>
      <c r="G8" s="17"/>
      <c r="H8" s="17"/>
    </row>
    <row r="9" spans="1:8" ht="18.75">
      <c r="A9" s="11" t="s">
        <v>52</v>
      </c>
      <c r="B9" s="11"/>
      <c r="C9" s="11"/>
      <c r="D9" s="11"/>
      <c r="E9" s="11"/>
      <c r="F9" s="11"/>
      <c r="G9" s="11"/>
      <c r="H9" s="11"/>
    </row>
    <row r="10" spans="1:8" s="8" customFormat="1" ht="15">
      <c r="A10" s="683" t="s">
        <v>51</v>
      </c>
      <c r="B10" s="683"/>
      <c r="C10" s="683"/>
      <c r="D10" s="683"/>
      <c r="E10" s="683"/>
      <c r="F10" s="683"/>
      <c r="G10" s="683"/>
      <c r="H10" s="683"/>
    </row>
    <row r="11" spans="1:8" ht="18.75">
      <c r="A11" s="15" t="s">
        <v>50</v>
      </c>
      <c r="B11" s="17"/>
      <c r="C11" s="17"/>
      <c r="D11" s="17"/>
      <c r="E11" s="17"/>
      <c r="F11" s="17"/>
      <c r="G11" s="17"/>
      <c r="H11" s="17"/>
    </row>
    <row r="12" spans="1:8" ht="18.75">
      <c r="A12" s="15" t="s">
        <v>49</v>
      </c>
      <c r="B12" s="17"/>
      <c r="C12" s="17"/>
      <c r="D12" s="17"/>
      <c r="E12" s="17"/>
      <c r="F12" s="17"/>
      <c r="G12" s="17"/>
      <c r="H12" s="17"/>
    </row>
    <row r="13" spans="1:8" ht="18.75">
      <c r="A13" s="17" t="s">
        <v>48</v>
      </c>
      <c r="B13" s="17"/>
      <c r="C13" s="17"/>
      <c r="D13" s="17"/>
      <c r="E13" s="17"/>
      <c r="F13" s="17"/>
      <c r="G13" s="17"/>
      <c r="H13" s="17"/>
    </row>
    <row r="14" spans="1:8" ht="18.75">
      <c r="A14" s="21" t="s">
        <v>47</v>
      </c>
      <c r="B14" s="21"/>
      <c r="C14" s="21"/>
      <c r="D14" s="21"/>
      <c r="E14" s="21"/>
      <c r="F14" s="21"/>
      <c r="G14" s="21" t="s">
        <v>46</v>
      </c>
      <c r="H14" s="21"/>
    </row>
    <row r="15" spans="1:8" ht="18.75">
      <c r="A15" s="17" t="s">
        <v>45</v>
      </c>
      <c r="B15" s="60"/>
      <c r="C15" s="60"/>
      <c r="D15" s="17"/>
      <c r="E15" s="17"/>
      <c r="F15" s="17"/>
      <c r="G15" s="17"/>
      <c r="H15" s="17"/>
    </row>
    <row r="16" spans="1:8" ht="18.75" customHeight="1">
      <c r="A16" s="682" t="s">
        <v>41</v>
      </c>
      <c r="B16" s="682"/>
      <c r="C16" s="682"/>
      <c r="D16" s="11"/>
      <c r="E16" s="11"/>
      <c r="F16" s="11"/>
      <c r="G16" s="56" t="s">
        <v>44</v>
      </c>
      <c r="H16" s="11"/>
    </row>
    <row r="17" spans="1:8" s="8" customFormat="1" ht="15">
      <c r="A17" s="683" t="s">
        <v>36</v>
      </c>
      <c r="B17" s="683"/>
      <c r="C17" s="683"/>
      <c r="D17" s="683"/>
      <c r="E17" s="683"/>
      <c r="F17" s="683"/>
      <c r="G17" s="683"/>
      <c r="H17" s="683"/>
    </row>
    <row r="18" spans="1:8" ht="18.75">
      <c r="A18" s="17" t="s">
        <v>85</v>
      </c>
      <c r="B18" s="17"/>
      <c r="C18" s="17"/>
      <c r="D18" s="17"/>
      <c r="E18" s="17"/>
      <c r="F18" s="17"/>
      <c r="G18" s="17"/>
      <c r="H18" s="17"/>
    </row>
    <row r="19" spans="1:8" ht="18.75">
      <c r="A19" s="17" t="s">
        <v>42</v>
      </c>
      <c r="B19" s="17"/>
      <c r="C19" s="17"/>
      <c r="D19" s="17"/>
      <c r="E19" s="17"/>
      <c r="F19" s="17"/>
      <c r="G19" s="17"/>
      <c r="H19" s="17"/>
    </row>
    <row r="20" spans="1:8" ht="18.75" customHeight="1">
      <c r="A20" s="688" t="s">
        <v>41</v>
      </c>
      <c r="B20" s="688"/>
      <c r="C20" s="688"/>
      <c r="D20" s="21"/>
      <c r="E20" s="21"/>
      <c r="F20" s="21"/>
      <c r="G20" s="56" t="s">
        <v>84</v>
      </c>
      <c r="H20" s="21"/>
    </row>
    <row r="21" spans="1:8" s="8" customFormat="1" ht="15">
      <c r="A21" s="683" t="s">
        <v>36</v>
      </c>
      <c r="B21" s="683"/>
      <c r="C21" s="683"/>
      <c r="D21" s="683"/>
      <c r="E21" s="683"/>
      <c r="F21" s="683"/>
      <c r="G21" s="683"/>
      <c r="H21" s="683"/>
    </row>
    <row r="22" spans="1:8" ht="18.75">
      <c r="A22" s="15" t="s">
        <v>39</v>
      </c>
      <c r="B22" s="17"/>
      <c r="C22" s="17"/>
      <c r="D22" s="17"/>
      <c r="E22" s="17"/>
      <c r="F22" s="17"/>
      <c r="G22" s="17"/>
      <c r="H22" s="17"/>
    </row>
    <row r="23" spans="1:8" ht="18.75">
      <c r="A23" s="21" t="s">
        <v>38</v>
      </c>
      <c r="B23" s="21"/>
      <c r="C23" s="21"/>
      <c r="D23" s="21"/>
      <c r="E23" s="21"/>
      <c r="F23" s="21"/>
      <c r="G23" s="21" t="s">
        <v>37</v>
      </c>
      <c r="H23" s="21"/>
    </row>
    <row r="24" spans="1:8" s="8" customFormat="1" ht="15">
      <c r="A24" s="683" t="s">
        <v>36</v>
      </c>
      <c r="B24" s="683"/>
      <c r="C24" s="683"/>
      <c r="D24" s="683"/>
      <c r="E24" s="683"/>
      <c r="F24" s="683"/>
      <c r="G24" s="683"/>
      <c r="H24" s="683"/>
    </row>
    <row r="25" spans="1:8" ht="18.75">
      <c r="A25" s="15" t="s">
        <v>35</v>
      </c>
      <c r="B25" s="17"/>
      <c r="C25" s="17"/>
      <c r="D25" s="17"/>
      <c r="E25" s="17"/>
      <c r="F25" s="17"/>
      <c r="G25" s="17"/>
      <c r="H25" s="17"/>
    </row>
    <row r="26" spans="1:8" s="12" customFormat="1" ht="18.75">
      <c r="A26" s="15" t="s">
        <v>34</v>
      </c>
      <c r="B26" s="15"/>
      <c r="C26" s="15"/>
      <c r="D26" s="15"/>
      <c r="E26" s="15"/>
      <c r="F26" s="15"/>
      <c r="G26" s="15"/>
      <c r="H26" s="15"/>
    </row>
    <row r="27" spans="1:8" ht="49.9" customHeight="1">
      <c r="A27" s="688" t="s">
        <v>373</v>
      </c>
      <c r="B27" s="688"/>
      <c r="C27" s="688"/>
      <c r="D27" s="688"/>
      <c r="E27" s="688"/>
      <c r="F27" s="688"/>
      <c r="G27" s="688"/>
      <c r="H27" s="688"/>
    </row>
    <row r="28" spans="1:8" s="8" customFormat="1" ht="15">
      <c r="A28" s="683" t="s">
        <v>32</v>
      </c>
      <c r="B28" s="683"/>
      <c r="C28" s="683"/>
      <c r="D28" s="683"/>
      <c r="E28" s="683"/>
      <c r="F28" s="683"/>
      <c r="G28" s="683"/>
      <c r="H28" s="683"/>
    </row>
    <row r="29" spans="1:8" s="12" customFormat="1" ht="18.75">
      <c r="A29" s="15" t="s">
        <v>31</v>
      </c>
      <c r="B29" s="15"/>
      <c r="C29" s="15"/>
      <c r="D29" s="15"/>
      <c r="E29" s="15"/>
      <c r="F29" s="15"/>
      <c r="G29" s="15"/>
      <c r="H29" s="15"/>
    </row>
    <row r="30" spans="1:8" s="51" customFormat="1" ht="35.450000000000003" customHeight="1">
      <c r="A30" s="692" t="s">
        <v>372</v>
      </c>
      <c r="B30" s="883"/>
      <c r="C30" s="883"/>
      <c r="D30" s="883"/>
      <c r="E30" s="883"/>
      <c r="F30" s="883"/>
      <c r="G30" s="883"/>
      <c r="H30" s="883"/>
    </row>
    <row r="31" spans="1:8" s="51" customFormat="1" ht="28.15" customHeight="1">
      <c r="A31" s="884"/>
      <c r="B31" s="884"/>
      <c r="C31" s="884"/>
      <c r="D31" s="884"/>
      <c r="E31" s="884"/>
      <c r="F31" s="884"/>
      <c r="G31" s="884"/>
      <c r="H31" s="884"/>
    </row>
    <row r="32" spans="1:8" s="8" customFormat="1" ht="27.6" customHeight="1">
      <c r="A32" s="730" t="s">
        <v>29</v>
      </c>
      <c r="B32" s="730"/>
      <c r="C32" s="730"/>
      <c r="D32" s="730"/>
      <c r="E32" s="730"/>
      <c r="F32" s="730"/>
      <c r="G32" s="730"/>
      <c r="H32" s="730"/>
    </row>
    <row r="33" spans="1:35" s="12" customFormat="1" ht="18.75">
      <c r="A33" s="15" t="s">
        <v>28</v>
      </c>
      <c r="B33" s="15"/>
      <c r="C33" s="15"/>
      <c r="D33" s="15"/>
      <c r="E33" s="15"/>
      <c r="F33" s="15"/>
      <c r="G33" s="15"/>
      <c r="H33" s="15"/>
    </row>
    <row r="34" spans="1:35" s="12" customFormat="1" ht="46.15" customHeight="1">
      <c r="A34" s="692" t="s">
        <v>371</v>
      </c>
      <c r="B34" s="692"/>
      <c r="C34" s="692"/>
      <c r="D34" s="692"/>
      <c r="E34" s="692"/>
      <c r="F34" s="692"/>
      <c r="G34" s="692"/>
      <c r="H34" s="692"/>
    </row>
    <row r="35" spans="1:35" s="12" customFormat="1" ht="12.6" customHeight="1">
      <c r="A35" s="15"/>
      <c r="B35" s="15"/>
      <c r="C35" s="15"/>
      <c r="D35" s="15"/>
      <c r="E35" s="15"/>
      <c r="F35" s="15"/>
      <c r="G35" s="15"/>
      <c r="H35" s="15"/>
    </row>
    <row r="36" spans="1:35" s="46" customFormat="1" ht="37.5">
      <c r="A36" s="48" t="s">
        <v>0</v>
      </c>
      <c r="B36" s="48" t="s">
        <v>27</v>
      </c>
      <c r="C36" s="48" t="s">
        <v>26</v>
      </c>
      <c r="D36" s="48" t="s">
        <v>25</v>
      </c>
      <c r="E36" s="48" t="s">
        <v>24</v>
      </c>
      <c r="F36" s="48" t="s">
        <v>23</v>
      </c>
      <c r="G36" s="48" t="s">
        <v>22</v>
      </c>
      <c r="H36" s="48" t="s">
        <v>21</v>
      </c>
    </row>
    <row r="37" spans="1:35" s="30" customFormat="1" ht="19.5" thickBot="1">
      <c r="A37" s="45">
        <v>1</v>
      </c>
      <c r="B37" s="45">
        <v>2</v>
      </c>
      <c r="C37" s="45">
        <v>3</v>
      </c>
      <c r="D37" s="45">
        <v>4</v>
      </c>
      <c r="E37" s="45">
        <v>5</v>
      </c>
      <c r="F37" s="45">
        <v>6</v>
      </c>
      <c r="G37" s="45">
        <v>7</v>
      </c>
      <c r="H37" s="45">
        <v>8</v>
      </c>
    </row>
    <row r="38" spans="1:35" s="30" customFormat="1" ht="61.5" customHeight="1" thickBot="1">
      <c r="A38" s="690" t="s">
        <v>20</v>
      </c>
      <c r="B38" s="691"/>
      <c r="C38" s="691"/>
      <c r="D38" s="691"/>
      <c r="E38" s="691"/>
      <c r="F38" s="691"/>
      <c r="G38" s="691"/>
      <c r="H38" s="885"/>
    </row>
    <row r="39" spans="1:35" s="90" customFormat="1" ht="56.25">
      <c r="A39" s="86">
        <v>1</v>
      </c>
      <c r="B39" s="88" t="s">
        <v>19</v>
      </c>
      <c r="C39" s="91" t="s">
        <v>370</v>
      </c>
      <c r="D39" s="86" t="s">
        <v>64</v>
      </c>
      <c r="E39" s="39">
        <v>0</v>
      </c>
      <c r="F39" s="96">
        <f>13627.13</f>
        <v>13627.13</v>
      </c>
      <c r="G39" s="356">
        <f>F39</f>
        <v>13627.13</v>
      </c>
      <c r="H39" s="89" t="s">
        <v>16</v>
      </c>
      <c r="I39" s="93"/>
      <c r="AH39" s="93"/>
    </row>
    <row r="40" spans="1:35" s="90" customFormat="1" ht="18.75">
      <c r="A40" s="86"/>
      <c r="B40" s="92"/>
      <c r="C40" s="87" t="s">
        <v>369</v>
      </c>
      <c r="D40" s="86" t="s">
        <v>64</v>
      </c>
      <c r="E40" s="39">
        <v>0</v>
      </c>
      <c r="F40" s="96">
        <v>13627.13</v>
      </c>
      <c r="G40" s="356">
        <f>F40</f>
        <v>13627.13</v>
      </c>
      <c r="H40" s="89" t="s">
        <v>16</v>
      </c>
      <c r="I40" s="93"/>
      <c r="AH40" s="85" t="s">
        <v>126</v>
      </c>
      <c r="AI40" s="90" t="s">
        <v>739</v>
      </c>
    </row>
    <row r="41" spans="1:35" s="97" customFormat="1" ht="61.5" customHeight="1">
      <c r="A41" s="86">
        <v>2</v>
      </c>
      <c r="B41" s="88" t="s">
        <v>19</v>
      </c>
      <c r="C41" s="91" t="s">
        <v>368</v>
      </c>
      <c r="D41" s="86" t="s">
        <v>17</v>
      </c>
      <c r="E41" s="39">
        <v>0</v>
      </c>
      <c r="F41" s="95">
        <v>45424</v>
      </c>
      <c r="G41" s="357">
        <f>F41</f>
        <v>45424</v>
      </c>
      <c r="H41" s="89" t="s">
        <v>16</v>
      </c>
      <c r="AH41" s="98"/>
    </row>
    <row r="42" spans="1:35" s="90" customFormat="1" ht="56.25">
      <c r="A42" s="86">
        <v>3</v>
      </c>
      <c r="B42" s="88" t="s">
        <v>19</v>
      </c>
      <c r="C42" s="91" t="s">
        <v>367</v>
      </c>
      <c r="D42" s="86" t="s">
        <v>366</v>
      </c>
      <c r="E42" s="39">
        <v>0</v>
      </c>
      <c r="F42" s="96">
        <v>454.24</v>
      </c>
      <c r="G42" s="96">
        <f>F42</f>
        <v>454.24</v>
      </c>
      <c r="H42" s="89" t="s">
        <v>16</v>
      </c>
      <c r="I42" s="93"/>
      <c r="AH42" s="94" t="s">
        <v>88</v>
      </c>
    </row>
    <row r="43" spans="1:35" s="90" customFormat="1" ht="18.75">
      <c r="A43" s="86"/>
      <c r="B43" s="92"/>
      <c r="C43" s="87" t="s">
        <v>365</v>
      </c>
      <c r="D43" s="86" t="s">
        <v>17</v>
      </c>
      <c r="E43" s="39">
        <v>0</v>
      </c>
      <c r="F43" s="95">
        <v>45424</v>
      </c>
      <c r="G43" s="95">
        <f>F43</f>
        <v>45424</v>
      </c>
      <c r="H43" s="89" t="s">
        <v>16</v>
      </c>
      <c r="I43" s="93"/>
      <c r="AH43" s="85" t="s">
        <v>126</v>
      </c>
      <c r="AI43" s="90" t="s">
        <v>739</v>
      </c>
    </row>
    <row r="44" spans="1:35" s="30" customFormat="1" ht="18.75">
      <c r="A44" s="34"/>
      <c r="B44" s="31"/>
      <c r="C44" s="35"/>
      <c r="D44" s="34"/>
      <c r="E44" s="32"/>
      <c r="F44" s="33"/>
      <c r="G44" s="32"/>
      <c r="H44" s="31"/>
      <c r="AH44" s="84"/>
    </row>
    <row r="45" spans="1:35" s="12" customFormat="1" ht="18.75">
      <c r="A45" s="15" t="str">
        <f>A12</f>
        <v xml:space="preserve">Представитель заказчика </v>
      </c>
      <c r="B45" s="15"/>
      <c r="D45" s="15"/>
      <c r="F45" s="15"/>
      <c r="G45" s="15"/>
      <c r="H45" s="15"/>
      <c r="M45" s="12">
        <f>68.9+187.4+167.6</f>
        <v>423.9</v>
      </c>
    </row>
    <row r="46" spans="1:35" ht="18.75" customHeight="1">
      <c r="A46" s="17" t="str">
        <f>A13</f>
        <v>Руководитель проектного офиса</v>
      </c>
      <c r="B46" s="17"/>
      <c r="C46" s="17"/>
      <c r="D46" s="17"/>
      <c r="E46" s="17"/>
      <c r="F46" s="17"/>
      <c r="G46" s="17"/>
      <c r="H46" s="17"/>
      <c r="M46" s="6">
        <f>M45/10</f>
        <v>42.39</v>
      </c>
    </row>
    <row r="47" spans="1:35" s="24" customFormat="1" ht="18.75">
      <c r="A47" s="11" t="str">
        <f>A14</f>
        <v>ООО «ЕТУ"</v>
      </c>
      <c r="B47" s="21"/>
      <c r="C47" s="21"/>
      <c r="D47" s="21"/>
      <c r="E47" s="21"/>
      <c r="F47" s="21"/>
      <c r="G47" s="21" t="str">
        <f>G14</f>
        <v>Гуляев Е.В.</v>
      </c>
      <c r="H47" s="21"/>
    </row>
    <row r="48" spans="1:35" s="8" customFormat="1" ht="15">
      <c r="A48" s="728" t="s">
        <v>15</v>
      </c>
      <c r="B48" s="728"/>
      <c r="C48" s="728"/>
      <c r="D48" s="728"/>
      <c r="E48" s="728"/>
      <c r="F48" s="728"/>
      <c r="G48" s="728"/>
      <c r="H48" s="728"/>
    </row>
    <row r="49" spans="1:8" ht="18.75">
      <c r="A49" s="17" t="str">
        <f>A15</f>
        <v>Главный инженер проектов</v>
      </c>
      <c r="B49" s="17"/>
      <c r="C49" s="17"/>
      <c r="D49" s="17"/>
      <c r="E49" s="17"/>
      <c r="F49" s="17"/>
      <c r="G49" s="17"/>
      <c r="H49" s="17"/>
    </row>
    <row r="50" spans="1:8" ht="18.75">
      <c r="A50" s="11" t="str">
        <f>A16</f>
        <v>ООО "ЕТУ"</v>
      </c>
      <c r="B50" s="21"/>
      <c r="C50" s="21"/>
      <c r="D50" s="21"/>
      <c r="E50" s="21"/>
      <c r="F50" s="21"/>
      <c r="G50" s="21" t="str">
        <f>G16</f>
        <v>Егоров Л.В.</v>
      </c>
      <c r="H50" s="21"/>
    </row>
    <row r="51" spans="1:8" s="8" customFormat="1" ht="15">
      <c r="A51" s="729" t="s">
        <v>15</v>
      </c>
      <c r="B51" s="729"/>
      <c r="C51" s="729"/>
      <c r="D51" s="729"/>
      <c r="E51" s="729"/>
      <c r="F51" s="729"/>
      <c r="G51" s="729"/>
      <c r="H51" s="729"/>
    </row>
    <row r="52" spans="1:8" s="8" customFormat="1" ht="18.75">
      <c r="A52" s="16"/>
      <c r="B52" s="16"/>
      <c r="C52" s="16"/>
      <c r="D52" s="16"/>
      <c r="E52" s="16"/>
      <c r="F52" s="16"/>
      <c r="G52" s="16"/>
      <c r="H52" s="16"/>
    </row>
    <row r="53" spans="1:8" ht="18.75">
      <c r="A53" s="17" t="str">
        <f>A18</f>
        <v>Заместитель руководителя направления по строительству</v>
      </c>
      <c r="B53" s="16"/>
      <c r="C53" s="16"/>
      <c r="D53" s="16"/>
      <c r="E53" s="16"/>
      <c r="F53" s="16"/>
      <c r="G53" s="16"/>
      <c r="H53" s="16"/>
    </row>
    <row r="54" spans="1:8" ht="18.75">
      <c r="A54" s="17" t="str">
        <f>A19</f>
        <v>объектов минеральных грузов</v>
      </c>
      <c r="B54" s="16"/>
      <c r="C54" s="16"/>
      <c r="D54" s="16"/>
      <c r="E54" s="16"/>
      <c r="F54" s="16"/>
      <c r="G54" s="16"/>
      <c r="H54" s="16"/>
    </row>
    <row r="55" spans="1:8" ht="18.75">
      <c r="A55" s="11" t="str">
        <f>A20</f>
        <v>ООО "ЕТУ"</v>
      </c>
      <c r="B55" s="11"/>
      <c r="C55" s="11"/>
      <c r="D55" s="11"/>
      <c r="E55" s="11"/>
      <c r="F55" s="11"/>
      <c r="G55" s="11" t="str">
        <f>G20</f>
        <v>Боровков А.Ю</v>
      </c>
      <c r="H55" s="11"/>
    </row>
    <row r="56" spans="1:8">
      <c r="A56" s="729" t="s">
        <v>15</v>
      </c>
      <c r="B56" s="729"/>
      <c r="C56" s="729"/>
      <c r="D56" s="729"/>
      <c r="E56" s="729"/>
      <c r="F56" s="729"/>
      <c r="G56" s="729"/>
      <c r="H56" s="729"/>
    </row>
    <row r="57" spans="1:8" ht="18.75">
      <c r="A57" s="16"/>
      <c r="B57" s="16"/>
      <c r="C57" s="16"/>
      <c r="D57" s="16"/>
      <c r="E57" s="16"/>
      <c r="F57" s="16"/>
      <c r="G57" s="16"/>
      <c r="H57" s="16"/>
    </row>
    <row r="58" spans="1:8" s="12" customFormat="1" ht="18.75">
      <c r="A58" s="15" t="str">
        <f>A22</f>
        <v xml:space="preserve">Представитель подрядной строительной организации </v>
      </c>
      <c r="B58" s="14"/>
      <c r="C58" s="14"/>
      <c r="D58" s="14"/>
      <c r="E58" s="14"/>
      <c r="F58" s="14"/>
      <c r="G58" s="14"/>
      <c r="H58" s="14"/>
    </row>
    <row r="59" spans="1:8" ht="18.75">
      <c r="A59" s="11" t="str">
        <f>A23</f>
        <v>Руководитель проекта ООО «КиКГЕОСТРОЙ»</v>
      </c>
      <c r="B59" s="11"/>
      <c r="C59" s="11"/>
      <c r="D59" s="11"/>
      <c r="E59" s="11"/>
      <c r="F59" s="11"/>
      <c r="G59" s="11" t="str">
        <f>G23</f>
        <v>Шевчук  К.А.</v>
      </c>
      <c r="H59" s="11"/>
    </row>
    <row r="60" spans="1:8" s="8" customFormat="1" ht="13.15" customHeight="1">
      <c r="A60" s="728" t="s">
        <v>15</v>
      </c>
      <c r="B60" s="728"/>
      <c r="C60" s="728"/>
      <c r="D60" s="728"/>
      <c r="E60" s="728"/>
      <c r="F60" s="728"/>
      <c r="G60" s="728"/>
      <c r="H60" s="728"/>
    </row>
    <row r="61" spans="1:8" s="8" customFormat="1" ht="18.75">
      <c r="A61" s="684"/>
      <c r="B61" s="684"/>
      <c r="C61" s="684"/>
      <c r="D61" s="684"/>
      <c r="E61" s="684"/>
      <c r="F61" s="684"/>
      <c r="G61" s="684"/>
      <c r="H61" s="684"/>
    </row>
    <row r="62" spans="1:8" s="8" customFormat="1" ht="18.75">
      <c r="A62" s="684"/>
      <c r="B62" s="684"/>
      <c r="C62" s="684"/>
      <c r="D62" s="684"/>
      <c r="E62" s="684"/>
      <c r="F62" s="684"/>
      <c r="G62" s="684"/>
      <c r="H62" s="684"/>
    </row>
  </sheetData>
  <autoFilter ref="A37:J43" xr:uid="{3DD158EA-D58C-4DAB-94C4-29DD5E206122}"/>
  <mergeCells count="23">
    <mergeCell ref="A56:H56"/>
    <mergeCell ref="A60:H60"/>
    <mergeCell ref="A61:H61"/>
    <mergeCell ref="A62:H62"/>
    <mergeCell ref="A30:H31"/>
    <mergeCell ref="A32:H32"/>
    <mergeCell ref="A34:H34"/>
    <mergeCell ref="A38:H38"/>
    <mergeCell ref="A48:H48"/>
    <mergeCell ref="A51:H51"/>
    <mergeCell ref="A28:H28"/>
    <mergeCell ref="A27:H27"/>
    <mergeCell ref="A1:H1"/>
    <mergeCell ref="A2:H2"/>
    <mergeCell ref="A3:H3"/>
    <mergeCell ref="A6:H6"/>
    <mergeCell ref="A7:H7"/>
    <mergeCell ref="A10:H10"/>
    <mergeCell ref="A16:C16"/>
    <mergeCell ref="A17:H17"/>
    <mergeCell ref="A20:C20"/>
    <mergeCell ref="A21:H21"/>
    <mergeCell ref="A24:H24"/>
  </mergeCells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headerFooter>
    <oddFooter>Страница 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D6A6-D1CE-4AF4-9CAD-72CEA43DBEDF}">
  <sheetPr>
    <tabColor rgb="FFFFFF00"/>
    <pageSetUpPr fitToPage="1"/>
  </sheetPr>
  <dimension ref="A1:AV59"/>
  <sheetViews>
    <sheetView view="pageBreakPreview" topLeftCell="A36" zoomScale="85" zoomScaleNormal="85" zoomScaleSheetLayoutView="85" workbookViewId="0">
      <selection activeCell="C47" sqref="C47"/>
    </sheetView>
  </sheetViews>
  <sheetFormatPr defaultRowHeight="15.75"/>
  <cols>
    <col min="1" max="1" width="10.28515625" style="403" customWidth="1"/>
    <col min="2" max="2" width="25.85546875" style="403" customWidth="1"/>
    <col min="3" max="3" width="53.140625" style="403" customWidth="1"/>
    <col min="4" max="4" width="15.42578125" style="403" customWidth="1"/>
    <col min="5" max="5" width="13.28515625" style="403" customWidth="1"/>
    <col min="6" max="7" width="20" style="403" customWidth="1"/>
    <col min="8" max="8" width="22.28515625" style="403" customWidth="1"/>
    <col min="9" max="33" width="0" style="403" hidden="1" customWidth="1"/>
    <col min="34" max="34" width="12" style="403" bestFit="1" customWidth="1"/>
    <col min="35" max="36" width="9.140625" style="403"/>
    <col min="37" max="37" width="18.42578125" style="403" customWidth="1"/>
    <col min="38" max="44" width="9.140625" style="403"/>
    <col min="45" max="45" width="9.7109375" style="403" bestFit="1" customWidth="1"/>
    <col min="46" max="256" width="9.140625" style="403"/>
    <col min="257" max="257" width="10.28515625" style="403" customWidth="1"/>
    <col min="258" max="258" width="25.85546875" style="403" customWidth="1"/>
    <col min="259" max="259" width="53.140625" style="403" customWidth="1"/>
    <col min="260" max="260" width="15.42578125" style="403" customWidth="1"/>
    <col min="261" max="261" width="13.28515625" style="403" customWidth="1"/>
    <col min="262" max="263" width="20" style="403" customWidth="1"/>
    <col min="264" max="264" width="22.28515625" style="403" customWidth="1"/>
    <col min="265" max="289" width="0" style="403" hidden="1" customWidth="1"/>
    <col min="290" max="290" width="12" style="403" bestFit="1" customWidth="1"/>
    <col min="291" max="292" width="9.140625" style="403"/>
    <col min="293" max="293" width="18.42578125" style="403" customWidth="1"/>
    <col min="294" max="300" width="9.140625" style="403"/>
    <col min="301" max="301" width="9.7109375" style="403" bestFit="1" customWidth="1"/>
    <col min="302" max="512" width="9.140625" style="403"/>
    <col min="513" max="513" width="10.28515625" style="403" customWidth="1"/>
    <col min="514" max="514" width="25.85546875" style="403" customWidth="1"/>
    <col min="515" max="515" width="53.140625" style="403" customWidth="1"/>
    <col min="516" max="516" width="15.42578125" style="403" customWidth="1"/>
    <col min="517" max="517" width="13.28515625" style="403" customWidth="1"/>
    <col min="518" max="519" width="20" style="403" customWidth="1"/>
    <col min="520" max="520" width="22.28515625" style="403" customWidth="1"/>
    <col min="521" max="545" width="0" style="403" hidden="1" customWidth="1"/>
    <col min="546" max="546" width="12" style="403" bestFit="1" customWidth="1"/>
    <col min="547" max="548" width="9.140625" style="403"/>
    <col min="549" max="549" width="18.42578125" style="403" customWidth="1"/>
    <col min="550" max="556" width="9.140625" style="403"/>
    <col min="557" max="557" width="9.7109375" style="403" bestFit="1" customWidth="1"/>
    <col min="558" max="768" width="9.140625" style="403"/>
    <col min="769" max="769" width="10.28515625" style="403" customWidth="1"/>
    <col min="770" max="770" width="25.85546875" style="403" customWidth="1"/>
    <col min="771" max="771" width="53.140625" style="403" customWidth="1"/>
    <col min="772" max="772" width="15.42578125" style="403" customWidth="1"/>
    <col min="773" max="773" width="13.28515625" style="403" customWidth="1"/>
    <col min="774" max="775" width="20" style="403" customWidth="1"/>
    <col min="776" max="776" width="22.28515625" style="403" customWidth="1"/>
    <col min="777" max="801" width="0" style="403" hidden="1" customWidth="1"/>
    <col min="802" max="802" width="12" style="403" bestFit="1" customWidth="1"/>
    <col min="803" max="804" width="9.140625" style="403"/>
    <col min="805" max="805" width="18.42578125" style="403" customWidth="1"/>
    <col min="806" max="812" width="9.140625" style="403"/>
    <col min="813" max="813" width="9.7109375" style="403" bestFit="1" customWidth="1"/>
    <col min="814" max="1024" width="9.140625" style="403"/>
    <col min="1025" max="1025" width="10.28515625" style="403" customWidth="1"/>
    <col min="1026" max="1026" width="25.85546875" style="403" customWidth="1"/>
    <col min="1027" max="1027" width="53.140625" style="403" customWidth="1"/>
    <col min="1028" max="1028" width="15.42578125" style="403" customWidth="1"/>
    <col min="1029" max="1029" width="13.28515625" style="403" customWidth="1"/>
    <col min="1030" max="1031" width="20" style="403" customWidth="1"/>
    <col min="1032" max="1032" width="22.28515625" style="403" customWidth="1"/>
    <col min="1033" max="1057" width="0" style="403" hidden="1" customWidth="1"/>
    <col min="1058" max="1058" width="12" style="403" bestFit="1" customWidth="1"/>
    <col min="1059" max="1060" width="9.140625" style="403"/>
    <col min="1061" max="1061" width="18.42578125" style="403" customWidth="1"/>
    <col min="1062" max="1068" width="9.140625" style="403"/>
    <col min="1069" max="1069" width="9.7109375" style="403" bestFit="1" customWidth="1"/>
    <col min="1070" max="1280" width="9.140625" style="403"/>
    <col min="1281" max="1281" width="10.28515625" style="403" customWidth="1"/>
    <col min="1282" max="1282" width="25.85546875" style="403" customWidth="1"/>
    <col min="1283" max="1283" width="53.140625" style="403" customWidth="1"/>
    <col min="1284" max="1284" width="15.42578125" style="403" customWidth="1"/>
    <col min="1285" max="1285" width="13.28515625" style="403" customWidth="1"/>
    <col min="1286" max="1287" width="20" style="403" customWidth="1"/>
    <col min="1288" max="1288" width="22.28515625" style="403" customWidth="1"/>
    <col min="1289" max="1313" width="0" style="403" hidden="1" customWidth="1"/>
    <col min="1314" max="1314" width="12" style="403" bestFit="1" customWidth="1"/>
    <col min="1315" max="1316" width="9.140625" style="403"/>
    <col min="1317" max="1317" width="18.42578125" style="403" customWidth="1"/>
    <col min="1318" max="1324" width="9.140625" style="403"/>
    <col min="1325" max="1325" width="9.7109375" style="403" bestFit="1" customWidth="1"/>
    <col min="1326" max="1536" width="9.140625" style="403"/>
    <col min="1537" max="1537" width="10.28515625" style="403" customWidth="1"/>
    <col min="1538" max="1538" width="25.85546875" style="403" customWidth="1"/>
    <col min="1539" max="1539" width="53.140625" style="403" customWidth="1"/>
    <col min="1540" max="1540" width="15.42578125" style="403" customWidth="1"/>
    <col min="1541" max="1541" width="13.28515625" style="403" customWidth="1"/>
    <col min="1542" max="1543" width="20" style="403" customWidth="1"/>
    <col min="1544" max="1544" width="22.28515625" style="403" customWidth="1"/>
    <col min="1545" max="1569" width="0" style="403" hidden="1" customWidth="1"/>
    <col min="1570" max="1570" width="12" style="403" bestFit="1" customWidth="1"/>
    <col min="1571" max="1572" width="9.140625" style="403"/>
    <col min="1573" max="1573" width="18.42578125" style="403" customWidth="1"/>
    <col min="1574" max="1580" width="9.140625" style="403"/>
    <col min="1581" max="1581" width="9.7109375" style="403" bestFit="1" customWidth="1"/>
    <col min="1582" max="1792" width="9.140625" style="403"/>
    <col min="1793" max="1793" width="10.28515625" style="403" customWidth="1"/>
    <col min="1794" max="1794" width="25.85546875" style="403" customWidth="1"/>
    <col min="1795" max="1795" width="53.140625" style="403" customWidth="1"/>
    <col min="1796" max="1796" width="15.42578125" style="403" customWidth="1"/>
    <col min="1797" max="1797" width="13.28515625" style="403" customWidth="1"/>
    <col min="1798" max="1799" width="20" style="403" customWidth="1"/>
    <col min="1800" max="1800" width="22.28515625" style="403" customWidth="1"/>
    <col min="1801" max="1825" width="0" style="403" hidden="1" customWidth="1"/>
    <col min="1826" max="1826" width="12" style="403" bestFit="1" customWidth="1"/>
    <col min="1827" max="1828" width="9.140625" style="403"/>
    <col min="1829" max="1829" width="18.42578125" style="403" customWidth="1"/>
    <col min="1830" max="1836" width="9.140625" style="403"/>
    <col min="1837" max="1837" width="9.7109375" style="403" bestFit="1" customWidth="1"/>
    <col min="1838" max="2048" width="9.140625" style="403"/>
    <col min="2049" max="2049" width="10.28515625" style="403" customWidth="1"/>
    <col min="2050" max="2050" width="25.85546875" style="403" customWidth="1"/>
    <col min="2051" max="2051" width="53.140625" style="403" customWidth="1"/>
    <col min="2052" max="2052" width="15.42578125" style="403" customWidth="1"/>
    <col min="2053" max="2053" width="13.28515625" style="403" customWidth="1"/>
    <col min="2054" max="2055" width="20" style="403" customWidth="1"/>
    <col min="2056" max="2056" width="22.28515625" style="403" customWidth="1"/>
    <col min="2057" max="2081" width="0" style="403" hidden="1" customWidth="1"/>
    <col min="2082" max="2082" width="12" style="403" bestFit="1" customWidth="1"/>
    <col min="2083" max="2084" width="9.140625" style="403"/>
    <col min="2085" max="2085" width="18.42578125" style="403" customWidth="1"/>
    <col min="2086" max="2092" width="9.140625" style="403"/>
    <col min="2093" max="2093" width="9.7109375" style="403" bestFit="1" customWidth="1"/>
    <col min="2094" max="2304" width="9.140625" style="403"/>
    <col min="2305" max="2305" width="10.28515625" style="403" customWidth="1"/>
    <col min="2306" max="2306" width="25.85546875" style="403" customWidth="1"/>
    <col min="2307" max="2307" width="53.140625" style="403" customWidth="1"/>
    <col min="2308" max="2308" width="15.42578125" style="403" customWidth="1"/>
    <col min="2309" max="2309" width="13.28515625" style="403" customWidth="1"/>
    <col min="2310" max="2311" width="20" style="403" customWidth="1"/>
    <col min="2312" max="2312" width="22.28515625" style="403" customWidth="1"/>
    <col min="2313" max="2337" width="0" style="403" hidden="1" customWidth="1"/>
    <col min="2338" max="2338" width="12" style="403" bestFit="1" customWidth="1"/>
    <col min="2339" max="2340" width="9.140625" style="403"/>
    <col min="2341" max="2341" width="18.42578125" style="403" customWidth="1"/>
    <col min="2342" max="2348" width="9.140625" style="403"/>
    <col min="2349" max="2349" width="9.7109375" style="403" bestFit="1" customWidth="1"/>
    <col min="2350" max="2560" width="9.140625" style="403"/>
    <col min="2561" max="2561" width="10.28515625" style="403" customWidth="1"/>
    <col min="2562" max="2562" width="25.85546875" style="403" customWidth="1"/>
    <col min="2563" max="2563" width="53.140625" style="403" customWidth="1"/>
    <col min="2564" max="2564" width="15.42578125" style="403" customWidth="1"/>
    <col min="2565" max="2565" width="13.28515625" style="403" customWidth="1"/>
    <col min="2566" max="2567" width="20" style="403" customWidth="1"/>
    <col min="2568" max="2568" width="22.28515625" style="403" customWidth="1"/>
    <col min="2569" max="2593" width="0" style="403" hidden="1" customWidth="1"/>
    <col min="2594" max="2594" width="12" style="403" bestFit="1" customWidth="1"/>
    <col min="2595" max="2596" width="9.140625" style="403"/>
    <col min="2597" max="2597" width="18.42578125" style="403" customWidth="1"/>
    <col min="2598" max="2604" width="9.140625" style="403"/>
    <col min="2605" max="2605" width="9.7109375" style="403" bestFit="1" customWidth="1"/>
    <col min="2606" max="2816" width="9.140625" style="403"/>
    <col min="2817" max="2817" width="10.28515625" style="403" customWidth="1"/>
    <col min="2818" max="2818" width="25.85546875" style="403" customWidth="1"/>
    <col min="2819" max="2819" width="53.140625" style="403" customWidth="1"/>
    <col min="2820" max="2820" width="15.42578125" style="403" customWidth="1"/>
    <col min="2821" max="2821" width="13.28515625" style="403" customWidth="1"/>
    <col min="2822" max="2823" width="20" style="403" customWidth="1"/>
    <col min="2824" max="2824" width="22.28515625" style="403" customWidth="1"/>
    <col min="2825" max="2849" width="0" style="403" hidden="1" customWidth="1"/>
    <col min="2850" max="2850" width="12" style="403" bestFit="1" customWidth="1"/>
    <col min="2851" max="2852" width="9.140625" style="403"/>
    <col min="2853" max="2853" width="18.42578125" style="403" customWidth="1"/>
    <col min="2854" max="2860" width="9.140625" style="403"/>
    <col min="2861" max="2861" width="9.7109375" style="403" bestFit="1" customWidth="1"/>
    <col min="2862" max="3072" width="9.140625" style="403"/>
    <col min="3073" max="3073" width="10.28515625" style="403" customWidth="1"/>
    <col min="3074" max="3074" width="25.85546875" style="403" customWidth="1"/>
    <col min="3075" max="3075" width="53.140625" style="403" customWidth="1"/>
    <col min="3076" max="3076" width="15.42578125" style="403" customWidth="1"/>
    <col min="3077" max="3077" width="13.28515625" style="403" customWidth="1"/>
    <col min="3078" max="3079" width="20" style="403" customWidth="1"/>
    <col min="3080" max="3080" width="22.28515625" style="403" customWidth="1"/>
    <col min="3081" max="3105" width="0" style="403" hidden="1" customWidth="1"/>
    <col min="3106" max="3106" width="12" style="403" bestFit="1" customWidth="1"/>
    <col min="3107" max="3108" width="9.140625" style="403"/>
    <col min="3109" max="3109" width="18.42578125" style="403" customWidth="1"/>
    <col min="3110" max="3116" width="9.140625" style="403"/>
    <col min="3117" max="3117" width="9.7109375" style="403" bestFit="1" customWidth="1"/>
    <col min="3118" max="3328" width="9.140625" style="403"/>
    <col min="3329" max="3329" width="10.28515625" style="403" customWidth="1"/>
    <col min="3330" max="3330" width="25.85546875" style="403" customWidth="1"/>
    <col min="3331" max="3331" width="53.140625" style="403" customWidth="1"/>
    <col min="3332" max="3332" width="15.42578125" style="403" customWidth="1"/>
    <col min="3333" max="3333" width="13.28515625" style="403" customWidth="1"/>
    <col min="3334" max="3335" width="20" style="403" customWidth="1"/>
    <col min="3336" max="3336" width="22.28515625" style="403" customWidth="1"/>
    <col min="3337" max="3361" width="0" style="403" hidden="1" customWidth="1"/>
    <col min="3362" max="3362" width="12" style="403" bestFit="1" customWidth="1"/>
    <col min="3363" max="3364" width="9.140625" style="403"/>
    <col min="3365" max="3365" width="18.42578125" style="403" customWidth="1"/>
    <col min="3366" max="3372" width="9.140625" style="403"/>
    <col min="3373" max="3373" width="9.7109375" style="403" bestFit="1" customWidth="1"/>
    <col min="3374" max="3584" width="9.140625" style="403"/>
    <col min="3585" max="3585" width="10.28515625" style="403" customWidth="1"/>
    <col min="3586" max="3586" width="25.85546875" style="403" customWidth="1"/>
    <col min="3587" max="3587" width="53.140625" style="403" customWidth="1"/>
    <col min="3588" max="3588" width="15.42578125" style="403" customWidth="1"/>
    <col min="3589" max="3589" width="13.28515625" style="403" customWidth="1"/>
    <col min="3590" max="3591" width="20" style="403" customWidth="1"/>
    <col min="3592" max="3592" width="22.28515625" style="403" customWidth="1"/>
    <col min="3593" max="3617" width="0" style="403" hidden="1" customWidth="1"/>
    <col min="3618" max="3618" width="12" style="403" bestFit="1" customWidth="1"/>
    <col min="3619" max="3620" width="9.140625" style="403"/>
    <col min="3621" max="3621" width="18.42578125" style="403" customWidth="1"/>
    <col min="3622" max="3628" width="9.140625" style="403"/>
    <col min="3629" max="3629" width="9.7109375" style="403" bestFit="1" customWidth="1"/>
    <col min="3630" max="3840" width="9.140625" style="403"/>
    <col min="3841" max="3841" width="10.28515625" style="403" customWidth="1"/>
    <col min="3842" max="3842" width="25.85546875" style="403" customWidth="1"/>
    <col min="3843" max="3843" width="53.140625" style="403" customWidth="1"/>
    <col min="3844" max="3844" width="15.42578125" style="403" customWidth="1"/>
    <col min="3845" max="3845" width="13.28515625" style="403" customWidth="1"/>
    <col min="3846" max="3847" width="20" style="403" customWidth="1"/>
    <col min="3848" max="3848" width="22.28515625" style="403" customWidth="1"/>
    <col min="3849" max="3873" width="0" style="403" hidden="1" customWidth="1"/>
    <col min="3874" max="3874" width="12" style="403" bestFit="1" customWidth="1"/>
    <col min="3875" max="3876" width="9.140625" style="403"/>
    <col min="3877" max="3877" width="18.42578125" style="403" customWidth="1"/>
    <col min="3878" max="3884" width="9.140625" style="403"/>
    <col min="3885" max="3885" width="9.7109375" style="403" bestFit="1" customWidth="1"/>
    <col min="3886" max="4096" width="9.140625" style="403"/>
    <col min="4097" max="4097" width="10.28515625" style="403" customWidth="1"/>
    <col min="4098" max="4098" width="25.85546875" style="403" customWidth="1"/>
    <col min="4099" max="4099" width="53.140625" style="403" customWidth="1"/>
    <col min="4100" max="4100" width="15.42578125" style="403" customWidth="1"/>
    <col min="4101" max="4101" width="13.28515625" style="403" customWidth="1"/>
    <col min="4102" max="4103" width="20" style="403" customWidth="1"/>
    <col min="4104" max="4104" width="22.28515625" style="403" customWidth="1"/>
    <col min="4105" max="4129" width="0" style="403" hidden="1" customWidth="1"/>
    <col min="4130" max="4130" width="12" style="403" bestFit="1" customWidth="1"/>
    <col min="4131" max="4132" width="9.140625" style="403"/>
    <col min="4133" max="4133" width="18.42578125" style="403" customWidth="1"/>
    <col min="4134" max="4140" width="9.140625" style="403"/>
    <col min="4141" max="4141" width="9.7109375" style="403" bestFit="1" customWidth="1"/>
    <col min="4142" max="4352" width="9.140625" style="403"/>
    <col min="4353" max="4353" width="10.28515625" style="403" customWidth="1"/>
    <col min="4354" max="4354" width="25.85546875" style="403" customWidth="1"/>
    <col min="4355" max="4355" width="53.140625" style="403" customWidth="1"/>
    <col min="4356" max="4356" width="15.42578125" style="403" customWidth="1"/>
    <col min="4357" max="4357" width="13.28515625" style="403" customWidth="1"/>
    <col min="4358" max="4359" width="20" style="403" customWidth="1"/>
    <col min="4360" max="4360" width="22.28515625" style="403" customWidth="1"/>
    <col min="4361" max="4385" width="0" style="403" hidden="1" customWidth="1"/>
    <col min="4386" max="4386" width="12" style="403" bestFit="1" customWidth="1"/>
    <col min="4387" max="4388" width="9.140625" style="403"/>
    <col min="4389" max="4389" width="18.42578125" style="403" customWidth="1"/>
    <col min="4390" max="4396" width="9.140625" style="403"/>
    <col min="4397" max="4397" width="9.7109375" style="403" bestFit="1" customWidth="1"/>
    <col min="4398" max="4608" width="9.140625" style="403"/>
    <col min="4609" max="4609" width="10.28515625" style="403" customWidth="1"/>
    <col min="4610" max="4610" width="25.85546875" style="403" customWidth="1"/>
    <col min="4611" max="4611" width="53.140625" style="403" customWidth="1"/>
    <col min="4612" max="4612" width="15.42578125" style="403" customWidth="1"/>
    <col min="4613" max="4613" width="13.28515625" style="403" customWidth="1"/>
    <col min="4614" max="4615" width="20" style="403" customWidth="1"/>
    <col min="4616" max="4616" width="22.28515625" style="403" customWidth="1"/>
    <col min="4617" max="4641" width="0" style="403" hidden="1" customWidth="1"/>
    <col min="4642" max="4642" width="12" style="403" bestFit="1" customWidth="1"/>
    <col min="4643" max="4644" width="9.140625" style="403"/>
    <col min="4645" max="4645" width="18.42578125" style="403" customWidth="1"/>
    <col min="4646" max="4652" width="9.140625" style="403"/>
    <col min="4653" max="4653" width="9.7109375" style="403" bestFit="1" customWidth="1"/>
    <col min="4654" max="4864" width="9.140625" style="403"/>
    <col min="4865" max="4865" width="10.28515625" style="403" customWidth="1"/>
    <col min="4866" max="4866" width="25.85546875" style="403" customWidth="1"/>
    <col min="4867" max="4867" width="53.140625" style="403" customWidth="1"/>
    <col min="4868" max="4868" width="15.42578125" style="403" customWidth="1"/>
    <col min="4869" max="4869" width="13.28515625" style="403" customWidth="1"/>
    <col min="4870" max="4871" width="20" style="403" customWidth="1"/>
    <col min="4872" max="4872" width="22.28515625" style="403" customWidth="1"/>
    <col min="4873" max="4897" width="0" style="403" hidden="1" customWidth="1"/>
    <col min="4898" max="4898" width="12" style="403" bestFit="1" customWidth="1"/>
    <col min="4899" max="4900" width="9.140625" style="403"/>
    <col min="4901" max="4901" width="18.42578125" style="403" customWidth="1"/>
    <col min="4902" max="4908" width="9.140625" style="403"/>
    <col min="4909" max="4909" width="9.7109375" style="403" bestFit="1" customWidth="1"/>
    <col min="4910" max="5120" width="9.140625" style="403"/>
    <col min="5121" max="5121" width="10.28515625" style="403" customWidth="1"/>
    <col min="5122" max="5122" width="25.85546875" style="403" customWidth="1"/>
    <col min="5123" max="5123" width="53.140625" style="403" customWidth="1"/>
    <col min="5124" max="5124" width="15.42578125" style="403" customWidth="1"/>
    <col min="5125" max="5125" width="13.28515625" style="403" customWidth="1"/>
    <col min="5126" max="5127" width="20" style="403" customWidth="1"/>
    <col min="5128" max="5128" width="22.28515625" style="403" customWidth="1"/>
    <col min="5129" max="5153" width="0" style="403" hidden="1" customWidth="1"/>
    <col min="5154" max="5154" width="12" style="403" bestFit="1" customWidth="1"/>
    <col min="5155" max="5156" width="9.140625" style="403"/>
    <col min="5157" max="5157" width="18.42578125" style="403" customWidth="1"/>
    <col min="5158" max="5164" width="9.140625" style="403"/>
    <col min="5165" max="5165" width="9.7109375" style="403" bestFit="1" customWidth="1"/>
    <col min="5166" max="5376" width="9.140625" style="403"/>
    <col min="5377" max="5377" width="10.28515625" style="403" customWidth="1"/>
    <col min="5378" max="5378" width="25.85546875" style="403" customWidth="1"/>
    <col min="5379" max="5379" width="53.140625" style="403" customWidth="1"/>
    <col min="5380" max="5380" width="15.42578125" style="403" customWidth="1"/>
    <col min="5381" max="5381" width="13.28515625" style="403" customWidth="1"/>
    <col min="5382" max="5383" width="20" style="403" customWidth="1"/>
    <col min="5384" max="5384" width="22.28515625" style="403" customWidth="1"/>
    <col min="5385" max="5409" width="0" style="403" hidden="1" customWidth="1"/>
    <col min="5410" max="5410" width="12" style="403" bestFit="1" customWidth="1"/>
    <col min="5411" max="5412" width="9.140625" style="403"/>
    <col min="5413" max="5413" width="18.42578125" style="403" customWidth="1"/>
    <col min="5414" max="5420" width="9.140625" style="403"/>
    <col min="5421" max="5421" width="9.7109375" style="403" bestFit="1" customWidth="1"/>
    <col min="5422" max="5632" width="9.140625" style="403"/>
    <col min="5633" max="5633" width="10.28515625" style="403" customWidth="1"/>
    <col min="5634" max="5634" width="25.85546875" style="403" customWidth="1"/>
    <col min="5635" max="5635" width="53.140625" style="403" customWidth="1"/>
    <col min="5636" max="5636" width="15.42578125" style="403" customWidth="1"/>
    <col min="5637" max="5637" width="13.28515625" style="403" customWidth="1"/>
    <col min="5638" max="5639" width="20" style="403" customWidth="1"/>
    <col min="5640" max="5640" width="22.28515625" style="403" customWidth="1"/>
    <col min="5641" max="5665" width="0" style="403" hidden="1" customWidth="1"/>
    <col min="5666" max="5666" width="12" style="403" bestFit="1" customWidth="1"/>
    <col min="5667" max="5668" width="9.140625" style="403"/>
    <col min="5669" max="5669" width="18.42578125" style="403" customWidth="1"/>
    <col min="5670" max="5676" width="9.140625" style="403"/>
    <col min="5677" max="5677" width="9.7109375" style="403" bestFit="1" customWidth="1"/>
    <col min="5678" max="5888" width="9.140625" style="403"/>
    <col min="5889" max="5889" width="10.28515625" style="403" customWidth="1"/>
    <col min="5890" max="5890" width="25.85546875" style="403" customWidth="1"/>
    <col min="5891" max="5891" width="53.140625" style="403" customWidth="1"/>
    <col min="5892" max="5892" width="15.42578125" style="403" customWidth="1"/>
    <col min="5893" max="5893" width="13.28515625" style="403" customWidth="1"/>
    <col min="5894" max="5895" width="20" style="403" customWidth="1"/>
    <col min="5896" max="5896" width="22.28515625" style="403" customWidth="1"/>
    <col min="5897" max="5921" width="0" style="403" hidden="1" customWidth="1"/>
    <col min="5922" max="5922" width="12" style="403" bestFit="1" customWidth="1"/>
    <col min="5923" max="5924" width="9.140625" style="403"/>
    <col min="5925" max="5925" width="18.42578125" style="403" customWidth="1"/>
    <col min="5926" max="5932" width="9.140625" style="403"/>
    <col min="5933" max="5933" width="9.7109375" style="403" bestFit="1" customWidth="1"/>
    <col min="5934" max="6144" width="9.140625" style="403"/>
    <col min="6145" max="6145" width="10.28515625" style="403" customWidth="1"/>
    <col min="6146" max="6146" width="25.85546875" style="403" customWidth="1"/>
    <col min="6147" max="6147" width="53.140625" style="403" customWidth="1"/>
    <col min="6148" max="6148" width="15.42578125" style="403" customWidth="1"/>
    <col min="6149" max="6149" width="13.28515625" style="403" customWidth="1"/>
    <col min="6150" max="6151" width="20" style="403" customWidth="1"/>
    <col min="6152" max="6152" width="22.28515625" style="403" customWidth="1"/>
    <col min="6153" max="6177" width="0" style="403" hidden="1" customWidth="1"/>
    <col min="6178" max="6178" width="12" style="403" bestFit="1" customWidth="1"/>
    <col min="6179" max="6180" width="9.140625" style="403"/>
    <col min="6181" max="6181" width="18.42578125" style="403" customWidth="1"/>
    <col min="6182" max="6188" width="9.140625" style="403"/>
    <col min="6189" max="6189" width="9.7109375" style="403" bestFit="1" customWidth="1"/>
    <col min="6190" max="6400" width="9.140625" style="403"/>
    <col min="6401" max="6401" width="10.28515625" style="403" customWidth="1"/>
    <col min="6402" max="6402" width="25.85546875" style="403" customWidth="1"/>
    <col min="6403" max="6403" width="53.140625" style="403" customWidth="1"/>
    <col min="6404" max="6404" width="15.42578125" style="403" customWidth="1"/>
    <col min="6405" max="6405" width="13.28515625" style="403" customWidth="1"/>
    <col min="6406" max="6407" width="20" style="403" customWidth="1"/>
    <col min="6408" max="6408" width="22.28515625" style="403" customWidth="1"/>
    <col min="6409" max="6433" width="0" style="403" hidden="1" customWidth="1"/>
    <col min="6434" max="6434" width="12" style="403" bestFit="1" customWidth="1"/>
    <col min="6435" max="6436" width="9.140625" style="403"/>
    <col min="6437" max="6437" width="18.42578125" style="403" customWidth="1"/>
    <col min="6438" max="6444" width="9.140625" style="403"/>
    <col min="6445" max="6445" width="9.7109375" style="403" bestFit="1" customWidth="1"/>
    <col min="6446" max="6656" width="9.140625" style="403"/>
    <col min="6657" max="6657" width="10.28515625" style="403" customWidth="1"/>
    <col min="6658" max="6658" width="25.85546875" style="403" customWidth="1"/>
    <col min="6659" max="6659" width="53.140625" style="403" customWidth="1"/>
    <col min="6660" max="6660" width="15.42578125" style="403" customWidth="1"/>
    <col min="6661" max="6661" width="13.28515625" style="403" customWidth="1"/>
    <col min="6662" max="6663" width="20" style="403" customWidth="1"/>
    <col min="6664" max="6664" width="22.28515625" style="403" customWidth="1"/>
    <col min="6665" max="6689" width="0" style="403" hidden="1" customWidth="1"/>
    <col min="6690" max="6690" width="12" style="403" bestFit="1" customWidth="1"/>
    <col min="6691" max="6692" width="9.140625" style="403"/>
    <col min="6693" max="6693" width="18.42578125" style="403" customWidth="1"/>
    <col min="6694" max="6700" width="9.140625" style="403"/>
    <col min="6701" max="6701" width="9.7109375" style="403" bestFit="1" customWidth="1"/>
    <col min="6702" max="6912" width="9.140625" style="403"/>
    <col min="6913" max="6913" width="10.28515625" style="403" customWidth="1"/>
    <col min="6914" max="6914" width="25.85546875" style="403" customWidth="1"/>
    <col min="6915" max="6915" width="53.140625" style="403" customWidth="1"/>
    <col min="6916" max="6916" width="15.42578125" style="403" customWidth="1"/>
    <col min="6917" max="6917" width="13.28515625" style="403" customWidth="1"/>
    <col min="6918" max="6919" width="20" style="403" customWidth="1"/>
    <col min="6920" max="6920" width="22.28515625" style="403" customWidth="1"/>
    <col min="6921" max="6945" width="0" style="403" hidden="1" customWidth="1"/>
    <col min="6946" max="6946" width="12" style="403" bestFit="1" customWidth="1"/>
    <col min="6947" max="6948" width="9.140625" style="403"/>
    <col min="6949" max="6949" width="18.42578125" style="403" customWidth="1"/>
    <col min="6950" max="6956" width="9.140625" style="403"/>
    <col min="6957" max="6957" width="9.7109375" style="403" bestFit="1" customWidth="1"/>
    <col min="6958" max="7168" width="9.140625" style="403"/>
    <col min="7169" max="7169" width="10.28515625" style="403" customWidth="1"/>
    <col min="7170" max="7170" width="25.85546875" style="403" customWidth="1"/>
    <col min="7171" max="7171" width="53.140625" style="403" customWidth="1"/>
    <col min="7172" max="7172" width="15.42578125" style="403" customWidth="1"/>
    <col min="7173" max="7173" width="13.28515625" style="403" customWidth="1"/>
    <col min="7174" max="7175" width="20" style="403" customWidth="1"/>
    <col min="7176" max="7176" width="22.28515625" style="403" customWidth="1"/>
    <col min="7177" max="7201" width="0" style="403" hidden="1" customWidth="1"/>
    <col min="7202" max="7202" width="12" style="403" bestFit="1" customWidth="1"/>
    <col min="7203" max="7204" width="9.140625" style="403"/>
    <col min="7205" max="7205" width="18.42578125" style="403" customWidth="1"/>
    <col min="7206" max="7212" width="9.140625" style="403"/>
    <col min="7213" max="7213" width="9.7109375" style="403" bestFit="1" customWidth="1"/>
    <col min="7214" max="7424" width="9.140625" style="403"/>
    <col min="7425" max="7425" width="10.28515625" style="403" customWidth="1"/>
    <col min="7426" max="7426" width="25.85546875" style="403" customWidth="1"/>
    <col min="7427" max="7427" width="53.140625" style="403" customWidth="1"/>
    <col min="7428" max="7428" width="15.42578125" style="403" customWidth="1"/>
    <col min="7429" max="7429" width="13.28515625" style="403" customWidth="1"/>
    <col min="7430" max="7431" width="20" style="403" customWidth="1"/>
    <col min="7432" max="7432" width="22.28515625" style="403" customWidth="1"/>
    <col min="7433" max="7457" width="0" style="403" hidden="1" customWidth="1"/>
    <col min="7458" max="7458" width="12" style="403" bestFit="1" customWidth="1"/>
    <col min="7459" max="7460" width="9.140625" style="403"/>
    <col min="7461" max="7461" width="18.42578125" style="403" customWidth="1"/>
    <col min="7462" max="7468" width="9.140625" style="403"/>
    <col min="7469" max="7469" width="9.7109375" style="403" bestFit="1" customWidth="1"/>
    <col min="7470" max="7680" width="9.140625" style="403"/>
    <col min="7681" max="7681" width="10.28515625" style="403" customWidth="1"/>
    <col min="7682" max="7682" width="25.85546875" style="403" customWidth="1"/>
    <col min="7683" max="7683" width="53.140625" style="403" customWidth="1"/>
    <col min="7684" max="7684" width="15.42578125" style="403" customWidth="1"/>
    <col min="7685" max="7685" width="13.28515625" style="403" customWidth="1"/>
    <col min="7686" max="7687" width="20" style="403" customWidth="1"/>
    <col min="7688" max="7688" width="22.28515625" style="403" customWidth="1"/>
    <col min="7689" max="7713" width="0" style="403" hidden="1" customWidth="1"/>
    <col min="7714" max="7714" width="12" style="403" bestFit="1" customWidth="1"/>
    <col min="7715" max="7716" width="9.140625" style="403"/>
    <col min="7717" max="7717" width="18.42578125" style="403" customWidth="1"/>
    <col min="7718" max="7724" width="9.140625" style="403"/>
    <col min="7725" max="7725" width="9.7109375" style="403" bestFit="1" customWidth="1"/>
    <col min="7726" max="7936" width="9.140625" style="403"/>
    <col min="7937" max="7937" width="10.28515625" style="403" customWidth="1"/>
    <col min="7938" max="7938" width="25.85546875" style="403" customWidth="1"/>
    <col min="7939" max="7939" width="53.140625" style="403" customWidth="1"/>
    <col min="7940" max="7940" width="15.42578125" style="403" customWidth="1"/>
    <col min="7941" max="7941" width="13.28515625" style="403" customWidth="1"/>
    <col min="7942" max="7943" width="20" style="403" customWidth="1"/>
    <col min="7944" max="7944" width="22.28515625" style="403" customWidth="1"/>
    <col min="7945" max="7969" width="0" style="403" hidden="1" customWidth="1"/>
    <col min="7970" max="7970" width="12" style="403" bestFit="1" customWidth="1"/>
    <col min="7971" max="7972" width="9.140625" style="403"/>
    <col min="7973" max="7973" width="18.42578125" style="403" customWidth="1"/>
    <col min="7974" max="7980" width="9.140625" style="403"/>
    <col min="7981" max="7981" width="9.7109375" style="403" bestFit="1" customWidth="1"/>
    <col min="7982" max="8192" width="9.140625" style="403"/>
    <col min="8193" max="8193" width="10.28515625" style="403" customWidth="1"/>
    <col min="8194" max="8194" width="25.85546875" style="403" customWidth="1"/>
    <col min="8195" max="8195" width="53.140625" style="403" customWidth="1"/>
    <col min="8196" max="8196" width="15.42578125" style="403" customWidth="1"/>
    <col min="8197" max="8197" width="13.28515625" style="403" customWidth="1"/>
    <col min="8198" max="8199" width="20" style="403" customWidth="1"/>
    <col min="8200" max="8200" width="22.28515625" style="403" customWidth="1"/>
    <col min="8201" max="8225" width="0" style="403" hidden="1" customWidth="1"/>
    <col min="8226" max="8226" width="12" style="403" bestFit="1" customWidth="1"/>
    <col min="8227" max="8228" width="9.140625" style="403"/>
    <col min="8229" max="8229" width="18.42578125" style="403" customWidth="1"/>
    <col min="8230" max="8236" width="9.140625" style="403"/>
    <col min="8237" max="8237" width="9.7109375" style="403" bestFit="1" customWidth="1"/>
    <col min="8238" max="8448" width="9.140625" style="403"/>
    <col min="8449" max="8449" width="10.28515625" style="403" customWidth="1"/>
    <col min="8450" max="8450" width="25.85546875" style="403" customWidth="1"/>
    <col min="8451" max="8451" width="53.140625" style="403" customWidth="1"/>
    <col min="8452" max="8452" width="15.42578125" style="403" customWidth="1"/>
    <col min="8453" max="8453" width="13.28515625" style="403" customWidth="1"/>
    <col min="8454" max="8455" width="20" style="403" customWidth="1"/>
    <col min="8456" max="8456" width="22.28515625" style="403" customWidth="1"/>
    <col min="8457" max="8481" width="0" style="403" hidden="1" customWidth="1"/>
    <col min="8482" max="8482" width="12" style="403" bestFit="1" customWidth="1"/>
    <col min="8483" max="8484" width="9.140625" style="403"/>
    <col min="8485" max="8485" width="18.42578125" style="403" customWidth="1"/>
    <col min="8486" max="8492" width="9.140625" style="403"/>
    <col min="8493" max="8493" width="9.7109375" style="403" bestFit="1" customWidth="1"/>
    <col min="8494" max="8704" width="9.140625" style="403"/>
    <col min="8705" max="8705" width="10.28515625" style="403" customWidth="1"/>
    <col min="8706" max="8706" width="25.85546875" style="403" customWidth="1"/>
    <col min="8707" max="8707" width="53.140625" style="403" customWidth="1"/>
    <col min="8708" max="8708" width="15.42578125" style="403" customWidth="1"/>
    <col min="8709" max="8709" width="13.28515625" style="403" customWidth="1"/>
    <col min="8710" max="8711" width="20" style="403" customWidth="1"/>
    <col min="8712" max="8712" width="22.28515625" style="403" customWidth="1"/>
    <col min="8713" max="8737" width="0" style="403" hidden="1" customWidth="1"/>
    <col min="8738" max="8738" width="12" style="403" bestFit="1" customWidth="1"/>
    <col min="8739" max="8740" width="9.140625" style="403"/>
    <col min="8741" max="8741" width="18.42578125" style="403" customWidth="1"/>
    <col min="8742" max="8748" width="9.140625" style="403"/>
    <col min="8749" max="8749" width="9.7109375" style="403" bestFit="1" customWidth="1"/>
    <col min="8750" max="8960" width="9.140625" style="403"/>
    <col min="8961" max="8961" width="10.28515625" style="403" customWidth="1"/>
    <col min="8962" max="8962" width="25.85546875" style="403" customWidth="1"/>
    <col min="8963" max="8963" width="53.140625" style="403" customWidth="1"/>
    <col min="8964" max="8964" width="15.42578125" style="403" customWidth="1"/>
    <col min="8965" max="8965" width="13.28515625" style="403" customWidth="1"/>
    <col min="8966" max="8967" width="20" style="403" customWidth="1"/>
    <col min="8968" max="8968" width="22.28515625" style="403" customWidth="1"/>
    <col min="8969" max="8993" width="0" style="403" hidden="1" customWidth="1"/>
    <col min="8994" max="8994" width="12" style="403" bestFit="1" customWidth="1"/>
    <col min="8995" max="8996" width="9.140625" style="403"/>
    <col min="8997" max="8997" width="18.42578125" style="403" customWidth="1"/>
    <col min="8998" max="9004" width="9.140625" style="403"/>
    <col min="9005" max="9005" width="9.7109375" style="403" bestFit="1" customWidth="1"/>
    <col min="9006" max="9216" width="9.140625" style="403"/>
    <col min="9217" max="9217" width="10.28515625" style="403" customWidth="1"/>
    <col min="9218" max="9218" width="25.85546875" style="403" customWidth="1"/>
    <col min="9219" max="9219" width="53.140625" style="403" customWidth="1"/>
    <col min="9220" max="9220" width="15.42578125" style="403" customWidth="1"/>
    <col min="9221" max="9221" width="13.28515625" style="403" customWidth="1"/>
    <col min="9222" max="9223" width="20" style="403" customWidth="1"/>
    <col min="9224" max="9224" width="22.28515625" style="403" customWidth="1"/>
    <col min="9225" max="9249" width="0" style="403" hidden="1" customWidth="1"/>
    <col min="9250" max="9250" width="12" style="403" bestFit="1" customWidth="1"/>
    <col min="9251" max="9252" width="9.140625" style="403"/>
    <col min="9253" max="9253" width="18.42578125" style="403" customWidth="1"/>
    <col min="9254" max="9260" width="9.140625" style="403"/>
    <col min="9261" max="9261" width="9.7109375" style="403" bestFit="1" customWidth="1"/>
    <col min="9262" max="9472" width="9.140625" style="403"/>
    <col min="9473" max="9473" width="10.28515625" style="403" customWidth="1"/>
    <col min="9474" max="9474" width="25.85546875" style="403" customWidth="1"/>
    <col min="9475" max="9475" width="53.140625" style="403" customWidth="1"/>
    <col min="9476" max="9476" width="15.42578125" style="403" customWidth="1"/>
    <col min="9477" max="9477" width="13.28515625" style="403" customWidth="1"/>
    <col min="9478" max="9479" width="20" style="403" customWidth="1"/>
    <col min="9480" max="9480" width="22.28515625" style="403" customWidth="1"/>
    <col min="9481" max="9505" width="0" style="403" hidden="1" customWidth="1"/>
    <col min="9506" max="9506" width="12" style="403" bestFit="1" customWidth="1"/>
    <col min="9507" max="9508" width="9.140625" style="403"/>
    <col min="9509" max="9509" width="18.42578125" style="403" customWidth="1"/>
    <col min="9510" max="9516" width="9.140625" style="403"/>
    <col min="9517" max="9517" width="9.7109375" style="403" bestFit="1" customWidth="1"/>
    <col min="9518" max="9728" width="9.140625" style="403"/>
    <col min="9729" max="9729" width="10.28515625" style="403" customWidth="1"/>
    <col min="9730" max="9730" width="25.85546875" style="403" customWidth="1"/>
    <col min="9731" max="9731" width="53.140625" style="403" customWidth="1"/>
    <col min="9732" max="9732" width="15.42578125" style="403" customWidth="1"/>
    <col min="9733" max="9733" width="13.28515625" style="403" customWidth="1"/>
    <col min="9734" max="9735" width="20" style="403" customWidth="1"/>
    <col min="9736" max="9736" width="22.28515625" style="403" customWidth="1"/>
    <col min="9737" max="9761" width="0" style="403" hidden="1" customWidth="1"/>
    <col min="9762" max="9762" width="12" style="403" bestFit="1" customWidth="1"/>
    <col min="9763" max="9764" width="9.140625" style="403"/>
    <col min="9765" max="9765" width="18.42578125" style="403" customWidth="1"/>
    <col min="9766" max="9772" width="9.140625" style="403"/>
    <col min="9773" max="9773" width="9.7109375" style="403" bestFit="1" customWidth="1"/>
    <col min="9774" max="9984" width="9.140625" style="403"/>
    <col min="9985" max="9985" width="10.28515625" style="403" customWidth="1"/>
    <col min="9986" max="9986" width="25.85546875" style="403" customWidth="1"/>
    <col min="9987" max="9987" width="53.140625" style="403" customWidth="1"/>
    <col min="9988" max="9988" width="15.42578125" style="403" customWidth="1"/>
    <col min="9989" max="9989" width="13.28515625" style="403" customWidth="1"/>
    <col min="9990" max="9991" width="20" style="403" customWidth="1"/>
    <col min="9992" max="9992" width="22.28515625" style="403" customWidth="1"/>
    <col min="9993" max="10017" width="0" style="403" hidden="1" customWidth="1"/>
    <col min="10018" max="10018" width="12" style="403" bestFit="1" customWidth="1"/>
    <col min="10019" max="10020" width="9.140625" style="403"/>
    <col min="10021" max="10021" width="18.42578125" style="403" customWidth="1"/>
    <col min="10022" max="10028" width="9.140625" style="403"/>
    <col min="10029" max="10029" width="9.7109375" style="403" bestFit="1" customWidth="1"/>
    <col min="10030" max="10240" width="9.140625" style="403"/>
    <col min="10241" max="10241" width="10.28515625" style="403" customWidth="1"/>
    <col min="10242" max="10242" width="25.85546875" style="403" customWidth="1"/>
    <col min="10243" max="10243" width="53.140625" style="403" customWidth="1"/>
    <col min="10244" max="10244" width="15.42578125" style="403" customWidth="1"/>
    <col min="10245" max="10245" width="13.28515625" style="403" customWidth="1"/>
    <col min="10246" max="10247" width="20" style="403" customWidth="1"/>
    <col min="10248" max="10248" width="22.28515625" style="403" customWidth="1"/>
    <col min="10249" max="10273" width="0" style="403" hidden="1" customWidth="1"/>
    <col min="10274" max="10274" width="12" style="403" bestFit="1" customWidth="1"/>
    <col min="10275" max="10276" width="9.140625" style="403"/>
    <col min="10277" max="10277" width="18.42578125" style="403" customWidth="1"/>
    <col min="10278" max="10284" width="9.140625" style="403"/>
    <col min="10285" max="10285" width="9.7109375" style="403" bestFit="1" customWidth="1"/>
    <col min="10286" max="10496" width="9.140625" style="403"/>
    <col min="10497" max="10497" width="10.28515625" style="403" customWidth="1"/>
    <col min="10498" max="10498" width="25.85546875" style="403" customWidth="1"/>
    <col min="10499" max="10499" width="53.140625" style="403" customWidth="1"/>
    <col min="10500" max="10500" width="15.42578125" style="403" customWidth="1"/>
    <col min="10501" max="10501" width="13.28515625" style="403" customWidth="1"/>
    <col min="10502" max="10503" width="20" style="403" customWidth="1"/>
    <col min="10504" max="10504" width="22.28515625" style="403" customWidth="1"/>
    <col min="10505" max="10529" width="0" style="403" hidden="1" customWidth="1"/>
    <col min="10530" max="10530" width="12" style="403" bestFit="1" customWidth="1"/>
    <col min="10531" max="10532" width="9.140625" style="403"/>
    <col min="10533" max="10533" width="18.42578125" style="403" customWidth="1"/>
    <col min="10534" max="10540" width="9.140625" style="403"/>
    <col min="10541" max="10541" width="9.7109375" style="403" bestFit="1" customWidth="1"/>
    <col min="10542" max="10752" width="9.140625" style="403"/>
    <col min="10753" max="10753" width="10.28515625" style="403" customWidth="1"/>
    <col min="10754" max="10754" width="25.85546875" style="403" customWidth="1"/>
    <col min="10755" max="10755" width="53.140625" style="403" customWidth="1"/>
    <col min="10756" max="10756" width="15.42578125" style="403" customWidth="1"/>
    <col min="10757" max="10757" width="13.28515625" style="403" customWidth="1"/>
    <col min="10758" max="10759" width="20" style="403" customWidth="1"/>
    <col min="10760" max="10760" width="22.28515625" style="403" customWidth="1"/>
    <col min="10761" max="10785" width="0" style="403" hidden="1" customWidth="1"/>
    <col min="10786" max="10786" width="12" style="403" bestFit="1" customWidth="1"/>
    <col min="10787" max="10788" width="9.140625" style="403"/>
    <col min="10789" max="10789" width="18.42578125" style="403" customWidth="1"/>
    <col min="10790" max="10796" width="9.140625" style="403"/>
    <col min="10797" max="10797" width="9.7109375" style="403" bestFit="1" customWidth="1"/>
    <col min="10798" max="11008" width="9.140625" style="403"/>
    <col min="11009" max="11009" width="10.28515625" style="403" customWidth="1"/>
    <col min="11010" max="11010" width="25.85546875" style="403" customWidth="1"/>
    <col min="11011" max="11011" width="53.140625" style="403" customWidth="1"/>
    <col min="11012" max="11012" width="15.42578125" style="403" customWidth="1"/>
    <col min="11013" max="11013" width="13.28515625" style="403" customWidth="1"/>
    <col min="11014" max="11015" width="20" style="403" customWidth="1"/>
    <col min="11016" max="11016" width="22.28515625" style="403" customWidth="1"/>
    <col min="11017" max="11041" width="0" style="403" hidden="1" customWidth="1"/>
    <col min="11042" max="11042" width="12" style="403" bestFit="1" customWidth="1"/>
    <col min="11043" max="11044" width="9.140625" style="403"/>
    <col min="11045" max="11045" width="18.42578125" style="403" customWidth="1"/>
    <col min="11046" max="11052" width="9.140625" style="403"/>
    <col min="11053" max="11053" width="9.7109375" style="403" bestFit="1" customWidth="1"/>
    <col min="11054" max="11264" width="9.140625" style="403"/>
    <col min="11265" max="11265" width="10.28515625" style="403" customWidth="1"/>
    <col min="11266" max="11266" width="25.85546875" style="403" customWidth="1"/>
    <col min="11267" max="11267" width="53.140625" style="403" customWidth="1"/>
    <col min="11268" max="11268" width="15.42578125" style="403" customWidth="1"/>
    <col min="11269" max="11269" width="13.28515625" style="403" customWidth="1"/>
    <col min="11270" max="11271" width="20" style="403" customWidth="1"/>
    <col min="11272" max="11272" width="22.28515625" style="403" customWidth="1"/>
    <col min="11273" max="11297" width="0" style="403" hidden="1" customWidth="1"/>
    <col min="11298" max="11298" width="12" style="403" bestFit="1" customWidth="1"/>
    <col min="11299" max="11300" width="9.140625" style="403"/>
    <col min="11301" max="11301" width="18.42578125" style="403" customWidth="1"/>
    <col min="11302" max="11308" width="9.140625" style="403"/>
    <col min="11309" max="11309" width="9.7109375" style="403" bestFit="1" customWidth="1"/>
    <col min="11310" max="11520" width="9.140625" style="403"/>
    <col min="11521" max="11521" width="10.28515625" style="403" customWidth="1"/>
    <col min="11522" max="11522" width="25.85546875" style="403" customWidth="1"/>
    <col min="11523" max="11523" width="53.140625" style="403" customWidth="1"/>
    <col min="11524" max="11524" width="15.42578125" style="403" customWidth="1"/>
    <col min="11525" max="11525" width="13.28515625" style="403" customWidth="1"/>
    <col min="11526" max="11527" width="20" style="403" customWidth="1"/>
    <col min="11528" max="11528" width="22.28515625" style="403" customWidth="1"/>
    <col min="11529" max="11553" width="0" style="403" hidden="1" customWidth="1"/>
    <col min="11554" max="11554" width="12" style="403" bestFit="1" customWidth="1"/>
    <col min="11555" max="11556" width="9.140625" style="403"/>
    <col min="11557" max="11557" width="18.42578125" style="403" customWidth="1"/>
    <col min="11558" max="11564" width="9.140625" style="403"/>
    <col min="11565" max="11565" width="9.7109375" style="403" bestFit="1" customWidth="1"/>
    <col min="11566" max="11776" width="9.140625" style="403"/>
    <col min="11777" max="11777" width="10.28515625" style="403" customWidth="1"/>
    <col min="11778" max="11778" width="25.85546875" style="403" customWidth="1"/>
    <col min="11779" max="11779" width="53.140625" style="403" customWidth="1"/>
    <col min="11780" max="11780" width="15.42578125" style="403" customWidth="1"/>
    <col min="11781" max="11781" width="13.28515625" style="403" customWidth="1"/>
    <col min="11782" max="11783" width="20" style="403" customWidth="1"/>
    <col min="11784" max="11784" width="22.28515625" style="403" customWidth="1"/>
    <col min="11785" max="11809" width="0" style="403" hidden="1" customWidth="1"/>
    <col min="11810" max="11810" width="12" style="403" bestFit="1" customWidth="1"/>
    <col min="11811" max="11812" width="9.140625" style="403"/>
    <col min="11813" max="11813" width="18.42578125" style="403" customWidth="1"/>
    <col min="11814" max="11820" width="9.140625" style="403"/>
    <col min="11821" max="11821" width="9.7109375" style="403" bestFit="1" customWidth="1"/>
    <col min="11822" max="12032" width="9.140625" style="403"/>
    <col min="12033" max="12033" width="10.28515625" style="403" customWidth="1"/>
    <col min="12034" max="12034" width="25.85546875" style="403" customWidth="1"/>
    <col min="12035" max="12035" width="53.140625" style="403" customWidth="1"/>
    <col min="12036" max="12036" width="15.42578125" style="403" customWidth="1"/>
    <col min="12037" max="12037" width="13.28515625" style="403" customWidth="1"/>
    <col min="12038" max="12039" width="20" style="403" customWidth="1"/>
    <col min="12040" max="12040" width="22.28515625" style="403" customWidth="1"/>
    <col min="12041" max="12065" width="0" style="403" hidden="1" customWidth="1"/>
    <col min="12066" max="12066" width="12" style="403" bestFit="1" customWidth="1"/>
    <col min="12067" max="12068" width="9.140625" style="403"/>
    <col min="12069" max="12069" width="18.42578125" style="403" customWidth="1"/>
    <col min="12070" max="12076" width="9.140625" style="403"/>
    <col min="12077" max="12077" width="9.7109375" style="403" bestFit="1" customWidth="1"/>
    <col min="12078" max="12288" width="9.140625" style="403"/>
    <col min="12289" max="12289" width="10.28515625" style="403" customWidth="1"/>
    <col min="12290" max="12290" width="25.85546875" style="403" customWidth="1"/>
    <col min="12291" max="12291" width="53.140625" style="403" customWidth="1"/>
    <col min="12292" max="12292" width="15.42578125" style="403" customWidth="1"/>
    <col min="12293" max="12293" width="13.28515625" style="403" customWidth="1"/>
    <col min="12294" max="12295" width="20" style="403" customWidth="1"/>
    <col min="12296" max="12296" width="22.28515625" style="403" customWidth="1"/>
    <col min="12297" max="12321" width="0" style="403" hidden="1" customWidth="1"/>
    <col min="12322" max="12322" width="12" style="403" bestFit="1" customWidth="1"/>
    <col min="12323" max="12324" width="9.140625" style="403"/>
    <col min="12325" max="12325" width="18.42578125" style="403" customWidth="1"/>
    <col min="12326" max="12332" width="9.140625" style="403"/>
    <col min="12333" max="12333" width="9.7109375" style="403" bestFit="1" customWidth="1"/>
    <col min="12334" max="12544" width="9.140625" style="403"/>
    <col min="12545" max="12545" width="10.28515625" style="403" customWidth="1"/>
    <col min="12546" max="12546" width="25.85546875" style="403" customWidth="1"/>
    <col min="12547" max="12547" width="53.140625" style="403" customWidth="1"/>
    <col min="12548" max="12548" width="15.42578125" style="403" customWidth="1"/>
    <col min="12549" max="12549" width="13.28515625" style="403" customWidth="1"/>
    <col min="12550" max="12551" width="20" style="403" customWidth="1"/>
    <col min="12552" max="12552" width="22.28515625" style="403" customWidth="1"/>
    <col min="12553" max="12577" width="0" style="403" hidden="1" customWidth="1"/>
    <col min="12578" max="12578" width="12" style="403" bestFit="1" customWidth="1"/>
    <col min="12579" max="12580" width="9.140625" style="403"/>
    <col min="12581" max="12581" width="18.42578125" style="403" customWidth="1"/>
    <col min="12582" max="12588" width="9.140625" style="403"/>
    <col min="12589" max="12589" width="9.7109375" style="403" bestFit="1" customWidth="1"/>
    <col min="12590" max="12800" width="9.140625" style="403"/>
    <col min="12801" max="12801" width="10.28515625" style="403" customWidth="1"/>
    <col min="12802" max="12802" width="25.85546875" style="403" customWidth="1"/>
    <col min="12803" max="12803" width="53.140625" style="403" customWidth="1"/>
    <col min="12804" max="12804" width="15.42578125" style="403" customWidth="1"/>
    <col min="12805" max="12805" width="13.28515625" style="403" customWidth="1"/>
    <col min="12806" max="12807" width="20" style="403" customWidth="1"/>
    <col min="12808" max="12808" width="22.28515625" style="403" customWidth="1"/>
    <col min="12809" max="12833" width="0" style="403" hidden="1" customWidth="1"/>
    <col min="12834" max="12834" width="12" style="403" bestFit="1" customWidth="1"/>
    <col min="12835" max="12836" width="9.140625" style="403"/>
    <col min="12837" max="12837" width="18.42578125" style="403" customWidth="1"/>
    <col min="12838" max="12844" width="9.140625" style="403"/>
    <col min="12845" max="12845" width="9.7109375" style="403" bestFit="1" customWidth="1"/>
    <col min="12846" max="13056" width="9.140625" style="403"/>
    <col min="13057" max="13057" width="10.28515625" style="403" customWidth="1"/>
    <col min="13058" max="13058" width="25.85546875" style="403" customWidth="1"/>
    <col min="13059" max="13059" width="53.140625" style="403" customWidth="1"/>
    <col min="13060" max="13060" width="15.42578125" style="403" customWidth="1"/>
    <col min="13061" max="13061" width="13.28515625" style="403" customWidth="1"/>
    <col min="13062" max="13063" width="20" style="403" customWidth="1"/>
    <col min="13064" max="13064" width="22.28515625" style="403" customWidth="1"/>
    <col min="13065" max="13089" width="0" style="403" hidden="1" customWidth="1"/>
    <col min="13090" max="13090" width="12" style="403" bestFit="1" customWidth="1"/>
    <col min="13091" max="13092" width="9.140625" style="403"/>
    <col min="13093" max="13093" width="18.42578125" style="403" customWidth="1"/>
    <col min="13094" max="13100" width="9.140625" style="403"/>
    <col min="13101" max="13101" width="9.7109375" style="403" bestFit="1" customWidth="1"/>
    <col min="13102" max="13312" width="9.140625" style="403"/>
    <col min="13313" max="13313" width="10.28515625" style="403" customWidth="1"/>
    <col min="13314" max="13314" width="25.85546875" style="403" customWidth="1"/>
    <col min="13315" max="13315" width="53.140625" style="403" customWidth="1"/>
    <col min="13316" max="13316" width="15.42578125" style="403" customWidth="1"/>
    <col min="13317" max="13317" width="13.28515625" style="403" customWidth="1"/>
    <col min="13318" max="13319" width="20" style="403" customWidth="1"/>
    <col min="13320" max="13320" width="22.28515625" style="403" customWidth="1"/>
    <col min="13321" max="13345" width="0" style="403" hidden="1" customWidth="1"/>
    <col min="13346" max="13346" width="12" style="403" bestFit="1" customWidth="1"/>
    <col min="13347" max="13348" width="9.140625" style="403"/>
    <col min="13349" max="13349" width="18.42578125" style="403" customWidth="1"/>
    <col min="13350" max="13356" width="9.140625" style="403"/>
    <col min="13357" max="13357" width="9.7109375" style="403" bestFit="1" customWidth="1"/>
    <col min="13358" max="13568" width="9.140625" style="403"/>
    <col min="13569" max="13569" width="10.28515625" style="403" customWidth="1"/>
    <col min="13570" max="13570" width="25.85546875" style="403" customWidth="1"/>
    <col min="13571" max="13571" width="53.140625" style="403" customWidth="1"/>
    <col min="13572" max="13572" width="15.42578125" style="403" customWidth="1"/>
    <col min="13573" max="13573" width="13.28515625" style="403" customWidth="1"/>
    <col min="13574" max="13575" width="20" style="403" customWidth="1"/>
    <col min="13576" max="13576" width="22.28515625" style="403" customWidth="1"/>
    <col min="13577" max="13601" width="0" style="403" hidden="1" customWidth="1"/>
    <col min="13602" max="13602" width="12" style="403" bestFit="1" customWidth="1"/>
    <col min="13603" max="13604" width="9.140625" style="403"/>
    <col min="13605" max="13605" width="18.42578125" style="403" customWidth="1"/>
    <col min="13606" max="13612" width="9.140625" style="403"/>
    <col min="13613" max="13613" width="9.7109375" style="403" bestFit="1" customWidth="1"/>
    <col min="13614" max="13824" width="9.140625" style="403"/>
    <col min="13825" max="13825" width="10.28515625" style="403" customWidth="1"/>
    <col min="13826" max="13826" width="25.85546875" style="403" customWidth="1"/>
    <col min="13827" max="13827" width="53.140625" style="403" customWidth="1"/>
    <col min="13828" max="13828" width="15.42578125" style="403" customWidth="1"/>
    <col min="13829" max="13829" width="13.28515625" style="403" customWidth="1"/>
    <col min="13830" max="13831" width="20" style="403" customWidth="1"/>
    <col min="13832" max="13832" width="22.28515625" style="403" customWidth="1"/>
    <col min="13833" max="13857" width="0" style="403" hidden="1" customWidth="1"/>
    <col min="13858" max="13858" width="12" style="403" bestFit="1" customWidth="1"/>
    <col min="13859" max="13860" width="9.140625" style="403"/>
    <col min="13861" max="13861" width="18.42578125" style="403" customWidth="1"/>
    <col min="13862" max="13868" width="9.140625" style="403"/>
    <col min="13869" max="13869" width="9.7109375" style="403" bestFit="1" customWidth="1"/>
    <col min="13870" max="14080" width="9.140625" style="403"/>
    <col min="14081" max="14081" width="10.28515625" style="403" customWidth="1"/>
    <col min="14082" max="14082" width="25.85546875" style="403" customWidth="1"/>
    <col min="14083" max="14083" width="53.140625" style="403" customWidth="1"/>
    <col min="14084" max="14084" width="15.42578125" style="403" customWidth="1"/>
    <col min="14085" max="14085" width="13.28515625" style="403" customWidth="1"/>
    <col min="14086" max="14087" width="20" style="403" customWidth="1"/>
    <col min="14088" max="14088" width="22.28515625" style="403" customWidth="1"/>
    <col min="14089" max="14113" width="0" style="403" hidden="1" customWidth="1"/>
    <col min="14114" max="14114" width="12" style="403" bestFit="1" customWidth="1"/>
    <col min="14115" max="14116" width="9.140625" style="403"/>
    <col min="14117" max="14117" width="18.42578125" style="403" customWidth="1"/>
    <col min="14118" max="14124" width="9.140625" style="403"/>
    <col min="14125" max="14125" width="9.7109375" style="403" bestFit="1" customWidth="1"/>
    <col min="14126" max="14336" width="9.140625" style="403"/>
    <col min="14337" max="14337" width="10.28515625" style="403" customWidth="1"/>
    <col min="14338" max="14338" width="25.85546875" style="403" customWidth="1"/>
    <col min="14339" max="14339" width="53.140625" style="403" customWidth="1"/>
    <col min="14340" max="14340" width="15.42578125" style="403" customWidth="1"/>
    <col min="14341" max="14341" width="13.28515625" style="403" customWidth="1"/>
    <col min="14342" max="14343" width="20" style="403" customWidth="1"/>
    <col min="14344" max="14344" width="22.28515625" style="403" customWidth="1"/>
    <col min="14345" max="14369" width="0" style="403" hidden="1" customWidth="1"/>
    <col min="14370" max="14370" width="12" style="403" bestFit="1" customWidth="1"/>
    <col min="14371" max="14372" width="9.140625" style="403"/>
    <col min="14373" max="14373" width="18.42578125" style="403" customWidth="1"/>
    <col min="14374" max="14380" width="9.140625" style="403"/>
    <col min="14381" max="14381" width="9.7109375" style="403" bestFit="1" customWidth="1"/>
    <col min="14382" max="14592" width="9.140625" style="403"/>
    <col min="14593" max="14593" width="10.28515625" style="403" customWidth="1"/>
    <col min="14594" max="14594" width="25.85546875" style="403" customWidth="1"/>
    <col min="14595" max="14595" width="53.140625" style="403" customWidth="1"/>
    <col min="14596" max="14596" width="15.42578125" style="403" customWidth="1"/>
    <col min="14597" max="14597" width="13.28515625" style="403" customWidth="1"/>
    <col min="14598" max="14599" width="20" style="403" customWidth="1"/>
    <col min="14600" max="14600" width="22.28515625" style="403" customWidth="1"/>
    <col min="14601" max="14625" width="0" style="403" hidden="1" customWidth="1"/>
    <col min="14626" max="14626" width="12" style="403" bestFit="1" customWidth="1"/>
    <col min="14627" max="14628" width="9.140625" style="403"/>
    <col min="14629" max="14629" width="18.42578125" style="403" customWidth="1"/>
    <col min="14630" max="14636" width="9.140625" style="403"/>
    <col min="14637" max="14637" width="9.7109375" style="403" bestFit="1" customWidth="1"/>
    <col min="14638" max="14848" width="9.140625" style="403"/>
    <col min="14849" max="14849" width="10.28515625" style="403" customWidth="1"/>
    <col min="14850" max="14850" width="25.85546875" style="403" customWidth="1"/>
    <col min="14851" max="14851" width="53.140625" style="403" customWidth="1"/>
    <col min="14852" max="14852" width="15.42578125" style="403" customWidth="1"/>
    <col min="14853" max="14853" width="13.28515625" style="403" customWidth="1"/>
    <col min="14854" max="14855" width="20" style="403" customWidth="1"/>
    <col min="14856" max="14856" width="22.28515625" style="403" customWidth="1"/>
    <col min="14857" max="14881" width="0" style="403" hidden="1" customWidth="1"/>
    <col min="14882" max="14882" width="12" style="403" bestFit="1" customWidth="1"/>
    <col min="14883" max="14884" width="9.140625" style="403"/>
    <col min="14885" max="14885" width="18.42578125" style="403" customWidth="1"/>
    <col min="14886" max="14892" width="9.140625" style="403"/>
    <col min="14893" max="14893" width="9.7109375" style="403" bestFit="1" customWidth="1"/>
    <col min="14894" max="15104" width="9.140625" style="403"/>
    <col min="15105" max="15105" width="10.28515625" style="403" customWidth="1"/>
    <col min="15106" max="15106" width="25.85546875" style="403" customWidth="1"/>
    <col min="15107" max="15107" width="53.140625" style="403" customWidth="1"/>
    <col min="15108" max="15108" width="15.42578125" style="403" customWidth="1"/>
    <col min="15109" max="15109" width="13.28515625" style="403" customWidth="1"/>
    <col min="15110" max="15111" width="20" style="403" customWidth="1"/>
    <col min="15112" max="15112" width="22.28515625" style="403" customWidth="1"/>
    <col min="15113" max="15137" width="0" style="403" hidden="1" customWidth="1"/>
    <col min="15138" max="15138" width="12" style="403" bestFit="1" customWidth="1"/>
    <col min="15139" max="15140" width="9.140625" style="403"/>
    <col min="15141" max="15141" width="18.42578125" style="403" customWidth="1"/>
    <col min="15142" max="15148" width="9.140625" style="403"/>
    <col min="15149" max="15149" width="9.7109375" style="403" bestFit="1" customWidth="1"/>
    <col min="15150" max="15360" width="9.140625" style="403"/>
    <col min="15361" max="15361" width="10.28515625" style="403" customWidth="1"/>
    <col min="15362" max="15362" width="25.85546875" style="403" customWidth="1"/>
    <col min="15363" max="15363" width="53.140625" style="403" customWidth="1"/>
    <col min="15364" max="15364" width="15.42578125" style="403" customWidth="1"/>
    <col min="15365" max="15365" width="13.28515625" style="403" customWidth="1"/>
    <col min="15366" max="15367" width="20" style="403" customWidth="1"/>
    <col min="15368" max="15368" width="22.28515625" style="403" customWidth="1"/>
    <col min="15369" max="15393" width="0" style="403" hidden="1" customWidth="1"/>
    <col min="15394" max="15394" width="12" style="403" bestFit="1" customWidth="1"/>
    <col min="15395" max="15396" width="9.140625" style="403"/>
    <col min="15397" max="15397" width="18.42578125" style="403" customWidth="1"/>
    <col min="15398" max="15404" width="9.140625" style="403"/>
    <col min="15405" max="15405" width="9.7109375" style="403" bestFit="1" customWidth="1"/>
    <col min="15406" max="15616" width="9.140625" style="403"/>
    <col min="15617" max="15617" width="10.28515625" style="403" customWidth="1"/>
    <col min="15618" max="15618" width="25.85546875" style="403" customWidth="1"/>
    <col min="15619" max="15619" width="53.140625" style="403" customWidth="1"/>
    <col min="15620" max="15620" width="15.42578125" style="403" customWidth="1"/>
    <col min="15621" max="15621" width="13.28515625" style="403" customWidth="1"/>
    <col min="15622" max="15623" width="20" style="403" customWidth="1"/>
    <col min="15624" max="15624" width="22.28515625" style="403" customWidth="1"/>
    <col min="15625" max="15649" width="0" style="403" hidden="1" customWidth="1"/>
    <col min="15650" max="15650" width="12" style="403" bestFit="1" customWidth="1"/>
    <col min="15651" max="15652" width="9.140625" style="403"/>
    <col min="15653" max="15653" width="18.42578125" style="403" customWidth="1"/>
    <col min="15654" max="15660" width="9.140625" style="403"/>
    <col min="15661" max="15661" width="9.7109375" style="403" bestFit="1" customWidth="1"/>
    <col min="15662" max="15872" width="9.140625" style="403"/>
    <col min="15873" max="15873" width="10.28515625" style="403" customWidth="1"/>
    <col min="15874" max="15874" width="25.85546875" style="403" customWidth="1"/>
    <col min="15875" max="15875" width="53.140625" style="403" customWidth="1"/>
    <col min="15876" max="15876" width="15.42578125" style="403" customWidth="1"/>
    <col min="15877" max="15877" width="13.28515625" style="403" customWidth="1"/>
    <col min="15878" max="15879" width="20" style="403" customWidth="1"/>
    <col min="15880" max="15880" width="22.28515625" style="403" customWidth="1"/>
    <col min="15881" max="15905" width="0" style="403" hidden="1" customWidth="1"/>
    <col min="15906" max="15906" width="12" style="403" bestFit="1" customWidth="1"/>
    <col min="15907" max="15908" width="9.140625" style="403"/>
    <col min="15909" max="15909" width="18.42578125" style="403" customWidth="1"/>
    <col min="15910" max="15916" width="9.140625" style="403"/>
    <col min="15917" max="15917" width="9.7109375" style="403" bestFit="1" customWidth="1"/>
    <col min="15918" max="16128" width="9.140625" style="403"/>
    <col min="16129" max="16129" width="10.28515625" style="403" customWidth="1"/>
    <col min="16130" max="16130" width="25.85546875" style="403" customWidth="1"/>
    <col min="16131" max="16131" width="53.140625" style="403" customWidth="1"/>
    <col min="16132" max="16132" width="15.42578125" style="403" customWidth="1"/>
    <col min="16133" max="16133" width="13.28515625" style="403" customWidth="1"/>
    <col min="16134" max="16135" width="20" style="403" customWidth="1"/>
    <col min="16136" max="16136" width="22.28515625" style="403" customWidth="1"/>
    <col min="16137" max="16161" width="0" style="403" hidden="1" customWidth="1"/>
    <col min="16162" max="16162" width="12" style="403" bestFit="1" customWidth="1"/>
    <col min="16163" max="16164" width="9.140625" style="403"/>
    <col min="16165" max="16165" width="18.42578125" style="403" customWidth="1"/>
    <col min="16166" max="16172" width="9.140625" style="403"/>
    <col min="16173" max="16173" width="9.7109375" style="403" bestFit="1" customWidth="1"/>
    <col min="16174" max="16384" width="9.140625" style="403"/>
  </cols>
  <sheetData>
    <row r="1" spans="1:8" ht="18.75">
      <c r="A1" s="887" t="s">
        <v>772</v>
      </c>
      <c r="B1" s="887"/>
      <c r="C1" s="887"/>
      <c r="D1" s="887"/>
      <c r="E1" s="887"/>
      <c r="F1" s="887"/>
      <c r="G1" s="887"/>
      <c r="H1" s="887"/>
    </row>
    <row r="2" spans="1:8" ht="18.75">
      <c r="A2" s="887" t="s">
        <v>58</v>
      </c>
      <c r="B2" s="887"/>
      <c r="C2" s="887"/>
      <c r="D2" s="887"/>
      <c r="E2" s="887"/>
      <c r="F2" s="887"/>
      <c r="G2" s="887"/>
      <c r="H2" s="887"/>
    </row>
    <row r="3" spans="1:8" ht="18.75">
      <c r="A3" s="888" t="s">
        <v>773</v>
      </c>
      <c r="B3" s="887"/>
      <c r="C3" s="887"/>
      <c r="D3" s="887"/>
      <c r="E3" s="887"/>
      <c r="F3" s="887"/>
      <c r="G3" s="887"/>
      <c r="H3" s="887"/>
    </row>
    <row r="4" spans="1:8" ht="16.149999999999999" customHeight="1">
      <c r="A4" s="404" t="s">
        <v>57</v>
      </c>
      <c r="B4" s="404"/>
      <c r="C4" s="404"/>
      <c r="D4" s="404"/>
      <c r="E4" s="404"/>
      <c r="F4" s="404"/>
      <c r="G4" s="404"/>
      <c r="H4" s="405" t="s">
        <v>773</v>
      </c>
    </row>
    <row r="5" spans="1:8" ht="18.75">
      <c r="A5" s="404" t="s">
        <v>56</v>
      </c>
      <c r="B5" s="404"/>
      <c r="C5" s="404"/>
      <c r="D5" s="404"/>
      <c r="E5" s="404"/>
      <c r="F5" s="404"/>
      <c r="G5" s="404"/>
      <c r="H5" s="404"/>
    </row>
    <row r="6" spans="1:8" ht="18.75">
      <c r="A6" s="889" t="s">
        <v>55</v>
      </c>
      <c r="B6" s="889"/>
      <c r="C6" s="889"/>
      <c r="D6" s="889"/>
      <c r="E6" s="889"/>
      <c r="F6" s="889"/>
      <c r="G6" s="889"/>
      <c r="H6" s="889"/>
    </row>
    <row r="7" spans="1:8" s="406" customFormat="1" ht="15">
      <c r="A7" s="886" t="s">
        <v>54</v>
      </c>
      <c r="B7" s="886"/>
      <c r="C7" s="886"/>
      <c r="D7" s="886"/>
      <c r="E7" s="886"/>
      <c r="F7" s="886"/>
      <c r="G7" s="886"/>
      <c r="H7" s="886"/>
    </row>
    <row r="8" spans="1:8" ht="18.75">
      <c r="A8" s="404" t="s">
        <v>53</v>
      </c>
      <c r="B8" s="404"/>
      <c r="C8" s="404"/>
      <c r="D8" s="404"/>
      <c r="E8" s="404"/>
      <c r="F8" s="404"/>
      <c r="G8" s="404"/>
      <c r="H8" s="404"/>
    </row>
    <row r="9" spans="1:8" ht="18.75">
      <c r="A9" s="407" t="s">
        <v>52</v>
      </c>
      <c r="B9" s="407"/>
      <c r="C9" s="407"/>
      <c r="D9" s="407"/>
      <c r="E9" s="407"/>
      <c r="F9" s="407"/>
      <c r="G9" s="407"/>
      <c r="H9" s="407"/>
    </row>
    <row r="10" spans="1:8" s="406" customFormat="1" ht="15">
      <c r="A10" s="886" t="s">
        <v>51</v>
      </c>
      <c r="B10" s="886"/>
      <c r="C10" s="886"/>
      <c r="D10" s="886"/>
      <c r="E10" s="886"/>
      <c r="F10" s="886"/>
      <c r="G10" s="886"/>
      <c r="H10" s="886"/>
    </row>
    <row r="11" spans="1:8" ht="18.75">
      <c r="A11" s="408" t="s">
        <v>50</v>
      </c>
      <c r="B11" s="404"/>
      <c r="C11" s="404"/>
      <c r="D11" s="404"/>
      <c r="E11" s="404"/>
      <c r="F11" s="404"/>
      <c r="G11" s="404"/>
      <c r="H11" s="404"/>
    </row>
    <row r="12" spans="1:8" ht="18.75">
      <c r="A12" s="408" t="s">
        <v>49</v>
      </c>
      <c r="B12" s="404"/>
      <c r="C12" s="404"/>
      <c r="D12" s="404"/>
      <c r="E12" s="404"/>
      <c r="F12" s="404"/>
      <c r="G12" s="404"/>
      <c r="H12" s="404"/>
    </row>
    <row r="13" spans="1:8" ht="18.75">
      <c r="A13" s="404" t="s">
        <v>48</v>
      </c>
      <c r="B13" s="404"/>
      <c r="C13" s="404"/>
      <c r="D13" s="404"/>
      <c r="E13" s="404"/>
      <c r="F13" s="404"/>
      <c r="G13" s="404"/>
      <c r="H13" s="404"/>
    </row>
    <row r="14" spans="1:8" ht="18.75">
      <c r="A14" s="409" t="s">
        <v>47</v>
      </c>
      <c r="B14" s="409"/>
      <c r="C14" s="409"/>
      <c r="D14" s="409"/>
      <c r="E14" s="409"/>
      <c r="F14" s="409"/>
      <c r="G14" s="409" t="s">
        <v>46</v>
      </c>
      <c r="H14" s="409"/>
    </row>
    <row r="15" spans="1:8" ht="18.75">
      <c r="A15" s="404" t="s">
        <v>45</v>
      </c>
      <c r="B15" s="410"/>
      <c r="C15" s="410"/>
      <c r="D15" s="404"/>
      <c r="E15" s="404"/>
      <c r="F15" s="404"/>
      <c r="G15" s="404"/>
      <c r="H15" s="404"/>
    </row>
    <row r="16" spans="1:8" ht="18.75" customHeight="1">
      <c r="A16" s="891" t="s">
        <v>41</v>
      </c>
      <c r="B16" s="891"/>
      <c r="C16" s="891"/>
      <c r="D16" s="407"/>
      <c r="E16" s="407"/>
      <c r="F16" s="407"/>
      <c r="G16" s="411" t="s">
        <v>44</v>
      </c>
      <c r="H16" s="407"/>
    </row>
    <row r="17" spans="1:8" s="406" customFormat="1" ht="15">
      <c r="A17" s="886" t="s">
        <v>36</v>
      </c>
      <c r="B17" s="886"/>
      <c r="C17" s="886"/>
      <c r="D17" s="886"/>
      <c r="E17" s="886"/>
      <c r="F17" s="886"/>
      <c r="G17" s="886"/>
      <c r="H17" s="886"/>
    </row>
    <row r="18" spans="1:8" ht="18.75">
      <c r="A18" s="404" t="s">
        <v>85</v>
      </c>
      <c r="B18" s="404"/>
      <c r="C18" s="404"/>
      <c r="D18" s="404"/>
      <c r="E18" s="404"/>
      <c r="F18" s="404"/>
      <c r="G18" s="404"/>
      <c r="H18" s="404"/>
    </row>
    <row r="19" spans="1:8" ht="18.75">
      <c r="A19" s="404" t="s">
        <v>42</v>
      </c>
      <c r="B19" s="404"/>
      <c r="C19" s="404"/>
      <c r="D19" s="404"/>
      <c r="E19" s="404"/>
      <c r="F19" s="404"/>
      <c r="G19" s="404"/>
      <c r="H19" s="404"/>
    </row>
    <row r="20" spans="1:8" ht="18.75" customHeight="1">
      <c r="A20" s="892" t="s">
        <v>41</v>
      </c>
      <c r="B20" s="892"/>
      <c r="C20" s="892"/>
      <c r="D20" s="409"/>
      <c r="E20" s="409"/>
      <c r="F20" s="409"/>
      <c r="G20" s="411" t="s">
        <v>84</v>
      </c>
      <c r="H20" s="409"/>
    </row>
    <row r="21" spans="1:8" s="406" customFormat="1" ht="15">
      <c r="A21" s="886" t="s">
        <v>36</v>
      </c>
      <c r="B21" s="886"/>
      <c r="C21" s="886"/>
      <c r="D21" s="886"/>
      <c r="E21" s="886"/>
      <c r="F21" s="886"/>
      <c r="G21" s="886"/>
      <c r="H21" s="886"/>
    </row>
    <row r="22" spans="1:8" ht="18.75">
      <c r="A22" s="408" t="s">
        <v>39</v>
      </c>
      <c r="B22" s="404"/>
      <c r="C22" s="404"/>
      <c r="D22" s="404"/>
      <c r="E22" s="404"/>
      <c r="F22" s="404"/>
      <c r="G22" s="404"/>
      <c r="H22" s="404"/>
    </row>
    <row r="23" spans="1:8" ht="18.75">
      <c r="A23" s="409" t="s">
        <v>38</v>
      </c>
      <c r="B23" s="409"/>
      <c r="C23" s="409"/>
      <c r="D23" s="409"/>
      <c r="E23" s="409"/>
      <c r="F23" s="409"/>
      <c r="G23" s="409" t="s">
        <v>37</v>
      </c>
      <c r="H23" s="409"/>
    </row>
    <row r="24" spans="1:8" s="406" customFormat="1" ht="15">
      <c r="A24" s="886" t="s">
        <v>36</v>
      </c>
      <c r="B24" s="886"/>
      <c r="C24" s="886"/>
      <c r="D24" s="886"/>
      <c r="E24" s="886"/>
      <c r="F24" s="886"/>
      <c r="G24" s="886"/>
      <c r="H24" s="886"/>
    </row>
    <row r="25" spans="1:8" ht="18.75">
      <c r="A25" s="408" t="s">
        <v>35</v>
      </c>
      <c r="B25" s="404"/>
      <c r="C25" s="404"/>
      <c r="D25" s="404"/>
      <c r="E25" s="404"/>
      <c r="F25" s="404"/>
      <c r="G25" s="404"/>
      <c r="H25" s="404"/>
    </row>
    <row r="26" spans="1:8" s="412" customFormat="1" ht="18.75">
      <c r="A26" s="408" t="s">
        <v>34</v>
      </c>
      <c r="B26" s="408"/>
      <c r="C26" s="408"/>
      <c r="D26" s="408"/>
      <c r="E26" s="408"/>
      <c r="F26" s="408"/>
      <c r="G26" s="408"/>
      <c r="H26" s="408"/>
    </row>
    <row r="27" spans="1:8" ht="45" customHeight="1">
      <c r="A27" s="892" t="s">
        <v>774</v>
      </c>
      <c r="B27" s="892"/>
      <c r="C27" s="892"/>
      <c r="D27" s="892"/>
      <c r="E27" s="892"/>
      <c r="F27" s="892"/>
      <c r="G27" s="892"/>
      <c r="H27" s="892"/>
    </row>
    <row r="28" spans="1:8" s="406" customFormat="1" ht="15">
      <c r="A28" s="886" t="s">
        <v>32</v>
      </c>
      <c r="B28" s="886"/>
      <c r="C28" s="886"/>
      <c r="D28" s="886"/>
      <c r="E28" s="886"/>
      <c r="F28" s="886"/>
      <c r="G28" s="886"/>
      <c r="H28" s="886"/>
    </row>
    <row r="29" spans="1:8" s="412" customFormat="1" ht="18.75">
      <c r="A29" s="408" t="s">
        <v>31</v>
      </c>
      <c r="B29" s="408"/>
      <c r="C29" s="408"/>
      <c r="D29" s="408"/>
      <c r="E29" s="408"/>
      <c r="F29" s="408"/>
      <c r="G29" s="408"/>
      <c r="H29" s="408"/>
    </row>
    <row r="30" spans="1:8" s="413" customFormat="1" ht="27.6" customHeight="1">
      <c r="A30" s="894" t="s">
        <v>775</v>
      </c>
      <c r="B30" s="895"/>
      <c r="C30" s="895"/>
      <c r="D30" s="895"/>
      <c r="E30" s="895"/>
      <c r="F30" s="895"/>
      <c r="G30" s="895"/>
      <c r="H30" s="895"/>
    </row>
    <row r="31" spans="1:8" s="413" customFormat="1" ht="19.149999999999999" customHeight="1">
      <c r="A31" s="896"/>
      <c r="B31" s="896"/>
      <c r="C31" s="896"/>
      <c r="D31" s="896"/>
      <c r="E31" s="896"/>
      <c r="F31" s="896"/>
      <c r="G31" s="896"/>
      <c r="H31" s="896"/>
    </row>
    <row r="32" spans="1:8" s="406" customFormat="1" ht="27.6" customHeight="1">
      <c r="A32" s="897" t="s">
        <v>29</v>
      </c>
      <c r="B32" s="897"/>
      <c r="C32" s="897"/>
      <c r="D32" s="897"/>
      <c r="E32" s="897"/>
      <c r="F32" s="897"/>
      <c r="G32" s="897"/>
      <c r="H32" s="897"/>
    </row>
    <row r="33" spans="1:48" s="412" customFormat="1" ht="18.75">
      <c r="A33" s="408" t="s">
        <v>28</v>
      </c>
      <c r="B33" s="408"/>
      <c r="C33" s="408"/>
      <c r="D33" s="408"/>
      <c r="E33" s="408"/>
      <c r="F33" s="408"/>
      <c r="G33" s="408"/>
      <c r="H33" s="408"/>
    </row>
    <row r="34" spans="1:48" s="412" customFormat="1" ht="46.15" customHeight="1">
      <c r="A34" s="894" t="s">
        <v>776</v>
      </c>
      <c r="B34" s="894"/>
      <c r="C34" s="894"/>
      <c r="D34" s="894"/>
      <c r="E34" s="894"/>
      <c r="F34" s="894"/>
      <c r="G34" s="894"/>
      <c r="H34" s="894"/>
    </row>
    <row r="35" spans="1:48" s="412" customFormat="1" ht="12.6" customHeight="1">
      <c r="A35" s="408"/>
      <c r="B35" s="408"/>
      <c r="C35" s="408"/>
      <c r="D35" s="408"/>
      <c r="E35" s="408"/>
      <c r="F35" s="408"/>
      <c r="G35" s="408"/>
      <c r="H35" s="408"/>
      <c r="AS35" s="414">
        <f>10386.73*0.05</f>
        <v>519.3365</v>
      </c>
    </row>
    <row r="36" spans="1:48" s="416" customFormat="1" ht="56.25">
      <c r="A36" s="415" t="s">
        <v>0</v>
      </c>
      <c r="B36" s="415" t="s">
        <v>27</v>
      </c>
      <c r="C36" s="415" t="s">
        <v>26</v>
      </c>
      <c r="D36" s="415" t="s">
        <v>25</v>
      </c>
      <c r="E36" s="415" t="s">
        <v>24</v>
      </c>
      <c r="F36" s="415" t="s">
        <v>23</v>
      </c>
      <c r="G36" s="415" t="s">
        <v>22</v>
      </c>
      <c r="H36" s="415" t="s">
        <v>21</v>
      </c>
    </row>
    <row r="37" spans="1:48" s="418" customFormat="1" ht="19.5" thickBot="1">
      <c r="A37" s="417">
        <v>1</v>
      </c>
      <c r="B37" s="417">
        <v>2</v>
      </c>
      <c r="C37" s="417">
        <v>3</v>
      </c>
      <c r="D37" s="417">
        <v>4</v>
      </c>
      <c r="E37" s="417">
        <v>5</v>
      </c>
      <c r="F37" s="417">
        <v>6</v>
      </c>
      <c r="G37" s="417">
        <v>7</v>
      </c>
      <c r="H37" s="417">
        <v>8</v>
      </c>
    </row>
    <row r="38" spans="1:48" s="418" customFormat="1" ht="61.5" customHeight="1" thickBot="1">
      <c r="A38" s="898" t="s">
        <v>20</v>
      </c>
      <c r="B38" s="899"/>
      <c r="C38" s="899"/>
      <c r="D38" s="899"/>
      <c r="E38" s="899"/>
      <c r="F38" s="899"/>
      <c r="G38" s="899"/>
      <c r="H38" s="900"/>
      <c r="AH38" s="419"/>
    </row>
    <row r="39" spans="1:48" s="427" customFormat="1" ht="56.25">
      <c r="A39" s="420">
        <v>1</v>
      </c>
      <c r="B39" s="421" t="s">
        <v>19</v>
      </c>
      <c r="C39" s="422" t="s">
        <v>777</v>
      </c>
      <c r="D39" s="420" t="s">
        <v>80</v>
      </c>
      <c r="E39" s="423">
        <v>0</v>
      </c>
      <c r="F39" s="424" t="s">
        <v>778</v>
      </c>
      <c r="G39" s="424" t="str">
        <f>F39</f>
        <v>10386,73/519,34</v>
      </c>
      <c r="H39" s="425" t="s">
        <v>16</v>
      </c>
      <c r="I39" s="426"/>
      <c r="AH39" s="890" t="s">
        <v>779</v>
      </c>
      <c r="AI39" s="890"/>
      <c r="AJ39" s="890"/>
      <c r="AK39" s="890"/>
      <c r="AL39" s="890"/>
      <c r="AM39" s="890"/>
      <c r="AN39" s="890"/>
      <c r="AO39" s="890"/>
      <c r="AP39" s="890"/>
      <c r="AQ39" s="890"/>
      <c r="AR39" s="890"/>
      <c r="AS39" s="890"/>
      <c r="AT39" s="890"/>
      <c r="AU39" s="890"/>
      <c r="AV39" s="890"/>
    </row>
    <row r="40" spans="1:48" s="428" customFormat="1" ht="56.25">
      <c r="A40" s="420">
        <v>2</v>
      </c>
      <c r="B40" s="421" t="s">
        <v>19</v>
      </c>
      <c r="C40" s="422" t="s">
        <v>780</v>
      </c>
      <c r="D40" s="420" t="s">
        <v>80</v>
      </c>
      <c r="E40" s="423">
        <v>0</v>
      </c>
      <c r="F40" s="424" t="s">
        <v>778</v>
      </c>
      <c r="G40" s="424" t="str">
        <f>F40</f>
        <v>10386,73/519,34</v>
      </c>
      <c r="H40" s="425" t="s">
        <v>16</v>
      </c>
      <c r="AH40" s="429" t="s">
        <v>781</v>
      </c>
    </row>
    <row r="41" spans="1:48" s="418" customFormat="1" ht="18.75">
      <c r="A41" s="430"/>
      <c r="B41" s="431"/>
      <c r="C41" s="432"/>
      <c r="D41" s="430"/>
      <c r="E41" s="433"/>
      <c r="F41" s="434"/>
      <c r="G41" s="433"/>
      <c r="H41" s="431"/>
      <c r="AH41" s="435"/>
    </row>
    <row r="42" spans="1:48" s="412" customFormat="1" ht="18.75">
      <c r="A42" s="408" t="str">
        <f>A12</f>
        <v xml:space="preserve">Представитель заказчика </v>
      </c>
      <c r="B42" s="408"/>
      <c r="D42" s="408"/>
      <c r="G42" s="408"/>
      <c r="H42" s="408"/>
      <c r="M42" s="412">
        <f>68.9+187.4+167.6</f>
        <v>423.9</v>
      </c>
      <c r="AH42" s="435"/>
    </row>
    <row r="43" spans="1:48" ht="18.75" customHeight="1">
      <c r="A43" s="404" t="str">
        <f>A13</f>
        <v>Руководитель проектного офиса</v>
      </c>
      <c r="B43" s="404"/>
      <c r="C43" s="404"/>
      <c r="D43" s="404"/>
      <c r="E43" s="404"/>
      <c r="F43" s="404"/>
      <c r="G43" s="404"/>
      <c r="H43" s="404"/>
      <c r="M43" s="403">
        <f>M42/10</f>
        <v>42.39</v>
      </c>
    </row>
    <row r="44" spans="1:48" s="436" customFormat="1" ht="18.75">
      <c r="A44" s="407" t="str">
        <f>A14</f>
        <v>ООО «ЕТУ"</v>
      </c>
      <c r="B44" s="409"/>
      <c r="C44" s="409"/>
      <c r="D44" s="409"/>
      <c r="E44" s="409"/>
      <c r="F44" s="409"/>
      <c r="G44" s="409" t="str">
        <f>G14</f>
        <v>Гуляев Е.В.</v>
      </c>
      <c r="H44" s="409"/>
    </row>
    <row r="45" spans="1:48" s="406" customFormat="1" ht="15">
      <c r="A45" s="901" t="s">
        <v>15</v>
      </c>
      <c r="B45" s="901"/>
      <c r="C45" s="901"/>
      <c r="D45" s="901"/>
      <c r="E45" s="901"/>
      <c r="F45" s="901"/>
      <c r="G45" s="901"/>
      <c r="H45" s="901"/>
    </row>
    <row r="46" spans="1:48" ht="18.75">
      <c r="A46" s="404" t="str">
        <f>A15</f>
        <v>Главный инженер проектов</v>
      </c>
      <c r="B46" s="404"/>
      <c r="C46" s="404"/>
      <c r="D46" s="404"/>
      <c r="E46" s="404"/>
      <c r="F46" s="404"/>
      <c r="G46" s="404"/>
      <c r="H46" s="404"/>
    </row>
    <row r="47" spans="1:48" ht="18.75">
      <c r="A47" s="407" t="str">
        <f>A16</f>
        <v>ООО "ЕТУ"</v>
      </c>
      <c r="B47" s="409"/>
      <c r="C47" s="409"/>
      <c r="D47" s="409"/>
      <c r="E47" s="409"/>
      <c r="F47" s="409"/>
      <c r="G47" s="409" t="str">
        <f>G16</f>
        <v>Егоров Л.В.</v>
      </c>
      <c r="H47" s="409"/>
    </row>
    <row r="48" spans="1:48" s="406" customFormat="1" ht="15">
      <c r="A48" s="902" t="s">
        <v>15</v>
      </c>
      <c r="B48" s="902"/>
      <c r="C48" s="902"/>
      <c r="D48" s="902"/>
      <c r="E48" s="902"/>
      <c r="F48" s="902"/>
      <c r="G48" s="902"/>
      <c r="H48" s="902"/>
    </row>
    <row r="49" spans="1:8" s="406" customFormat="1" ht="18.75">
      <c r="A49" s="437"/>
      <c r="B49" s="437"/>
      <c r="C49" s="437"/>
      <c r="D49" s="437"/>
      <c r="E49" s="437"/>
      <c r="F49" s="437"/>
      <c r="G49" s="437"/>
      <c r="H49" s="437"/>
    </row>
    <row r="50" spans="1:8" ht="18.75">
      <c r="A50" s="404" t="str">
        <f>A18</f>
        <v>Заместитель руководителя направления по строительству</v>
      </c>
      <c r="B50" s="437"/>
      <c r="C50" s="437"/>
      <c r="D50" s="437"/>
      <c r="E50" s="437"/>
      <c r="F50" s="437"/>
      <c r="G50" s="437"/>
      <c r="H50" s="437"/>
    </row>
    <row r="51" spans="1:8" ht="18.75">
      <c r="A51" s="404" t="str">
        <f>A19</f>
        <v>объектов минеральных грузов</v>
      </c>
      <c r="B51" s="437"/>
      <c r="C51" s="437"/>
      <c r="D51" s="437"/>
      <c r="E51" s="437"/>
      <c r="F51" s="437"/>
      <c r="G51" s="437"/>
      <c r="H51" s="437"/>
    </row>
    <row r="52" spans="1:8" ht="18.75">
      <c r="A52" s="407" t="str">
        <f>A20</f>
        <v>ООО "ЕТУ"</v>
      </c>
      <c r="B52" s="407"/>
      <c r="C52" s="407"/>
      <c r="D52" s="407"/>
      <c r="E52" s="407"/>
      <c r="F52" s="407"/>
      <c r="G52" s="407" t="str">
        <f>G20</f>
        <v>Боровков А.Ю</v>
      </c>
      <c r="H52" s="407"/>
    </row>
    <row r="53" spans="1:8">
      <c r="A53" s="902" t="s">
        <v>15</v>
      </c>
      <c r="B53" s="902"/>
      <c r="C53" s="902"/>
      <c r="D53" s="902"/>
      <c r="E53" s="902"/>
      <c r="F53" s="902"/>
      <c r="G53" s="902"/>
      <c r="H53" s="902"/>
    </row>
    <row r="54" spans="1:8" ht="18.75">
      <c r="A54" s="437"/>
      <c r="B54" s="437"/>
      <c r="C54" s="437"/>
      <c r="D54" s="437"/>
      <c r="E54" s="437"/>
      <c r="F54" s="437"/>
      <c r="G54" s="437"/>
      <c r="H54" s="437"/>
    </row>
    <row r="55" spans="1:8" s="412" customFormat="1" ht="18.75">
      <c r="A55" s="408" t="str">
        <f>A22</f>
        <v xml:space="preserve">Представитель подрядной строительной организации </v>
      </c>
      <c r="B55" s="438"/>
      <c r="C55" s="438"/>
      <c r="D55" s="438"/>
      <c r="E55" s="438"/>
      <c r="F55" s="438"/>
      <c r="G55" s="438"/>
      <c r="H55" s="438"/>
    </row>
    <row r="56" spans="1:8" ht="18.75">
      <c r="A56" s="407" t="str">
        <f>A23</f>
        <v>Руководитель проекта ООО «КиКГЕОСТРОЙ»</v>
      </c>
      <c r="B56" s="407"/>
      <c r="C56" s="407"/>
      <c r="D56" s="407"/>
      <c r="E56" s="407"/>
      <c r="F56" s="407"/>
      <c r="G56" s="407" t="str">
        <f>G23</f>
        <v>Шевчук  К.А.</v>
      </c>
      <c r="H56" s="407"/>
    </row>
    <row r="57" spans="1:8" s="406" customFormat="1" ht="13.15" customHeight="1">
      <c r="A57" s="901" t="s">
        <v>15</v>
      </c>
      <c r="B57" s="901"/>
      <c r="C57" s="901"/>
      <c r="D57" s="901"/>
      <c r="E57" s="901"/>
      <c r="F57" s="901"/>
      <c r="G57" s="901"/>
      <c r="H57" s="901"/>
    </row>
    <row r="58" spans="1:8" s="406" customFormat="1" ht="18.75">
      <c r="A58" s="893"/>
      <c r="B58" s="893"/>
      <c r="C58" s="893"/>
      <c r="D58" s="893"/>
      <c r="E58" s="893"/>
      <c r="F58" s="893"/>
      <c r="G58" s="893"/>
      <c r="H58" s="893"/>
    </row>
    <row r="59" spans="1:8" s="406" customFormat="1" ht="18.75">
      <c r="A59" s="893"/>
      <c r="B59" s="893"/>
      <c r="C59" s="893"/>
      <c r="D59" s="893"/>
      <c r="E59" s="893"/>
      <c r="F59" s="893"/>
      <c r="G59" s="893"/>
      <c r="H59" s="893"/>
    </row>
  </sheetData>
  <autoFilter ref="A37:J40" xr:uid="{79D102ED-C220-4213-9B76-708DE7A3C4A3}"/>
  <mergeCells count="24">
    <mergeCell ref="A59:H59"/>
    <mergeCell ref="A28:H28"/>
    <mergeCell ref="A30:H31"/>
    <mergeCell ref="A32:H32"/>
    <mergeCell ref="A34:H34"/>
    <mergeCell ref="A38:H38"/>
    <mergeCell ref="A45:H45"/>
    <mergeCell ref="A48:H48"/>
    <mergeCell ref="A53:H53"/>
    <mergeCell ref="A57:H57"/>
    <mergeCell ref="A58:H58"/>
    <mergeCell ref="AH39:AV39"/>
    <mergeCell ref="A16:C16"/>
    <mergeCell ref="A17:H17"/>
    <mergeCell ref="A20:C20"/>
    <mergeCell ref="A21:H21"/>
    <mergeCell ref="A24:H24"/>
    <mergeCell ref="A27:H27"/>
    <mergeCell ref="A10:H10"/>
    <mergeCell ref="A1:H1"/>
    <mergeCell ref="A2:H2"/>
    <mergeCell ref="A3:H3"/>
    <mergeCell ref="A6:H6"/>
    <mergeCell ref="A7:H7"/>
  </mergeCells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>
    <oddFooter>Страница  &amp;P из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D2EC-2B86-40A9-A1DE-C59D10B0614D}">
  <sheetPr>
    <tabColor rgb="FFFFFF00"/>
    <pageSetUpPr fitToPage="1"/>
  </sheetPr>
  <dimension ref="A1:BQ58"/>
  <sheetViews>
    <sheetView topLeftCell="A13" workbookViewId="0">
      <selection activeCell="H59" sqref="H59"/>
    </sheetView>
  </sheetViews>
  <sheetFormatPr defaultColWidth="9.140625" defaultRowHeight="11.25" customHeight="1"/>
  <cols>
    <col min="1" max="1" width="9" style="439" customWidth="1"/>
    <col min="2" max="2" width="20.140625" style="439" customWidth="1"/>
    <col min="3" max="4" width="10.42578125" style="439" customWidth="1"/>
    <col min="5" max="5" width="38.42578125" style="439" customWidth="1"/>
    <col min="6" max="8" width="11.7109375" style="439" customWidth="1"/>
    <col min="9" max="10" width="12.7109375" style="439" customWidth="1"/>
    <col min="11" max="12" width="11.7109375" style="439" customWidth="1"/>
    <col min="13" max="13" width="12.7109375" style="439" customWidth="1"/>
    <col min="14" max="14" width="11.140625" style="439" customWidth="1"/>
    <col min="15" max="16" width="9.140625" style="439"/>
    <col min="17" max="17" width="8.42578125" style="439" customWidth="1"/>
    <col min="18" max="18" width="8.7109375" style="439" customWidth="1"/>
    <col min="19" max="22" width="50" style="440" hidden="1" customWidth="1"/>
    <col min="23" max="27" width="61.5703125" style="440" hidden="1" customWidth="1"/>
    <col min="28" max="53" width="160" style="443" hidden="1" customWidth="1"/>
    <col min="54" max="61" width="96.7109375" style="442" hidden="1" customWidth="1"/>
    <col min="62" max="62" width="160" style="441" hidden="1" customWidth="1"/>
    <col min="63" max="63" width="34.140625" style="440" hidden="1" customWidth="1"/>
    <col min="64" max="65" width="130.85546875" style="440" hidden="1" customWidth="1"/>
    <col min="66" max="69" width="98.42578125" style="440" hidden="1" customWidth="1"/>
    <col min="70" max="16384" width="9.140625" style="439"/>
  </cols>
  <sheetData>
    <row r="1" spans="1:53" s="444" customFormat="1" ht="15">
      <c r="A1" s="445"/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96"/>
    </row>
    <row r="2" spans="1:53" s="444" customFormat="1" ht="11.25" customHeight="1">
      <c r="A2" s="934" t="s">
        <v>377</v>
      </c>
      <c r="B2" s="934"/>
      <c r="C2" s="934"/>
      <c r="D2" s="501"/>
      <c r="E2" s="445"/>
      <c r="F2" s="445"/>
      <c r="G2" s="445"/>
      <c r="H2" s="445"/>
      <c r="I2" s="445"/>
      <c r="J2" s="934" t="s">
        <v>378</v>
      </c>
      <c r="K2" s="934"/>
      <c r="L2" s="934"/>
      <c r="M2" s="934"/>
    </row>
    <row r="3" spans="1:53" s="444" customFormat="1" ht="11.25" customHeight="1">
      <c r="A3" s="935"/>
      <c r="B3" s="935"/>
      <c r="C3" s="935"/>
      <c r="D3" s="935"/>
      <c r="E3" s="445"/>
      <c r="F3" s="445"/>
      <c r="G3" s="445"/>
      <c r="H3" s="445"/>
      <c r="I3" s="936"/>
      <c r="J3" s="936"/>
      <c r="K3" s="936"/>
      <c r="L3" s="936"/>
      <c r="M3" s="936"/>
    </row>
    <row r="4" spans="1:53" s="444" customFormat="1" ht="15">
      <c r="A4" s="937"/>
      <c r="B4" s="937"/>
      <c r="C4" s="937"/>
      <c r="D4" s="937"/>
      <c r="E4" s="445"/>
      <c r="F4" s="445"/>
      <c r="G4" s="445"/>
      <c r="H4" s="445"/>
      <c r="I4" s="937"/>
      <c r="J4" s="937"/>
      <c r="K4" s="937"/>
      <c r="L4" s="937"/>
      <c r="M4" s="937"/>
      <c r="S4" s="440" t="s">
        <v>379</v>
      </c>
      <c r="T4" s="440" t="s">
        <v>379</v>
      </c>
      <c r="U4" s="440" t="s">
        <v>379</v>
      </c>
      <c r="V4" s="440" t="s">
        <v>379</v>
      </c>
      <c r="W4" s="440" t="s">
        <v>379</v>
      </c>
      <c r="X4" s="440" t="s">
        <v>379</v>
      </c>
      <c r="Y4" s="440" t="s">
        <v>379</v>
      </c>
      <c r="Z4" s="440" t="s">
        <v>379</v>
      </c>
      <c r="AA4" s="440" t="s">
        <v>379</v>
      </c>
    </row>
    <row r="5" spans="1:53" s="444" customFormat="1" ht="11.25" customHeight="1">
      <c r="A5" s="499"/>
      <c r="B5" s="498"/>
      <c r="C5" s="500"/>
      <c r="D5" s="500"/>
      <c r="E5" s="445"/>
      <c r="F5" s="445"/>
      <c r="G5" s="445"/>
      <c r="H5" s="445"/>
      <c r="I5" s="499"/>
      <c r="J5" s="499"/>
      <c r="K5" s="499"/>
      <c r="L5" s="499"/>
      <c r="M5" s="498"/>
    </row>
    <row r="6" spans="1:53" s="444" customFormat="1" ht="11.25" customHeight="1">
      <c r="A6" s="445" t="s">
        <v>380</v>
      </c>
      <c r="B6" s="452"/>
      <c r="C6" s="452"/>
      <c r="D6" s="452"/>
      <c r="E6" s="445"/>
      <c r="F6" s="445"/>
      <c r="G6" s="445"/>
      <c r="H6" s="445"/>
      <c r="I6" s="445"/>
      <c r="J6" s="445"/>
      <c r="K6" s="452"/>
      <c r="L6" s="452"/>
      <c r="M6" s="497" t="s">
        <v>380</v>
      </c>
    </row>
    <row r="7" spans="1:53" s="444" customFormat="1" ht="11.25" customHeight="1">
      <c r="A7" s="445"/>
      <c r="B7" s="445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96"/>
    </row>
    <row r="8" spans="1:53" s="444" customFormat="1" ht="15">
      <c r="A8" s="919" t="s">
        <v>381</v>
      </c>
      <c r="B8" s="919"/>
      <c r="C8" s="919"/>
      <c r="D8" s="919"/>
      <c r="E8" s="919"/>
      <c r="F8" s="919"/>
      <c r="G8" s="919"/>
      <c r="H8" s="919"/>
      <c r="I8" s="919"/>
      <c r="J8" s="919"/>
      <c r="K8" s="919"/>
      <c r="L8" s="919"/>
      <c r="M8" s="919"/>
      <c r="AB8" s="494" t="s">
        <v>381</v>
      </c>
      <c r="AC8" s="494" t="s">
        <v>379</v>
      </c>
      <c r="AD8" s="494" t="s">
        <v>379</v>
      </c>
      <c r="AE8" s="494" t="s">
        <v>379</v>
      </c>
      <c r="AF8" s="494" t="s">
        <v>379</v>
      </c>
      <c r="AG8" s="494" t="s">
        <v>379</v>
      </c>
      <c r="AH8" s="494" t="s">
        <v>379</v>
      </c>
      <c r="AI8" s="494" t="s">
        <v>379</v>
      </c>
      <c r="AJ8" s="494" t="s">
        <v>379</v>
      </c>
      <c r="AK8" s="494" t="s">
        <v>379</v>
      </c>
      <c r="AL8" s="494" t="s">
        <v>379</v>
      </c>
      <c r="AM8" s="494" t="s">
        <v>379</v>
      </c>
      <c r="AN8" s="494" t="s">
        <v>379</v>
      </c>
    </row>
    <row r="9" spans="1:53" s="444" customFormat="1" ht="15">
      <c r="A9" s="920" t="s">
        <v>382</v>
      </c>
      <c r="B9" s="920"/>
      <c r="C9" s="920"/>
      <c r="D9" s="920"/>
      <c r="E9" s="920"/>
      <c r="F9" s="920"/>
      <c r="G9" s="920"/>
      <c r="H9" s="920"/>
      <c r="I9" s="920"/>
      <c r="J9" s="920"/>
      <c r="K9" s="920"/>
      <c r="L9" s="920"/>
      <c r="M9" s="920"/>
    </row>
    <row r="10" spans="1:53" s="444" customFormat="1" ht="15">
      <c r="A10" s="495"/>
      <c r="B10" s="495"/>
      <c r="C10" s="495"/>
      <c r="D10" s="495"/>
      <c r="E10" s="495"/>
      <c r="F10" s="495"/>
      <c r="G10" s="495"/>
      <c r="H10" s="495"/>
      <c r="I10" s="495"/>
      <c r="J10" s="495"/>
      <c r="K10" s="495"/>
      <c r="L10" s="495"/>
      <c r="M10" s="495"/>
    </row>
    <row r="11" spans="1:53" s="444" customFormat="1" ht="28.5" customHeight="1">
      <c r="A11" s="921" t="s">
        <v>383</v>
      </c>
      <c r="B11" s="921"/>
      <c r="C11" s="921"/>
      <c r="D11" s="921"/>
      <c r="E11" s="921"/>
      <c r="F11" s="921"/>
      <c r="G11" s="921"/>
      <c r="H11" s="921"/>
      <c r="I11" s="921"/>
      <c r="J11" s="921"/>
      <c r="K11" s="921"/>
      <c r="L11" s="921"/>
      <c r="M11" s="921"/>
    </row>
    <row r="12" spans="1:53" s="444" customFormat="1" ht="21" customHeight="1">
      <c r="A12" s="920" t="s">
        <v>384</v>
      </c>
      <c r="B12" s="920"/>
      <c r="C12" s="920"/>
      <c r="D12" s="920"/>
      <c r="E12" s="920"/>
      <c r="F12" s="920"/>
      <c r="G12" s="920"/>
      <c r="H12" s="920"/>
      <c r="I12" s="920"/>
      <c r="J12" s="920"/>
      <c r="K12" s="920"/>
      <c r="L12" s="920"/>
      <c r="M12" s="920"/>
    </row>
    <row r="13" spans="1:53" s="444" customFormat="1" ht="15">
      <c r="A13" s="919" t="s">
        <v>386</v>
      </c>
      <c r="B13" s="919"/>
      <c r="C13" s="919"/>
      <c r="D13" s="919"/>
      <c r="E13" s="919"/>
      <c r="F13" s="919"/>
      <c r="G13" s="919"/>
      <c r="H13" s="919"/>
      <c r="I13" s="919"/>
      <c r="J13" s="919"/>
      <c r="K13" s="919"/>
      <c r="L13" s="919"/>
      <c r="M13" s="919"/>
      <c r="AO13" s="494" t="s">
        <v>386</v>
      </c>
      <c r="AP13" s="494" t="s">
        <v>379</v>
      </c>
      <c r="AQ13" s="494" t="s">
        <v>379</v>
      </c>
      <c r="AR13" s="494" t="s">
        <v>379</v>
      </c>
      <c r="AS13" s="494" t="s">
        <v>379</v>
      </c>
      <c r="AT13" s="494" t="s">
        <v>379</v>
      </c>
      <c r="AU13" s="494" t="s">
        <v>379</v>
      </c>
      <c r="AV13" s="494" t="s">
        <v>379</v>
      </c>
      <c r="AW13" s="494" t="s">
        <v>379</v>
      </c>
      <c r="AX13" s="494" t="s">
        <v>379</v>
      </c>
      <c r="AY13" s="494" t="s">
        <v>379</v>
      </c>
      <c r="AZ13" s="494" t="s">
        <v>379</v>
      </c>
      <c r="BA13" s="494" t="s">
        <v>379</v>
      </c>
    </row>
    <row r="14" spans="1:53" s="444" customFormat="1" ht="15.75" customHeight="1">
      <c r="A14" s="920" t="s">
        <v>387</v>
      </c>
      <c r="B14" s="920"/>
      <c r="C14" s="920"/>
      <c r="D14" s="920"/>
      <c r="E14" s="920"/>
      <c r="F14" s="920"/>
      <c r="G14" s="920"/>
      <c r="H14" s="920"/>
      <c r="I14" s="920"/>
      <c r="J14" s="920"/>
      <c r="K14" s="920"/>
      <c r="L14" s="920"/>
      <c r="M14" s="920"/>
    </row>
    <row r="15" spans="1:53" s="444" customFormat="1" ht="30.75" customHeight="1">
      <c r="A15" s="445"/>
      <c r="B15" s="446" t="s">
        <v>473</v>
      </c>
      <c r="C15" s="922" t="s">
        <v>474</v>
      </c>
      <c r="D15" s="922"/>
      <c r="E15" s="922"/>
      <c r="F15" s="922"/>
      <c r="G15" s="922"/>
      <c r="H15" s="493"/>
      <c r="I15" s="493"/>
      <c r="J15" s="493"/>
      <c r="K15" s="493"/>
      <c r="L15" s="493"/>
      <c r="M15" s="493"/>
      <c r="N15" s="492"/>
      <c r="O15" s="492"/>
    </row>
    <row r="16" spans="1:53" s="444" customFormat="1" ht="12.75" customHeight="1">
      <c r="B16" s="447" t="s">
        <v>475</v>
      </c>
      <c r="C16" s="447"/>
      <c r="D16" s="490"/>
      <c r="E16" s="487">
        <v>1786.518</v>
      </c>
      <c r="F16" s="485" t="s">
        <v>685</v>
      </c>
      <c r="H16" s="447"/>
      <c r="I16" s="447"/>
      <c r="J16" s="447"/>
      <c r="K16" s="447"/>
      <c r="L16" s="447"/>
      <c r="M16" s="491"/>
      <c r="N16" s="491"/>
      <c r="O16" s="447"/>
    </row>
    <row r="17" spans="1:65" s="444" customFormat="1" ht="12.75" customHeight="1">
      <c r="B17" s="447" t="s">
        <v>477</v>
      </c>
      <c r="D17" s="490"/>
      <c r="E17" s="487">
        <v>1163.3050000000001</v>
      </c>
      <c r="F17" s="485" t="s">
        <v>685</v>
      </c>
      <c r="H17" s="447"/>
      <c r="I17" s="447"/>
      <c r="J17" s="447"/>
      <c r="K17" s="447"/>
      <c r="L17" s="447"/>
      <c r="M17" s="491"/>
      <c r="N17" s="491"/>
      <c r="O17" s="447"/>
    </row>
    <row r="18" spans="1:65" s="444" customFormat="1" ht="12.75" customHeight="1">
      <c r="B18" s="447" t="s">
        <v>478</v>
      </c>
      <c r="C18" s="447"/>
      <c r="D18" s="490"/>
      <c r="E18" s="487">
        <v>397.05200000000002</v>
      </c>
      <c r="F18" s="485" t="s">
        <v>685</v>
      </c>
      <c r="H18" s="447"/>
      <c r="J18" s="447"/>
      <c r="K18" s="447"/>
      <c r="L18" s="447"/>
      <c r="M18" s="484"/>
      <c r="N18" s="489"/>
      <c r="O18" s="483"/>
    </row>
    <row r="19" spans="1:65" s="444" customFormat="1" ht="12.75" customHeight="1">
      <c r="B19" s="447" t="s">
        <v>479</v>
      </c>
      <c r="C19" s="447"/>
      <c r="D19" s="488"/>
      <c r="E19" s="487">
        <v>634.41999999999996</v>
      </c>
      <c r="F19" s="485" t="s">
        <v>480</v>
      </c>
      <c r="H19" s="447"/>
      <c r="J19" s="447"/>
      <c r="K19" s="447"/>
      <c r="L19" s="447"/>
      <c r="M19" s="486"/>
      <c r="N19" s="486"/>
      <c r="O19" s="485"/>
    </row>
    <row r="20" spans="1:65" s="444" customFormat="1" ht="15">
      <c r="B20" s="447" t="s">
        <v>481</v>
      </c>
      <c r="C20" s="447"/>
      <c r="E20" s="484"/>
      <c r="F20" s="923" t="s">
        <v>482</v>
      </c>
      <c r="G20" s="923"/>
      <c r="H20" s="923"/>
      <c r="I20" s="923"/>
      <c r="J20" s="923"/>
      <c r="K20" s="923"/>
      <c r="L20" s="923"/>
      <c r="M20" s="923"/>
      <c r="N20" s="486"/>
      <c r="O20" s="485"/>
      <c r="BB20" s="450" t="s">
        <v>482</v>
      </c>
      <c r="BC20" s="450" t="s">
        <v>379</v>
      </c>
      <c r="BD20" s="450" t="s">
        <v>379</v>
      </c>
      <c r="BE20" s="450" t="s">
        <v>379</v>
      </c>
      <c r="BF20" s="450" t="s">
        <v>379</v>
      </c>
      <c r="BG20" s="450" t="s">
        <v>379</v>
      </c>
      <c r="BH20" s="450" t="s">
        <v>379</v>
      </c>
      <c r="BI20" s="450" t="s">
        <v>379</v>
      </c>
    </row>
    <row r="21" spans="1:65" s="444" customFormat="1" ht="12.75" customHeight="1">
      <c r="A21" s="447"/>
      <c r="B21" s="447"/>
      <c r="D21" s="484"/>
      <c r="E21" s="483"/>
      <c r="F21" s="482"/>
      <c r="G21" s="481"/>
      <c r="H21" s="447"/>
      <c r="I21" s="447"/>
      <c r="J21" s="447"/>
      <c r="K21" s="447"/>
      <c r="L21" s="447"/>
      <c r="M21" s="447"/>
      <c r="N21" s="447"/>
    </row>
    <row r="22" spans="1:65" s="444" customFormat="1" ht="15">
      <c r="A22" s="480"/>
    </row>
    <row r="23" spans="1:65" s="444" customFormat="1" ht="36" customHeight="1">
      <c r="A23" s="924" t="s">
        <v>0</v>
      </c>
      <c r="B23" s="924" t="s">
        <v>388</v>
      </c>
      <c r="C23" s="924" t="s">
        <v>389</v>
      </c>
      <c r="D23" s="924"/>
      <c r="E23" s="924"/>
      <c r="F23" s="924" t="s">
        <v>390</v>
      </c>
      <c r="G23" s="925" t="s">
        <v>391</v>
      </c>
      <c r="H23" s="926"/>
      <c r="I23" s="925" t="s">
        <v>392</v>
      </c>
      <c r="J23" s="927"/>
      <c r="K23" s="926"/>
      <c r="L23" s="928" t="s">
        <v>393</v>
      </c>
      <c r="M23" s="929"/>
    </row>
    <row r="24" spans="1:65" s="444" customFormat="1" ht="46.5" customHeight="1">
      <c r="A24" s="924"/>
      <c r="B24" s="924"/>
      <c r="C24" s="924"/>
      <c r="D24" s="924"/>
      <c r="E24" s="924"/>
      <c r="F24" s="924"/>
      <c r="G24" s="478" t="s">
        <v>394</v>
      </c>
      <c r="H24" s="478" t="s">
        <v>395</v>
      </c>
      <c r="I24" s="924" t="s">
        <v>394</v>
      </c>
      <c r="J24" s="932" t="s">
        <v>397</v>
      </c>
      <c r="K24" s="478" t="s">
        <v>395</v>
      </c>
      <c r="L24" s="930"/>
      <c r="M24" s="931"/>
    </row>
    <row r="25" spans="1:65" s="444" customFormat="1" ht="24">
      <c r="A25" s="924"/>
      <c r="B25" s="924"/>
      <c r="C25" s="924"/>
      <c r="D25" s="924"/>
      <c r="E25" s="924"/>
      <c r="F25" s="924"/>
      <c r="G25" s="478" t="s">
        <v>397</v>
      </c>
      <c r="H25" s="479" t="s">
        <v>398</v>
      </c>
      <c r="I25" s="924"/>
      <c r="J25" s="933"/>
      <c r="K25" s="479" t="s">
        <v>398</v>
      </c>
      <c r="L25" s="478" t="s">
        <v>399</v>
      </c>
      <c r="M25" s="478" t="s">
        <v>400</v>
      </c>
    </row>
    <row r="26" spans="1:65" s="444" customFormat="1" ht="15">
      <c r="A26" s="477">
        <v>1</v>
      </c>
      <c r="B26" s="477">
        <v>2</v>
      </c>
      <c r="C26" s="914">
        <v>3</v>
      </c>
      <c r="D26" s="914"/>
      <c r="E26" s="914"/>
      <c r="F26" s="477">
        <v>4</v>
      </c>
      <c r="G26" s="477">
        <v>5</v>
      </c>
      <c r="H26" s="477">
        <v>6</v>
      </c>
      <c r="I26" s="477">
        <v>7</v>
      </c>
      <c r="J26" s="477">
        <v>8</v>
      </c>
      <c r="K26" s="477">
        <v>9</v>
      </c>
      <c r="L26" s="477">
        <v>10</v>
      </c>
      <c r="M26" s="477">
        <v>11</v>
      </c>
    </row>
    <row r="27" spans="1:65" s="444" customFormat="1" ht="15">
      <c r="A27" s="915" t="s">
        <v>675</v>
      </c>
      <c r="B27" s="916"/>
      <c r="C27" s="916"/>
      <c r="D27" s="916"/>
      <c r="E27" s="916"/>
      <c r="F27" s="916"/>
      <c r="G27" s="916"/>
      <c r="H27" s="916"/>
      <c r="I27" s="916"/>
      <c r="J27" s="916"/>
      <c r="K27" s="916"/>
      <c r="L27" s="916"/>
      <c r="M27" s="917"/>
      <c r="BJ27" s="463" t="s">
        <v>675</v>
      </c>
    </row>
    <row r="28" spans="1:65" s="444" customFormat="1" ht="72.75" customHeight="1">
      <c r="A28" s="476" t="s">
        <v>402</v>
      </c>
      <c r="B28" s="475" t="s">
        <v>792</v>
      </c>
      <c r="C28" s="918" t="s">
        <v>789</v>
      </c>
      <c r="D28" s="918"/>
      <c r="E28" s="918"/>
      <c r="F28" s="474">
        <v>5.1933999999999996</v>
      </c>
      <c r="G28" s="459" t="s">
        <v>791</v>
      </c>
      <c r="H28" s="459" t="s">
        <v>790</v>
      </c>
      <c r="I28" s="459">
        <v>559786.44999999995</v>
      </c>
      <c r="J28" s="459">
        <v>302216.7</v>
      </c>
      <c r="K28" s="473" t="s">
        <v>783</v>
      </c>
      <c r="L28" s="472">
        <v>122.1588</v>
      </c>
      <c r="M28" s="457">
        <v>634.41999999999996</v>
      </c>
      <c r="BJ28" s="463"/>
      <c r="BK28" s="456" t="s">
        <v>789</v>
      </c>
    </row>
    <row r="29" spans="1:65" s="444" customFormat="1" ht="15">
      <c r="A29" s="471"/>
      <c r="B29" s="470"/>
      <c r="C29" s="469" t="s">
        <v>788</v>
      </c>
      <c r="D29" s="468"/>
      <c r="E29" s="468"/>
      <c r="F29" s="468"/>
      <c r="G29" s="468"/>
      <c r="H29" s="468"/>
      <c r="I29" s="468"/>
      <c r="J29" s="468"/>
      <c r="K29" s="468"/>
      <c r="L29" s="468"/>
      <c r="M29" s="467"/>
      <c r="BJ29" s="463"/>
      <c r="BK29" s="456"/>
    </row>
    <row r="30" spans="1:65" s="444" customFormat="1" ht="22.5">
      <c r="A30" s="465"/>
      <c r="B30" s="466" t="s">
        <v>787</v>
      </c>
      <c r="C30" s="912" t="s">
        <v>786</v>
      </c>
      <c r="D30" s="912"/>
      <c r="E30" s="912"/>
      <c r="F30" s="912"/>
      <c r="G30" s="912"/>
      <c r="H30" s="912"/>
      <c r="I30" s="912"/>
      <c r="J30" s="912"/>
      <c r="K30" s="912"/>
      <c r="L30" s="912"/>
      <c r="M30" s="913"/>
      <c r="BJ30" s="463"/>
      <c r="BK30" s="456"/>
      <c r="BL30" s="440" t="s">
        <v>786</v>
      </c>
    </row>
    <row r="31" spans="1:65" s="444" customFormat="1" ht="56.25">
      <c r="A31" s="465"/>
      <c r="B31" s="466" t="s">
        <v>785</v>
      </c>
      <c r="C31" s="912" t="s">
        <v>784</v>
      </c>
      <c r="D31" s="912"/>
      <c r="E31" s="912"/>
      <c r="F31" s="912"/>
      <c r="G31" s="912"/>
      <c r="H31" s="912"/>
      <c r="I31" s="912"/>
      <c r="J31" s="912"/>
      <c r="K31" s="912"/>
      <c r="L31" s="912"/>
      <c r="M31" s="913"/>
      <c r="BJ31" s="463"/>
      <c r="BK31" s="456"/>
      <c r="BL31" s="440" t="s">
        <v>784</v>
      </c>
    </row>
    <row r="32" spans="1:65" s="444" customFormat="1" ht="15">
      <c r="A32" s="465"/>
      <c r="B32" s="464" t="s">
        <v>402</v>
      </c>
      <c r="C32" s="912" t="s">
        <v>408</v>
      </c>
      <c r="D32" s="912"/>
      <c r="E32" s="912"/>
      <c r="F32" s="912"/>
      <c r="G32" s="912"/>
      <c r="H32" s="912"/>
      <c r="I32" s="912"/>
      <c r="J32" s="912"/>
      <c r="K32" s="912"/>
      <c r="L32" s="912"/>
      <c r="M32" s="913"/>
      <c r="BJ32" s="463"/>
      <c r="BK32" s="456"/>
      <c r="BM32" s="440" t="s">
        <v>408</v>
      </c>
    </row>
    <row r="33" spans="1:69" s="444" customFormat="1" ht="22.5">
      <c r="A33" s="903" t="s">
        <v>432</v>
      </c>
      <c r="B33" s="904"/>
      <c r="C33" s="904"/>
      <c r="D33" s="904"/>
      <c r="E33" s="904"/>
      <c r="F33" s="904"/>
      <c r="G33" s="904"/>
      <c r="H33" s="905"/>
      <c r="I33" s="459">
        <v>559786.44999999995</v>
      </c>
      <c r="J33" s="459">
        <v>302216.7</v>
      </c>
      <c r="K33" s="459" t="s">
        <v>783</v>
      </c>
      <c r="L33" s="458"/>
      <c r="M33" s="457">
        <v>634.41999999999996</v>
      </c>
      <c r="BN33" s="456" t="s">
        <v>432</v>
      </c>
    </row>
    <row r="34" spans="1:69" s="444" customFormat="1" ht="15">
      <c r="A34" s="906" t="s">
        <v>459</v>
      </c>
      <c r="B34" s="907"/>
      <c r="C34" s="907"/>
      <c r="D34" s="907"/>
      <c r="E34" s="907"/>
      <c r="F34" s="907"/>
      <c r="G34" s="907"/>
      <c r="H34" s="908"/>
      <c r="I34" s="461">
        <v>1163304.79</v>
      </c>
      <c r="J34" s="461"/>
      <c r="K34" s="461"/>
      <c r="L34" s="460"/>
      <c r="M34" s="462">
        <v>634.41999999999996</v>
      </c>
      <c r="BN34" s="456"/>
      <c r="BO34" s="440" t="s">
        <v>459</v>
      </c>
    </row>
    <row r="35" spans="1:69" s="444" customFormat="1" ht="15">
      <c r="A35" s="906" t="s">
        <v>460</v>
      </c>
      <c r="B35" s="907"/>
      <c r="C35" s="907"/>
      <c r="D35" s="907"/>
      <c r="E35" s="907"/>
      <c r="F35" s="907"/>
      <c r="G35" s="907"/>
      <c r="H35" s="908"/>
      <c r="I35" s="461"/>
      <c r="J35" s="461"/>
      <c r="K35" s="461"/>
      <c r="L35" s="460"/>
      <c r="M35" s="460"/>
      <c r="BN35" s="456"/>
      <c r="BO35" s="440" t="s">
        <v>460</v>
      </c>
    </row>
    <row r="36" spans="1:69" s="444" customFormat="1" ht="15">
      <c r="A36" s="906" t="s">
        <v>461</v>
      </c>
      <c r="B36" s="907"/>
      <c r="C36" s="907"/>
      <c r="D36" s="907"/>
      <c r="E36" s="907"/>
      <c r="F36" s="907"/>
      <c r="G36" s="907"/>
      <c r="H36" s="908"/>
      <c r="I36" s="461">
        <v>302216.7</v>
      </c>
      <c r="J36" s="461"/>
      <c r="K36" s="461"/>
      <c r="L36" s="460"/>
      <c r="M36" s="460"/>
      <c r="BN36" s="456"/>
      <c r="BO36" s="440" t="s">
        <v>461</v>
      </c>
    </row>
    <row r="37" spans="1:69" s="444" customFormat="1" ht="15">
      <c r="A37" s="906" t="s">
        <v>463</v>
      </c>
      <c r="B37" s="907"/>
      <c r="C37" s="907"/>
      <c r="D37" s="907"/>
      <c r="E37" s="907"/>
      <c r="F37" s="907"/>
      <c r="G37" s="907"/>
      <c r="H37" s="908"/>
      <c r="I37" s="461">
        <v>257569.75</v>
      </c>
      <c r="J37" s="461"/>
      <c r="K37" s="461"/>
      <c r="L37" s="460"/>
      <c r="M37" s="460"/>
      <c r="BN37" s="456"/>
      <c r="BO37" s="440" t="s">
        <v>463</v>
      </c>
    </row>
    <row r="38" spans="1:69" s="444" customFormat="1" ht="15">
      <c r="A38" s="906" t="s">
        <v>521</v>
      </c>
      <c r="B38" s="907"/>
      <c r="C38" s="907"/>
      <c r="D38" s="907"/>
      <c r="E38" s="907"/>
      <c r="F38" s="907"/>
      <c r="G38" s="907"/>
      <c r="H38" s="908"/>
      <c r="I38" s="461">
        <v>94834.84</v>
      </c>
      <c r="J38" s="461"/>
      <c r="K38" s="461"/>
      <c r="L38" s="460"/>
      <c r="M38" s="460"/>
      <c r="BN38" s="456"/>
      <c r="BO38" s="440" t="s">
        <v>521</v>
      </c>
    </row>
    <row r="39" spans="1:69" s="444" customFormat="1" ht="15">
      <c r="A39" s="906" t="s">
        <v>464</v>
      </c>
      <c r="B39" s="907"/>
      <c r="C39" s="907"/>
      <c r="D39" s="907"/>
      <c r="E39" s="907"/>
      <c r="F39" s="907"/>
      <c r="G39" s="907"/>
      <c r="H39" s="908"/>
      <c r="I39" s="461">
        <v>385139.99</v>
      </c>
      <c r="J39" s="461"/>
      <c r="K39" s="461"/>
      <c r="L39" s="460"/>
      <c r="M39" s="460"/>
      <c r="BN39" s="456"/>
      <c r="BO39" s="440" t="s">
        <v>464</v>
      </c>
    </row>
    <row r="40" spans="1:69" s="444" customFormat="1" ht="15">
      <c r="A40" s="906" t="s">
        <v>465</v>
      </c>
      <c r="B40" s="907"/>
      <c r="C40" s="907"/>
      <c r="D40" s="907"/>
      <c r="E40" s="907"/>
      <c r="F40" s="907"/>
      <c r="G40" s="907"/>
      <c r="H40" s="908"/>
      <c r="I40" s="461">
        <v>218378.35</v>
      </c>
      <c r="J40" s="461"/>
      <c r="K40" s="461"/>
      <c r="L40" s="460"/>
      <c r="M40" s="460"/>
      <c r="BN40" s="456"/>
      <c r="BO40" s="440" t="s">
        <v>465</v>
      </c>
    </row>
    <row r="41" spans="1:69" s="444" customFormat="1" ht="15">
      <c r="A41" s="906" t="s">
        <v>633</v>
      </c>
      <c r="B41" s="907"/>
      <c r="C41" s="907"/>
      <c r="D41" s="907"/>
      <c r="E41" s="907"/>
      <c r="F41" s="907"/>
      <c r="G41" s="907"/>
      <c r="H41" s="908"/>
      <c r="I41" s="461">
        <v>24429.4</v>
      </c>
      <c r="J41" s="461"/>
      <c r="K41" s="461"/>
      <c r="L41" s="460"/>
      <c r="M41" s="460"/>
      <c r="BN41" s="456"/>
      <c r="BO41" s="440" t="s">
        <v>633</v>
      </c>
    </row>
    <row r="42" spans="1:69" s="444" customFormat="1" ht="15">
      <c r="A42" s="903" t="s">
        <v>459</v>
      </c>
      <c r="B42" s="904"/>
      <c r="C42" s="904"/>
      <c r="D42" s="904"/>
      <c r="E42" s="904"/>
      <c r="F42" s="904"/>
      <c r="G42" s="904"/>
      <c r="H42" s="905"/>
      <c r="I42" s="459">
        <v>1187734.19</v>
      </c>
      <c r="J42" s="459"/>
      <c r="K42" s="459"/>
      <c r="L42" s="458"/>
      <c r="M42" s="458"/>
      <c r="BN42" s="456"/>
      <c r="BP42" s="456" t="s">
        <v>459</v>
      </c>
    </row>
    <row r="43" spans="1:69" s="444" customFormat="1" ht="15">
      <c r="A43" s="906" t="s">
        <v>782</v>
      </c>
      <c r="B43" s="907"/>
      <c r="C43" s="907"/>
      <c r="D43" s="907"/>
      <c r="E43" s="907"/>
      <c r="F43" s="907"/>
      <c r="G43" s="907"/>
      <c r="H43" s="908"/>
      <c r="I43" s="461">
        <v>1226929.42</v>
      </c>
      <c r="J43" s="461"/>
      <c r="K43" s="461"/>
      <c r="L43" s="460"/>
      <c r="M43" s="460"/>
      <c r="BN43" s="456"/>
      <c r="BO43" s="440" t="s">
        <v>782</v>
      </c>
      <c r="BP43" s="456"/>
    </row>
    <row r="44" spans="1:69" s="444" customFormat="1" ht="15">
      <c r="A44" s="906" t="s">
        <v>621</v>
      </c>
      <c r="B44" s="907"/>
      <c r="C44" s="907"/>
      <c r="D44" s="907"/>
      <c r="E44" s="907"/>
      <c r="F44" s="907"/>
      <c r="G44" s="907"/>
      <c r="H44" s="908"/>
      <c r="I44" s="461">
        <v>237429.38</v>
      </c>
      <c r="J44" s="461"/>
      <c r="K44" s="461"/>
      <c r="L44" s="460"/>
      <c r="M44" s="460"/>
      <c r="BN44" s="456"/>
      <c r="BO44" s="440" t="s">
        <v>621</v>
      </c>
      <c r="BP44" s="456"/>
    </row>
    <row r="45" spans="1:69" s="444" customFormat="1" ht="15">
      <c r="A45" s="903" t="s">
        <v>622</v>
      </c>
      <c r="B45" s="904"/>
      <c r="C45" s="904"/>
      <c r="D45" s="904"/>
      <c r="E45" s="904"/>
      <c r="F45" s="904"/>
      <c r="G45" s="904"/>
      <c r="H45" s="905"/>
      <c r="I45" s="459">
        <v>1464358.8</v>
      </c>
      <c r="J45" s="459"/>
      <c r="K45" s="459"/>
      <c r="L45" s="458"/>
      <c r="M45" s="458"/>
      <c r="BN45" s="456"/>
      <c r="BP45" s="456" t="s">
        <v>622</v>
      </c>
    </row>
    <row r="46" spans="1:69" s="444" customFormat="1" ht="15">
      <c r="A46" s="906" t="s">
        <v>631</v>
      </c>
      <c r="B46" s="907"/>
      <c r="C46" s="907"/>
      <c r="D46" s="907"/>
      <c r="E46" s="907"/>
      <c r="F46" s="907"/>
      <c r="G46" s="907"/>
      <c r="H46" s="908"/>
      <c r="I46" s="461">
        <v>322158.94</v>
      </c>
      <c r="J46" s="461"/>
      <c r="K46" s="461"/>
      <c r="L46" s="460"/>
      <c r="M46" s="460"/>
      <c r="BN46" s="456"/>
      <c r="BO46" s="440" t="s">
        <v>631</v>
      </c>
      <c r="BP46" s="456"/>
    </row>
    <row r="47" spans="1:69" s="444" customFormat="1" ht="15">
      <c r="A47" s="903" t="s">
        <v>469</v>
      </c>
      <c r="B47" s="904"/>
      <c r="C47" s="904"/>
      <c r="D47" s="904"/>
      <c r="E47" s="904"/>
      <c r="F47" s="904"/>
      <c r="G47" s="904"/>
      <c r="H47" s="905"/>
      <c r="I47" s="459">
        <v>1786517.74</v>
      </c>
      <c r="J47" s="459"/>
      <c r="K47" s="459"/>
      <c r="L47" s="458"/>
      <c r="M47" s="457">
        <v>634.41999999999996</v>
      </c>
      <c r="BN47" s="456"/>
      <c r="BP47" s="456"/>
      <c r="BQ47" s="456" t="s">
        <v>469</v>
      </c>
    </row>
    <row r="48" spans="1:69" s="444" customFormat="1" ht="53.25" customHeight="1">
      <c r="A48" s="445"/>
      <c r="B48" s="445"/>
      <c r="C48" s="445"/>
      <c r="D48" s="445"/>
      <c r="E48" s="445"/>
      <c r="F48" s="445"/>
      <c r="G48" s="445"/>
      <c r="H48" s="445"/>
      <c r="I48" s="445"/>
      <c r="J48" s="445"/>
      <c r="K48" s="445"/>
      <c r="L48" s="445"/>
      <c r="M48" s="445"/>
    </row>
    <row r="49" spans="1:69" s="447" customFormat="1" ht="12.75" customHeight="1">
      <c r="A49" s="909" t="s">
        <v>630</v>
      </c>
      <c r="B49" s="909"/>
      <c r="C49" s="909"/>
      <c r="D49" s="909"/>
      <c r="E49" s="909"/>
      <c r="F49" s="909"/>
      <c r="G49" s="909"/>
      <c r="H49" s="909"/>
      <c r="I49" s="909"/>
      <c r="J49" s="909"/>
      <c r="K49" s="909"/>
      <c r="L49" s="909"/>
      <c r="M49" s="909"/>
      <c r="N49" s="455"/>
      <c r="O49" s="455"/>
      <c r="P49" s="455"/>
      <c r="Q49" s="455"/>
      <c r="R49" s="455"/>
      <c r="S49" s="448"/>
      <c r="T49" s="448"/>
      <c r="U49" s="448"/>
      <c r="V49" s="448"/>
      <c r="W49" s="448"/>
      <c r="X49" s="448"/>
      <c r="Y49" s="448"/>
      <c r="Z49" s="448"/>
      <c r="AA49" s="448"/>
      <c r="AB49" s="451"/>
      <c r="AC49" s="451"/>
      <c r="AD49" s="451"/>
      <c r="AE49" s="451"/>
      <c r="AF49" s="451"/>
      <c r="AG49" s="451"/>
      <c r="AH49" s="451"/>
      <c r="AI49" s="451"/>
      <c r="AJ49" s="451"/>
      <c r="AK49" s="451"/>
      <c r="AL49" s="451"/>
      <c r="AM49" s="451"/>
      <c r="AN49" s="451"/>
      <c r="AO49" s="451"/>
      <c r="AP49" s="451"/>
      <c r="AQ49" s="451"/>
      <c r="AR49" s="451"/>
      <c r="AS49" s="451"/>
      <c r="AT49" s="451"/>
      <c r="AU49" s="451"/>
      <c r="AV49" s="451"/>
      <c r="AW49" s="451"/>
      <c r="AX49" s="451"/>
      <c r="AY49" s="451"/>
      <c r="AZ49" s="451"/>
      <c r="BA49" s="451"/>
      <c r="BB49" s="450"/>
      <c r="BC49" s="450"/>
      <c r="BD49" s="450"/>
      <c r="BE49" s="450"/>
      <c r="BF49" s="450"/>
      <c r="BG49" s="450"/>
      <c r="BH49" s="450"/>
      <c r="BI49" s="450"/>
      <c r="BJ49" s="449"/>
      <c r="BK49" s="448"/>
      <c r="BL49" s="448"/>
      <c r="BM49" s="448"/>
      <c r="BN49" s="448"/>
      <c r="BO49" s="448"/>
      <c r="BP49" s="448"/>
      <c r="BQ49" s="448"/>
    </row>
    <row r="50" spans="1:69" s="447" customFormat="1" ht="12.75" customHeight="1">
      <c r="A50" s="910" t="s">
        <v>627</v>
      </c>
      <c r="B50" s="910"/>
      <c r="C50" s="910"/>
      <c r="D50" s="910"/>
      <c r="E50" s="910"/>
      <c r="F50" s="910"/>
      <c r="G50" s="910"/>
      <c r="H50" s="910"/>
      <c r="I50" s="910"/>
      <c r="J50" s="910"/>
      <c r="K50" s="910"/>
      <c r="L50" s="910"/>
      <c r="M50" s="910"/>
      <c r="N50" s="454"/>
      <c r="O50" s="454"/>
      <c r="P50" s="454"/>
      <c r="Q50" s="454"/>
      <c r="R50" s="454"/>
      <c r="S50" s="448"/>
      <c r="T50" s="448"/>
      <c r="U50" s="448"/>
      <c r="V50" s="448"/>
      <c r="W50" s="448"/>
      <c r="X50" s="448"/>
      <c r="Y50" s="448"/>
      <c r="Z50" s="448"/>
      <c r="AA50" s="448"/>
      <c r="AB50" s="451"/>
      <c r="AC50" s="451"/>
      <c r="AD50" s="451"/>
      <c r="AE50" s="451"/>
      <c r="AF50" s="451"/>
      <c r="AG50" s="451"/>
      <c r="AH50" s="451"/>
      <c r="AI50" s="451"/>
      <c r="AJ50" s="451"/>
      <c r="AK50" s="451"/>
      <c r="AL50" s="451"/>
      <c r="AM50" s="451"/>
      <c r="AN50" s="451"/>
      <c r="AO50" s="451"/>
      <c r="AP50" s="451"/>
      <c r="AQ50" s="451"/>
      <c r="AR50" s="451"/>
      <c r="AS50" s="451"/>
      <c r="AT50" s="451"/>
      <c r="AU50" s="451"/>
      <c r="AV50" s="451"/>
      <c r="AW50" s="451"/>
      <c r="AX50" s="451"/>
      <c r="AY50" s="451"/>
      <c r="AZ50" s="451"/>
      <c r="BA50" s="451"/>
      <c r="BB50" s="450"/>
      <c r="BC50" s="450"/>
      <c r="BD50" s="450"/>
      <c r="BE50" s="450"/>
      <c r="BF50" s="450"/>
      <c r="BG50" s="450"/>
      <c r="BH50" s="450"/>
      <c r="BI50" s="450"/>
      <c r="BJ50" s="449"/>
      <c r="BK50" s="448"/>
      <c r="BL50" s="448"/>
      <c r="BM50" s="448"/>
      <c r="BN50" s="448"/>
      <c r="BO50" s="448"/>
      <c r="BP50" s="448"/>
      <c r="BQ50" s="448"/>
    </row>
    <row r="51" spans="1:69" s="447" customFormat="1" ht="13.5" customHeight="1">
      <c r="A51" s="446"/>
      <c r="B51" s="446"/>
      <c r="C51" s="446"/>
      <c r="D51" s="446"/>
      <c r="E51" s="446"/>
      <c r="F51" s="446"/>
      <c r="G51" s="446"/>
      <c r="H51" s="453"/>
      <c r="I51" s="452"/>
      <c r="J51" s="452"/>
      <c r="K51" s="452"/>
      <c r="L51" s="452"/>
      <c r="M51" s="446"/>
      <c r="N51" s="444"/>
      <c r="O51" s="444"/>
      <c r="P51" s="444"/>
      <c r="Q51" s="444"/>
      <c r="R51" s="444"/>
      <c r="S51" s="448"/>
      <c r="T51" s="448"/>
      <c r="U51" s="448"/>
      <c r="V51" s="448"/>
      <c r="W51" s="448"/>
      <c r="X51" s="448"/>
      <c r="Y51" s="448"/>
      <c r="Z51" s="448"/>
      <c r="AA51" s="448"/>
      <c r="AB51" s="451"/>
      <c r="AC51" s="451"/>
      <c r="AD51" s="451"/>
      <c r="AE51" s="451"/>
      <c r="AF51" s="451"/>
      <c r="AG51" s="451"/>
      <c r="AH51" s="451"/>
      <c r="AI51" s="451"/>
      <c r="AJ51" s="451"/>
      <c r="AK51" s="451"/>
      <c r="AL51" s="451"/>
      <c r="AM51" s="451"/>
      <c r="AN51" s="451"/>
      <c r="AO51" s="451"/>
      <c r="AP51" s="451"/>
      <c r="AQ51" s="451"/>
      <c r="AR51" s="451"/>
      <c r="AS51" s="451"/>
      <c r="AT51" s="451"/>
      <c r="AU51" s="451"/>
      <c r="AV51" s="451"/>
      <c r="AW51" s="451"/>
      <c r="AX51" s="451"/>
      <c r="AY51" s="451"/>
      <c r="AZ51" s="451"/>
      <c r="BA51" s="451"/>
      <c r="BB51" s="450"/>
      <c r="BC51" s="450"/>
      <c r="BD51" s="450"/>
      <c r="BE51" s="450"/>
      <c r="BF51" s="450"/>
      <c r="BG51" s="450"/>
      <c r="BH51" s="450"/>
      <c r="BI51" s="450"/>
      <c r="BJ51" s="449"/>
      <c r="BK51" s="448"/>
      <c r="BL51" s="448"/>
      <c r="BM51" s="448"/>
      <c r="BN51" s="448"/>
      <c r="BO51" s="448"/>
      <c r="BP51" s="448"/>
      <c r="BQ51" s="448"/>
    </row>
    <row r="52" spans="1:69" s="447" customFormat="1" ht="12.75" customHeight="1">
      <c r="A52" s="909" t="s">
        <v>629</v>
      </c>
      <c r="B52" s="909"/>
      <c r="C52" s="909"/>
      <c r="D52" s="909"/>
      <c r="E52" s="909"/>
      <c r="F52" s="909"/>
      <c r="G52" s="909"/>
      <c r="H52" s="909"/>
      <c r="I52" s="909"/>
      <c r="J52" s="909"/>
      <c r="K52" s="909"/>
      <c r="L52" s="909"/>
      <c r="M52" s="909"/>
      <c r="N52" s="455"/>
      <c r="O52" s="455"/>
      <c r="P52" s="455"/>
      <c r="Q52" s="455"/>
      <c r="R52" s="455"/>
      <c r="S52" s="448"/>
      <c r="T52" s="448"/>
      <c r="U52" s="448"/>
      <c r="V52" s="448"/>
      <c r="W52" s="448"/>
      <c r="X52" s="448"/>
      <c r="Y52" s="448"/>
      <c r="Z52" s="448"/>
      <c r="AA52" s="448"/>
      <c r="AB52" s="451"/>
      <c r="AC52" s="451"/>
      <c r="AD52" s="451"/>
      <c r="AE52" s="451"/>
      <c r="AF52" s="451"/>
      <c r="AG52" s="451"/>
      <c r="AH52" s="451"/>
      <c r="AI52" s="451"/>
      <c r="AJ52" s="451"/>
      <c r="AK52" s="451"/>
      <c r="AL52" s="451"/>
      <c r="AM52" s="451"/>
      <c r="AN52" s="451"/>
      <c r="AO52" s="451"/>
      <c r="AP52" s="451"/>
      <c r="AQ52" s="451"/>
      <c r="AR52" s="451"/>
      <c r="AS52" s="451"/>
      <c r="AT52" s="451"/>
      <c r="AU52" s="451"/>
      <c r="AV52" s="451"/>
      <c r="AW52" s="451"/>
      <c r="AX52" s="451"/>
      <c r="AY52" s="451"/>
      <c r="AZ52" s="451"/>
      <c r="BA52" s="451"/>
      <c r="BB52" s="450"/>
      <c r="BC52" s="450"/>
      <c r="BD52" s="450"/>
      <c r="BE52" s="450"/>
      <c r="BF52" s="450"/>
      <c r="BG52" s="450"/>
      <c r="BH52" s="450"/>
      <c r="BI52" s="450"/>
      <c r="BJ52" s="449"/>
      <c r="BK52" s="448"/>
      <c r="BL52" s="448"/>
      <c r="BM52" s="448"/>
      <c r="BN52" s="448"/>
      <c r="BO52" s="448"/>
      <c r="BP52" s="448"/>
      <c r="BQ52" s="448"/>
    </row>
    <row r="53" spans="1:69" s="447" customFormat="1" ht="12.75" customHeight="1">
      <c r="A53" s="910" t="s">
        <v>627</v>
      </c>
      <c r="B53" s="910"/>
      <c r="C53" s="910"/>
      <c r="D53" s="910"/>
      <c r="E53" s="910"/>
      <c r="F53" s="910"/>
      <c r="G53" s="910"/>
      <c r="H53" s="910"/>
      <c r="I53" s="910"/>
      <c r="J53" s="910"/>
      <c r="K53" s="910"/>
      <c r="L53" s="910"/>
      <c r="M53" s="910"/>
      <c r="N53" s="454"/>
      <c r="O53" s="454"/>
      <c r="P53" s="454"/>
      <c r="Q53" s="454"/>
      <c r="R53" s="454"/>
      <c r="S53" s="448"/>
      <c r="T53" s="448"/>
      <c r="U53" s="448"/>
      <c r="V53" s="448"/>
      <c r="W53" s="448"/>
      <c r="X53" s="448"/>
      <c r="Y53" s="448"/>
      <c r="Z53" s="448"/>
      <c r="AA53" s="448"/>
      <c r="AB53" s="451"/>
      <c r="AC53" s="451"/>
      <c r="AD53" s="451"/>
      <c r="AE53" s="451"/>
      <c r="AF53" s="451"/>
      <c r="AG53" s="451"/>
      <c r="AH53" s="451"/>
      <c r="AI53" s="451"/>
      <c r="AJ53" s="451"/>
      <c r="AK53" s="451"/>
      <c r="AL53" s="451"/>
      <c r="AM53" s="451"/>
      <c r="AN53" s="451"/>
      <c r="AO53" s="451"/>
      <c r="AP53" s="451"/>
      <c r="AQ53" s="451"/>
      <c r="AR53" s="451"/>
      <c r="AS53" s="451"/>
      <c r="AT53" s="451"/>
      <c r="AU53" s="451"/>
      <c r="AV53" s="451"/>
      <c r="AW53" s="451"/>
      <c r="AX53" s="451"/>
      <c r="AY53" s="451"/>
      <c r="AZ53" s="451"/>
      <c r="BA53" s="451"/>
      <c r="BB53" s="450"/>
      <c r="BC53" s="450"/>
      <c r="BD53" s="450"/>
      <c r="BE53" s="450"/>
      <c r="BF53" s="450"/>
      <c r="BG53" s="450"/>
      <c r="BH53" s="450"/>
      <c r="BI53" s="450"/>
      <c r="BJ53" s="449"/>
      <c r="BK53" s="448"/>
      <c r="BL53" s="448"/>
      <c r="BM53" s="448"/>
      <c r="BN53" s="448"/>
      <c r="BO53" s="448"/>
      <c r="BP53" s="448"/>
      <c r="BQ53" s="448"/>
    </row>
    <row r="54" spans="1:69" s="447" customFormat="1" ht="13.5" customHeight="1">
      <c r="A54" s="446"/>
      <c r="B54" s="446"/>
      <c r="C54" s="446"/>
      <c r="D54" s="446"/>
      <c r="E54" s="446"/>
      <c r="F54" s="446"/>
      <c r="G54" s="446"/>
      <c r="H54" s="453"/>
      <c r="I54" s="452"/>
      <c r="J54" s="452"/>
      <c r="K54" s="452"/>
      <c r="L54" s="452"/>
      <c r="M54" s="446"/>
      <c r="N54" s="444"/>
      <c r="O54" s="444"/>
      <c r="P54" s="444"/>
      <c r="Q54" s="444"/>
      <c r="R54" s="444"/>
      <c r="S54" s="448"/>
      <c r="T54" s="448"/>
      <c r="U54" s="448"/>
      <c r="V54" s="448"/>
      <c r="W54" s="448"/>
      <c r="X54" s="448"/>
      <c r="Y54" s="448"/>
      <c r="Z54" s="448"/>
      <c r="AA54" s="448"/>
      <c r="AB54" s="451"/>
      <c r="AC54" s="451"/>
      <c r="AD54" s="451"/>
      <c r="AE54" s="451"/>
      <c r="AF54" s="451"/>
      <c r="AG54" s="451"/>
      <c r="AH54" s="451"/>
      <c r="AI54" s="451"/>
      <c r="AJ54" s="451"/>
      <c r="AK54" s="451"/>
      <c r="AL54" s="451"/>
      <c r="AM54" s="451"/>
      <c r="AN54" s="451"/>
      <c r="AO54" s="451"/>
      <c r="AP54" s="451"/>
      <c r="AQ54" s="451"/>
      <c r="AR54" s="451"/>
      <c r="AS54" s="451"/>
      <c r="AT54" s="451"/>
      <c r="AU54" s="451"/>
      <c r="AV54" s="451"/>
      <c r="AW54" s="451"/>
      <c r="AX54" s="451"/>
      <c r="AY54" s="451"/>
      <c r="AZ54" s="451"/>
      <c r="BA54" s="451"/>
      <c r="BB54" s="450"/>
      <c r="BC54" s="450"/>
      <c r="BD54" s="450"/>
      <c r="BE54" s="450"/>
      <c r="BF54" s="450"/>
      <c r="BG54" s="450"/>
      <c r="BH54" s="450"/>
      <c r="BI54" s="450"/>
      <c r="BJ54" s="449"/>
      <c r="BK54" s="448"/>
      <c r="BL54" s="448"/>
      <c r="BM54" s="448"/>
      <c r="BN54" s="448"/>
      <c r="BO54" s="448"/>
      <c r="BP54" s="448"/>
      <c r="BQ54" s="448"/>
    </row>
    <row r="55" spans="1:69" s="447" customFormat="1" ht="12.75" customHeight="1">
      <c r="A55" s="909" t="s">
        <v>628</v>
      </c>
      <c r="B55" s="909"/>
      <c r="C55" s="909"/>
      <c r="D55" s="909"/>
      <c r="E55" s="909"/>
      <c r="F55" s="909"/>
      <c r="G55" s="909"/>
      <c r="H55" s="909"/>
      <c r="I55" s="909"/>
      <c r="J55" s="909"/>
      <c r="K55" s="909"/>
      <c r="L55" s="909"/>
      <c r="M55" s="909"/>
      <c r="N55" s="455"/>
      <c r="O55" s="455"/>
      <c r="P55" s="455"/>
      <c r="Q55" s="455"/>
      <c r="R55" s="455"/>
      <c r="S55" s="448"/>
      <c r="T55" s="448"/>
      <c r="U55" s="448"/>
      <c r="V55" s="448"/>
      <c r="W55" s="448"/>
      <c r="X55" s="448"/>
      <c r="Y55" s="448"/>
      <c r="Z55" s="448"/>
      <c r="AA55" s="448"/>
      <c r="AB55" s="451"/>
      <c r="AC55" s="451"/>
      <c r="AD55" s="451"/>
      <c r="AE55" s="451"/>
      <c r="AF55" s="451"/>
      <c r="AG55" s="451"/>
      <c r="AH55" s="451"/>
      <c r="AI55" s="451"/>
      <c r="AJ55" s="451"/>
      <c r="AK55" s="451"/>
      <c r="AL55" s="451"/>
      <c r="AM55" s="451"/>
      <c r="AN55" s="451"/>
      <c r="AO55" s="451"/>
      <c r="AP55" s="451"/>
      <c r="AQ55" s="451"/>
      <c r="AR55" s="451"/>
      <c r="AS55" s="451"/>
      <c r="AT55" s="451"/>
      <c r="AU55" s="451"/>
      <c r="AV55" s="451"/>
      <c r="AW55" s="451"/>
      <c r="AX55" s="451"/>
      <c r="AY55" s="451"/>
      <c r="AZ55" s="451"/>
      <c r="BA55" s="451"/>
      <c r="BB55" s="450"/>
      <c r="BC55" s="450"/>
      <c r="BD55" s="450"/>
      <c r="BE55" s="450"/>
      <c r="BF55" s="450"/>
      <c r="BG55" s="450"/>
      <c r="BH55" s="450"/>
      <c r="BI55" s="450"/>
      <c r="BJ55" s="449"/>
      <c r="BK55" s="448"/>
      <c r="BL55" s="448"/>
      <c r="BM55" s="448"/>
      <c r="BN55" s="448"/>
      <c r="BO55" s="448"/>
      <c r="BP55" s="448"/>
      <c r="BQ55" s="448"/>
    </row>
    <row r="56" spans="1:69" s="447" customFormat="1" ht="12.75" customHeight="1">
      <c r="A56" s="910" t="s">
        <v>627</v>
      </c>
      <c r="B56" s="910"/>
      <c r="C56" s="910"/>
      <c r="D56" s="910"/>
      <c r="E56" s="910"/>
      <c r="F56" s="910"/>
      <c r="G56" s="910"/>
      <c r="H56" s="910"/>
      <c r="I56" s="910"/>
      <c r="J56" s="910"/>
      <c r="K56" s="910"/>
      <c r="L56" s="910"/>
      <c r="M56" s="910"/>
      <c r="N56" s="454"/>
      <c r="O56" s="454"/>
      <c r="P56" s="454"/>
      <c r="Q56" s="454"/>
      <c r="R56" s="454"/>
      <c r="S56" s="448"/>
      <c r="T56" s="448"/>
      <c r="U56" s="448"/>
      <c r="V56" s="448"/>
      <c r="W56" s="448"/>
      <c r="X56" s="448"/>
      <c r="Y56" s="448"/>
      <c r="Z56" s="448"/>
      <c r="AA56" s="448"/>
      <c r="AB56" s="451"/>
      <c r="AC56" s="451"/>
      <c r="AD56" s="451"/>
      <c r="AE56" s="451"/>
      <c r="AF56" s="451"/>
      <c r="AG56" s="451"/>
      <c r="AH56" s="451"/>
      <c r="AI56" s="451"/>
      <c r="AJ56" s="451"/>
      <c r="AK56" s="451"/>
      <c r="AL56" s="451"/>
      <c r="AM56" s="451"/>
      <c r="AN56" s="451"/>
      <c r="AO56" s="451"/>
      <c r="AP56" s="451"/>
      <c r="AQ56" s="451"/>
      <c r="AR56" s="451"/>
      <c r="AS56" s="451"/>
      <c r="AT56" s="451"/>
      <c r="AU56" s="451"/>
      <c r="AV56" s="451"/>
      <c r="AW56" s="451"/>
      <c r="AX56" s="451"/>
      <c r="AY56" s="451"/>
      <c r="AZ56" s="451"/>
      <c r="BA56" s="451"/>
      <c r="BB56" s="450"/>
      <c r="BC56" s="450"/>
      <c r="BD56" s="450"/>
      <c r="BE56" s="450"/>
      <c r="BF56" s="450"/>
      <c r="BG56" s="450"/>
      <c r="BH56" s="450"/>
      <c r="BI56" s="450"/>
      <c r="BJ56" s="449"/>
      <c r="BK56" s="448"/>
      <c r="BL56" s="448"/>
      <c r="BM56" s="448"/>
      <c r="BN56" s="448"/>
      <c r="BO56" s="448"/>
      <c r="BP56" s="448"/>
      <c r="BQ56" s="448"/>
    </row>
    <row r="57" spans="1:69" s="447" customFormat="1" ht="13.5" customHeight="1">
      <c r="A57" s="446"/>
      <c r="B57" s="446"/>
      <c r="C57" s="446"/>
      <c r="D57" s="446"/>
      <c r="E57" s="446"/>
      <c r="F57" s="446"/>
      <c r="G57" s="446"/>
      <c r="H57" s="453"/>
      <c r="I57" s="452"/>
      <c r="J57" s="452"/>
      <c r="K57" s="452"/>
      <c r="L57" s="452"/>
      <c r="M57" s="446"/>
      <c r="N57" s="444"/>
      <c r="O57" s="444"/>
      <c r="P57" s="444"/>
      <c r="Q57" s="444"/>
      <c r="R57" s="444"/>
      <c r="S57" s="448"/>
      <c r="T57" s="448"/>
      <c r="U57" s="448"/>
      <c r="V57" s="448"/>
      <c r="W57" s="448"/>
      <c r="X57" s="448"/>
      <c r="Y57" s="448"/>
      <c r="Z57" s="448"/>
      <c r="AA57" s="448"/>
      <c r="AB57" s="451"/>
      <c r="AC57" s="451"/>
      <c r="AD57" s="451"/>
      <c r="AE57" s="451"/>
      <c r="AF57" s="451"/>
      <c r="AG57" s="451"/>
      <c r="AH57" s="451"/>
      <c r="AI57" s="451"/>
      <c r="AJ57" s="451"/>
      <c r="AK57" s="451"/>
      <c r="AL57" s="451"/>
      <c r="AM57" s="451"/>
      <c r="AN57" s="451"/>
      <c r="AO57" s="451"/>
      <c r="AP57" s="451"/>
      <c r="AQ57" s="451"/>
      <c r="AR57" s="451"/>
      <c r="AS57" s="451"/>
      <c r="AT57" s="451"/>
      <c r="AU57" s="451"/>
      <c r="AV57" s="451"/>
      <c r="AW57" s="451"/>
      <c r="AX57" s="451"/>
      <c r="AY57" s="451"/>
      <c r="AZ57" s="451"/>
      <c r="BA57" s="451"/>
      <c r="BB57" s="450"/>
      <c r="BC57" s="450"/>
      <c r="BD57" s="450"/>
      <c r="BE57" s="450"/>
      <c r="BF57" s="450"/>
      <c r="BG57" s="450"/>
      <c r="BH57" s="450"/>
      <c r="BI57" s="450"/>
      <c r="BJ57" s="449"/>
      <c r="BK57" s="448"/>
      <c r="BL57" s="448"/>
      <c r="BM57" s="448"/>
      <c r="BN57" s="448"/>
      <c r="BO57" s="448"/>
      <c r="BP57" s="448"/>
      <c r="BQ57" s="448"/>
    </row>
    <row r="58" spans="1:69" s="444" customFormat="1" ht="15">
      <c r="A58" s="445"/>
      <c r="B58" s="445"/>
      <c r="C58" s="445"/>
      <c r="D58" s="445"/>
      <c r="E58" s="445"/>
      <c r="F58" s="445"/>
      <c r="G58" s="445"/>
      <c r="H58" s="446"/>
      <c r="I58" s="911"/>
      <c r="J58" s="911"/>
      <c r="K58" s="911"/>
      <c r="L58" s="911"/>
      <c r="M58" s="445"/>
    </row>
  </sheetData>
  <mergeCells count="51">
    <mergeCell ref="A2:C2"/>
    <mergeCell ref="J2:M2"/>
    <mergeCell ref="A3:D3"/>
    <mergeCell ref="I3:M3"/>
    <mergeCell ref="A4:D4"/>
    <mergeCell ref="I4:M4"/>
    <mergeCell ref="A14:M14"/>
    <mergeCell ref="C15:G15"/>
    <mergeCell ref="F20:M20"/>
    <mergeCell ref="A23:A25"/>
    <mergeCell ref="B23:B25"/>
    <mergeCell ref="C23:E25"/>
    <mergeCell ref="F23:F25"/>
    <mergeCell ref="G23:H23"/>
    <mergeCell ref="I23:K23"/>
    <mergeCell ref="L23:M24"/>
    <mergeCell ref="I24:I25"/>
    <mergeCell ref="J24:J25"/>
    <mergeCell ref="A8:M8"/>
    <mergeCell ref="A9:M9"/>
    <mergeCell ref="A11:M11"/>
    <mergeCell ref="A12:M12"/>
    <mergeCell ref="A13:M13"/>
    <mergeCell ref="A34:H34"/>
    <mergeCell ref="C32:M32"/>
    <mergeCell ref="A33:H33"/>
    <mergeCell ref="C26:E26"/>
    <mergeCell ref="A27:M27"/>
    <mergeCell ref="C28:E28"/>
    <mergeCell ref="C30:M30"/>
    <mergeCell ref="C31:M31"/>
    <mergeCell ref="A40:H40"/>
    <mergeCell ref="A41:H41"/>
    <mergeCell ref="A42:H42"/>
    <mergeCell ref="A43:H43"/>
    <mergeCell ref="A44:H44"/>
    <mergeCell ref="A35:H35"/>
    <mergeCell ref="A36:H36"/>
    <mergeCell ref="A37:H37"/>
    <mergeCell ref="A38:H38"/>
    <mergeCell ref="A39:H39"/>
    <mergeCell ref="A52:M52"/>
    <mergeCell ref="A53:M53"/>
    <mergeCell ref="A55:M55"/>
    <mergeCell ref="A56:M56"/>
    <mergeCell ref="I58:L58"/>
    <mergeCell ref="A45:H45"/>
    <mergeCell ref="A46:H46"/>
    <mergeCell ref="A47:H47"/>
    <mergeCell ref="A49:M49"/>
    <mergeCell ref="A50:M5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48"/>
  <sheetViews>
    <sheetView tabSelected="1" topLeftCell="A25" workbookViewId="0">
      <selection activeCell="J40" sqref="J40"/>
    </sheetView>
  </sheetViews>
  <sheetFormatPr defaultRowHeight="15"/>
  <cols>
    <col min="2" max="2" width="21.7109375" customWidth="1"/>
    <col min="3" max="3" width="47.28515625" customWidth="1"/>
    <col min="4" max="4" width="25.5703125" style="1" customWidth="1"/>
    <col min="5" max="5" width="25.28515625" style="1" customWidth="1"/>
    <col min="6" max="6" width="14.28515625" customWidth="1"/>
  </cols>
  <sheetData>
    <row r="1" spans="1:6" ht="3.75" hidden="1" customHeight="1"/>
    <row r="2" spans="1:6" hidden="1">
      <c r="B2" s="503"/>
      <c r="C2" s="503"/>
      <c r="D2" s="503" t="s">
        <v>793</v>
      </c>
      <c r="E2" s="504">
        <f>F2*1.22</f>
        <v>5109136.5203999998</v>
      </c>
      <c r="F2" s="502">
        <v>4187816.82</v>
      </c>
    </row>
    <row r="3" spans="1:6" ht="8.25" hidden="1" customHeight="1"/>
    <row r="4" spans="1:6" ht="30" hidden="1" customHeight="1">
      <c r="A4" s="4" t="s">
        <v>0</v>
      </c>
      <c r="B4" s="4" t="s">
        <v>4</v>
      </c>
      <c r="C4" s="5" t="s">
        <v>1</v>
      </c>
      <c r="D4" s="5" t="s">
        <v>7</v>
      </c>
      <c r="E4" s="5" t="s">
        <v>375</v>
      </c>
    </row>
    <row r="5" spans="1:6" hidden="1">
      <c r="A5" s="3">
        <v>1</v>
      </c>
      <c r="B5" s="3">
        <v>1</v>
      </c>
      <c r="C5" s="2" t="s">
        <v>2</v>
      </c>
      <c r="D5" s="3" t="s">
        <v>6</v>
      </c>
      <c r="E5" s="99">
        <f>см.№1!H54</f>
        <v>415.06</v>
      </c>
    </row>
    <row r="6" spans="1:6" hidden="1">
      <c r="A6" s="305">
        <v>2</v>
      </c>
      <c r="B6" s="305">
        <v>2</v>
      </c>
      <c r="C6" s="306" t="s">
        <v>3</v>
      </c>
      <c r="D6" s="305" t="s">
        <v>625</v>
      </c>
      <c r="E6" s="307" t="s">
        <v>626</v>
      </c>
    </row>
    <row r="7" spans="1:6" hidden="1">
      <c r="A7" s="3">
        <v>3</v>
      </c>
      <c r="B7" s="3">
        <v>3</v>
      </c>
      <c r="C7" s="2" t="s">
        <v>5</v>
      </c>
      <c r="D7" s="3" t="s">
        <v>6</v>
      </c>
      <c r="E7" s="99">
        <f>см.№3!H69</f>
        <v>79199.59</v>
      </c>
      <c r="F7" t="s">
        <v>795</v>
      </c>
    </row>
    <row r="8" spans="1:6" hidden="1">
      <c r="A8" s="358">
        <v>4</v>
      </c>
      <c r="B8" s="358">
        <v>4</v>
      </c>
      <c r="C8" s="359" t="s">
        <v>8</v>
      </c>
      <c r="D8" s="358" t="s">
        <v>9</v>
      </c>
      <c r="E8" s="360">
        <f>см.№4!J85</f>
        <v>2059514.43</v>
      </c>
    </row>
    <row r="9" spans="1:6" hidden="1">
      <c r="A9" s="358">
        <f>A8+1</f>
        <v>5</v>
      </c>
      <c r="B9" s="358">
        <v>5</v>
      </c>
      <c r="C9" s="359" t="s">
        <v>10</v>
      </c>
      <c r="D9" s="358" t="s">
        <v>9</v>
      </c>
      <c r="E9" s="360">
        <f>см.№5!J76</f>
        <v>64967.57</v>
      </c>
    </row>
    <row r="10" spans="1:6" hidden="1">
      <c r="A10" s="358">
        <f t="shared" ref="A10:A15" si="0">A9+1</f>
        <v>6</v>
      </c>
      <c r="B10" s="358">
        <v>6</v>
      </c>
      <c r="C10" s="359" t="s">
        <v>11</v>
      </c>
      <c r="D10" s="358" t="s">
        <v>9</v>
      </c>
      <c r="E10" s="360">
        <f>см.№6!J130</f>
        <v>792328.38</v>
      </c>
    </row>
    <row r="11" spans="1:6" hidden="1">
      <c r="A11" s="358">
        <f t="shared" si="0"/>
        <v>7</v>
      </c>
      <c r="B11" s="361">
        <v>7</v>
      </c>
      <c r="C11" s="362" t="s">
        <v>12</v>
      </c>
      <c r="D11" s="361" t="s">
        <v>9</v>
      </c>
      <c r="E11" s="363">
        <f>'см.№7 '!K84</f>
        <v>44139.69</v>
      </c>
    </row>
    <row r="12" spans="1:6" hidden="1">
      <c r="A12" s="358">
        <f t="shared" si="0"/>
        <v>8</v>
      </c>
      <c r="B12" s="361">
        <v>8</v>
      </c>
      <c r="C12" s="362" t="s">
        <v>13</v>
      </c>
      <c r="D12" s="361" t="s">
        <v>9</v>
      </c>
      <c r="E12" s="365">
        <v>1426252.49</v>
      </c>
      <c r="F12" t="s">
        <v>899</v>
      </c>
    </row>
    <row r="13" spans="1:6" hidden="1">
      <c r="A13" s="679">
        <f t="shared" si="0"/>
        <v>9</v>
      </c>
      <c r="B13" s="680">
        <v>9</v>
      </c>
      <c r="C13" s="681" t="s">
        <v>14</v>
      </c>
      <c r="D13" s="680" t="s">
        <v>9</v>
      </c>
      <c r="E13" s="365" t="s">
        <v>818</v>
      </c>
      <c r="F13" t="s">
        <v>740</v>
      </c>
    </row>
    <row r="14" spans="1:6" hidden="1">
      <c r="A14" s="679">
        <f t="shared" si="0"/>
        <v>10</v>
      </c>
      <c r="B14" s="680">
        <v>10</v>
      </c>
      <c r="C14" s="681" t="s">
        <v>770</v>
      </c>
      <c r="D14" s="680" t="s">
        <v>9</v>
      </c>
      <c r="E14" s="365">
        <f>см.№11!I47</f>
        <v>1786517.74</v>
      </c>
    </row>
    <row r="15" spans="1:6" hidden="1">
      <c r="A15" s="679">
        <f t="shared" si="0"/>
        <v>11</v>
      </c>
      <c r="B15" s="680">
        <v>11</v>
      </c>
      <c r="C15" s="681" t="s">
        <v>741</v>
      </c>
      <c r="D15" s="680" t="s">
        <v>9</v>
      </c>
      <c r="E15" s="365" t="s">
        <v>818</v>
      </c>
      <c r="F15" t="s">
        <v>742</v>
      </c>
    </row>
    <row r="16" spans="1:6" hidden="1">
      <c r="A16" s="679">
        <f>A14+1</f>
        <v>11</v>
      </c>
      <c r="B16" s="680">
        <v>12</v>
      </c>
      <c r="C16" s="681" t="s">
        <v>817</v>
      </c>
      <c r="D16" s="680" t="s">
        <v>9</v>
      </c>
      <c r="E16" s="365">
        <v>508772</v>
      </c>
    </row>
    <row r="17" spans="1:6" hidden="1">
      <c r="A17" s="679">
        <f>A15+1</f>
        <v>12</v>
      </c>
      <c r="B17" s="680">
        <v>12</v>
      </c>
      <c r="C17" s="681" t="s">
        <v>817</v>
      </c>
      <c r="D17" s="680" t="s">
        <v>9</v>
      </c>
      <c r="E17" s="365">
        <v>508772</v>
      </c>
    </row>
    <row r="18" spans="1:6" ht="18" hidden="1" customHeight="1">
      <c r="A18" s="369"/>
      <c r="B18" s="369"/>
      <c r="C18" s="370"/>
      <c r="D18" s="402" t="s">
        <v>771</v>
      </c>
      <c r="E18" s="364">
        <f>SUM(E5:E17)</f>
        <v>7270878.9500000002</v>
      </c>
    </row>
    <row r="19" spans="1:6" hidden="1">
      <c r="A19" s="3">
        <v>12</v>
      </c>
      <c r="B19" s="3">
        <v>12</v>
      </c>
      <c r="C19" s="2" t="s">
        <v>743</v>
      </c>
      <c r="D19" s="3" t="s">
        <v>9</v>
      </c>
      <c r="E19" s="99">
        <f>'Перевоз мк'!H50</f>
        <v>5570454.0099999998</v>
      </c>
      <c r="F19" t="s">
        <v>816</v>
      </c>
    </row>
    <row r="20" spans="1:6" hidden="1">
      <c r="D20" s="400" t="s">
        <v>769</v>
      </c>
      <c r="E20" s="401">
        <f>E18+E19</f>
        <v>12841332.960000001</v>
      </c>
    </row>
    <row r="21" spans="1:6" hidden="1"/>
    <row r="22" spans="1:6" hidden="1">
      <c r="A22" s="3">
        <v>12</v>
      </c>
      <c r="B22" s="3">
        <v>12</v>
      </c>
      <c r="C22" s="2" t="s">
        <v>794</v>
      </c>
      <c r="D22" s="3" t="s">
        <v>9</v>
      </c>
      <c r="E22" s="99">
        <v>575478.25</v>
      </c>
      <c r="F22" t="s">
        <v>815</v>
      </c>
    </row>
    <row r="23" spans="1:6" hidden="1">
      <c r="D23" s="1" t="s">
        <v>769</v>
      </c>
      <c r="E23" s="401">
        <f>E18+E22</f>
        <v>7846357.2000000002</v>
      </c>
    </row>
    <row r="24" spans="1:6" hidden="1">
      <c r="E24" s="505"/>
    </row>
    <row r="26" spans="1:6">
      <c r="B26" s="503"/>
      <c r="C26" s="503"/>
      <c r="D26" s="503" t="s">
        <v>793</v>
      </c>
      <c r="E26" s="504">
        <f>F26*1.22</f>
        <v>5109136.5203999998</v>
      </c>
      <c r="F26" s="502">
        <v>4187816.82</v>
      </c>
    </row>
    <row r="27" spans="1:6" ht="8.25" customHeight="1"/>
    <row r="28" spans="1:6" ht="30" customHeight="1">
      <c r="A28" s="4" t="s">
        <v>0</v>
      </c>
      <c r="B28" s="4" t="s">
        <v>4</v>
      </c>
      <c r="C28" s="5" t="s">
        <v>1</v>
      </c>
      <c r="D28" s="5" t="s">
        <v>7</v>
      </c>
      <c r="E28" s="5" t="s">
        <v>375</v>
      </c>
    </row>
    <row r="29" spans="1:6">
      <c r="A29" s="3">
        <v>1</v>
      </c>
      <c r="B29" s="3">
        <v>1</v>
      </c>
      <c r="C29" s="2" t="s">
        <v>2</v>
      </c>
      <c r="D29" s="3" t="s">
        <v>6</v>
      </c>
      <c r="E29" s="99">
        <v>415.06</v>
      </c>
    </row>
    <row r="30" spans="1:6" hidden="1">
      <c r="A30" s="305">
        <v>2</v>
      </c>
      <c r="B30" s="305">
        <v>2</v>
      </c>
      <c r="C30" s="306" t="s">
        <v>3</v>
      </c>
      <c r="D30" s="305" t="s">
        <v>625</v>
      </c>
      <c r="E30" s="307" t="s">
        <v>626</v>
      </c>
    </row>
    <row r="31" spans="1:6">
      <c r="A31" s="3">
        <v>3</v>
      </c>
      <c r="B31" s="3">
        <v>3</v>
      </c>
      <c r="C31" s="2" t="s">
        <v>5</v>
      </c>
      <c r="D31" s="3" t="s">
        <v>6</v>
      </c>
      <c r="E31" s="99">
        <v>79199.59</v>
      </c>
      <c r="F31" t="s">
        <v>795</v>
      </c>
    </row>
    <row r="32" spans="1:6">
      <c r="A32" s="358">
        <v>4</v>
      </c>
      <c r="B32" s="358">
        <v>4</v>
      </c>
      <c r="C32" s="359" t="s">
        <v>8</v>
      </c>
      <c r="D32" s="358" t="s">
        <v>9</v>
      </c>
      <c r="E32" s="360">
        <v>2059514.43</v>
      </c>
    </row>
    <row r="33" spans="1:6">
      <c r="A33" s="358">
        <f>A32+1</f>
        <v>5</v>
      </c>
      <c r="B33" s="358">
        <v>5</v>
      </c>
      <c r="C33" s="359" t="s">
        <v>10</v>
      </c>
      <c r="D33" s="358" t="s">
        <v>9</v>
      </c>
      <c r="E33" s="360">
        <v>64967.57</v>
      </c>
    </row>
    <row r="34" spans="1:6">
      <c r="A34" s="358">
        <f t="shared" ref="A34:A39" si="1">A33+1</f>
        <v>6</v>
      </c>
      <c r="B34" s="358">
        <v>6</v>
      </c>
      <c r="C34" s="359" t="s">
        <v>11</v>
      </c>
      <c r="D34" s="358" t="s">
        <v>9</v>
      </c>
      <c r="E34" s="360">
        <v>792328.38</v>
      </c>
    </row>
    <row r="35" spans="1:6">
      <c r="A35" s="358">
        <f t="shared" si="1"/>
        <v>7</v>
      </c>
      <c r="B35" s="361">
        <v>7</v>
      </c>
      <c r="C35" s="362" t="s">
        <v>12</v>
      </c>
      <c r="D35" s="361" t="s">
        <v>9</v>
      </c>
      <c r="E35" s="363">
        <v>44139.69</v>
      </c>
    </row>
    <row r="36" spans="1:6">
      <c r="A36" s="358">
        <f t="shared" si="1"/>
        <v>8</v>
      </c>
      <c r="B36" s="361">
        <v>8</v>
      </c>
      <c r="C36" s="362" t="s">
        <v>13</v>
      </c>
      <c r="D36" s="361" t="s">
        <v>9</v>
      </c>
      <c r="E36" s="363">
        <v>1426252.49</v>
      </c>
      <c r="F36" t="s">
        <v>899</v>
      </c>
    </row>
    <row r="37" spans="1:6">
      <c r="A37" s="679">
        <f t="shared" si="1"/>
        <v>9</v>
      </c>
      <c r="B37" s="680">
        <v>9</v>
      </c>
      <c r="C37" s="681" t="s">
        <v>900</v>
      </c>
      <c r="D37" s="680" t="s">
        <v>9</v>
      </c>
      <c r="E37" s="365">
        <v>508772</v>
      </c>
      <c r="F37" t="s">
        <v>905</v>
      </c>
    </row>
    <row r="38" spans="1:6">
      <c r="A38" s="679">
        <f t="shared" si="1"/>
        <v>10</v>
      </c>
      <c r="B38" s="680">
        <v>10</v>
      </c>
      <c r="C38" s="681" t="s">
        <v>14</v>
      </c>
      <c r="D38" s="680" t="s">
        <v>9</v>
      </c>
      <c r="E38" s="365" t="s">
        <v>818</v>
      </c>
    </row>
    <row r="39" spans="1:6">
      <c r="A39" s="679">
        <f t="shared" si="1"/>
        <v>11</v>
      </c>
      <c r="B39" s="680">
        <v>11</v>
      </c>
      <c r="C39" s="681" t="s">
        <v>901</v>
      </c>
      <c r="D39" s="680" t="s">
        <v>9</v>
      </c>
      <c r="E39" s="365">
        <v>1786517.74</v>
      </c>
      <c r="F39" t="s">
        <v>905</v>
      </c>
    </row>
    <row r="40" spans="1:6">
      <c r="A40" s="679">
        <f>A38+1</f>
        <v>11</v>
      </c>
      <c r="B40" s="680">
        <v>12</v>
      </c>
      <c r="C40" s="681" t="s">
        <v>902</v>
      </c>
      <c r="D40" s="680" t="s">
        <v>9</v>
      </c>
      <c r="E40" s="365" t="s">
        <v>904</v>
      </c>
    </row>
    <row r="41" spans="1:6">
      <c r="A41" s="679">
        <f>A39+1</f>
        <v>12</v>
      </c>
      <c r="B41" s="680">
        <v>13</v>
      </c>
      <c r="C41" s="681" t="s">
        <v>903</v>
      </c>
      <c r="D41" s="680" t="s">
        <v>9</v>
      </c>
      <c r="E41" s="365">
        <v>178627</v>
      </c>
    </row>
    <row r="42" spans="1:6" ht="18" customHeight="1">
      <c r="A42" s="369"/>
      <c r="B42" s="369"/>
      <c r="C42" s="370"/>
      <c r="D42" s="402" t="s">
        <v>771</v>
      </c>
      <c r="E42" s="364">
        <f>SUM(E29:E41)</f>
        <v>6940733.9500000002</v>
      </c>
    </row>
    <row r="43" spans="1:6">
      <c r="A43" s="3">
        <v>12</v>
      </c>
      <c r="B43" s="3">
        <v>12</v>
      </c>
      <c r="C43" s="2" t="s">
        <v>743</v>
      </c>
      <c r="D43" s="3" t="s">
        <v>9</v>
      </c>
      <c r="E43" s="99">
        <f>E19</f>
        <v>5570454.0099999998</v>
      </c>
      <c r="F43" t="s">
        <v>816</v>
      </c>
    </row>
    <row r="44" spans="1:6">
      <c r="D44" s="400" t="s">
        <v>769</v>
      </c>
      <c r="E44" s="401">
        <f>E42+E43</f>
        <v>12511187.960000001</v>
      </c>
    </row>
    <row r="46" spans="1:6">
      <c r="A46" s="3">
        <v>12</v>
      </c>
      <c r="B46" s="3">
        <v>12</v>
      </c>
      <c r="C46" s="2" t="s">
        <v>794</v>
      </c>
      <c r="D46" s="3" t="s">
        <v>9</v>
      </c>
      <c r="E46" s="99">
        <v>575478.25</v>
      </c>
      <c r="F46" t="s">
        <v>815</v>
      </c>
    </row>
    <row r="47" spans="1:6">
      <c r="D47" s="1" t="s">
        <v>769</v>
      </c>
      <c r="E47" s="401">
        <f>E42+E46</f>
        <v>7516212.2000000002</v>
      </c>
    </row>
    <row r="48" spans="1:6">
      <c r="E48" s="505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A194-F218-4F0A-87B2-5818A06480B7}">
  <sheetPr>
    <pageSetUpPr fitToPage="1"/>
  </sheetPr>
  <dimension ref="A1:BB65"/>
  <sheetViews>
    <sheetView showGridLines="0" topLeftCell="A21" workbookViewId="0">
      <selection activeCell="A59" sqref="A59:M59"/>
    </sheetView>
  </sheetViews>
  <sheetFormatPr defaultColWidth="9.140625" defaultRowHeight="11.25" customHeight="1"/>
  <cols>
    <col min="1" max="1" width="9" style="158" customWidth="1"/>
    <col min="2" max="2" width="20.85546875" style="158" customWidth="1"/>
    <col min="3" max="3" width="32.7109375" style="158" customWidth="1"/>
    <col min="4" max="4" width="10.7109375" style="158" customWidth="1"/>
    <col min="5" max="7" width="11.5703125" style="158" customWidth="1"/>
    <col min="8" max="8" width="13" style="158" customWidth="1"/>
    <col min="9" max="13" width="11.28515625" style="158" customWidth="1"/>
    <col min="14" max="14" width="0" style="158" hidden="1" customWidth="1"/>
    <col min="15" max="15" width="8.42578125" style="158" customWidth="1"/>
    <col min="16" max="16" width="8.7109375" style="158" customWidth="1"/>
    <col min="17" max="18" width="29.85546875" style="372" hidden="1" customWidth="1"/>
    <col min="19" max="22" width="45.140625" style="372" hidden="1" customWidth="1"/>
    <col min="23" max="24" width="29.85546875" style="372" hidden="1" customWidth="1"/>
    <col min="25" max="28" width="45.140625" style="372" hidden="1" customWidth="1"/>
    <col min="29" max="39" width="154.85546875" style="159" hidden="1" customWidth="1"/>
    <col min="40" max="49" width="145.85546875" style="399" hidden="1" customWidth="1"/>
    <col min="50" max="50" width="177.42578125" style="161" hidden="1" customWidth="1"/>
    <col min="51" max="54" width="108" style="103" hidden="1" customWidth="1"/>
    <col min="55" max="16384" width="9.140625" style="158"/>
  </cols>
  <sheetData>
    <row r="1" spans="1:49" s="100" customFormat="1" ht="12" customHeight="1">
      <c r="A1" s="939" t="s">
        <v>377</v>
      </c>
      <c r="B1" s="939"/>
      <c r="C1" s="101"/>
      <c r="D1" s="102"/>
      <c r="E1" s="102"/>
      <c r="F1" s="102"/>
      <c r="G1" s="102"/>
      <c r="H1" s="102"/>
      <c r="I1" s="102"/>
      <c r="J1" s="939" t="s">
        <v>378</v>
      </c>
      <c r="K1" s="939"/>
      <c r="L1" s="939"/>
      <c r="M1" s="939"/>
    </row>
    <row r="2" spans="1:49" s="100" customFormat="1" ht="15">
      <c r="A2" s="738"/>
      <c r="B2" s="738"/>
      <c r="C2" s="371"/>
      <c r="D2" s="102"/>
      <c r="E2" s="102"/>
      <c r="F2" s="102"/>
      <c r="G2" s="102"/>
      <c r="H2" s="102"/>
      <c r="J2" s="738"/>
      <c r="K2" s="738"/>
      <c r="L2" s="738"/>
      <c r="M2" s="738"/>
      <c r="Q2" s="372" t="s">
        <v>379</v>
      </c>
      <c r="R2" s="372" t="s">
        <v>379</v>
      </c>
      <c r="S2" s="372" t="s">
        <v>379</v>
      </c>
      <c r="T2" s="372" t="s">
        <v>379</v>
      </c>
      <c r="U2" s="372" t="s">
        <v>379</v>
      </c>
      <c r="V2" s="372" t="s">
        <v>379</v>
      </c>
    </row>
    <row r="3" spans="1:49" s="100" customFormat="1" ht="15">
      <c r="A3" s="738"/>
      <c r="B3" s="738"/>
      <c r="C3" s="368"/>
      <c r="D3" s="102"/>
      <c r="E3" s="102"/>
      <c r="F3" s="102"/>
      <c r="G3" s="102"/>
      <c r="H3" s="102"/>
      <c r="J3" s="738"/>
      <c r="K3" s="738"/>
      <c r="L3" s="738"/>
      <c r="M3" s="738"/>
      <c r="W3" s="372" t="s">
        <v>379</v>
      </c>
      <c r="X3" s="372" t="s">
        <v>379</v>
      </c>
      <c r="Y3" s="372" t="s">
        <v>379</v>
      </c>
      <c r="Z3" s="372" t="s">
        <v>379</v>
      </c>
      <c r="AA3" s="372" t="s">
        <v>379</v>
      </c>
      <c r="AB3" s="372" t="s">
        <v>379</v>
      </c>
    </row>
    <row r="4" spans="1:49" s="100" customFormat="1" ht="15" customHeight="1">
      <c r="A4" s="104"/>
      <c r="B4" s="105"/>
      <c r="C4" s="106"/>
      <c r="D4" s="102"/>
      <c r="E4" s="102"/>
      <c r="F4" s="102"/>
      <c r="G4" s="102"/>
      <c r="H4" s="102"/>
      <c r="J4" s="104"/>
      <c r="K4" s="104"/>
      <c r="L4" s="104"/>
      <c r="M4" s="105"/>
    </row>
    <row r="5" spans="1:49" s="100" customFormat="1" ht="12.75" customHeight="1">
      <c r="A5" s="102" t="s">
        <v>380</v>
      </c>
      <c r="B5" s="107"/>
      <c r="C5" s="107"/>
      <c r="D5" s="102"/>
      <c r="E5" s="102"/>
      <c r="F5" s="102"/>
      <c r="G5" s="102"/>
      <c r="H5" s="102"/>
      <c r="I5" s="102"/>
      <c r="J5" s="102"/>
      <c r="K5" s="107"/>
      <c r="L5" s="107"/>
      <c r="M5" s="108" t="s">
        <v>380</v>
      </c>
    </row>
    <row r="6" spans="1:49" s="100" customFormat="1" ht="15">
      <c r="A6" s="940" t="s">
        <v>381</v>
      </c>
      <c r="B6" s="940"/>
      <c r="C6" s="940"/>
      <c r="D6" s="940"/>
      <c r="E6" s="940"/>
      <c r="F6" s="940"/>
      <c r="G6" s="940"/>
      <c r="H6" s="940"/>
      <c r="I6" s="940"/>
      <c r="J6" s="940"/>
      <c r="K6" s="940"/>
      <c r="L6" s="373"/>
      <c r="M6" s="373"/>
      <c r="AC6" s="110" t="s">
        <v>381</v>
      </c>
      <c r="AD6" s="110" t="s">
        <v>379</v>
      </c>
      <c r="AE6" s="110" t="s">
        <v>379</v>
      </c>
      <c r="AF6" s="110" t="s">
        <v>379</v>
      </c>
      <c r="AG6" s="110" t="s">
        <v>379</v>
      </c>
      <c r="AH6" s="110" t="s">
        <v>379</v>
      </c>
      <c r="AI6" s="110" t="s">
        <v>379</v>
      </c>
      <c r="AJ6" s="110" t="s">
        <v>379</v>
      </c>
      <c r="AK6" s="110" t="s">
        <v>379</v>
      </c>
      <c r="AL6" s="110" t="s">
        <v>379</v>
      </c>
      <c r="AM6" s="110" t="s">
        <v>379</v>
      </c>
    </row>
    <row r="7" spans="1:49" s="100" customFormat="1" ht="15">
      <c r="B7" s="374"/>
      <c r="C7" s="374"/>
      <c r="D7" s="374" t="s">
        <v>382</v>
      </c>
      <c r="E7" s="375"/>
      <c r="F7" s="375"/>
      <c r="G7" s="374"/>
      <c r="H7" s="374"/>
      <c r="I7" s="374"/>
      <c r="J7" s="374"/>
      <c r="K7" s="376"/>
      <c r="L7" s="376"/>
      <c r="M7" s="376"/>
    </row>
    <row r="8" spans="1:49" s="100" customFormat="1" ht="1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49" s="100" customFormat="1" ht="28.5" customHeight="1">
      <c r="B9" s="377"/>
      <c r="C9" s="377"/>
      <c r="D9" s="377" t="s">
        <v>383</v>
      </c>
      <c r="F9" s="377"/>
      <c r="G9" s="377"/>
      <c r="H9" s="377"/>
      <c r="I9" s="377"/>
      <c r="J9" s="377"/>
      <c r="K9" s="377"/>
      <c r="L9" s="377"/>
      <c r="M9" s="377"/>
    </row>
    <row r="10" spans="1:49" s="100" customFormat="1" ht="12.75" customHeight="1">
      <c r="B10" s="376"/>
      <c r="C10" s="376"/>
      <c r="D10" s="111" t="s">
        <v>384</v>
      </c>
      <c r="F10" s="376"/>
      <c r="G10" s="376"/>
      <c r="H10" s="376"/>
      <c r="I10" s="376"/>
      <c r="J10" s="376"/>
      <c r="K10" s="376"/>
      <c r="L10" s="376"/>
      <c r="M10" s="376"/>
    </row>
    <row r="11" spans="1:49" s="100" customFormat="1" ht="12.75" customHeight="1">
      <c r="B11" s="376"/>
      <c r="C11" s="376"/>
      <c r="D11" s="376"/>
      <c r="E11" s="111"/>
      <c r="F11" s="376"/>
      <c r="G11" s="376"/>
      <c r="H11" s="376"/>
      <c r="I11" s="376"/>
      <c r="J11" s="376"/>
      <c r="K11" s="376"/>
      <c r="L11" s="376"/>
      <c r="M11" s="376"/>
    </row>
    <row r="12" spans="1:49" s="100" customFormat="1" ht="15">
      <c r="A12" s="378" t="s">
        <v>686</v>
      </c>
      <c r="B12" s="941" t="s">
        <v>687</v>
      </c>
      <c r="C12" s="941"/>
      <c r="D12" s="941"/>
      <c r="E12" s="941"/>
      <c r="F12" s="941"/>
      <c r="G12" s="941"/>
      <c r="H12" s="941"/>
      <c r="I12" s="941"/>
      <c r="J12" s="941"/>
      <c r="K12" s="941"/>
      <c r="L12" s="373"/>
      <c r="M12" s="373"/>
      <c r="AN12" s="379" t="s">
        <v>687</v>
      </c>
      <c r="AO12" s="379" t="s">
        <v>379</v>
      </c>
      <c r="AP12" s="379" t="s">
        <v>379</v>
      </c>
      <c r="AQ12" s="379" t="s">
        <v>379</v>
      </c>
      <c r="AR12" s="379" t="s">
        <v>379</v>
      </c>
      <c r="AS12" s="379" t="s">
        <v>379</v>
      </c>
      <c r="AT12" s="379" t="s">
        <v>379</v>
      </c>
      <c r="AU12" s="379" t="s">
        <v>379</v>
      </c>
      <c r="AV12" s="379" t="s">
        <v>379</v>
      </c>
      <c r="AW12" s="379" t="s">
        <v>379</v>
      </c>
    </row>
    <row r="13" spans="1:49" s="100" customFormat="1" ht="15.75" customHeight="1">
      <c r="C13" s="376"/>
      <c r="D13" s="111" t="s">
        <v>387</v>
      </c>
      <c r="E13" s="376"/>
      <c r="F13" s="376"/>
      <c r="G13" s="376"/>
      <c r="H13" s="376"/>
      <c r="I13" s="376"/>
      <c r="J13" s="376"/>
      <c r="K13" s="376"/>
      <c r="L13" s="376"/>
      <c r="M13" s="376"/>
    </row>
    <row r="14" spans="1:49" s="100" customFormat="1" ht="11.25" customHeight="1"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</row>
    <row r="15" spans="1:49" s="100" customFormat="1" ht="14.25" customHeight="1">
      <c r="A15" s="102"/>
      <c r="B15" s="942" t="s">
        <v>688</v>
      </c>
      <c r="C15" s="942"/>
      <c r="D15" s="942"/>
      <c r="E15" s="942"/>
      <c r="F15" s="942"/>
      <c r="G15" s="942"/>
      <c r="H15" s="942"/>
      <c r="I15" s="942"/>
      <c r="J15" s="942"/>
      <c r="K15" s="942"/>
      <c r="L15" s="942"/>
      <c r="M15" s="942"/>
    </row>
    <row r="16" spans="1:49" s="100" customFormat="1" ht="12.75" customHeight="1">
      <c r="B16" s="380" t="s">
        <v>689</v>
      </c>
      <c r="C16" s="380"/>
      <c r="D16" s="938" t="s">
        <v>744</v>
      </c>
      <c r="E16" s="938"/>
      <c r="F16" s="381" t="s">
        <v>685</v>
      </c>
      <c r="G16" s="380"/>
      <c r="H16" s="380"/>
      <c r="I16" s="380"/>
      <c r="J16" s="380"/>
      <c r="K16" s="382"/>
      <c r="L16" s="382"/>
      <c r="M16" s="380"/>
    </row>
    <row r="17" spans="1:50" s="100" customFormat="1" ht="12.75" customHeight="1">
      <c r="B17" s="380" t="s">
        <v>690</v>
      </c>
      <c r="D17" s="938" t="s">
        <v>745</v>
      </c>
      <c r="E17" s="938"/>
      <c r="F17" s="381" t="s">
        <v>685</v>
      </c>
      <c r="G17" s="380"/>
      <c r="H17" s="380"/>
      <c r="I17" s="380"/>
      <c r="J17" s="380"/>
      <c r="K17" s="382"/>
      <c r="L17" s="382"/>
      <c r="M17" s="380"/>
    </row>
    <row r="18" spans="1:50" s="100" customFormat="1" ht="12.75" customHeight="1">
      <c r="B18" s="380" t="s">
        <v>692</v>
      </c>
      <c r="C18" s="380"/>
      <c r="D18" s="938" t="s">
        <v>746</v>
      </c>
      <c r="E18" s="938"/>
      <c r="F18" s="381" t="s">
        <v>685</v>
      </c>
      <c r="H18" s="380"/>
      <c r="I18" s="380"/>
      <c r="J18" s="380"/>
      <c r="K18" s="383"/>
      <c r="L18" s="109"/>
      <c r="M18" s="384"/>
    </row>
    <row r="19" spans="1:50" s="100" customFormat="1" ht="12.75" customHeight="1">
      <c r="B19" s="380" t="s">
        <v>693</v>
      </c>
      <c r="C19" s="380"/>
      <c r="D19" s="938" t="s">
        <v>747</v>
      </c>
      <c r="E19" s="938"/>
      <c r="F19" s="381" t="s">
        <v>480</v>
      </c>
      <c r="H19" s="380"/>
      <c r="I19" s="380"/>
      <c r="J19" s="380"/>
      <c r="K19" s="385"/>
      <c r="L19" s="385"/>
      <c r="M19" s="381"/>
    </row>
    <row r="20" spans="1:50" s="100" customFormat="1" ht="12.75" customHeight="1">
      <c r="B20" s="380" t="s">
        <v>694</v>
      </c>
      <c r="C20" s="380"/>
      <c r="F20" s="381"/>
      <c r="H20" s="380"/>
      <c r="I20" s="380"/>
      <c r="J20" s="380"/>
      <c r="K20" s="385"/>
      <c r="L20" s="385"/>
      <c r="M20" s="381"/>
    </row>
    <row r="21" spans="1:50" s="100" customFormat="1" ht="12.75" customHeight="1">
      <c r="A21" s="380"/>
      <c r="B21" s="380"/>
      <c r="E21" s="380"/>
      <c r="F21" s="380"/>
      <c r="G21" s="380"/>
      <c r="H21" s="380"/>
      <c r="I21" s="380"/>
      <c r="J21" s="943"/>
      <c r="K21" s="943"/>
      <c r="L21" s="380"/>
    </row>
    <row r="22" spans="1:50" s="100" customFormat="1" ht="15">
      <c r="A22" s="112"/>
    </row>
    <row r="23" spans="1:50" s="100" customFormat="1" ht="36" customHeight="1">
      <c r="A23" s="743" t="s">
        <v>0</v>
      </c>
      <c r="B23" s="743" t="s">
        <v>388</v>
      </c>
      <c r="C23" s="743" t="s">
        <v>389</v>
      </c>
      <c r="D23" s="743" t="s">
        <v>390</v>
      </c>
      <c r="E23" s="752" t="s">
        <v>391</v>
      </c>
      <c r="F23" s="753"/>
      <c r="G23" s="754"/>
      <c r="H23" s="752" t="s">
        <v>392</v>
      </c>
      <c r="I23" s="753"/>
      <c r="J23" s="753"/>
      <c r="K23" s="754"/>
      <c r="L23" s="744" t="s">
        <v>393</v>
      </c>
      <c r="M23" s="745"/>
    </row>
    <row r="24" spans="1:50" s="100" customFormat="1" ht="36.75" customHeight="1">
      <c r="A24" s="743"/>
      <c r="B24" s="743"/>
      <c r="C24" s="743"/>
      <c r="D24" s="743"/>
      <c r="E24" s="366" t="s">
        <v>394</v>
      </c>
      <c r="F24" s="366" t="s">
        <v>395</v>
      </c>
      <c r="G24" s="748" t="s">
        <v>695</v>
      </c>
      <c r="H24" s="743" t="s">
        <v>394</v>
      </c>
      <c r="I24" s="750" t="s">
        <v>397</v>
      </c>
      <c r="J24" s="366" t="s">
        <v>395</v>
      </c>
      <c r="K24" s="748" t="s">
        <v>695</v>
      </c>
      <c r="L24" s="746"/>
      <c r="M24" s="747"/>
    </row>
    <row r="25" spans="1:50" s="100" customFormat="1" ht="28.5" customHeight="1">
      <c r="A25" s="743"/>
      <c r="B25" s="743"/>
      <c r="C25" s="743"/>
      <c r="D25" s="743"/>
      <c r="E25" s="366" t="s">
        <v>397</v>
      </c>
      <c r="F25" s="114" t="s">
        <v>398</v>
      </c>
      <c r="G25" s="749"/>
      <c r="H25" s="743"/>
      <c r="I25" s="751"/>
      <c r="J25" s="114" t="s">
        <v>398</v>
      </c>
      <c r="K25" s="749"/>
      <c r="L25" s="366" t="s">
        <v>399</v>
      </c>
      <c r="M25" s="366" t="s">
        <v>400</v>
      </c>
    </row>
    <row r="26" spans="1:50" s="100" customFormat="1" ht="15">
      <c r="A26" s="367">
        <v>1</v>
      </c>
      <c r="B26" s="367">
        <v>2</v>
      </c>
      <c r="C26" s="367">
        <v>3</v>
      </c>
      <c r="D26" s="367">
        <v>4</v>
      </c>
      <c r="E26" s="367">
        <v>5</v>
      </c>
      <c r="F26" s="367">
        <v>6</v>
      </c>
      <c r="G26" s="367">
        <v>7</v>
      </c>
      <c r="H26" s="367">
        <v>8</v>
      </c>
      <c r="I26" s="367">
        <v>9</v>
      </c>
      <c r="J26" s="367">
        <v>10</v>
      </c>
      <c r="K26" s="367">
        <v>11</v>
      </c>
      <c r="L26" s="367">
        <v>12</v>
      </c>
      <c r="M26" s="367">
        <v>13</v>
      </c>
    </row>
    <row r="27" spans="1:50" s="100" customFormat="1" ht="15">
      <c r="A27" s="758" t="s">
        <v>748</v>
      </c>
      <c r="B27" s="759"/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60"/>
      <c r="AX27" s="116" t="s">
        <v>748</v>
      </c>
    </row>
    <row r="28" spans="1:50" s="100" customFormat="1" ht="45">
      <c r="A28" s="386" t="s">
        <v>402</v>
      </c>
      <c r="B28" s="143" t="s">
        <v>749</v>
      </c>
      <c r="C28" s="387" t="s">
        <v>750</v>
      </c>
      <c r="D28" s="388">
        <v>501</v>
      </c>
      <c r="E28" s="154">
        <v>12.3</v>
      </c>
      <c r="F28" s="153"/>
      <c r="G28" s="154">
        <v>12.3</v>
      </c>
      <c r="H28" s="152">
        <v>71174.570000000007</v>
      </c>
      <c r="I28" s="153"/>
      <c r="J28" s="389"/>
      <c r="K28" s="152">
        <v>71174.570000000007</v>
      </c>
      <c r="L28" s="153"/>
      <c r="M28" s="153"/>
      <c r="AX28" s="116"/>
    </row>
    <row r="29" spans="1:50" s="100" customFormat="1" ht="123.75">
      <c r="A29" s="386" t="s">
        <v>412</v>
      </c>
      <c r="B29" s="143" t="s">
        <v>751</v>
      </c>
      <c r="C29" s="387" t="s">
        <v>752</v>
      </c>
      <c r="D29" s="388">
        <v>501</v>
      </c>
      <c r="E29" s="154">
        <v>12.09</v>
      </c>
      <c r="F29" s="153"/>
      <c r="G29" s="154">
        <v>12.09</v>
      </c>
      <c r="H29" s="152">
        <v>69959.39</v>
      </c>
      <c r="I29" s="153"/>
      <c r="J29" s="389"/>
      <c r="K29" s="152">
        <v>69959.39</v>
      </c>
      <c r="L29" s="153"/>
      <c r="M29" s="153"/>
      <c r="AX29" s="116"/>
    </row>
    <row r="30" spans="1:50" s="100" customFormat="1" ht="56.25">
      <c r="A30" s="386" t="s">
        <v>419</v>
      </c>
      <c r="B30" s="143" t="s">
        <v>753</v>
      </c>
      <c r="C30" s="387" t="s">
        <v>754</v>
      </c>
      <c r="D30" s="388">
        <v>501</v>
      </c>
      <c r="E30" s="154">
        <v>12.3</v>
      </c>
      <c r="F30" s="153"/>
      <c r="G30" s="154">
        <v>12.3</v>
      </c>
      <c r="H30" s="152">
        <v>71174.570000000007</v>
      </c>
      <c r="I30" s="153"/>
      <c r="J30" s="389"/>
      <c r="K30" s="152">
        <v>71174.570000000007</v>
      </c>
      <c r="L30" s="153"/>
      <c r="M30" s="153"/>
      <c r="AX30" s="116"/>
    </row>
    <row r="31" spans="1:50" s="100" customFormat="1" ht="45">
      <c r="A31" s="386" t="s">
        <v>426</v>
      </c>
      <c r="B31" s="143" t="s">
        <v>755</v>
      </c>
      <c r="C31" s="387" t="s">
        <v>756</v>
      </c>
      <c r="D31" s="390" t="s">
        <v>757</v>
      </c>
      <c r="E31" s="154">
        <v>569.88</v>
      </c>
      <c r="F31" s="153" t="s">
        <v>758</v>
      </c>
      <c r="G31" s="153"/>
      <c r="H31" s="152">
        <v>2632857.15</v>
      </c>
      <c r="I31" s="153"/>
      <c r="J31" s="389" t="s">
        <v>759</v>
      </c>
      <c r="K31" s="153"/>
      <c r="L31" s="153"/>
      <c r="M31" s="153"/>
      <c r="AX31" s="116"/>
    </row>
    <row r="32" spans="1:50" s="100" customFormat="1" ht="33.75">
      <c r="A32" s="386" t="s">
        <v>551</v>
      </c>
      <c r="B32" s="143" t="s">
        <v>760</v>
      </c>
      <c r="C32" s="387" t="s">
        <v>761</v>
      </c>
      <c r="D32" s="390" t="s">
        <v>757</v>
      </c>
      <c r="E32" s="154">
        <v>176.73</v>
      </c>
      <c r="F32" s="153" t="s">
        <v>762</v>
      </c>
      <c r="G32" s="153"/>
      <c r="H32" s="152">
        <v>816501.84</v>
      </c>
      <c r="I32" s="153"/>
      <c r="J32" s="389" t="s">
        <v>763</v>
      </c>
      <c r="K32" s="153"/>
      <c r="L32" s="153"/>
      <c r="M32" s="153"/>
      <c r="AX32" s="116"/>
    </row>
    <row r="33" spans="1:53" s="100" customFormat="1" ht="22.5">
      <c r="A33" s="765" t="s">
        <v>432</v>
      </c>
      <c r="B33" s="766"/>
      <c r="C33" s="766"/>
      <c r="D33" s="766"/>
      <c r="E33" s="766"/>
      <c r="F33" s="766"/>
      <c r="G33" s="767"/>
      <c r="H33" s="145">
        <v>3661667.52</v>
      </c>
      <c r="I33" s="145"/>
      <c r="J33" s="145" t="s">
        <v>764</v>
      </c>
      <c r="K33" s="145">
        <v>212308.53</v>
      </c>
      <c r="L33" s="151"/>
      <c r="M33" s="151"/>
      <c r="AY33" s="124" t="s">
        <v>432</v>
      </c>
    </row>
    <row r="34" spans="1:53" s="100" customFormat="1" ht="15">
      <c r="A34" s="765" t="s">
        <v>442</v>
      </c>
      <c r="B34" s="766"/>
      <c r="C34" s="766"/>
      <c r="D34" s="766"/>
      <c r="E34" s="766"/>
      <c r="F34" s="766"/>
      <c r="G34" s="767"/>
      <c r="H34" s="145"/>
      <c r="I34" s="145"/>
      <c r="J34" s="145"/>
      <c r="K34" s="145"/>
      <c r="L34" s="151"/>
      <c r="M34" s="151"/>
      <c r="AY34" s="124" t="s">
        <v>442</v>
      </c>
    </row>
    <row r="35" spans="1:53" s="100" customFormat="1" ht="15">
      <c r="A35" s="755" t="s">
        <v>765</v>
      </c>
      <c r="B35" s="756"/>
      <c r="C35" s="756"/>
      <c r="D35" s="756"/>
      <c r="E35" s="756"/>
      <c r="F35" s="756"/>
      <c r="G35" s="757"/>
      <c r="H35" s="152"/>
      <c r="I35" s="152"/>
      <c r="J35" s="152"/>
      <c r="K35" s="152"/>
      <c r="L35" s="153"/>
      <c r="M35" s="153"/>
      <c r="AY35" s="124"/>
      <c r="AZ35" s="103" t="s">
        <v>765</v>
      </c>
    </row>
    <row r="36" spans="1:53" s="100" customFormat="1" ht="22.5">
      <c r="A36" s="755" t="s">
        <v>766</v>
      </c>
      <c r="B36" s="756"/>
      <c r="C36" s="756"/>
      <c r="D36" s="756"/>
      <c r="E36" s="756"/>
      <c r="F36" s="756"/>
      <c r="G36" s="757"/>
      <c r="H36" s="152">
        <v>3591708.13</v>
      </c>
      <c r="I36" s="152"/>
      <c r="J36" s="152" t="s">
        <v>764</v>
      </c>
      <c r="K36" s="152">
        <v>142349.14000000001</v>
      </c>
      <c r="L36" s="153"/>
      <c r="M36" s="153"/>
      <c r="AY36" s="124"/>
      <c r="AZ36" s="103" t="s">
        <v>766</v>
      </c>
    </row>
    <row r="37" spans="1:53" s="100" customFormat="1" ht="15">
      <c r="A37" s="755" t="s">
        <v>767</v>
      </c>
      <c r="B37" s="756"/>
      <c r="C37" s="756"/>
      <c r="D37" s="756"/>
      <c r="E37" s="756"/>
      <c r="F37" s="756"/>
      <c r="G37" s="757"/>
      <c r="H37" s="152"/>
      <c r="I37" s="152"/>
      <c r="J37" s="152"/>
      <c r="K37" s="152"/>
      <c r="L37" s="153"/>
      <c r="M37" s="153"/>
      <c r="AY37" s="124"/>
      <c r="AZ37" s="103" t="s">
        <v>767</v>
      </c>
    </row>
    <row r="38" spans="1:53" s="100" customFormat="1" ht="15">
      <c r="A38" s="755" t="s">
        <v>640</v>
      </c>
      <c r="B38" s="756"/>
      <c r="C38" s="756"/>
      <c r="D38" s="756"/>
      <c r="E38" s="756"/>
      <c r="F38" s="756"/>
      <c r="G38" s="757"/>
      <c r="H38" s="152">
        <v>69959.39</v>
      </c>
      <c r="I38" s="152"/>
      <c r="J38" s="152"/>
      <c r="K38" s="152">
        <v>69959.39</v>
      </c>
      <c r="L38" s="153"/>
      <c r="M38" s="153"/>
      <c r="AY38" s="124"/>
      <c r="AZ38" s="103" t="s">
        <v>640</v>
      </c>
    </row>
    <row r="39" spans="1:53" s="100" customFormat="1" ht="15">
      <c r="A39" s="755" t="s">
        <v>459</v>
      </c>
      <c r="B39" s="756"/>
      <c r="C39" s="756"/>
      <c r="D39" s="756"/>
      <c r="E39" s="756"/>
      <c r="F39" s="756"/>
      <c r="G39" s="757"/>
      <c r="H39" s="152">
        <v>3661667.52</v>
      </c>
      <c r="I39" s="152"/>
      <c r="J39" s="152"/>
      <c r="K39" s="152"/>
      <c r="L39" s="153"/>
      <c r="M39" s="153"/>
      <c r="AY39" s="124"/>
      <c r="AZ39" s="103" t="s">
        <v>459</v>
      </c>
    </row>
    <row r="40" spans="1:53" s="100" customFormat="1" ht="15">
      <c r="A40" s="755" t="s">
        <v>460</v>
      </c>
      <c r="B40" s="756"/>
      <c r="C40" s="756"/>
      <c r="D40" s="756"/>
      <c r="E40" s="756"/>
      <c r="F40" s="756"/>
      <c r="G40" s="757"/>
      <c r="H40" s="152"/>
      <c r="I40" s="152"/>
      <c r="J40" s="152"/>
      <c r="K40" s="152"/>
      <c r="L40" s="153"/>
      <c r="M40" s="153"/>
      <c r="AY40" s="124"/>
      <c r="AZ40" s="103" t="s">
        <v>460</v>
      </c>
    </row>
    <row r="41" spans="1:53" s="100" customFormat="1" ht="15">
      <c r="A41" s="755" t="s">
        <v>462</v>
      </c>
      <c r="B41" s="756"/>
      <c r="C41" s="756"/>
      <c r="D41" s="756"/>
      <c r="E41" s="756"/>
      <c r="F41" s="756"/>
      <c r="G41" s="757"/>
      <c r="H41" s="152">
        <v>212308.53</v>
      </c>
      <c r="I41" s="152"/>
      <c r="J41" s="152"/>
      <c r="K41" s="152"/>
      <c r="L41" s="153"/>
      <c r="M41" s="153"/>
      <c r="AY41" s="124"/>
      <c r="AZ41" s="103" t="s">
        <v>462</v>
      </c>
    </row>
    <row r="42" spans="1:53" s="100" customFormat="1" ht="15">
      <c r="A42" s="755" t="s">
        <v>463</v>
      </c>
      <c r="B42" s="756"/>
      <c r="C42" s="756"/>
      <c r="D42" s="756"/>
      <c r="E42" s="756"/>
      <c r="F42" s="756"/>
      <c r="G42" s="757"/>
      <c r="H42" s="152">
        <v>3449358.99</v>
      </c>
      <c r="I42" s="152"/>
      <c r="J42" s="152"/>
      <c r="K42" s="152"/>
      <c r="L42" s="153"/>
      <c r="M42" s="153"/>
      <c r="AY42" s="124"/>
      <c r="AZ42" s="103" t="s">
        <v>463</v>
      </c>
    </row>
    <row r="43" spans="1:53" s="100" customFormat="1" ht="15">
      <c r="A43" s="755" t="s">
        <v>521</v>
      </c>
      <c r="B43" s="756"/>
      <c r="C43" s="756"/>
      <c r="D43" s="756"/>
      <c r="E43" s="756"/>
      <c r="F43" s="756"/>
      <c r="G43" s="757"/>
      <c r="H43" s="152">
        <v>26206.2</v>
      </c>
      <c r="I43" s="152"/>
      <c r="J43" s="152"/>
      <c r="K43" s="152"/>
      <c r="L43" s="153"/>
      <c r="M43" s="153"/>
      <c r="AY43" s="124"/>
      <c r="AZ43" s="103" t="s">
        <v>521</v>
      </c>
    </row>
    <row r="44" spans="1:53" s="100" customFormat="1" ht="15">
      <c r="A44" s="755" t="s">
        <v>633</v>
      </c>
      <c r="B44" s="756"/>
      <c r="C44" s="756"/>
      <c r="D44" s="756"/>
      <c r="E44" s="756"/>
      <c r="F44" s="756"/>
      <c r="G44" s="757"/>
      <c r="H44" s="152">
        <v>76895.02</v>
      </c>
      <c r="I44" s="152"/>
      <c r="J44" s="152"/>
      <c r="K44" s="152"/>
      <c r="L44" s="153"/>
      <c r="M44" s="153"/>
      <c r="AY44" s="124"/>
      <c r="AZ44" s="103" t="s">
        <v>633</v>
      </c>
    </row>
    <row r="45" spans="1:53" s="100" customFormat="1" ht="15">
      <c r="A45" s="765" t="s">
        <v>459</v>
      </c>
      <c r="B45" s="766"/>
      <c r="C45" s="766"/>
      <c r="D45" s="766"/>
      <c r="E45" s="766"/>
      <c r="F45" s="766"/>
      <c r="G45" s="767"/>
      <c r="H45" s="145">
        <v>3738562.54</v>
      </c>
      <c r="I45" s="145"/>
      <c r="J45" s="145"/>
      <c r="K45" s="145"/>
      <c r="L45" s="151"/>
      <c r="M45" s="151"/>
      <c r="AY45" s="124"/>
      <c r="BA45" s="124" t="s">
        <v>459</v>
      </c>
    </row>
    <row r="46" spans="1:53" s="100" customFormat="1" ht="15">
      <c r="A46" s="755" t="s">
        <v>768</v>
      </c>
      <c r="B46" s="756"/>
      <c r="C46" s="756"/>
      <c r="D46" s="756"/>
      <c r="E46" s="756"/>
      <c r="F46" s="756"/>
      <c r="G46" s="757"/>
      <c r="H46" s="152">
        <v>3861935.1</v>
      </c>
      <c r="I46" s="152"/>
      <c r="J46" s="152"/>
      <c r="K46" s="152"/>
      <c r="L46" s="153"/>
      <c r="M46" s="153"/>
      <c r="AY46" s="124"/>
      <c r="AZ46" s="103" t="s">
        <v>768</v>
      </c>
      <c r="BA46" s="124"/>
    </row>
    <row r="47" spans="1:53" s="100" customFormat="1" ht="15">
      <c r="A47" s="755" t="s">
        <v>621</v>
      </c>
      <c r="B47" s="756"/>
      <c r="C47" s="756"/>
      <c r="D47" s="756"/>
      <c r="E47" s="756"/>
      <c r="F47" s="756"/>
      <c r="G47" s="757"/>
      <c r="H47" s="152">
        <v>704010.81</v>
      </c>
      <c r="I47" s="152"/>
      <c r="J47" s="152"/>
      <c r="K47" s="152"/>
      <c r="L47" s="153"/>
      <c r="M47" s="153"/>
      <c r="AY47" s="124"/>
      <c r="AZ47" s="103" t="s">
        <v>621</v>
      </c>
      <c r="BA47" s="124"/>
    </row>
    <row r="48" spans="1:53" s="100" customFormat="1" ht="15">
      <c r="A48" s="765" t="s">
        <v>622</v>
      </c>
      <c r="B48" s="766"/>
      <c r="C48" s="766"/>
      <c r="D48" s="766"/>
      <c r="E48" s="766"/>
      <c r="F48" s="766"/>
      <c r="G48" s="767"/>
      <c r="H48" s="145">
        <v>4565945.91</v>
      </c>
      <c r="I48" s="145"/>
      <c r="J48" s="145"/>
      <c r="K48" s="145"/>
      <c r="L48" s="151"/>
      <c r="M48" s="151"/>
      <c r="AY48" s="124"/>
      <c r="BA48" s="124" t="s">
        <v>622</v>
      </c>
    </row>
    <row r="49" spans="1:54" s="100" customFormat="1" ht="15">
      <c r="A49" s="755" t="s">
        <v>631</v>
      </c>
      <c r="B49" s="756"/>
      <c r="C49" s="756"/>
      <c r="D49" s="756"/>
      <c r="E49" s="756"/>
      <c r="F49" s="756"/>
      <c r="G49" s="757"/>
      <c r="H49" s="152">
        <v>1004508.1</v>
      </c>
      <c r="I49" s="152"/>
      <c r="J49" s="152"/>
      <c r="K49" s="152"/>
      <c r="L49" s="153"/>
      <c r="M49" s="153"/>
      <c r="AY49" s="124"/>
      <c r="AZ49" s="103" t="s">
        <v>631</v>
      </c>
      <c r="BA49" s="124"/>
    </row>
    <row r="50" spans="1:54" s="100" customFormat="1" ht="15">
      <c r="A50" s="765" t="s">
        <v>469</v>
      </c>
      <c r="B50" s="766"/>
      <c r="C50" s="766"/>
      <c r="D50" s="766"/>
      <c r="E50" s="766"/>
      <c r="F50" s="766"/>
      <c r="G50" s="767"/>
      <c r="H50" s="145">
        <v>5570454.0099999998</v>
      </c>
      <c r="I50" s="145"/>
      <c r="J50" s="145"/>
      <c r="K50" s="145"/>
      <c r="L50" s="151"/>
      <c r="M50" s="151"/>
      <c r="AY50" s="124"/>
      <c r="BA50" s="124"/>
      <c r="BB50" s="124" t="s">
        <v>469</v>
      </c>
    </row>
    <row r="51" spans="1:54" s="100" customFormat="1" ht="14.25" customHeight="1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</row>
    <row r="52" spans="1:54" s="100" customFormat="1" ht="14.25" customHeight="1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</row>
    <row r="53" spans="1:54" s="380" customFormat="1" ht="12.75" customHeight="1">
      <c r="A53" s="944" t="s">
        <v>630</v>
      </c>
      <c r="B53" s="944"/>
      <c r="C53" s="944"/>
      <c r="D53" s="944"/>
      <c r="E53" s="944"/>
      <c r="F53" s="944"/>
      <c r="G53" s="944"/>
      <c r="H53" s="944"/>
      <c r="I53" s="944"/>
      <c r="J53" s="944"/>
      <c r="K53" s="944"/>
      <c r="L53" s="944"/>
      <c r="M53" s="944"/>
      <c r="N53" s="391"/>
      <c r="O53" s="391"/>
      <c r="P53" s="391"/>
      <c r="Q53" s="392"/>
      <c r="R53" s="392"/>
      <c r="S53" s="392"/>
      <c r="T53" s="392"/>
      <c r="U53" s="392"/>
      <c r="V53" s="392"/>
      <c r="W53" s="392"/>
      <c r="X53" s="392"/>
      <c r="Y53" s="392"/>
      <c r="Z53" s="392"/>
      <c r="AA53" s="392"/>
      <c r="AB53" s="392"/>
      <c r="AC53" s="393"/>
      <c r="AD53" s="393"/>
      <c r="AE53" s="393"/>
      <c r="AF53" s="393"/>
      <c r="AG53" s="393"/>
      <c r="AH53" s="393"/>
      <c r="AI53" s="393"/>
      <c r="AJ53" s="393"/>
      <c r="AK53" s="393"/>
      <c r="AL53" s="393"/>
      <c r="AM53" s="393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5"/>
      <c r="AY53" s="396"/>
      <c r="AZ53" s="396"/>
      <c r="BA53" s="396"/>
      <c r="BB53" s="396"/>
    </row>
    <row r="54" spans="1:54" s="380" customFormat="1" ht="12.75" customHeight="1">
      <c r="A54" s="945" t="s">
        <v>627</v>
      </c>
      <c r="B54" s="945"/>
      <c r="C54" s="945"/>
      <c r="D54" s="945"/>
      <c r="E54" s="945"/>
      <c r="F54" s="945"/>
      <c r="G54" s="945"/>
      <c r="H54" s="945"/>
      <c r="I54" s="945"/>
      <c r="J54" s="945"/>
      <c r="K54" s="945"/>
      <c r="L54" s="945"/>
      <c r="M54" s="945"/>
      <c r="N54" s="397"/>
      <c r="O54" s="397"/>
      <c r="P54" s="397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3"/>
      <c r="AD54" s="393"/>
      <c r="AE54" s="393"/>
      <c r="AF54" s="393"/>
      <c r="AG54" s="393"/>
      <c r="AH54" s="393"/>
      <c r="AI54" s="393"/>
      <c r="AJ54" s="393"/>
      <c r="AK54" s="393"/>
      <c r="AL54" s="393"/>
      <c r="AM54" s="393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5"/>
      <c r="AY54" s="396"/>
      <c r="AZ54" s="396"/>
      <c r="BA54" s="396"/>
      <c r="BB54" s="396"/>
    </row>
    <row r="55" spans="1:54" s="380" customFormat="1" ht="13.5" customHeight="1">
      <c r="A55" s="157"/>
      <c r="B55" s="157"/>
      <c r="C55" s="157"/>
      <c r="D55" s="157"/>
      <c r="E55" s="157"/>
      <c r="F55" s="398"/>
      <c r="G55" s="107"/>
      <c r="H55" s="107"/>
      <c r="I55" s="107"/>
      <c r="J55" s="107"/>
      <c r="K55" s="157"/>
      <c r="L55" s="157"/>
      <c r="M55" s="157"/>
      <c r="N55" s="100"/>
      <c r="O55" s="100"/>
      <c r="P55" s="100"/>
      <c r="Q55" s="392"/>
      <c r="R55" s="392"/>
      <c r="S55" s="392"/>
      <c r="T55" s="392"/>
      <c r="U55" s="392"/>
      <c r="V55" s="392"/>
      <c r="W55" s="392"/>
      <c r="X55" s="392"/>
      <c r="Y55" s="392"/>
      <c r="Z55" s="392"/>
      <c r="AA55" s="392"/>
      <c r="AB55" s="392"/>
      <c r="AC55" s="393"/>
      <c r="AD55" s="393"/>
      <c r="AE55" s="393"/>
      <c r="AF55" s="393"/>
      <c r="AG55" s="393"/>
      <c r="AH55" s="393"/>
      <c r="AI55" s="393"/>
      <c r="AJ55" s="393"/>
      <c r="AK55" s="393"/>
      <c r="AL55" s="393"/>
      <c r="AM55" s="393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5"/>
      <c r="AY55" s="396"/>
      <c r="AZ55" s="396"/>
      <c r="BA55" s="396"/>
      <c r="BB55" s="396"/>
    </row>
    <row r="56" spans="1:54" s="380" customFormat="1" ht="12.75" customHeight="1">
      <c r="A56" s="944" t="s">
        <v>705</v>
      </c>
      <c r="B56" s="944"/>
      <c r="C56" s="944"/>
      <c r="D56" s="944"/>
      <c r="E56" s="944"/>
      <c r="F56" s="944"/>
      <c r="G56" s="944"/>
      <c r="H56" s="944"/>
      <c r="I56" s="944"/>
      <c r="J56" s="944"/>
      <c r="K56" s="944"/>
      <c r="L56" s="944"/>
      <c r="M56" s="944"/>
      <c r="N56" s="391"/>
      <c r="O56" s="391"/>
      <c r="P56" s="391"/>
      <c r="Q56" s="392"/>
      <c r="R56" s="392"/>
      <c r="S56" s="392"/>
      <c r="T56" s="392"/>
      <c r="U56" s="392"/>
      <c r="V56" s="392"/>
      <c r="W56" s="392"/>
      <c r="X56" s="392"/>
      <c r="Y56" s="392"/>
      <c r="Z56" s="392"/>
      <c r="AA56" s="392"/>
      <c r="AB56" s="392"/>
      <c r="AC56" s="393"/>
      <c r="AD56" s="393"/>
      <c r="AE56" s="393"/>
      <c r="AF56" s="393"/>
      <c r="AG56" s="393"/>
      <c r="AH56" s="393"/>
      <c r="AI56" s="393"/>
      <c r="AJ56" s="393"/>
      <c r="AK56" s="393"/>
      <c r="AL56" s="393"/>
      <c r="AM56" s="393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5"/>
      <c r="AY56" s="396"/>
      <c r="AZ56" s="396"/>
      <c r="BA56" s="396"/>
      <c r="BB56" s="396"/>
    </row>
    <row r="57" spans="1:54" s="380" customFormat="1" ht="12.75" customHeight="1">
      <c r="A57" s="945" t="s">
        <v>627</v>
      </c>
      <c r="B57" s="945"/>
      <c r="C57" s="945"/>
      <c r="D57" s="945"/>
      <c r="E57" s="945"/>
      <c r="F57" s="945"/>
      <c r="G57" s="945"/>
      <c r="H57" s="945"/>
      <c r="I57" s="945"/>
      <c r="J57" s="945"/>
      <c r="K57" s="945"/>
      <c r="L57" s="945"/>
      <c r="M57" s="945"/>
      <c r="N57" s="397"/>
      <c r="O57" s="397"/>
      <c r="P57" s="397"/>
      <c r="Q57" s="392"/>
      <c r="R57" s="392"/>
      <c r="S57" s="392"/>
      <c r="T57" s="392"/>
      <c r="U57" s="392"/>
      <c r="V57" s="392"/>
      <c r="W57" s="392"/>
      <c r="X57" s="392"/>
      <c r="Y57" s="392"/>
      <c r="Z57" s="392"/>
      <c r="AA57" s="392"/>
      <c r="AB57" s="392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4"/>
      <c r="AO57" s="394"/>
      <c r="AP57" s="394"/>
      <c r="AQ57" s="394"/>
      <c r="AR57" s="394"/>
      <c r="AS57" s="394"/>
      <c r="AT57" s="394"/>
      <c r="AU57" s="394"/>
      <c r="AV57" s="394"/>
      <c r="AW57" s="394"/>
      <c r="AX57" s="395"/>
      <c r="AY57" s="396"/>
      <c r="AZ57" s="396"/>
      <c r="BA57" s="396"/>
      <c r="BB57" s="396"/>
    </row>
    <row r="58" spans="1:54" s="380" customFormat="1" ht="13.5" customHeight="1">
      <c r="A58" s="157"/>
      <c r="B58" s="157"/>
      <c r="C58" s="157"/>
      <c r="D58" s="157"/>
      <c r="E58" s="157"/>
      <c r="F58" s="398"/>
      <c r="G58" s="107"/>
      <c r="H58" s="107"/>
      <c r="I58" s="107"/>
      <c r="J58" s="107"/>
      <c r="K58" s="157"/>
      <c r="L58" s="157"/>
      <c r="M58" s="157"/>
      <c r="N58" s="100"/>
      <c r="O58" s="100"/>
      <c r="P58" s="100"/>
      <c r="Q58" s="392"/>
      <c r="R58" s="392"/>
      <c r="S58" s="392"/>
      <c r="T58" s="392"/>
      <c r="U58" s="392"/>
      <c r="V58" s="392"/>
      <c r="W58" s="392"/>
      <c r="X58" s="392"/>
      <c r="Y58" s="392"/>
      <c r="Z58" s="392"/>
      <c r="AA58" s="392"/>
      <c r="AB58" s="392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4"/>
      <c r="AO58" s="394"/>
      <c r="AP58" s="394"/>
      <c r="AQ58" s="394"/>
      <c r="AR58" s="394"/>
      <c r="AS58" s="394"/>
      <c r="AT58" s="394"/>
      <c r="AU58" s="394"/>
      <c r="AV58" s="394"/>
      <c r="AW58" s="394"/>
      <c r="AX58" s="395"/>
      <c r="AY58" s="396"/>
      <c r="AZ58" s="396"/>
      <c r="BA58" s="396"/>
      <c r="BB58" s="396"/>
    </row>
    <row r="59" spans="1:54" s="380" customFormat="1" ht="12.75" customHeight="1">
      <c r="A59" s="944" t="s">
        <v>629</v>
      </c>
      <c r="B59" s="944"/>
      <c r="C59" s="944"/>
      <c r="D59" s="944"/>
      <c r="E59" s="944"/>
      <c r="F59" s="944"/>
      <c r="G59" s="944"/>
      <c r="H59" s="944"/>
      <c r="I59" s="944"/>
      <c r="J59" s="944"/>
      <c r="K59" s="944"/>
      <c r="L59" s="944"/>
      <c r="M59" s="944"/>
      <c r="N59" s="391"/>
      <c r="O59" s="391"/>
      <c r="P59" s="391"/>
      <c r="Q59" s="392"/>
      <c r="R59" s="392"/>
      <c r="S59" s="392"/>
      <c r="T59" s="392"/>
      <c r="U59" s="392"/>
      <c r="V59" s="392"/>
      <c r="W59" s="392"/>
      <c r="X59" s="392"/>
      <c r="Y59" s="392"/>
      <c r="Z59" s="392"/>
      <c r="AA59" s="392"/>
      <c r="AB59" s="392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5"/>
      <c r="AY59" s="396"/>
      <c r="AZ59" s="396"/>
      <c r="BA59" s="396"/>
      <c r="BB59" s="396"/>
    </row>
    <row r="60" spans="1:54" s="380" customFormat="1" ht="12.75" customHeight="1">
      <c r="A60" s="945" t="s">
        <v>627</v>
      </c>
      <c r="B60" s="945"/>
      <c r="C60" s="945"/>
      <c r="D60" s="945"/>
      <c r="E60" s="945"/>
      <c r="F60" s="945"/>
      <c r="G60" s="945"/>
      <c r="H60" s="945"/>
      <c r="I60" s="945"/>
      <c r="J60" s="945"/>
      <c r="K60" s="945"/>
      <c r="L60" s="945"/>
      <c r="M60" s="945"/>
      <c r="N60" s="397"/>
      <c r="O60" s="397"/>
      <c r="P60" s="397"/>
      <c r="Q60" s="392"/>
      <c r="R60" s="392"/>
      <c r="S60" s="392"/>
      <c r="T60" s="392"/>
      <c r="U60" s="392"/>
      <c r="V60" s="392"/>
      <c r="W60" s="392"/>
      <c r="X60" s="392"/>
      <c r="Y60" s="392"/>
      <c r="Z60" s="392"/>
      <c r="AA60" s="392"/>
      <c r="AB60" s="392"/>
      <c r="AC60" s="393"/>
      <c r="AD60" s="393"/>
      <c r="AE60" s="393"/>
      <c r="AF60" s="393"/>
      <c r="AG60" s="393"/>
      <c r="AH60" s="393"/>
      <c r="AI60" s="393"/>
      <c r="AJ60" s="393"/>
      <c r="AK60" s="393"/>
      <c r="AL60" s="393"/>
      <c r="AM60" s="393"/>
      <c r="AN60" s="394"/>
      <c r="AO60" s="394"/>
      <c r="AP60" s="394"/>
      <c r="AQ60" s="394"/>
      <c r="AR60" s="394"/>
      <c r="AS60" s="394"/>
      <c r="AT60" s="394"/>
      <c r="AU60" s="394"/>
      <c r="AV60" s="394"/>
      <c r="AW60" s="394"/>
      <c r="AX60" s="395"/>
      <c r="AY60" s="396"/>
      <c r="AZ60" s="396"/>
      <c r="BA60" s="396"/>
      <c r="BB60" s="396"/>
    </row>
    <row r="61" spans="1:54" s="380" customFormat="1" ht="13.5" customHeight="1">
      <c r="A61" s="157"/>
      <c r="B61" s="157"/>
      <c r="C61" s="157"/>
      <c r="D61" s="157"/>
      <c r="E61" s="157"/>
      <c r="F61" s="398"/>
      <c r="G61" s="107"/>
      <c r="H61" s="107"/>
      <c r="I61" s="107"/>
      <c r="J61" s="107"/>
      <c r="K61" s="157"/>
      <c r="L61" s="157"/>
      <c r="M61" s="157"/>
      <c r="N61" s="100"/>
      <c r="O61" s="100"/>
      <c r="P61" s="100"/>
      <c r="Q61" s="392"/>
      <c r="R61" s="392"/>
      <c r="S61" s="392"/>
      <c r="T61" s="392"/>
      <c r="U61" s="392"/>
      <c r="V61" s="392"/>
      <c r="W61" s="392"/>
      <c r="X61" s="392"/>
      <c r="Y61" s="392"/>
      <c r="Z61" s="392"/>
      <c r="AA61" s="392"/>
      <c r="AB61" s="392"/>
      <c r="AC61" s="393"/>
      <c r="AD61" s="393"/>
      <c r="AE61" s="393"/>
      <c r="AF61" s="393"/>
      <c r="AG61" s="393"/>
      <c r="AH61" s="393"/>
      <c r="AI61" s="393"/>
      <c r="AJ61" s="393"/>
      <c r="AK61" s="393"/>
      <c r="AL61" s="393"/>
      <c r="AM61" s="393"/>
      <c r="AN61" s="394"/>
      <c r="AO61" s="394"/>
      <c r="AP61" s="394"/>
      <c r="AQ61" s="394"/>
      <c r="AR61" s="394"/>
      <c r="AS61" s="394"/>
      <c r="AT61" s="394"/>
      <c r="AU61" s="394"/>
      <c r="AV61" s="394"/>
      <c r="AW61" s="394"/>
      <c r="AX61" s="395"/>
      <c r="AY61" s="396"/>
      <c r="AZ61" s="396"/>
      <c r="BA61" s="396"/>
      <c r="BB61" s="396"/>
    </row>
    <row r="62" spans="1:54" s="380" customFormat="1" ht="12.75" customHeight="1">
      <c r="A62" s="944" t="s">
        <v>628</v>
      </c>
      <c r="B62" s="944"/>
      <c r="C62" s="944"/>
      <c r="D62" s="944"/>
      <c r="E62" s="944"/>
      <c r="F62" s="944"/>
      <c r="G62" s="944"/>
      <c r="H62" s="944"/>
      <c r="I62" s="944"/>
      <c r="J62" s="944"/>
      <c r="K62" s="944"/>
      <c r="L62" s="944"/>
      <c r="M62" s="944"/>
      <c r="N62" s="391"/>
      <c r="O62" s="391"/>
      <c r="P62" s="391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3"/>
      <c r="AD62" s="393"/>
      <c r="AE62" s="393"/>
      <c r="AF62" s="393"/>
      <c r="AG62" s="393"/>
      <c r="AH62" s="393"/>
      <c r="AI62" s="393"/>
      <c r="AJ62" s="393"/>
      <c r="AK62" s="393"/>
      <c r="AL62" s="393"/>
      <c r="AM62" s="393"/>
      <c r="AN62" s="394"/>
      <c r="AO62" s="394"/>
      <c r="AP62" s="394"/>
      <c r="AQ62" s="394"/>
      <c r="AR62" s="394"/>
      <c r="AS62" s="394"/>
      <c r="AT62" s="394"/>
      <c r="AU62" s="394"/>
      <c r="AV62" s="394"/>
      <c r="AW62" s="394"/>
      <c r="AX62" s="395"/>
      <c r="AY62" s="396"/>
      <c r="AZ62" s="396"/>
      <c r="BA62" s="396"/>
      <c r="BB62" s="396"/>
    </row>
    <row r="63" spans="1:54" s="380" customFormat="1" ht="12.75" customHeight="1">
      <c r="A63" s="945" t="s">
        <v>627</v>
      </c>
      <c r="B63" s="945"/>
      <c r="C63" s="945"/>
      <c r="D63" s="945"/>
      <c r="E63" s="945"/>
      <c r="F63" s="945"/>
      <c r="G63" s="945"/>
      <c r="H63" s="945"/>
      <c r="I63" s="945"/>
      <c r="J63" s="945"/>
      <c r="K63" s="945"/>
      <c r="L63" s="945"/>
      <c r="M63" s="945"/>
      <c r="N63" s="397"/>
      <c r="O63" s="397"/>
      <c r="P63" s="397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3"/>
      <c r="AD63" s="393"/>
      <c r="AE63" s="393"/>
      <c r="AF63" s="393"/>
      <c r="AG63" s="393"/>
      <c r="AH63" s="393"/>
      <c r="AI63" s="393"/>
      <c r="AJ63" s="393"/>
      <c r="AK63" s="393"/>
      <c r="AL63" s="393"/>
      <c r="AM63" s="393"/>
      <c r="AN63" s="394"/>
      <c r="AO63" s="394"/>
      <c r="AP63" s="394"/>
      <c r="AQ63" s="394"/>
      <c r="AR63" s="394"/>
      <c r="AS63" s="394"/>
      <c r="AT63" s="394"/>
      <c r="AU63" s="394"/>
      <c r="AV63" s="394"/>
      <c r="AW63" s="394"/>
      <c r="AX63" s="395"/>
      <c r="AY63" s="396"/>
      <c r="AZ63" s="396"/>
      <c r="BA63" s="396"/>
      <c r="BB63" s="396"/>
    </row>
    <row r="64" spans="1:54" s="380" customFormat="1" ht="13.5" customHeight="1">
      <c r="A64" s="157"/>
      <c r="B64" s="157"/>
      <c r="C64" s="157"/>
      <c r="D64" s="157"/>
      <c r="E64" s="157"/>
      <c r="F64" s="398"/>
      <c r="G64" s="107"/>
      <c r="H64" s="107"/>
      <c r="I64" s="107"/>
      <c r="J64" s="107"/>
      <c r="K64" s="157"/>
      <c r="L64" s="157"/>
      <c r="M64" s="157"/>
      <c r="N64" s="100"/>
      <c r="O64" s="100"/>
      <c r="P64" s="100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3"/>
      <c r="AD64" s="393"/>
      <c r="AE64" s="393"/>
      <c r="AF64" s="393"/>
      <c r="AG64" s="393"/>
      <c r="AH64" s="393"/>
      <c r="AI64" s="393"/>
      <c r="AJ64" s="393"/>
      <c r="AK64" s="393"/>
      <c r="AL64" s="393"/>
      <c r="AM64" s="393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5"/>
      <c r="AY64" s="396"/>
      <c r="AZ64" s="396"/>
      <c r="BA64" s="396"/>
      <c r="BB64" s="396"/>
    </row>
    <row r="65" spans="1:13" s="100" customFormat="1" ht="15">
      <c r="A65" s="102"/>
      <c r="B65" s="102"/>
      <c r="C65" s="102"/>
      <c r="D65" s="102"/>
      <c r="E65" s="102"/>
      <c r="F65" s="157"/>
      <c r="G65" s="768"/>
      <c r="H65" s="768"/>
      <c r="I65" s="768"/>
      <c r="J65" s="768"/>
      <c r="K65" s="102"/>
      <c r="L65" s="102"/>
      <c r="M65" s="102"/>
    </row>
  </sheetData>
  <mergeCells count="53">
    <mergeCell ref="A62:M62"/>
    <mergeCell ref="A63:M63"/>
    <mergeCell ref="G65:J65"/>
    <mergeCell ref="A53:M53"/>
    <mergeCell ref="A54:M54"/>
    <mergeCell ref="A56:M56"/>
    <mergeCell ref="A57:M57"/>
    <mergeCell ref="A59:M59"/>
    <mergeCell ref="A60:M60"/>
    <mergeCell ref="A50:G50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38:G38"/>
    <mergeCell ref="L23:M24"/>
    <mergeCell ref="G24:G25"/>
    <mergeCell ref="H24:H25"/>
    <mergeCell ref="I24:I25"/>
    <mergeCell ref="K24:K25"/>
    <mergeCell ref="A27:M27"/>
    <mergeCell ref="A33:G33"/>
    <mergeCell ref="A34:G34"/>
    <mergeCell ref="A35:G35"/>
    <mergeCell ref="A36:G36"/>
    <mergeCell ref="A37:G37"/>
    <mergeCell ref="D19:E19"/>
    <mergeCell ref="J21:K21"/>
    <mergeCell ref="A23:A25"/>
    <mergeCell ref="B23:B25"/>
    <mergeCell ref="C23:C25"/>
    <mergeCell ref="D23:D25"/>
    <mergeCell ref="E23:G23"/>
    <mergeCell ref="H23:K23"/>
    <mergeCell ref="D18:E18"/>
    <mergeCell ref="A1:B1"/>
    <mergeCell ref="J1:M1"/>
    <mergeCell ref="A2:B2"/>
    <mergeCell ref="J2:M2"/>
    <mergeCell ref="A3:B3"/>
    <mergeCell ref="J3:M3"/>
    <mergeCell ref="A6:K6"/>
    <mergeCell ref="B12:K12"/>
    <mergeCell ref="B15:M15"/>
    <mergeCell ref="D16:E16"/>
    <mergeCell ref="D17:E1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5C73-05FF-4EE2-BB9C-1D17D405A49A}">
  <dimension ref="A1:G7"/>
  <sheetViews>
    <sheetView workbookViewId="0">
      <selection activeCell="E22" sqref="E22"/>
    </sheetView>
  </sheetViews>
  <sheetFormatPr defaultRowHeight="15"/>
  <cols>
    <col min="1" max="1" width="22" customWidth="1"/>
    <col min="2" max="2" width="44.5703125" customWidth="1"/>
    <col min="3" max="3" width="27.85546875" style="507" customWidth="1"/>
    <col min="4" max="4" width="19.140625" customWidth="1"/>
    <col min="5" max="5" width="20.85546875" customWidth="1"/>
    <col min="6" max="6" width="44.5703125" style="507" customWidth="1"/>
    <col min="7" max="7" width="22" customWidth="1"/>
  </cols>
  <sheetData>
    <row r="1" spans="1:7">
      <c r="A1" s="508"/>
      <c r="B1" s="509" t="s">
        <v>810</v>
      </c>
      <c r="C1" s="510" t="s">
        <v>807</v>
      </c>
      <c r="D1" s="511" t="s">
        <v>809</v>
      </c>
      <c r="E1" s="517" t="s">
        <v>811</v>
      </c>
      <c r="F1" s="518" t="s">
        <v>807</v>
      </c>
      <c r="G1" s="511" t="s">
        <v>814</v>
      </c>
    </row>
    <row r="2" spans="1:7" ht="30" customHeight="1">
      <c r="A2" s="512" t="s">
        <v>802</v>
      </c>
      <c r="B2" s="506" t="s">
        <v>796</v>
      </c>
      <c r="C2" s="946" t="s">
        <v>808</v>
      </c>
      <c r="D2" s="513">
        <v>97800</v>
      </c>
      <c r="E2" s="951" t="s">
        <v>812</v>
      </c>
      <c r="F2" s="948" t="s">
        <v>813</v>
      </c>
      <c r="G2" s="953">
        <f>513679.52*1.22</f>
        <v>626689.01439999999</v>
      </c>
    </row>
    <row r="3" spans="1:7">
      <c r="A3" s="512" t="s">
        <v>806</v>
      </c>
      <c r="B3" s="506" t="s">
        <v>797</v>
      </c>
      <c r="C3" s="946"/>
      <c r="D3" s="513">
        <v>721250</v>
      </c>
      <c r="E3" s="951"/>
      <c r="F3" s="949"/>
      <c r="G3" s="954"/>
    </row>
    <row r="4" spans="1:7">
      <c r="A4" s="512" t="s">
        <v>805</v>
      </c>
      <c r="B4" s="506" t="s">
        <v>798</v>
      </c>
      <c r="C4" s="946"/>
      <c r="D4" s="513">
        <v>396993.34</v>
      </c>
      <c r="E4" s="951"/>
      <c r="F4" s="949"/>
      <c r="G4" s="954"/>
    </row>
    <row r="5" spans="1:7">
      <c r="A5" s="512" t="s">
        <v>804</v>
      </c>
      <c r="B5" s="506" t="s">
        <v>799</v>
      </c>
      <c r="C5" s="946"/>
      <c r="D5" s="513">
        <v>294350</v>
      </c>
      <c r="E5" s="951"/>
      <c r="F5" s="949"/>
      <c r="G5" s="954"/>
    </row>
    <row r="6" spans="1:7">
      <c r="A6" s="512" t="s">
        <v>803</v>
      </c>
      <c r="B6" s="506" t="s">
        <v>800</v>
      </c>
      <c r="C6" s="946"/>
      <c r="D6" s="513">
        <v>655750</v>
      </c>
      <c r="E6" s="951"/>
      <c r="F6" s="949"/>
      <c r="G6" s="954"/>
    </row>
    <row r="7" spans="1:7" ht="15.75" thickBot="1">
      <c r="A7" s="514" t="s">
        <v>802</v>
      </c>
      <c r="B7" s="515" t="s">
        <v>801</v>
      </c>
      <c r="C7" s="947"/>
      <c r="D7" s="516">
        <v>368750</v>
      </c>
      <c r="E7" s="952"/>
      <c r="F7" s="950"/>
      <c r="G7" s="955"/>
    </row>
  </sheetData>
  <mergeCells count="4">
    <mergeCell ref="C2:C7"/>
    <mergeCell ref="F2:F7"/>
    <mergeCell ref="E2:E7"/>
    <mergeCell ref="G2:G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6DDD-5379-4E26-A91E-D01BDE6ED315}">
  <sheetPr>
    <tabColor rgb="FF00B0F0"/>
    <pageSetUpPr fitToPage="1"/>
  </sheetPr>
  <dimension ref="A1:Q59"/>
  <sheetViews>
    <sheetView view="pageBreakPreview" topLeftCell="A19" zoomScale="85" zoomScaleNormal="85" zoomScaleSheetLayoutView="85" workbookViewId="0">
      <selection activeCell="AB39" sqref="AB39"/>
    </sheetView>
  </sheetViews>
  <sheetFormatPr defaultRowHeight="15.75" outlineLevelCol="1"/>
  <cols>
    <col min="1" max="1" width="10.28515625" style="6" customWidth="1"/>
    <col min="2" max="2" width="21.85546875" style="6" customWidth="1"/>
    <col min="3" max="3" width="51.5703125" style="6" customWidth="1"/>
    <col min="4" max="4" width="15.42578125" style="6" customWidth="1"/>
    <col min="5" max="5" width="16.42578125" style="6" customWidth="1"/>
    <col min="6" max="6" width="16.5703125" style="6" customWidth="1"/>
    <col min="7" max="7" width="15.85546875" style="6" customWidth="1"/>
    <col min="8" max="8" width="22.28515625" style="6" customWidth="1"/>
    <col min="9" max="9" width="56.5703125" style="7" hidden="1" customWidth="1" outlineLevel="1"/>
    <col min="10" max="10" width="11.5703125" style="6" hidden="1" customWidth="1" outlineLevel="1"/>
    <col min="11" max="11" width="41.42578125" style="6" hidden="1" customWidth="1" outlineLevel="1"/>
    <col min="12" max="12" width="22.140625" style="6" hidden="1" customWidth="1" outlineLevel="1"/>
    <col min="13" max="13" width="19.7109375" style="6" hidden="1" customWidth="1" outlineLevel="1"/>
    <col min="14" max="16" width="9.140625" style="6" hidden="1" customWidth="1" outlineLevel="1"/>
    <col min="17" max="17" width="9.140625" style="6" collapsed="1"/>
    <col min="18" max="16384" width="9.140625" style="6"/>
  </cols>
  <sheetData>
    <row r="1" spans="1:16" ht="18.75">
      <c r="A1" s="685" t="str">
        <f>CONCATENATE("АКТ № ",I1)</f>
        <v>АКТ № 2</v>
      </c>
      <c r="B1" s="685"/>
      <c r="C1" s="685"/>
      <c r="D1" s="685"/>
      <c r="E1" s="685"/>
      <c r="F1" s="685"/>
      <c r="G1" s="685"/>
      <c r="H1" s="685"/>
      <c r="I1" s="64">
        <v>2</v>
      </c>
      <c r="J1" s="63" t="s">
        <v>59</v>
      </c>
      <c r="K1" s="62">
        <f ca="1">TODAY()</f>
        <v>46161</v>
      </c>
    </row>
    <row r="2" spans="1:16" ht="18.75">
      <c r="A2" s="685" t="s">
        <v>58</v>
      </c>
      <c r="B2" s="685"/>
      <c r="C2" s="685"/>
      <c r="D2" s="685"/>
      <c r="E2" s="685"/>
      <c r="F2" s="685"/>
      <c r="G2" s="685"/>
      <c r="H2" s="685"/>
    </row>
    <row r="3" spans="1:16" ht="18.75">
      <c r="A3" s="686">
        <f ca="1">K1</f>
        <v>46161</v>
      </c>
      <c r="B3" s="685"/>
      <c r="C3" s="685"/>
      <c r="D3" s="685"/>
      <c r="E3" s="685"/>
      <c r="F3" s="685"/>
      <c r="G3" s="685"/>
      <c r="H3" s="685"/>
    </row>
    <row r="4" spans="1:16" ht="18.75">
      <c r="A4" s="17" t="s">
        <v>57</v>
      </c>
      <c r="B4" s="17"/>
      <c r="C4" s="17"/>
      <c r="D4" s="17"/>
      <c r="E4" s="17"/>
      <c r="F4" s="17"/>
      <c r="G4" s="17"/>
      <c r="H4" s="61">
        <f ca="1">K1</f>
        <v>46161</v>
      </c>
    </row>
    <row r="5" spans="1:16" ht="18.75">
      <c r="A5" s="17" t="s">
        <v>56</v>
      </c>
      <c r="B5" s="17"/>
      <c r="C5" s="17"/>
      <c r="D5" s="17"/>
      <c r="E5" s="17"/>
      <c r="F5" s="17"/>
      <c r="G5" s="17"/>
      <c r="H5" s="17"/>
    </row>
    <row r="6" spans="1:16" ht="18.75">
      <c r="A6" s="687" t="s">
        <v>55</v>
      </c>
      <c r="B6" s="687"/>
      <c r="C6" s="687"/>
      <c r="D6" s="687"/>
      <c r="E6" s="687"/>
      <c r="F6" s="687"/>
      <c r="G6" s="687"/>
      <c r="H6" s="687"/>
    </row>
    <row r="7" spans="1:16" s="8" customFormat="1" ht="18.75">
      <c r="A7" s="684" t="s">
        <v>54</v>
      </c>
      <c r="B7" s="684"/>
      <c r="C7" s="684"/>
      <c r="D7" s="684"/>
      <c r="E7" s="684"/>
      <c r="F7" s="684"/>
      <c r="G7" s="684"/>
      <c r="H7" s="684"/>
      <c r="I7" s="9"/>
    </row>
    <row r="8" spans="1:16" ht="18.75">
      <c r="A8" s="17" t="s">
        <v>53</v>
      </c>
      <c r="B8" s="17"/>
      <c r="C8" s="17"/>
      <c r="D8" s="17"/>
      <c r="E8" s="17"/>
      <c r="F8" s="17"/>
      <c r="G8" s="17"/>
      <c r="H8" s="17"/>
    </row>
    <row r="9" spans="1:16" ht="18.75">
      <c r="A9" s="11" t="s">
        <v>52</v>
      </c>
      <c r="B9" s="11"/>
      <c r="C9" s="11"/>
      <c r="D9" s="11"/>
      <c r="E9" s="11"/>
      <c r="F9" s="11"/>
      <c r="G9" s="11"/>
      <c r="H9" s="11"/>
    </row>
    <row r="10" spans="1:16" s="8" customFormat="1" ht="18.75">
      <c r="A10" s="684" t="s">
        <v>51</v>
      </c>
      <c r="B10" s="684"/>
      <c r="C10" s="684"/>
      <c r="D10" s="684"/>
      <c r="E10" s="684"/>
      <c r="F10" s="684"/>
      <c r="G10" s="684"/>
      <c r="H10" s="684"/>
      <c r="I10" s="9"/>
    </row>
    <row r="11" spans="1:16" ht="18.75">
      <c r="A11" s="15" t="s">
        <v>50</v>
      </c>
      <c r="B11" s="17"/>
      <c r="C11" s="17"/>
      <c r="D11" s="17"/>
      <c r="E11" s="17"/>
      <c r="F11" s="17"/>
      <c r="G11" s="17"/>
      <c r="H11" s="17"/>
    </row>
    <row r="12" spans="1:16" ht="18.75">
      <c r="A12" s="15" t="s">
        <v>49</v>
      </c>
      <c r="B12" s="17"/>
      <c r="C12" s="17"/>
      <c r="D12" s="17"/>
      <c r="E12" s="17"/>
      <c r="F12" s="17"/>
      <c r="G12" s="17"/>
      <c r="H12" s="17"/>
    </row>
    <row r="13" spans="1:16" ht="18.75">
      <c r="A13" s="17" t="s">
        <v>48</v>
      </c>
      <c r="B13" s="17"/>
      <c r="C13" s="17"/>
      <c r="D13" s="17"/>
      <c r="E13" s="17"/>
      <c r="F13" s="17"/>
      <c r="G13" s="17"/>
      <c r="H13" s="17"/>
    </row>
    <row r="14" spans="1:16" ht="18.75">
      <c r="A14" s="21" t="s">
        <v>47</v>
      </c>
      <c r="B14" s="21"/>
      <c r="C14" s="21"/>
      <c r="D14" s="21"/>
      <c r="E14" s="21"/>
      <c r="F14" s="21"/>
      <c r="G14" s="21" t="s">
        <v>46</v>
      </c>
      <c r="H14" s="21"/>
    </row>
    <row r="15" spans="1:16" ht="18.75">
      <c r="A15" s="17" t="s">
        <v>45</v>
      </c>
      <c r="B15" s="60"/>
      <c r="C15" s="60"/>
      <c r="D15" s="17"/>
      <c r="E15" s="17"/>
      <c r="F15" s="17"/>
      <c r="G15" s="17"/>
      <c r="H15" s="17"/>
      <c r="I15" s="10"/>
      <c r="L15" s="58"/>
      <c r="M15" s="59"/>
      <c r="N15" s="58"/>
      <c r="O15" s="54"/>
      <c r="P15" s="57"/>
    </row>
    <row r="16" spans="1:16" ht="18.75" customHeight="1">
      <c r="A16" s="682" t="s">
        <v>41</v>
      </c>
      <c r="B16" s="682"/>
      <c r="C16" s="682"/>
      <c r="D16" s="11"/>
      <c r="E16" s="11"/>
      <c r="F16" s="11"/>
      <c r="G16" s="56" t="s">
        <v>44</v>
      </c>
      <c r="H16" s="11"/>
      <c r="I16" s="10"/>
      <c r="L16" s="55"/>
      <c r="M16" s="55"/>
      <c r="N16" s="55"/>
      <c r="O16" s="55"/>
      <c r="P16" s="54"/>
    </row>
    <row r="17" spans="1:16" s="8" customFormat="1" ht="15">
      <c r="A17" s="683" t="s">
        <v>36</v>
      </c>
      <c r="B17" s="683"/>
      <c r="C17" s="683"/>
      <c r="D17" s="683"/>
      <c r="E17" s="683"/>
      <c r="F17" s="683"/>
      <c r="G17" s="683"/>
      <c r="H17" s="683"/>
      <c r="I17" s="9"/>
      <c r="L17" s="55"/>
      <c r="M17" s="55"/>
      <c r="N17" s="55"/>
      <c r="O17" s="55"/>
      <c r="P17" s="54"/>
    </row>
    <row r="18" spans="1:16" ht="18.75">
      <c r="A18" s="17" t="s">
        <v>43</v>
      </c>
      <c r="B18" s="17"/>
      <c r="C18" s="17"/>
      <c r="D18" s="17"/>
      <c r="E18" s="17"/>
      <c r="F18" s="17"/>
      <c r="G18" s="17"/>
      <c r="H18" s="17"/>
      <c r="I18" s="10"/>
      <c r="L18" s="55"/>
      <c r="M18" s="55"/>
      <c r="N18" s="55"/>
      <c r="O18" s="55"/>
      <c r="P18" s="54"/>
    </row>
    <row r="19" spans="1:16" ht="18.75">
      <c r="A19" s="17" t="s">
        <v>42</v>
      </c>
      <c r="B19" s="17"/>
      <c r="C19" s="17"/>
      <c r="D19" s="17"/>
      <c r="E19" s="17"/>
      <c r="F19" s="17"/>
      <c r="G19" s="17"/>
      <c r="H19" s="17"/>
      <c r="I19" s="10"/>
      <c r="L19" s="55"/>
      <c r="M19" s="55"/>
      <c r="N19" s="55"/>
      <c r="O19" s="55"/>
      <c r="P19" s="54"/>
    </row>
    <row r="20" spans="1:16" ht="18.75" customHeight="1">
      <c r="A20" s="688" t="s">
        <v>41</v>
      </c>
      <c r="B20" s="688"/>
      <c r="C20" s="688"/>
      <c r="D20" s="21"/>
      <c r="E20" s="21"/>
      <c r="F20" s="21"/>
      <c r="G20" s="56" t="s">
        <v>40</v>
      </c>
      <c r="H20" s="21"/>
      <c r="I20" s="10"/>
      <c r="L20" s="55"/>
      <c r="M20" s="55"/>
      <c r="N20" s="55"/>
      <c r="O20" s="55"/>
      <c r="P20" s="54"/>
    </row>
    <row r="21" spans="1:16" s="8" customFormat="1" ht="15">
      <c r="A21" s="683" t="s">
        <v>36</v>
      </c>
      <c r="B21" s="683"/>
      <c r="C21" s="683"/>
      <c r="D21" s="683"/>
      <c r="E21" s="683"/>
      <c r="F21" s="683"/>
      <c r="G21" s="683"/>
      <c r="H21" s="683"/>
      <c r="I21" s="9"/>
      <c r="L21" s="55"/>
      <c r="M21" s="55"/>
      <c r="N21" s="55"/>
      <c r="O21" s="55"/>
      <c r="P21" s="54"/>
    </row>
    <row r="22" spans="1:16" ht="18.75">
      <c r="A22" s="15" t="s">
        <v>39</v>
      </c>
      <c r="B22" s="17"/>
      <c r="C22" s="17"/>
      <c r="D22" s="17"/>
      <c r="E22" s="17"/>
      <c r="F22" s="17"/>
      <c r="G22" s="17"/>
      <c r="H22" s="17"/>
      <c r="I22" s="10"/>
    </row>
    <row r="23" spans="1:16" ht="18.75">
      <c r="A23" s="21" t="s">
        <v>38</v>
      </c>
      <c r="B23" s="21"/>
      <c r="C23" s="21"/>
      <c r="D23" s="21"/>
      <c r="E23" s="21"/>
      <c r="F23" s="21"/>
      <c r="G23" s="21" t="s">
        <v>37</v>
      </c>
      <c r="H23" s="21"/>
      <c r="I23" s="10" t="s">
        <v>30</v>
      </c>
    </row>
    <row r="24" spans="1:16" s="8" customFormat="1" ht="15">
      <c r="A24" s="683" t="s">
        <v>36</v>
      </c>
      <c r="B24" s="683"/>
      <c r="C24" s="683"/>
      <c r="D24" s="683"/>
      <c r="E24" s="683"/>
      <c r="F24" s="683"/>
      <c r="G24" s="683"/>
      <c r="H24" s="683"/>
      <c r="I24" s="9"/>
    </row>
    <row r="25" spans="1:16" ht="18.75">
      <c r="A25" s="15" t="s">
        <v>35</v>
      </c>
      <c r="B25" s="17"/>
      <c r="C25" s="17"/>
      <c r="D25" s="17"/>
      <c r="E25" s="17"/>
      <c r="F25" s="17"/>
      <c r="G25" s="17"/>
      <c r="H25" s="17"/>
    </row>
    <row r="26" spans="1:16" s="12" customFormat="1" ht="18.75">
      <c r="A26" s="15" t="s">
        <v>34</v>
      </c>
      <c r="B26" s="15"/>
      <c r="C26" s="15"/>
      <c r="D26" s="15"/>
      <c r="E26" s="15"/>
      <c r="F26" s="15"/>
      <c r="G26" s="15"/>
      <c r="H26" s="15"/>
      <c r="I26" s="49"/>
    </row>
    <row r="27" spans="1:16" ht="18.75">
      <c r="A27" s="53" t="s">
        <v>62</v>
      </c>
      <c r="B27" s="53"/>
      <c r="C27" s="53"/>
      <c r="D27" s="11"/>
      <c r="E27" s="11"/>
      <c r="F27" s="11"/>
      <c r="G27" s="11"/>
      <c r="H27" s="11"/>
    </row>
    <row r="28" spans="1:16" s="8" customFormat="1" ht="15">
      <c r="A28" s="683" t="s">
        <v>32</v>
      </c>
      <c r="B28" s="683"/>
      <c r="C28" s="683"/>
      <c r="D28" s="683"/>
      <c r="E28" s="683"/>
      <c r="F28" s="683"/>
      <c r="G28" s="683"/>
      <c r="H28" s="683"/>
      <c r="I28" s="9"/>
    </row>
    <row r="29" spans="1:16" s="12" customFormat="1" ht="18.75">
      <c r="A29" s="15" t="s">
        <v>31</v>
      </c>
      <c r="B29" s="15"/>
      <c r="C29" s="15"/>
      <c r="D29" s="15"/>
      <c r="E29" s="15"/>
      <c r="F29" s="15"/>
      <c r="G29" s="15"/>
      <c r="H29" s="15"/>
      <c r="I29" s="49"/>
    </row>
    <row r="30" spans="1:16" s="51" customFormat="1" ht="41.25" customHeight="1">
      <c r="A30" s="883" t="s">
        <v>61</v>
      </c>
      <c r="B30" s="883"/>
      <c r="C30" s="883"/>
      <c r="D30" s="883"/>
      <c r="E30" s="883"/>
      <c r="F30" s="883"/>
      <c r="G30" s="883"/>
      <c r="H30" s="883"/>
      <c r="I30" s="52"/>
    </row>
    <row r="31" spans="1:16" s="51" customFormat="1" ht="18.75" customHeight="1">
      <c r="A31" s="884"/>
      <c r="B31" s="884"/>
      <c r="C31" s="884"/>
      <c r="D31" s="884"/>
      <c r="E31" s="884"/>
      <c r="F31" s="884"/>
      <c r="G31" s="884"/>
      <c r="H31" s="884"/>
      <c r="I31" s="52"/>
    </row>
    <row r="32" spans="1:16" s="8" customFormat="1" ht="39" customHeight="1">
      <c r="A32" s="689" t="s">
        <v>29</v>
      </c>
      <c r="B32" s="689"/>
      <c r="C32" s="689"/>
      <c r="D32" s="689"/>
      <c r="E32" s="689"/>
      <c r="F32" s="689"/>
      <c r="G32" s="689"/>
      <c r="H32" s="689"/>
      <c r="I32" s="50"/>
    </row>
    <row r="33" spans="1:16" s="12" customFormat="1" ht="18.75">
      <c r="A33" s="15" t="s">
        <v>28</v>
      </c>
      <c r="B33" s="15"/>
      <c r="C33" s="15"/>
      <c r="D33" s="15"/>
      <c r="E33" s="15"/>
      <c r="F33" s="15"/>
      <c r="G33" s="15"/>
      <c r="H33" s="15"/>
      <c r="I33" s="49"/>
    </row>
    <row r="34" spans="1:16" s="12" customFormat="1" ht="18.75">
      <c r="A34" s="15"/>
      <c r="B34" s="15"/>
      <c r="C34" s="15"/>
      <c r="D34" s="15"/>
      <c r="E34" s="15"/>
      <c r="F34" s="15"/>
      <c r="G34" s="15"/>
      <c r="H34" s="15"/>
      <c r="I34" s="49"/>
    </row>
    <row r="35" spans="1:16" s="12" customFormat="1" ht="18.75">
      <c r="A35" s="15"/>
      <c r="B35" s="15"/>
      <c r="C35" s="15"/>
      <c r="D35" s="15"/>
      <c r="E35" s="15"/>
      <c r="F35" s="15"/>
      <c r="G35" s="15"/>
      <c r="H35" s="15"/>
      <c r="I35" s="49"/>
    </row>
    <row r="36" spans="1:16" s="46" customFormat="1" ht="38.25" thickBot="1">
      <c r="A36" s="48" t="s">
        <v>0</v>
      </c>
      <c r="B36" s="48" t="s">
        <v>27</v>
      </c>
      <c r="C36" s="48" t="s">
        <v>26</v>
      </c>
      <c r="D36" s="48" t="s">
        <v>25</v>
      </c>
      <c r="E36" s="48" t="s">
        <v>24</v>
      </c>
      <c r="F36" s="48" t="s">
        <v>23</v>
      </c>
      <c r="G36" s="48" t="s">
        <v>22</v>
      </c>
      <c r="H36" s="48" t="s">
        <v>21</v>
      </c>
      <c r="I36" s="693" t="e">
        <f>G39+#REF!</f>
        <v>#REF!</v>
      </c>
      <c r="J36" s="694"/>
      <c r="K36" s="694"/>
      <c r="L36" s="694"/>
      <c r="M36" s="694"/>
      <c r="N36" s="47"/>
      <c r="O36" s="47"/>
      <c r="P36" s="47"/>
    </row>
    <row r="37" spans="1:16" s="30" customFormat="1" ht="19.5" thickBot="1">
      <c r="A37" s="45">
        <v>1</v>
      </c>
      <c r="B37" s="45">
        <v>2</v>
      </c>
      <c r="C37" s="45">
        <v>3</v>
      </c>
      <c r="D37" s="45">
        <v>4</v>
      </c>
      <c r="E37" s="45">
        <v>5</v>
      </c>
      <c r="F37" s="45">
        <v>6</v>
      </c>
      <c r="G37" s="45">
        <v>7</v>
      </c>
      <c r="H37" s="44">
        <v>8</v>
      </c>
      <c r="I37" s="43"/>
      <c r="J37" s="43"/>
      <c r="K37" s="43"/>
      <c r="L37" s="43"/>
      <c r="M37" s="43"/>
    </row>
    <row r="38" spans="1:16" s="30" customFormat="1" ht="61.5" customHeight="1" thickBot="1">
      <c r="A38" s="690" t="s">
        <v>20</v>
      </c>
      <c r="B38" s="691"/>
      <c r="C38" s="691"/>
      <c r="D38" s="691"/>
      <c r="E38" s="691"/>
      <c r="F38" s="691"/>
      <c r="G38" s="691"/>
      <c r="H38" s="691"/>
      <c r="I38" s="36"/>
      <c r="J38" s="20"/>
      <c r="K38" s="20" t="e">
        <f>I36*115000</f>
        <v>#REF!</v>
      </c>
      <c r="L38" s="20"/>
      <c r="M38" s="20"/>
    </row>
    <row r="39" spans="1:16" s="30" customFormat="1" ht="56.25">
      <c r="A39" s="40">
        <v>1</v>
      </c>
      <c r="B39" s="42" t="s">
        <v>19</v>
      </c>
      <c r="C39" s="65" t="s">
        <v>60</v>
      </c>
      <c r="D39" s="40" t="s">
        <v>17</v>
      </c>
      <c r="E39" s="38">
        <v>0</v>
      </c>
      <c r="F39" s="39">
        <v>8</v>
      </c>
      <c r="G39" s="38">
        <f>F39-E39</f>
        <v>8</v>
      </c>
      <c r="H39" s="37" t="s">
        <v>16</v>
      </c>
      <c r="I39" s="36"/>
      <c r="J39" s="20">
        <f>0.2*32/1000</f>
        <v>6.4000000000000003E-3</v>
      </c>
      <c r="K39" s="20"/>
      <c r="L39" s="20"/>
      <c r="M39" s="20"/>
    </row>
    <row r="40" spans="1:16" s="30" customFormat="1" ht="18.75">
      <c r="A40" s="34"/>
      <c r="B40" s="31"/>
      <c r="C40" s="35"/>
      <c r="D40" s="34"/>
      <c r="E40" s="32"/>
      <c r="F40" s="33"/>
      <c r="G40" s="32"/>
      <c r="H40" s="31"/>
      <c r="I40" s="19"/>
      <c r="J40" s="20"/>
      <c r="K40" s="19"/>
      <c r="L40" s="19"/>
      <c r="M40" s="20"/>
    </row>
    <row r="41" spans="1:16" s="12" customFormat="1" ht="18.75">
      <c r="A41" s="15" t="str">
        <f>A12</f>
        <v xml:space="preserve">Представитель заказчика </v>
      </c>
      <c r="B41" s="15"/>
      <c r="C41" s="15"/>
      <c r="D41" s="15"/>
      <c r="E41" s="15"/>
      <c r="F41" s="15"/>
      <c r="G41" s="15"/>
      <c r="H41" s="15"/>
      <c r="I41" s="19"/>
      <c r="J41" s="20"/>
      <c r="K41" s="19"/>
      <c r="L41" s="19"/>
      <c r="M41" s="20"/>
    </row>
    <row r="42" spans="1:16" ht="18.75" customHeight="1" thickBot="1">
      <c r="A42" s="17" t="str">
        <f>A13</f>
        <v>Руководитель проектного офиса</v>
      </c>
      <c r="B42" s="17"/>
      <c r="C42" s="17"/>
      <c r="D42" s="17"/>
      <c r="E42" s="17"/>
      <c r="F42" s="17"/>
      <c r="G42" s="17"/>
      <c r="H42" s="17"/>
      <c r="I42" s="29"/>
      <c r="J42" s="25"/>
      <c r="K42" s="25"/>
      <c r="L42" s="19"/>
      <c r="M42" s="20"/>
      <c r="N42" s="28"/>
      <c r="O42" s="28"/>
      <c r="P42" s="27">
        <v>16773.04</v>
      </c>
    </row>
    <row r="43" spans="1:16" s="24" customFormat="1" ht="18.75">
      <c r="A43" s="11" t="str">
        <f>A14</f>
        <v>ООО «ЕТУ"</v>
      </c>
      <c r="B43" s="21"/>
      <c r="C43" s="21"/>
      <c r="D43" s="21"/>
      <c r="E43" s="21"/>
      <c r="F43" s="21"/>
      <c r="G43" s="21" t="str">
        <f>G14</f>
        <v>Гуляев Е.В.</v>
      </c>
      <c r="H43" s="21"/>
      <c r="I43" s="26"/>
      <c r="J43" s="25"/>
      <c r="K43" s="25"/>
      <c r="L43" s="25"/>
      <c r="M43" s="25"/>
    </row>
    <row r="44" spans="1:16" s="8" customFormat="1" ht="18.75">
      <c r="A44" s="695" t="s">
        <v>15</v>
      </c>
      <c r="B44" s="695"/>
      <c r="C44" s="695"/>
      <c r="D44" s="695"/>
      <c r="E44" s="695"/>
      <c r="F44" s="695"/>
      <c r="G44" s="695"/>
      <c r="H44" s="695"/>
      <c r="I44" s="23"/>
      <c r="J44" s="22"/>
      <c r="K44" s="22"/>
      <c r="L44" s="22"/>
      <c r="M44" s="22"/>
    </row>
    <row r="45" spans="1:16" ht="18.75">
      <c r="A45" s="17" t="str">
        <f>A15</f>
        <v>Главный инженер проектов</v>
      </c>
      <c r="B45" s="17"/>
      <c r="C45" s="17"/>
      <c r="D45" s="17"/>
      <c r="E45" s="17"/>
      <c r="F45" s="17"/>
      <c r="G45" s="17"/>
      <c r="H45" s="17"/>
      <c r="I45" s="19"/>
      <c r="J45" s="20"/>
      <c r="K45" s="19"/>
      <c r="L45" s="19"/>
      <c r="M45" s="20"/>
    </row>
    <row r="46" spans="1:16" ht="18.75">
      <c r="A46" s="11" t="str">
        <f>A16</f>
        <v>ООО "ЕТУ"</v>
      </c>
      <c r="B46" s="21"/>
      <c r="C46" s="21"/>
      <c r="D46" s="21"/>
      <c r="E46" s="21"/>
      <c r="F46" s="21"/>
      <c r="G46" s="21" t="str">
        <f>G16</f>
        <v>Егоров Л.В.</v>
      </c>
      <c r="H46" s="21"/>
      <c r="I46" s="19"/>
      <c r="J46" s="20"/>
      <c r="K46" s="19"/>
      <c r="L46" s="19"/>
      <c r="M46" s="18"/>
    </row>
    <row r="47" spans="1:16" s="8" customFormat="1" ht="18.75">
      <c r="A47" s="696" t="s">
        <v>15</v>
      </c>
      <c r="B47" s="696"/>
      <c r="C47" s="696"/>
      <c r="D47" s="696"/>
      <c r="E47" s="696"/>
      <c r="F47" s="696"/>
      <c r="G47" s="696"/>
      <c r="H47" s="696"/>
      <c r="I47" s="9"/>
    </row>
    <row r="48" spans="1:16" s="8" customFormat="1" ht="18.75">
      <c r="A48" s="16"/>
      <c r="B48" s="16"/>
      <c r="C48" s="16"/>
      <c r="D48" s="16"/>
      <c r="E48" s="16"/>
      <c r="F48" s="16"/>
      <c r="G48" s="16"/>
      <c r="H48" s="16"/>
      <c r="I48" s="9"/>
    </row>
    <row r="49" spans="1:9" ht="18.75">
      <c r="A49" s="17" t="str">
        <f>A18</f>
        <v>Руководитель направления по строительству</v>
      </c>
      <c r="B49" s="16"/>
      <c r="C49" s="16"/>
      <c r="D49" s="16"/>
      <c r="E49" s="16"/>
      <c r="F49" s="16"/>
      <c r="G49" s="16"/>
      <c r="H49" s="16"/>
      <c r="I49" s="10"/>
    </row>
    <row r="50" spans="1:9" ht="18.75">
      <c r="A50" s="17" t="str">
        <f>A19</f>
        <v>объектов минеральных грузов</v>
      </c>
      <c r="B50" s="16"/>
      <c r="C50" s="16"/>
      <c r="D50" s="16"/>
      <c r="E50" s="16"/>
      <c r="F50" s="16"/>
      <c r="G50" s="16"/>
      <c r="H50" s="16"/>
      <c r="I50" s="10"/>
    </row>
    <row r="51" spans="1:9" ht="18.75">
      <c r="A51" s="11" t="str">
        <f>A20</f>
        <v>ООО "ЕТУ"</v>
      </c>
      <c r="B51" s="11"/>
      <c r="C51" s="11"/>
      <c r="D51" s="11"/>
      <c r="E51" s="11"/>
      <c r="F51" s="11"/>
      <c r="G51" s="11" t="str">
        <f>G20</f>
        <v>Ахматенко Д.А.</v>
      </c>
      <c r="H51" s="11"/>
      <c r="I51" s="10"/>
    </row>
    <row r="52" spans="1:9" ht="18.75">
      <c r="A52" s="696" t="s">
        <v>15</v>
      </c>
      <c r="B52" s="696"/>
      <c r="C52" s="696"/>
      <c r="D52" s="696"/>
      <c r="E52" s="696"/>
      <c r="F52" s="696"/>
      <c r="G52" s="696"/>
      <c r="H52" s="696"/>
      <c r="I52" s="10"/>
    </row>
    <row r="53" spans="1:9" ht="18.75">
      <c r="A53" s="16"/>
      <c r="B53" s="16"/>
      <c r="C53" s="16"/>
      <c r="D53" s="16"/>
      <c r="E53" s="16"/>
      <c r="F53" s="16"/>
      <c r="G53" s="16"/>
      <c r="H53" s="16"/>
      <c r="I53" s="10"/>
    </row>
    <row r="54" spans="1:9" ht="18.75">
      <c r="A54" s="16"/>
      <c r="B54" s="16"/>
      <c r="C54" s="16"/>
      <c r="D54" s="16"/>
      <c r="E54" s="16"/>
      <c r="F54" s="16"/>
      <c r="G54" s="16"/>
      <c r="H54" s="16"/>
      <c r="I54" s="10"/>
    </row>
    <row r="55" spans="1:9" s="12" customFormat="1" ht="18.75">
      <c r="A55" s="15" t="str">
        <f>A22</f>
        <v xml:space="preserve">Представитель подрядной строительной организации </v>
      </c>
      <c r="B55" s="14"/>
      <c r="C55" s="14"/>
      <c r="D55" s="14"/>
      <c r="E55" s="14"/>
      <c r="F55" s="14"/>
      <c r="G55" s="14"/>
      <c r="H55" s="14"/>
      <c r="I55" s="13"/>
    </row>
    <row r="56" spans="1:9" ht="18.75">
      <c r="A56" s="11" t="str">
        <f>A23</f>
        <v>Руководитель проекта ООО «КиКГЕОСТРОЙ»</v>
      </c>
      <c r="B56" s="11"/>
      <c r="C56" s="11"/>
      <c r="D56" s="11"/>
      <c r="E56" s="11"/>
      <c r="F56" s="11"/>
      <c r="G56" s="11" t="str">
        <f>G23</f>
        <v>Шевчук  К.А.</v>
      </c>
      <c r="H56" s="11"/>
      <c r="I56" s="10"/>
    </row>
    <row r="57" spans="1:9" s="8" customFormat="1" ht="13.15" customHeight="1">
      <c r="A57" s="695" t="s">
        <v>15</v>
      </c>
      <c r="B57" s="695"/>
      <c r="C57" s="695"/>
      <c r="D57" s="695"/>
      <c r="E57" s="695"/>
      <c r="F57" s="695"/>
      <c r="G57" s="695"/>
      <c r="H57" s="695"/>
      <c r="I57" s="9"/>
    </row>
    <row r="58" spans="1:9" s="8" customFormat="1" ht="18.75">
      <c r="A58" s="684"/>
      <c r="B58" s="684"/>
      <c r="C58" s="684"/>
      <c r="D58" s="684"/>
      <c r="E58" s="684"/>
      <c r="F58" s="684"/>
      <c r="G58" s="684"/>
      <c r="H58" s="684"/>
      <c r="I58" s="9"/>
    </row>
    <row r="59" spans="1:9" s="8" customFormat="1" ht="18.75">
      <c r="A59" s="684"/>
      <c r="B59" s="684"/>
      <c r="C59" s="684"/>
      <c r="D59" s="684"/>
      <c r="E59" s="684"/>
      <c r="F59" s="684"/>
      <c r="G59" s="684"/>
      <c r="H59" s="684"/>
      <c r="I59" s="9"/>
    </row>
  </sheetData>
  <mergeCells count="22">
    <mergeCell ref="I36:M36"/>
    <mergeCell ref="A57:H57"/>
    <mergeCell ref="A58:H58"/>
    <mergeCell ref="A59:H59"/>
    <mergeCell ref="A47:H47"/>
    <mergeCell ref="A52:H52"/>
    <mergeCell ref="A44:H44"/>
    <mergeCell ref="A32:H32"/>
    <mergeCell ref="A24:H24"/>
    <mergeCell ref="A28:H28"/>
    <mergeCell ref="A38:H38"/>
    <mergeCell ref="A30:H31"/>
    <mergeCell ref="A16:C16"/>
    <mergeCell ref="A17:H17"/>
    <mergeCell ref="A21:H21"/>
    <mergeCell ref="A20:C20"/>
    <mergeCell ref="A7:H7"/>
    <mergeCell ref="A1:H1"/>
    <mergeCell ref="A2:H2"/>
    <mergeCell ref="A3:H3"/>
    <mergeCell ref="A6:H6"/>
    <mergeCell ref="A10:H10"/>
  </mergeCells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7D89-E354-4FC5-B3F6-B064C0F2DB2A}">
  <sheetPr>
    <tabColor rgb="FFFFFF00"/>
    <pageSetUpPr fitToPage="1"/>
  </sheetPr>
  <dimension ref="A1:Q59"/>
  <sheetViews>
    <sheetView view="pageBreakPreview" topLeftCell="A21" zoomScale="85" zoomScaleNormal="85" zoomScaleSheetLayoutView="85" workbookViewId="0">
      <selection activeCell="D36" sqref="D36"/>
    </sheetView>
  </sheetViews>
  <sheetFormatPr defaultRowHeight="15.75" outlineLevelCol="1"/>
  <cols>
    <col min="1" max="1" width="10.28515625" style="6" customWidth="1"/>
    <col min="2" max="2" width="21.85546875" style="6" customWidth="1"/>
    <col min="3" max="3" width="51.5703125" style="6" customWidth="1"/>
    <col min="4" max="4" width="15.42578125" style="6" customWidth="1"/>
    <col min="5" max="5" width="16.42578125" style="6" customWidth="1"/>
    <col min="6" max="6" width="16.5703125" style="6" customWidth="1"/>
    <col min="7" max="7" width="15.85546875" style="6" customWidth="1"/>
    <col min="8" max="8" width="22.28515625" style="6" customWidth="1"/>
    <col min="9" max="9" width="56.5703125" style="7" hidden="1" customWidth="1" outlineLevel="1"/>
    <col min="10" max="10" width="11.5703125" style="6" hidden="1" customWidth="1" outlineLevel="1"/>
    <col min="11" max="11" width="41.42578125" style="6" hidden="1" customWidth="1" outlineLevel="1"/>
    <col min="12" max="12" width="22.140625" style="6" hidden="1" customWidth="1" outlineLevel="1"/>
    <col min="13" max="13" width="19.7109375" style="6" hidden="1" customWidth="1" outlineLevel="1"/>
    <col min="14" max="16" width="0" style="6" hidden="1" customWidth="1" outlineLevel="1"/>
    <col min="17" max="17" width="9.140625" style="6" collapsed="1"/>
    <col min="18" max="16384" width="9.140625" style="6"/>
  </cols>
  <sheetData>
    <row r="1" spans="1:16" ht="18.75">
      <c r="A1" s="685" t="str">
        <f>CONCATENATE("АКТ № ",I1)</f>
        <v>АКТ № 1</v>
      </c>
      <c r="B1" s="685"/>
      <c r="C1" s="685"/>
      <c r="D1" s="685"/>
      <c r="E1" s="685"/>
      <c r="F1" s="685"/>
      <c r="G1" s="685"/>
      <c r="H1" s="685"/>
      <c r="I1" s="64">
        <v>1</v>
      </c>
      <c r="J1" s="63" t="s">
        <v>59</v>
      </c>
      <c r="K1" s="62">
        <f ca="1">TODAY()</f>
        <v>46161</v>
      </c>
    </row>
    <row r="2" spans="1:16" ht="18.75">
      <c r="A2" s="685" t="s">
        <v>58</v>
      </c>
      <c r="B2" s="685"/>
      <c r="C2" s="685"/>
      <c r="D2" s="685"/>
      <c r="E2" s="685"/>
      <c r="F2" s="685"/>
      <c r="G2" s="685"/>
      <c r="H2" s="685"/>
    </row>
    <row r="3" spans="1:16" ht="18.75">
      <c r="A3" s="686">
        <f ca="1">K1</f>
        <v>46161</v>
      </c>
      <c r="B3" s="685"/>
      <c r="C3" s="685"/>
      <c r="D3" s="685"/>
      <c r="E3" s="685"/>
      <c r="F3" s="685"/>
      <c r="G3" s="685"/>
      <c r="H3" s="685"/>
    </row>
    <row r="4" spans="1:16" ht="18.75">
      <c r="A4" s="17" t="s">
        <v>57</v>
      </c>
      <c r="B4" s="17"/>
      <c r="C4" s="17"/>
      <c r="D4" s="17"/>
      <c r="E4" s="17"/>
      <c r="F4" s="17"/>
      <c r="G4" s="17"/>
      <c r="H4" s="61">
        <f ca="1">K1</f>
        <v>46161</v>
      </c>
    </row>
    <row r="5" spans="1:16" ht="18.75">
      <c r="A5" s="17" t="s">
        <v>56</v>
      </c>
      <c r="B5" s="17"/>
      <c r="C5" s="17"/>
      <c r="D5" s="17"/>
      <c r="E5" s="17"/>
      <c r="F5" s="17"/>
      <c r="G5" s="17"/>
      <c r="H5" s="17"/>
    </row>
    <row r="6" spans="1:16" ht="18.75">
      <c r="A6" s="687" t="s">
        <v>55</v>
      </c>
      <c r="B6" s="687"/>
      <c r="C6" s="687"/>
      <c r="D6" s="687"/>
      <c r="E6" s="687"/>
      <c r="F6" s="687"/>
      <c r="G6" s="687"/>
      <c r="H6" s="687"/>
    </row>
    <row r="7" spans="1:16" s="8" customFormat="1" ht="18.75">
      <c r="A7" s="684" t="s">
        <v>54</v>
      </c>
      <c r="B7" s="684"/>
      <c r="C7" s="684"/>
      <c r="D7" s="684"/>
      <c r="E7" s="684"/>
      <c r="F7" s="684"/>
      <c r="G7" s="684"/>
      <c r="H7" s="684"/>
      <c r="I7" s="9"/>
    </row>
    <row r="8" spans="1:16" ht="18.75">
      <c r="A8" s="17" t="s">
        <v>53</v>
      </c>
      <c r="B8" s="17"/>
      <c r="C8" s="17"/>
      <c r="D8" s="17"/>
      <c r="E8" s="17"/>
      <c r="F8" s="17"/>
      <c r="G8" s="17"/>
      <c r="H8" s="17"/>
    </row>
    <row r="9" spans="1:16" ht="18.75">
      <c r="A9" s="11" t="s">
        <v>52</v>
      </c>
      <c r="B9" s="11"/>
      <c r="C9" s="11"/>
      <c r="D9" s="11"/>
      <c r="E9" s="11"/>
      <c r="F9" s="11"/>
      <c r="G9" s="11"/>
      <c r="H9" s="11"/>
    </row>
    <row r="10" spans="1:16" s="8" customFormat="1" ht="18.75">
      <c r="A10" s="684" t="s">
        <v>51</v>
      </c>
      <c r="B10" s="684"/>
      <c r="C10" s="684"/>
      <c r="D10" s="684"/>
      <c r="E10" s="684"/>
      <c r="F10" s="684"/>
      <c r="G10" s="684"/>
      <c r="H10" s="684"/>
      <c r="I10" s="9"/>
    </row>
    <row r="11" spans="1:16" ht="18.75">
      <c r="A11" s="15" t="s">
        <v>50</v>
      </c>
      <c r="B11" s="17"/>
      <c r="C11" s="17"/>
      <c r="D11" s="17"/>
      <c r="E11" s="17"/>
      <c r="F11" s="17"/>
      <c r="G11" s="17"/>
      <c r="H11" s="17"/>
    </row>
    <row r="12" spans="1:16" ht="18.75">
      <c r="A12" s="15" t="s">
        <v>49</v>
      </c>
      <c r="B12" s="17"/>
      <c r="C12" s="17"/>
      <c r="D12" s="17"/>
      <c r="E12" s="17"/>
      <c r="F12" s="17"/>
      <c r="G12" s="17"/>
      <c r="H12" s="17"/>
    </row>
    <row r="13" spans="1:16" ht="18.75">
      <c r="A13" s="17" t="s">
        <v>48</v>
      </c>
      <c r="B13" s="17"/>
      <c r="C13" s="17"/>
      <c r="D13" s="17"/>
      <c r="E13" s="17"/>
      <c r="F13" s="17"/>
      <c r="G13" s="17"/>
      <c r="H13" s="17"/>
    </row>
    <row r="14" spans="1:16" ht="18.75">
      <c r="A14" s="21" t="s">
        <v>47</v>
      </c>
      <c r="B14" s="21"/>
      <c r="C14" s="21"/>
      <c r="D14" s="21"/>
      <c r="E14" s="21"/>
      <c r="F14" s="21"/>
      <c r="G14" s="21" t="s">
        <v>46</v>
      </c>
      <c r="H14" s="21"/>
    </row>
    <row r="15" spans="1:16" ht="18.75">
      <c r="A15" s="17" t="s">
        <v>45</v>
      </c>
      <c r="B15" s="60"/>
      <c r="C15" s="60"/>
      <c r="D15" s="17"/>
      <c r="E15" s="17"/>
      <c r="F15" s="17"/>
      <c r="G15" s="17"/>
      <c r="H15" s="17"/>
      <c r="I15" s="10"/>
      <c r="L15" s="58"/>
      <c r="M15" s="59"/>
      <c r="N15" s="58"/>
      <c r="O15" s="54"/>
      <c r="P15" s="57"/>
    </row>
    <row r="16" spans="1:16" ht="18.75" customHeight="1">
      <c r="A16" s="682" t="s">
        <v>41</v>
      </c>
      <c r="B16" s="682"/>
      <c r="C16" s="682"/>
      <c r="D16" s="11"/>
      <c r="E16" s="11"/>
      <c r="F16" s="11"/>
      <c r="G16" s="56" t="s">
        <v>44</v>
      </c>
      <c r="H16" s="11"/>
      <c r="I16" s="10"/>
      <c r="L16" s="55"/>
      <c r="M16" s="55"/>
      <c r="N16" s="55"/>
      <c r="O16" s="55"/>
      <c r="P16" s="54"/>
    </row>
    <row r="17" spans="1:16" s="8" customFormat="1" ht="15">
      <c r="A17" s="683" t="s">
        <v>36</v>
      </c>
      <c r="B17" s="683"/>
      <c r="C17" s="683"/>
      <c r="D17" s="683"/>
      <c r="E17" s="683"/>
      <c r="F17" s="683"/>
      <c r="G17" s="683"/>
      <c r="H17" s="683"/>
      <c r="I17" s="9"/>
      <c r="L17" s="55"/>
      <c r="M17" s="55"/>
      <c r="N17" s="55"/>
      <c r="O17" s="55"/>
      <c r="P17" s="54"/>
    </row>
    <row r="18" spans="1:16" ht="18.75">
      <c r="A18" s="17" t="s">
        <v>43</v>
      </c>
      <c r="B18" s="17"/>
      <c r="C18" s="17"/>
      <c r="D18" s="17"/>
      <c r="E18" s="17"/>
      <c r="F18" s="17"/>
      <c r="G18" s="17"/>
      <c r="H18" s="17"/>
      <c r="I18" s="10"/>
      <c r="L18" s="55"/>
      <c r="M18" s="55"/>
      <c r="N18" s="55"/>
      <c r="O18" s="55"/>
      <c r="P18" s="54"/>
    </row>
    <row r="19" spans="1:16" ht="18.75">
      <c r="A19" s="17" t="s">
        <v>42</v>
      </c>
      <c r="B19" s="17"/>
      <c r="C19" s="17"/>
      <c r="D19" s="17"/>
      <c r="E19" s="17"/>
      <c r="F19" s="17"/>
      <c r="G19" s="17"/>
      <c r="H19" s="17"/>
      <c r="I19" s="10"/>
      <c r="L19" s="55"/>
      <c r="M19" s="55"/>
      <c r="N19" s="55"/>
      <c r="O19" s="55"/>
      <c r="P19" s="54"/>
    </row>
    <row r="20" spans="1:16" ht="18.75" customHeight="1">
      <c r="A20" s="688" t="s">
        <v>41</v>
      </c>
      <c r="B20" s="688"/>
      <c r="C20" s="688"/>
      <c r="D20" s="21"/>
      <c r="E20" s="21"/>
      <c r="F20" s="21"/>
      <c r="G20" s="56" t="s">
        <v>40</v>
      </c>
      <c r="H20" s="21"/>
      <c r="I20" s="10"/>
      <c r="L20" s="55"/>
      <c r="M20" s="55"/>
      <c r="N20" s="55"/>
      <c r="O20" s="55"/>
      <c r="P20" s="54"/>
    </row>
    <row r="21" spans="1:16" s="8" customFormat="1" ht="15">
      <c r="A21" s="683" t="s">
        <v>36</v>
      </c>
      <c r="B21" s="683"/>
      <c r="C21" s="683"/>
      <c r="D21" s="683"/>
      <c r="E21" s="683"/>
      <c r="F21" s="683"/>
      <c r="G21" s="683"/>
      <c r="H21" s="683"/>
      <c r="I21" s="9"/>
      <c r="L21" s="55"/>
      <c r="M21" s="55"/>
      <c r="N21" s="55"/>
      <c r="O21" s="55"/>
      <c r="P21" s="54"/>
    </row>
    <row r="22" spans="1:16" ht="18.75">
      <c r="A22" s="15" t="s">
        <v>39</v>
      </c>
      <c r="B22" s="17"/>
      <c r="C22" s="17"/>
      <c r="D22" s="17"/>
      <c r="E22" s="17"/>
      <c r="F22" s="17"/>
      <c r="G22" s="17"/>
      <c r="H22" s="17"/>
      <c r="I22" s="10"/>
    </row>
    <row r="23" spans="1:16" ht="18.75">
      <c r="A23" s="21" t="s">
        <v>38</v>
      </c>
      <c r="B23" s="21"/>
      <c r="C23" s="21"/>
      <c r="D23" s="21"/>
      <c r="E23" s="21"/>
      <c r="F23" s="21"/>
      <c r="G23" s="21" t="s">
        <v>37</v>
      </c>
      <c r="H23" s="21"/>
      <c r="I23" s="10"/>
    </row>
    <row r="24" spans="1:16" s="8" customFormat="1" ht="15">
      <c r="A24" s="683" t="s">
        <v>36</v>
      </c>
      <c r="B24" s="683"/>
      <c r="C24" s="683"/>
      <c r="D24" s="683"/>
      <c r="E24" s="683"/>
      <c r="F24" s="683"/>
      <c r="G24" s="683"/>
      <c r="H24" s="683"/>
      <c r="I24" s="9"/>
    </row>
    <row r="25" spans="1:16" ht="18.75">
      <c r="A25" s="15" t="s">
        <v>35</v>
      </c>
      <c r="B25" s="17"/>
      <c r="C25" s="17"/>
      <c r="D25" s="17"/>
      <c r="E25" s="17"/>
      <c r="F25" s="17"/>
      <c r="G25" s="17"/>
      <c r="H25" s="17"/>
    </row>
    <row r="26" spans="1:16" s="12" customFormat="1" ht="18.75">
      <c r="A26" s="15" t="s">
        <v>34</v>
      </c>
      <c r="B26" s="15"/>
      <c r="C26" s="15"/>
      <c r="D26" s="15"/>
      <c r="E26" s="15"/>
      <c r="F26" s="15"/>
      <c r="G26" s="15"/>
      <c r="H26" s="15"/>
      <c r="I26" s="49"/>
    </row>
    <row r="27" spans="1:16" ht="18.75">
      <c r="A27" s="11" t="s">
        <v>33</v>
      </c>
      <c r="B27" s="11"/>
      <c r="C27" s="53"/>
      <c r="D27" s="11"/>
      <c r="E27" s="11"/>
      <c r="F27" s="11"/>
      <c r="G27" s="11"/>
      <c r="H27" s="11"/>
    </row>
    <row r="28" spans="1:16" s="8" customFormat="1" ht="15">
      <c r="A28" s="683" t="s">
        <v>32</v>
      </c>
      <c r="B28" s="683"/>
      <c r="C28" s="683"/>
      <c r="D28" s="683"/>
      <c r="E28" s="683"/>
      <c r="F28" s="683"/>
      <c r="G28" s="683"/>
      <c r="H28" s="683"/>
      <c r="I28" s="9"/>
    </row>
    <row r="29" spans="1:16" s="12" customFormat="1" ht="18.75">
      <c r="A29" s="15" t="s">
        <v>31</v>
      </c>
      <c r="B29" s="15"/>
      <c r="C29" s="15"/>
      <c r="D29" s="15"/>
      <c r="E29" s="15"/>
      <c r="F29" s="15"/>
      <c r="G29" s="15"/>
      <c r="H29" s="15"/>
      <c r="I29" s="49"/>
    </row>
    <row r="30" spans="1:16" s="51" customFormat="1" ht="41.25" customHeight="1">
      <c r="A30" s="692" t="s">
        <v>30</v>
      </c>
      <c r="B30" s="692"/>
      <c r="C30" s="692"/>
      <c r="D30" s="692"/>
      <c r="E30" s="692"/>
      <c r="F30" s="692"/>
      <c r="G30" s="692"/>
      <c r="H30" s="692"/>
      <c r="I30" s="52"/>
    </row>
    <row r="31" spans="1:16" s="51" customFormat="1" ht="18.75" customHeight="1">
      <c r="A31" s="688"/>
      <c r="B31" s="688"/>
      <c r="C31" s="688"/>
      <c r="D31" s="688"/>
      <c r="E31" s="688"/>
      <c r="F31" s="688"/>
      <c r="G31" s="688"/>
      <c r="H31" s="688"/>
      <c r="I31" s="52"/>
    </row>
    <row r="32" spans="1:16" s="8" customFormat="1" ht="39" customHeight="1">
      <c r="A32" s="689" t="s">
        <v>29</v>
      </c>
      <c r="B32" s="689"/>
      <c r="C32" s="689"/>
      <c r="D32" s="689"/>
      <c r="E32" s="689"/>
      <c r="F32" s="689"/>
      <c r="G32" s="689"/>
      <c r="H32" s="689"/>
      <c r="I32" s="50"/>
    </row>
    <row r="33" spans="1:16" s="12" customFormat="1" ht="18.75">
      <c r="A33" s="15" t="s">
        <v>28</v>
      </c>
      <c r="B33" s="15"/>
      <c r="C33" s="15"/>
      <c r="D33" s="15"/>
      <c r="E33" s="15"/>
      <c r="F33" s="15"/>
      <c r="G33" s="15"/>
      <c r="H33" s="15"/>
      <c r="I33" s="49"/>
    </row>
    <row r="34" spans="1:16" s="12" customFormat="1" ht="18.75">
      <c r="A34" s="15"/>
      <c r="B34" s="15"/>
      <c r="C34" s="15"/>
      <c r="D34" s="15"/>
      <c r="E34" s="15"/>
      <c r="F34" s="15"/>
      <c r="G34" s="15"/>
      <c r="H34" s="15"/>
      <c r="I34" s="49"/>
    </row>
    <row r="35" spans="1:16" s="12" customFormat="1" ht="18.75">
      <c r="A35" s="15"/>
      <c r="B35" s="15"/>
      <c r="C35" s="15"/>
      <c r="D35" s="15"/>
      <c r="E35" s="15"/>
      <c r="F35" s="15"/>
      <c r="G35" s="15"/>
      <c r="H35" s="15"/>
      <c r="I35" s="49"/>
    </row>
    <row r="36" spans="1:16" s="46" customFormat="1" ht="38.25" thickBot="1">
      <c r="A36" s="48" t="s">
        <v>0</v>
      </c>
      <c r="B36" s="48" t="s">
        <v>27</v>
      </c>
      <c r="C36" s="48" t="s">
        <v>26</v>
      </c>
      <c r="D36" s="48" t="s">
        <v>25</v>
      </c>
      <c r="E36" s="48" t="s">
        <v>24</v>
      </c>
      <c r="F36" s="48" t="s">
        <v>23</v>
      </c>
      <c r="G36" s="48" t="s">
        <v>22</v>
      </c>
      <c r="H36" s="48" t="s">
        <v>21</v>
      </c>
      <c r="I36" s="693" t="e">
        <f>G39+#REF!</f>
        <v>#REF!</v>
      </c>
      <c r="J36" s="694"/>
      <c r="K36" s="694"/>
      <c r="L36" s="694"/>
      <c r="M36" s="694"/>
      <c r="N36" s="47"/>
      <c r="O36" s="47"/>
      <c r="P36" s="47"/>
    </row>
    <row r="37" spans="1:16" s="30" customFormat="1" ht="19.5" thickBot="1">
      <c r="A37" s="45">
        <v>1</v>
      </c>
      <c r="B37" s="45">
        <v>2</v>
      </c>
      <c r="C37" s="45">
        <v>3</v>
      </c>
      <c r="D37" s="45">
        <v>4</v>
      </c>
      <c r="E37" s="45">
        <v>5</v>
      </c>
      <c r="F37" s="45">
        <v>6</v>
      </c>
      <c r="G37" s="45">
        <v>7</v>
      </c>
      <c r="H37" s="44">
        <v>8</v>
      </c>
      <c r="I37" s="43"/>
      <c r="J37" s="43"/>
      <c r="K37" s="43"/>
      <c r="L37" s="43"/>
      <c r="M37" s="43"/>
    </row>
    <row r="38" spans="1:16" s="30" customFormat="1" ht="61.5" customHeight="1" thickBot="1">
      <c r="A38" s="690" t="s">
        <v>20</v>
      </c>
      <c r="B38" s="691"/>
      <c r="C38" s="691"/>
      <c r="D38" s="691"/>
      <c r="E38" s="691"/>
      <c r="F38" s="691"/>
      <c r="G38" s="691"/>
      <c r="H38" s="691"/>
      <c r="I38" s="36"/>
      <c r="J38" s="20"/>
      <c r="K38" s="20" t="e">
        <f>I36*115000</f>
        <v>#REF!</v>
      </c>
      <c r="L38" s="20"/>
      <c r="M38" s="20"/>
    </row>
    <row r="39" spans="1:16" s="30" customFormat="1" ht="56.25">
      <c r="A39" s="40">
        <v>1</v>
      </c>
      <c r="B39" s="42" t="s">
        <v>19</v>
      </c>
      <c r="C39" s="41" t="s">
        <v>18</v>
      </c>
      <c r="D39" s="40" t="s">
        <v>17</v>
      </c>
      <c r="E39" s="38">
        <v>0</v>
      </c>
      <c r="F39" s="39">
        <v>8</v>
      </c>
      <c r="G39" s="38">
        <f>F39-E39</f>
        <v>8</v>
      </c>
      <c r="H39" s="37" t="s">
        <v>16</v>
      </c>
      <c r="I39" s="36"/>
      <c r="J39" s="20">
        <f>0.2*32/1000</f>
        <v>6.4000000000000003E-3</v>
      </c>
      <c r="K39" s="20"/>
      <c r="L39" s="20"/>
      <c r="M39" s="20"/>
    </row>
    <row r="40" spans="1:16" s="30" customFormat="1" ht="18.75">
      <c r="A40" s="34"/>
      <c r="B40" s="31"/>
      <c r="C40" s="35"/>
      <c r="D40" s="34"/>
      <c r="E40" s="32"/>
      <c r="F40" s="33"/>
      <c r="G40" s="32"/>
      <c r="H40" s="31"/>
      <c r="I40" s="19"/>
      <c r="J40" s="20"/>
      <c r="K40" s="19"/>
      <c r="L40" s="19"/>
      <c r="M40" s="20"/>
    </row>
    <row r="41" spans="1:16" s="12" customFormat="1" ht="18.75">
      <c r="A41" s="15" t="str">
        <f>A12</f>
        <v xml:space="preserve">Представитель заказчика </v>
      </c>
      <c r="B41" s="15"/>
      <c r="C41" s="15"/>
      <c r="D41" s="15"/>
      <c r="E41" s="15"/>
      <c r="F41" s="15"/>
      <c r="G41" s="15"/>
      <c r="H41" s="15"/>
      <c r="I41" s="19"/>
      <c r="J41" s="20"/>
      <c r="K41" s="19"/>
      <c r="L41" s="19"/>
      <c r="M41" s="20"/>
    </row>
    <row r="42" spans="1:16" ht="18.75" customHeight="1" thickBot="1">
      <c r="A42" s="17" t="str">
        <f>A13</f>
        <v>Руководитель проектного офиса</v>
      </c>
      <c r="B42" s="17"/>
      <c r="C42" s="17"/>
      <c r="D42" s="17"/>
      <c r="E42" s="17"/>
      <c r="F42" s="17"/>
      <c r="G42" s="17"/>
      <c r="H42" s="17"/>
      <c r="I42" s="29"/>
      <c r="J42" s="25"/>
      <c r="K42" s="25"/>
      <c r="L42" s="19"/>
      <c r="M42" s="20"/>
      <c r="N42" s="28"/>
      <c r="O42" s="28"/>
      <c r="P42" s="27">
        <v>16773.04</v>
      </c>
    </row>
    <row r="43" spans="1:16" s="24" customFormat="1" ht="18.75">
      <c r="A43" s="11" t="str">
        <f>A14</f>
        <v>ООО «ЕТУ"</v>
      </c>
      <c r="B43" s="21"/>
      <c r="C43" s="21"/>
      <c r="D43" s="21"/>
      <c r="E43" s="21"/>
      <c r="F43" s="21"/>
      <c r="G43" s="21" t="str">
        <f>G14</f>
        <v>Гуляев Е.В.</v>
      </c>
      <c r="H43" s="21"/>
      <c r="I43" s="26"/>
      <c r="J43" s="25"/>
      <c r="K43" s="25"/>
      <c r="L43" s="25"/>
      <c r="M43" s="25"/>
    </row>
    <row r="44" spans="1:16" s="8" customFormat="1" ht="18.75">
      <c r="A44" s="695" t="s">
        <v>15</v>
      </c>
      <c r="B44" s="695"/>
      <c r="C44" s="695"/>
      <c r="D44" s="695"/>
      <c r="E44" s="695"/>
      <c r="F44" s="695"/>
      <c r="G44" s="695"/>
      <c r="H44" s="695"/>
      <c r="I44" s="23"/>
      <c r="J44" s="22"/>
      <c r="K44" s="22"/>
      <c r="L44" s="22"/>
      <c r="M44" s="22"/>
    </row>
    <row r="45" spans="1:16" ht="18.75">
      <c r="A45" s="17" t="str">
        <f>A15</f>
        <v>Главный инженер проектов</v>
      </c>
      <c r="B45" s="17"/>
      <c r="C45" s="17"/>
      <c r="D45" s="17"/>
      <c r="E45" s="17"/>
      <c r="F45" s="17"/>
      <c r="G45" s="17"/>
      <c r="H45" s="17"/>
      <c r="I45" s="19"/>
      <c r="J45" s="20"/>
      <c r="K45" s="19"/>
      <c r="L45" s="19"/>
      <c r="M45" s="20"/>
    </row>
    <row r="46" spans="1:16" ht="18.75">
      <c r="A46" s="11" t="str">
        <f>A16</f>
        <v>ООО "ЕТУ"</v>
      </c>
      <c r="B46" s="21"/>
      <c r="C46" s="21"/>
      <c r="D46" s="21"/>
      <c r="E46" s="21"/>
      <c r="F46" s="21"/>
      <c r="G46" s="21" t="str">
        <f>G16</f>
        <v>Егоров Л.В.</v>
      </c>
      <c r="H46" s="21"/>
      <c r="I46" s="19"/>
      <c r="J46" s="20"/>
      <c r="K46" s="19"/>
      <c r="L46" s="19"/>
      <c r="M46" s="18"/>
    </row>
    <row r="47" spans="1:16" s="8" customFormat="1" ht="18.75">
      <c r="A47" s="696" t="s">
        <v>15</v>
      </c>
      <c r="B47" s="696"/>
      <c r="C47" s="696"/>
      <c r="D47" s="696"/>
      <c r="E47" s="696"/>
      <c r="F47" s="696"/>
      <c r="G47" s="696"/>
      <c r="H47" s="696"/>
      <c r="I47" s="9"/>
    </row>
    <row r="48" spans="1:16" s="8" customFormat="1" ht="18.75">
      <c r="A48" s="16"/>
      <c r="B48" s="16"/>
      <c r="C48" s="16"/>
      <c r="D48" s="16"/>
      <c r="E48" s="16"/>
      <c r="F48" s="16"/>
      <c r="G48" s="16"/>
      <c r="H48" s="16"/>
      <c r="I48" s="9"/>
    </row>
    <row r="49" spans="1:9" ht="18.75">
      <c r="A49" s="17" t="str">
        <f>A18</f>
        <v>Руководитель направления по строительству</v>
      </c>
      <c r="B49" s="16"/>
      <c r="C49" s="16"/>
      <c r="D49" s="16"/>
      <c r="E49" s="16"/>
      <c r="F49" s="16"/>
      <c r="G49" s="16"/>
      <c r="H49" s="16"/>
      <c r="I49" s="10"/>
    </row>
    <row r="50" spans="1:9" ht="18.75">
      <c r="A50" s="17" t="str">
        <f>A19</f>
        <v>объектов минеральных грузов</v>
      </c>
      <c r="B50" s="16"/>
      <c r="C50" s="16"/>
      <c r="D50" s="16"/>
      <c r="E50" s="16"/>
      <c r="F50" s="16"/>
      <c r="G50" s="16"/>
      <c r="H50" s="16"/>
      <c r="I50" s="10"/>
    </row>
    <row r="51" spans="1:9" ht="18.75">
      <c r="A51" s="11" t="str">
        <f>A20</f>
        <v>ООО "ЕТУ"</v>
      </c>
      <c r="B51" s="11"/>
      <c r="C51" s="11"/>
      <c r="D51" s="11"/>
      <c r="E51" s="11"/>
      <c r="F51" s="11"/>
      <c r="G51" s="11" t="str">
        <f>G20</f>
        <v>Ахматенко Д.А.</v>
      </c>
      <c r="H51" s="11"/>
      <c r="I51" s="10"/>
    </row>
    <row r="52" spans="1:9" ht="18.75">
      <c r="A52" s="696" t="s">
        <v>15</v>
      </c>
      <c r="B52" s="696"/>
      <c r="C52" s="696"/>
      <c r="D52" s="696"/>
      <c r="E52" s="696"/>
      <c r="F52" s="696"/>
      <c r="G52" s="696"/>
      <c r="H52" s="696"/>
      <c r="I52" s="10"/>
    </row>
    <row r="53" spans="1:9" ht="18.75">
      <c r="A53" s="16"/>
      <c r="B53" s="16"/>
      <c r="C53" s="16"/>
      <c r="D53" s="16"/>
      <c r="E53" s="16"/>
      <c r="F53" s="16"/>
      <c r="G53" s="16"/>
      <c r="H53" s="16"/>
      <c r="I53" s="10"/>
    </row>
    <row r="54" spans="1:9" ht="18.75">
      <c r="A54" s="16"/>
      <c r="B54" s="16"/>
      <c r="C54" s="16"/>
      <c r="D54" s="16"/>
      <c r="E54" s="16"/>
      <c r="F54" s="16"/>
      <c r="G54" s="16"/>
      <c r="H54" s="16"/>
      <c r="I54" s="10"/>
    </row>
    <row r="55" spans="1:9" s="12" customFormat="1" ht="18.75">
      <c r="A55" s="15" t="str">
        <f>A22</f>
        <v xml:space="preserve">Представитель подрядной строительной организации </v>
      </c>
      <c r="B55" s="14"/>
      <c r="C55" s="14"/>
      <c r="D55" s="14"/>
      <c r="E55" s="14"/>
      <c r="F55" s="14"/>
      <c r="G55" s="14"/>
      <c r="H55" s="14"/>
      <c r="I55" s="13"/>
    </row>
    <row r="56" spans="1:9" ht="18.75">
      <c r="A56" s="11" t="str">
        <f>A23</f>
        <v>Руководитель проекта ООО «КиКГЕОСТРОЙ»</v>
      </c>
      <c r="B56" s="11"/>
      <c r="C56" s="11"/>
      <c r="D56" s="11"/>
      <c r="E56" s="11"/>
      <c r="F56" s="11"/>
      <c r="G56" s="11" t="str">
        <f>G23</f>
        <v>Шевчук  К.А.</v>
      </c>
      <c r="H56" s="11"/>
      <c r="I56" s="10"/>
    </row>
    <row r="57" spans="1:9" s="8" customFormat="1" ht="13.15" customHeight="1">
      <c r="A57" s="695" t="s">
        <v>15</v>
      </c>
      <c r="B57" s="695"/>
      <c r="C57" s="695"/>
      <c r="D57" s="695"/>
      <c r="E57" s="695"/>
      <c r="F57" s="695"/>
      <c r="G57" s="695"/>
      <c r="H57" s="695"/>
      <c r="I57" s="9"/>
    </row>
    <row r="58" spans="1:9" s="8" customFormat="1" ht="18.75">
      <c r="A58" s="684"/>
      <c r="B58" s="684"/>
      <c r="C58" s="684"/>
      <c r="D58" s="684"/>
      <c r="E58" s="684"/>
      <c r="F58" s="684"/>
      <c r="G58" s="684"/>
      <c r="H58" s="684"/>
      <c r="I58" s="9"/>
    </row>
    <row r="59" spans="1:9" s="8" customFormat="1" ht="18.75">
      <c r="A59" s="684"/>
      <c r="B59" s="684"/>
      <c r="C59" s="684"/>
      <c r="D59" s="684"/>
      <c r="E59" s="684"/>
      <c r="F59" s="684"/>
      <c r="G59" s="684"/>
      <c r="H59" s="684"/>
      <c r="I59" s="9"/>
    </row>
  </sheetData>
  <mergeCells count="22">
    <mergeCell ref="I36:M36"/>
    <mergeCell ref="A57:H57"/>
    <mergeCell ref="A58:H58"/>
    <mergeCell ref="A59:H59"/>
    <mergeCell ref="A47:H47"/>
    <mergeCell ref="A52:H52"/>
    <mergeCell ref="A44:H44"/>
    <mergeCell ref="A32:H32"/>
    <mergeCell ref="A24:H24"/>
    <mergeCell ref="A28:H28"/>
    <mergeCell ref="A38:H38"/>
    <mergeCell ref="A30:H31"/>
    <mergeCell ref="A16:C16"/>
    <mergeCell ref="A17:H17"/>
    <mergeCell ref="A21:H21"/>
    <mergeCell ref="A7:H7"/>
    <mergeCell ref="A1:H1"/>
    <mergeCell ref="A2:H2"/>
    <mergeCell ref="A3:H3"/>
    <mergeCell ref="A6:H6"/>
    <mergeCell ref="A10:H10"/>
    <mergeCell ref="A20:C20"/>
  </mergeCells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Footer>Страница 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94D0-E654-4025-ABAD-27B9C7E37E24}">
  <sheetPr>
    <tabColor rgb="FFFFFF00"/>
    <pageSetUpPr fitToPage="1"/>
  </sheetPr>
  <dimension ref="A1:BB69"/>
  <sheetViews>
    <sheetView showGridLines="0" topLeftCell="A5" workbookViewId="0">
      <selection activeCell="D19" sqref="D19:E19"/>
    </sheetView>
  </sheetViews>
  <sheetFormatPr defaultColWidth="9.140625" defaultRowHeight="11.25" customHeight="1"/>
  <cols>
    <col min="1" max="1" width="9" style="295" customWidth="1"/>
    <col min="2" max="2" width="20.85546875" style="295" customWidth="1"/>
    <col min="3" max="3" width="32.7109375" style="295" customWidth="1"/>
    <col min="4" max="4" width="10.7109375" style="295" customWidth="1"/>
    <col min="5" max="7" width="11.5703125" style="295" customWidth="1"/>
    <col min="8" max="8" width="13" style="295" customWidth="1"/>
    <col min="9" max="13" width="11.28515625" style="295" customWidth="1"/>
    <col min="14" max="14" width="0" style="295" hidden="1" customWidth="1"/>
    <col min="15" max="15" width="8.42578125" style="295" customWidth="1"/>
    <col min="16" max="16" width="8.7109375" style="295" customWidth="1"/>
    <col min="17" max="18" width="29.85546875" style="335" hidden="1" customWidth="1"/>
    <col min="19" max="22" width="45.140625" style="335" hidden="1" customWidth="1"/>
    <col min="23" max="24" width="29.85546875" style="335" hidden="1" customWidth="1"/>
    <col min="25" max="28" width="45.140625" style="335" hidden="1" customWidth="1"/>
    <col min="29" max="39" width="154.85546875" style="296" hidden="1" customWidth="1"/>
    <col min="40" max="49" width="145.85546875" style="349" hidden="1" customWidth="1"/>
    <col min="50" max="50" width="177.42578125" style="298" hidden="1" customWidth="1"/>
    <col min="51" max="54" width="108" style="231" hidden="1" customWidth="1"/>
    <col min="55" max="16384" width="9.140625" style="295"/>
  </cols>
  <sheetData>
    <row r="1" spans="1:49" s="227" customFormat="1" ht="12" customHeight="1">
      <c r="A1" s="698" t="s">
        <v>377</v>
      </c>
      <c r="B1" s="698"/>
      <c r="C1" s="228"/>
      <c r="D1" s="229"/>
      <c r="E1" s="229"/>
      <c r="F1" s="229"/>
      <c r="G1" s="229"/>
      <c r="H1" s="229"/>
      <c r="I1" s="229"/>
      <c r="J1" s="698" t="s">
        <v>378</v>
      </c>
      <c r="K1" s="698"/>
      <c r="L1" s="698"/>
      <c r="M1" s="698"/>
    </row>
    <row r="2" spans="1:49" s="227" customFormat="1" ht="15">
      <c r="A2" s="699"/>
      <c r="B2" s="699"/>
      <c r="C2" s="334"/>
      <c r="D2" s="229"/>
      <c r="E2" s="229"/>
      <c r="F2" s="229"/>
      <c r="G2" s="229"/>
      <c r="H2" s="229"/>
      <c r="J2" s="699"/>
      <c r="K2" s="699"/>
      <c r="L2" s="699"/>
      <c r="M2" s="699"/>
      <c r="Q2" s="335" t="s">
        <v>379</v>
      </c>
      <c r="R2" s="335" t="s">
        <v>379</v>
      </c>
      <c r="S2" s="335" t="s">
        <v>379</v>
      </c>
      <c r="T2" s="335" t="s">
        <v>379</v>
      </c>
      <c r="U2" s="335" t="s">
        <v>379</v>
      </c>
      <c r="V2" s="335" t="s">
        <v>379</v>
      </c>
    </row>
    <row r="3" spans="1:49" s="227" customFormat="1" ht="15">
      <c r="A3" s="699"/>
      <c r="B3" s="699"/>
      <c r="C3" s="230"/>
      <c r="D3" s="229"/>
      <c r="E3" s="229"/>
      <c r="F3" s="229"/>
      <c r="G3" s="229"/>
      <c r="H3" s="229"/>
      <c r="J3" s="699"/>
      <c r="K3" s="699"/>
      <c r="L3" s="699"/>
      <c r="M3" s="699"/>
      <c r="W3" s="335" t="s">
        <v>379</v>
      </c>
      <c r="X3" s="335" t="s">
        <v>379</v>
      </c>
      <c r="Y3" s="335" t="s">
        <v>379</v>
      </c>
      <c r="Z3" s="335" t="s">
        <v>379</v>
      </c>
      <c r="AA3" s="335" t="s">
        <v>379</v>
      </c>
      <c r="AB3" s="335" t="s">
        <v>379</v>
      </c>
    </row>
    <row r="4" spans="1:49" s="227" customFormat="1" ht="15" customHeight="1">
      <c r="A4" s="232"/>
      <c r="B4" s="233"/>
      <c r="C4" s="234"/>
      <c r="D4" s="229"/>
      <c r="E4" s="229"/>
      <c r="F4" s="229"/>
      <c r="G4" s="229"/>
      <c r="H4" s="229"/>
      <c r="J4" s="232"/>
      <c r="K4" s="232"/>
      <c r="L4" s="232"/>
      <c r="M4" s="233"/>
    </row>
    <row r="5" spans="1:49" s="227" customFormat="1" ht="12.75" customHeight="1">
      <c r="A5" s="229" t="s">
        <v>380</v>
      </c>
      <c r="B5" s="235"/>
      <c r="C5" s="235"/>
      <c r="D5" s="229"/>
      <c r="E5" s="229"/>
      <c r="F5" s="229"/>
      <c r="G5" s="229"/>
      <c r="H5" s="229"/>
      <c r="I5" s="229"/>
      <c r="J5" s="229"/>
      <c r="K5" s="235"/>
      <c r="L5" s="235"/>
      <c r="M5" s="236" t="s">
        <v>380</v>
      </c>
    </row>
    <row r="6" spans="1:49" s="227" customFormat="1" ht="15">
      <c r="A6" s="700" t="s">
        <v>381</v>
      </c>
      <c r="B6" s="700"/>
      <c r="C6" s="700"/>
      <c r="D6" s="700"/>
      <c r="E6" s="700"/>
      <c r="F6" s="700"/>
      <c r="G6" s="700"/>
      <c r="H6" s="700"/>
      <c r="I6" s="700"/>
      <c r="J6" s="700"/>
      <c r="K6" s="700"/>
      <c r="L6" s="336"/>
      <c r="M6" s="336"/>
      <c r="AC6" s="238" t="s">
        <v>381</v>
      </c>
      <c r="AD6" s="238" t="s">
        <v>379</v>
      </c>
      <c r="AE6" s="238" t="s">
        <v>379</v>
      </c>
      <c r="AF6" s="238" t="s">
        <v>379</v>
      </c>
      <c r="AG6" s="238" t="s">
        <v>379</v>
      </c>
      <c r="AH6" s="238" t="s">
        <v>379</v>
      </c>
      <c r="AI6" s="238" t="s">
        <v>379</v>
      </c>
      <c r="AJ6" s="238" t="s">
        <v>379</v>
      </c>
      <c r="AK6" s="238" t="s">
        <v>379</v>
      </c>
      <c r="AL6" s="238" t="s">
        <v>379</v>
      </c>
      <c r="AM6" s="238" t="s">
        <v>379</v>
      </c>
    </row>
    <row r="7" spans="1:49" s="227" customFormat="1" ht="15">
      <c r="B7" s="337"/>
      <c r="C7" s="337"/>
      <c r="D7" s="337" t="s">
        <v>382</v>
      </c>
      <c r="E7" s="252"/>
      <c r="F7" s="252"/>
      <c r="G7" s="337"/>
      <c r="H7" s="337"/>
      <c r="I7" s="337"/>
      <c r="J7" s="337"/>
      <c r="K7" s="338"/>
      <c r="L7" s="338"/>
      <c r="M7" s="338"/>
    </row>
    <row r="8" spans="1:49" s="227" customFormat="1" ht="15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</row>
    <row r="9" spans="1:49" s="227" customFormat="1" ht="28.5" customHeight="1">
      <c r="B9" s="339"/>
      <c r="C9" s="339"/>
      <c r="D9" s="339" t="s">
        <v>383</v>
      </c>
      <c r="F9" s="339"/>
      <c r="G9" s="339"/>
      <c r="H9" s="339"/>
      <c r="I9" s="339"/>
      <c r="J9" s="339"/>
      <c r="K9" s="339"/>
      <c r="L9" s="339"/>
      <c r="M9" s="339"/>
    </row>
    <row r="10" spans="1:49" s="227" customFormat="1" ht="12.75" customHeight="1">
      <c r="B10" s="338"/>
      <c r="C10" s="338"/>
      <c r="D10" s="239" t="s">
        <v>384</v>
      </c>
      <c r="F10" s="338"/>
      <c r="G10" s="338"/>
      <c r="H10" s="338"/>
      <c r="I10" s="338"/>
      <c r="J10" s="338"/>
      <c r="K10" s="338"/>
      <c r="L10" s="338"/>
      <c r="M10" s="338"/>
    </row>
    <row r="11" spans="1:49" s="227" customFormat="1" ht="12.75" customHeight="1">
      <c r="B11" s="338"/>
      <c r="C11" s="338"/>
      <c r="D11" s="338"/>
      <c r="E11" s="239"/>
      <c r="F11" s="338"/>
      <c r="G11" s="338"/>
      <c r="H11" s="338"/>
      <c r="I11" s="338"/>
      <c r="J11" s="338"/>
      <c r="K11" s="338"/>
      <c r="L11" s="338"/>
      <c r="M11" s="338"/>
    </row>
    <row r="12" spans="1:49" s="227" customFormat="1" ht="15">
      <c r="A12" s="340" t="s">
        <v>686</v>
      </c>
      <c r="B12" s="701" t="s">
        <v>687</v>
      </c>
      <c r="C12" s="701"/>
      <c r="D12" s="701"/>
      <c r="E12" s="701"/>
      <c r="F12" s="701"/>
      <c r="G12" s="701"/>
      <c r="H12" s="701"/>
      <c r="I12" s="701"/>
      <c r="J12" s="701"/>
      <c r="K12" s="701"/>
      <c r="L12" s="336"/>
      <c r="M12" s="336"/>
      <c r="AN12" s="341" t="s">
        <v>687</v>
      </c>
      <c r="AO12" s="341" t="s">
        <v>379</v>
      </c>
      <c r="AP12" s="341" t="s">
        <v>379</v>
      </c>
      <c r="AQ12" s="341" t="s">
        <v>379</v>
      </c>
      <c r="AR12" s="341" t="s">
        <v>379</v>
      </c>
      <c r="AS12" s="341" t="s">
        <v>379</v>
      </c>
      <c r="AT12" s="341" t="s">
        <v>379</v>
      </c>
      <c r="AU12" s="341" t="s">
        <v>379</v>
      </c>
      <c r="AV12" s="341" t="s">
        <v>379</v>
      </c>
      <c r="AW12" s="341" t="s">
        <v>379</v>
      </c>
    </row>
    <row r="13" spans="1:49" s="227" customFormat="1" ht="15.75" customHeight="1">
      <c r="C13" s="338"/>
      <c r="D13" s="239" t="s">
        <v>387</v>
      </c>
      <c r="E13" s="338"/>
      <c r="F13" s="338"/>
      <c r="G13" s="338"/>
      <c r="H13" s="338"/>
      <c r="I13" s="338"/>
      <c r="J13" s="338"/>
      <c r="K13" s="338"/>
      <c r="L13" s="338"/>
      <c r="M13" s="338"/>
    </row>
    <row r="14" spans="1:49" s="227" customFormat="1" ht="11.25" customHeight="1"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8"/>
    </row>
    <row r="15" spans="1:49" s="227" customFormat="1" ht="14.25" customHeight="1">
      <c r="A15" s="229"/>
      <c r="B15" s="702" t="s">
        <v>688</v>
      </c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</row>
    <row r="16" spans="1:49" s="227" customFormat="1" ht="12.75" customHeight="1">
      <c r="B16" s="242" t="s">
        <v>689</v>
      </c>
      <c r="C16" s="242"/>
      <c r="D16" s="697" t="s">
        <v>720</v>
      </c>
      <c r="E16" s="697"/>
      <c r="F16" s="245" t="s">
        <v>685</v>
      </c>
      <c r="G16" s="242"/>
      <c r="H16" s="242"/>
      <c r="I16" s="242"/>
      <c r="J16" s="242"/>
      <c r="K16" s="246"/>
      <c r="L16" s="246"/>
      <c r="M16" s="242"/>
    </row>
    <row r="17" spans="1:52" s="227" customFormat="1" ht="12.75" customHeight="1">
      <c r="B17" s="242" t="s">
        <v>690</v>
      </c>
      <c r="D17" s="697" t="s">
        <v>719</v>
      </c>
      <c r="E17" s="697"/>
      <c r="F17" s="245" t="s">
        <v>685</v>
      </c>
      <c r="G17" s="242"/>
      <c r="H17" s="242"/>
      <c r="I17" s="242"/>
      <c r="J17" s="242"/>
      <c r="K17" s="246"/>
      <c r="L17" s="246"/>
      <c r="M17" s="242"/>
    </row>
    <row r="18" spans="1:52" s="227" customFormat="1" ht="12.75" customHeight="1">
      <c r="B18" s="242" t="s">
        <v>692</v>
      </c>
      <c r="C18" s="242"/>
      <c r="D18" s="697" t="s">
        <v>718</v>
      </c>
      <c r="E18" s="697"/>
      <c r="F18" s="245" t="s">
        <v>685</v>
      </c>
      <c r="H18" s="242"/>
      <c r="I18" s="242"/>
      <c r="J18" s="242"/>
      <c r="K18" s="247"/>
      <c r="L18" s="237"/>
      <c r="M18" s="248"/>
    </row>
    <row r="19" spans="1:52" s="227" customFormat="1" ht="12.75" customHeight="1">
      <c r="B19" s="242" t="s">
        <v>693</v>
      </c>
      <c r="C19" s="242"/>
      <c r="D19" s="697" t="s">
        <v>717</v>
      </c>
      <c r="E19" s="697"/>
      <c r="F19" s="245" t="s">
        <v>480</v>
      </c>
      <c r="H19" s="242"/>
      <c r="I19" s="242"/>
      <c r="J19" s="242"/>
      <c r="K19" s="250"/>
      <c r="L19" s="250"/>
      <c r="M19" s="245"/>
    </row>
    <row r="20" spans="1:52" s="227" customFormat="1" ht="12.75" customHeight="1">
      <c r="B20" s="242" t="s">
        <v>694</v>
      </c>
      <c r="C20" s="242"/>
      <c r="F20" s="245"/>
      <c r="H20" s="242"/>
      <c r="I20" s="242"/>
      <c r="J20" s="242"/>
      <c r="K20" s="250"/>
      <c r="L20" s="250"/>
      <c r="M20" s="245"/>
    </row>
    <row r="21" spans="1:52" s="227" customFormat="1" ht="12.75" customHeight="1">
      <c r="A21" s="242"/>
      <c r="B21" s="242"/>
      <c r="E21" s="242"/>
      <c r="F21" s="242"/>
      <c r="G21" s="242"/>
      <c r="H21" s="242"/>
      <c r="I21" s="242"/>
      <c r="J21" s="715"/>
      <c r="K21" s="715"/>
      <c r="L21" s="242"/>
    </row>
    <row r="22" spans="1:52" s="227" customFormat="1" ht="15">
      <c r="A22" s="254"/>
    </row>
    <row r="23" spans="1:52" s="227" customFormat="1" ht="36" customHeight="1">
      <c r="A23" s="709" t="s">
        <v>0</v>
      </c>
      <c r="B23" s="709" t="s">
        <v>388</v>
      </c>
      <c r="C23" s="709" t="s">
        <v>389</v>
      </c>
      <c r="D23" s="709" t="s">
        <v>390</v>
      </c>
      <c r="E23" s="712" t="s">
        <v>391</v>
      </c>
      <c r="F23" s="713"/>
      <c r="G23" s="714"/>
      <c r="H23" s="712" t="s">
        <v>392</v>
      </c>
      <c r="I23" s="713"/>
      <c r="J23" s="713"/>
      <c r="K23" s="714"/>
      <c r="L23" s="703" t="s">
        <v>393</v>
      </c>
      <c r="M23" s="704"/>
    </row>
    <row r="24" spans="1:52" s="227" customFormat="1" ht="36.75" customHeight="1">
      <c r="A24" s="709"/>
      <c r="B24" s="709"/>
      <c r="C24" s="709"/>
      <c r="D24" s="709"/>
      <c r="E24" s="255" t="s">
        <v>394</v>
      </c>
      <c r="F24" s="255" t="s">
        <v>395</v>
      </c>
      <c r="G24" s="707" t="s">
        <v>695</v>
      </c>
      <c r="H24" s="709" t="s">
        <v>394</v>
      </c>
      <c r="I24" s="710" t="s">
        <v>397</v>
      </c>
      <c r="J24" s="255" t="s">
        <v>395</v>
      </c>
      <c r="K24" s="707" t="s">
        <v>695</v>
      </c>
      <c r="L24" s="705"/>
      <c r="M24" s="706"/>
    </row>
    <row r="25" spans="1:52" s="227" customFormat="1" ht="28.5" customHeight="1">
      <c r="A25" s="709"/>
      <c r="B25" s="709"/>
      <c r="C25" s="709"/>
      <c r="D25" s="709"/>
      <c r="E25" s="255" t="s">
        <v>397</v>
      </c>
      <c r="F25" s="256" t="s">
        <v>398</v>
      </c>
      <c r="G25" s="708"/>
      <c r="H25" s="709"/>
      <c r="I25" s="711"/>
      <c r="J25" s="256" t="s">
        <v>398</v>
      </c>
      <c r="K25" s="708"/>
      <c r="L25" s="255" t="s">
        <v>399</v>
      </c>
      <c r="M25" s="255" t="s">
        <v>400</v>
      </c>
    </row>
    <row r="26" spans="1:52" s="227" customFormat="1" ht="15">
      <c r="A26" s="258">
        <v>1</v>
      </c>
      <c r="B26" s="258">
        <v>2</v>
      </c>
      <c r="C26" s="258">
        <v>3</v>
      </c>
      <c r="D26" s="258">
        <v>4</v>
      </c>
      <c r="E26" s="258">
        <v>5</v>
      </c>
      <c r="F26" s="258">
        <v>6</v>
      </c>
      <c r="G26" s="258">
        <v>7</v>
      </c>
      <c r="H26" s="258">
        <v>8</v>
      </c>
      <c r="I26" s="258">
        <v>9</v>
      </c>
      <c r="J26" s="258">
        <v>10</v>
      </c>
      <c r="K26" s="258">
        <v>11</v>
      </c>
      <c r="L26" s="258">
        <v>12</v>
      </c>
      <c r="M26" s="258">
        <v>13</v>
      </c>
    </row>
    <row r="27" spans="1:52" s="227" customFormat="1" ht="15">
      <c r="A27" s="722" t="s">
        <v>675</v>
      </c>
      <c r="B27" s="723"/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4"/>
      <c r="AX27" s="259" t="s">
        <v>675</v>
      </c>
    </row>
    <row r="28" spans="1:52" s="227" customFormat="1" ht="90">
      <c r="A28" s="328" t="s">
        <v>402</v>
      </c>
      <c r="B28" s="261" t="s">
        <v>700</v>
      </c>
      <c r="C28" s="342" t="s">
        <v>716</v>
      </c>
      <c r="D28" s="343" t="s">
        <v>715</v>
      </c>
      <c r="E28" s="292" t="s">
        <v>701</v>
      </c>
      <c r="F28" s="293">
        <v>2.83</v>
      </c>
      <c r="G28" s="292"/>
      <c r="H28" s="293">
        <v>110.1</v>
      </c>
      <c r="I28" s="293">
        <v>107.49</v>
      </c>
      <c r="J28" s="345">
        <v>2.61</v>
      </c>
      <c r="K28" s="292"/>
      <c r="L28" s="346">
        <v>2.1964999999999999</v>
      </c>
      <c r="M28" s="293">
        <v>0.18</v>
      </c>
      <c r="AX28" s="259"/>
    </row>
    <row r="29" spans="1:52" s="227" customFormat="1" ht="15">
      <c r="A29" s="716" t="s">
        <v>432</v>
      </c>
      <c r="B29" s="717"/>
      <c r="C29" s="717"/>
      <c r="D29" s="717"/>
      <c r="E29" s="717"/>
      <c r="F29" s="717"/>
      <c r="G29" s="718"/>
      <c r="H29" s="263">
        <v>110.1</v>
      </c>
      <c r="I29" s="263">
        <v>107.49</v>
      </c>
      <c r="J29" s="263">
        <v>2.61</v>
      </c>
      <c r="K29" s="263"/>
      <c r="L29" s="290"/>
      <c r="M29" s="284">
        <v>0.18</v>
      </c>
      <c r="AY29" s="266" t="s">
        <v>432</v>
      </c>
    </row>
    <row r="30" spans="1:52" s="227" customFormat="1" ht="15">
      <c r="A30" s="716" t="s">
        <v>433</v>
      </c>
      <c r="B30" s="717"/>
      <c r="C30" s="717"/>
      <c r="D30" s="717"/>
      <c r="E30" s="717"/>
      <c r="F30" s="717"/>
      <c r="G30" s="718"/>
      <c r="H30" s="263">
        <v>107.49</v>
      </c>
      <c r="I30" s="263"/>
      <c r="J30" s="263"/>
      <c r="K30" s="263"/>
      <c r="L30" s="290"/>
      <c r="M30" s="290"/>
      <c r="AY30" s="266" t="s">
        <v>433</v>
      </c>
    </row>
    <row r="31" spans="1:52" s="227" customFormat="1" ht="15">
      <c r="A31" s="719" t="s">
        <v>434</v>
      </c>
      <c r="B31" s="720"/>
      <c r="C31" s="720"/>
      <c r="D31" s="720"/>
      <c r="E31" s="720"/>
      <c r="F31" s="720"/>
      <c r="G31" s="721"/>
      <c r="H31" s="291"/>
      <c r="I31" s="291"/>
      <c r="J31" s="291"/>
      <c r="K31" s="291"/>
      <c r="L31" s="292"/>
      <c r="M31" s="292"/>
      <c r="AY31" s="266"/>
      <c r="AZ31" s="231" t="s">
        <v>434</v>
      </c>
    </row>
    <row r="32" spans="1:52" s="227" customFormat="1" ht="15">
      <c r="A32" s="719" t="s">
        <v>714</v>
      </c>
      <c r="B32" s="720"/>
      <c r="C32" s="720"/>
      <c r="D32" s="720"/>
      <c r="E32" s="720"/>
      <c r="F32" s="720"/>
      <c r="G32" s="721"/>
      <c r="H32" s="291">
        <v>107.49</v>
      </c>
      <c r="I32" s="291"/>
      <c r="J32" s="291"/>
      <c r="K32" s="291"/>
      <c r="L32" s="292"/>
      <c r="M32" s="292"/>
      <c r="AY32" s="266"/>
      <c r="AZ32" s="231" t="s">
        <v>714</v>
      </c>
    </row>
    <row r="33" spans="1:52" s="227" customFormat="1" ht="15">
      <c r="A33" s="716" t="s">
        <v>438</v>
      </c>
      <c r="B33" s="717"/>
      <c r="C33" s="717"/>
      <c r="D33" s="717"/>
      <c r="E33" s="717"/>
      <c r="F33" s="717"/>
      <c r="G33" s="718"/>
      <c r="H33" s="263">
        <v>52.67</v>
      </c>
      <c r="I33" s="263"/>
      <c r="J33" s="263"/>
      <c r="K33" s="263"/>
      <c r="L33" s="290"/>
      <c r="M33" s="290"/>
      <c r="AY33" s="266" t="s">
        <v>438</v>
      </c>
    </row>
    <row r="34" spans="1:52" s="227" customFormat="1" ht="15">
      <c r="A34" s="719" t="s">
        <v>434</v>
      </c>
      <c r="B34" s="720"/>
      <c r="C34" s="720"/>
      <c r="D34" s="720"/>
      <c r="E34" s="720"/>
      <c r="F34" s="720"/>
      <c r="G34" s="721"/>
      <c r="H34" s="291"/>
      <c r="I34" s="291"/>
      <c r="J34" s="291"/>
      <c r="K34" s="291"/>
      <c r="L34" s="292"/>
      <c r="M34" s="292"/>
      <c r="AY34" s="266"/>
      <c r="AZ34" s="231" t="s">
        <v>434</v>
      </c>
    </row>
    <row r="35" spans="1:52" s="227" customFormat="1" ht="15">
      <c r="A35" s="719" t="s">
        <v>713</v>
      </c>
      <c r="B35" s="720"/>
      <c r="C35" s="720"/>
      <c r="D35" s="720"/>
      <c r="E35" s="720"/>
      <c r="F35" s="720"/>
      <c r="G35" s="721"/>
      <c r="H35" s="291">
        <v>52.67</v>
      </c>
      <c r="I35" s="291"/>
      <c r="J35" s="291"/>
      <c r="K35" s="291"/>
      <c r="L35" s="292"/>
      <c r="M35" s="292"/>
      <c r="AY35" s="266"/>
      <c r="AZ35" s="231" t="s">
        <v>713</v>
      </c>
    </row>
    <row r="36" spans="1:52" s="227" customFormat="1" ht="15">
      <c r="A36" s="716" t="s">
        <v>442</v>
      </c>
      <c r="B36" s="717"/>
      <c r="C36" s="717"/>
      <c r="D36" s="717"/>
      <c r="E36" s="717"/>
      <c r="F36" s="717"/>
      <c r="G36" s="718"/>
      <c r="H36" s="263"/>
      <c r="I36" s="263"/>
      <c r="J36" s="263"/>
      <c r="K36" s="263"/>
      <c r="L36" s="290"/>
      <c r="M36" s="290"/>
      <c r="AY36" s="266" t="s">
        <v>442</v>
      </c>
    </row>
    <row r="37" spans="1:52" s="227" customFormat="1" ht="15">
      <c r="A37" s="719" t="s">
        <v>712</v>
      </c>
      <c r="B37" s="720"/>
      <c r="C37" s="720"/>
      <c r="D37" s="720"/>
      <c r="E37" s="720"/>
      <c r="F37" s="720"/>
      <c r="G37" s="721"/>
      <c r="H37" s="291"/>
      <c r="I37" s="291"/>
      <c r="J37" s="291"/>
      <c r="K37" s="291"/>
      <c r="L37" s="292"/>
      <c r="M37" s="292"/>
      <c r="AY37" s="266"/>
      <c r="AZ37" s="231" t="s">
        <v>712</v>
      </c>
    </row>
    <row r="38" spans="1:52" s="227" customFormat="1" ht="15">
      <c r="A38" s="719" t="s">
        <v>599</v>
      </c>
      <c r="B38" s="720"/>
      <c r="C38" s="720"/>
      <c r="D38" s="720"/>
      <c r="E38" s="720"/>
      <c r="F38" s="720"/>
      <c r="G38" s="721"/>
      <c r="H38" s="291">
        <v>110.1</v>
      </c>
      <c r="I38" s="291">
        <v>107.49</v>
      </c>
      <c r="J38" s="291">
        <v>2.61</v>
      </c>
      <c r="K38" s="291"/>
      <c r="L38" s="292"/>
      <c r="M38" s="293">
        <v>0.18</v>
      </c>
      <c r="AY38" s="266"/>
      <c r="AZ38" s="231" t="s">
        <v>599</v>
      </c>
    </row>
    <row r="39" spans="1:52" s="227" customFormat="1" ht="15">
      <c r="A39" s="719" t="s">
        <v>711</v>
      </c>
      <c r="B39" s="720"/>
      <c r="C39" s="720"/>
      <c r="D39" s="720"/>
      <c r="E39" s="720"/>
      <c r="F39" s="720"/>
      <c r="G39" s="721"/>
      <c r="H39" s="291">
        <v>107.49</v>
      </c>
      <c r="I39" s="291"/>
      <c r="J39" s="291"/>
      <c r="K39" s="291"/>
      <c r="L39" s="292"/>
      <c r="M39" s="292"/>
      <c r="AY39" s="266"/>
      <c r="AZ39" s="231" t="s">
        <v>711</v>
      </c>
    </row>
    <row r="40" spans="1:52" s="227" customFormat="1" ht="15">
      <c r="A40" s="719" t="s">
        <v>710</v>
      </c>
      <c r="B40" s="720"/>
      <c r="C40" s="720"/>
      <c r="D40" s="720"/>
      <c r="E40" s="720"/>
      <c r="F40" s="720"/>
      <c r="G40" s="721"/>
      <c r="H40" s="291">
        <v>52.67</v>
      </c>
      <c r="I40" s="291"/>
      <c r="J40" s="291"/>
      <c r="K40" s="291"/>
      <c r="L40" s="292"/>
      <c r="M40" s="292"/>
      <c r="AY40" s="266"/>
      <c r="AZ40" s="231" t="s">
        <v>710</v>
      </c>
    </row>
    <row r="41" spans="1:52" s="227" customFormat="1" ht="15">
      <c r="A41" s="719" t="s">
        <v>520</v>
      </c>
      <c r="B41" s="720"/>
      <c r="C41" s="720"/>
      <c r="D41" s="720"/>
      <c r="E41" s="720"/>
      <c r="F41" s="720"/>
      <c r="G41" s="721"/>
      <c r="H41" s="291">
        <v>270.26</v>
      </c>
      <c r="I41" s="291"/>
      <c r="J41" s="291"/>
      <c r="K41" s="291"/>
      <c r="L41" s="292"/>
      <c r="M41" s="293">
        <v>0.18</v>
      </c>
      <c r="AY41" s="266"/>
      <c r="AZ41" s="231" t="s">
        <v>520</v>
      </c>
    </row>
    <row r="42" spans="1:52" s="227" customFormat="1" ht="15">
      <c r="A42" s="719" t="s">
        <v>459</v>
      </c>
      <c r="B42" s="720"/>
      <c r="C42" s="720"/>
      <c r="D42" s="720"/>
      <c r="E42" s="720"/>
      <c r="F42" s="720"/>
      <c r="G42" s="721"/>
      <c r="H42" s="291">
        <v>270.26</v>
      </c>
      <c r="I42" s="291"/>
      <c r="J42" s="291"/>
      <c r="K42" s="291"/>
      <c r="L42" s="292"/>
      <c r="M42" s="293">
        <v>0.18</v>
      </c>
      <c r="AY42" s="266"/>
      <c r="AZ42" s="231" t="s">
        <v>459</v>
      </c>
    </row>
    <row r="43" spans="1:52" s="227" customFormat="1" ht="15">
      <c r="A43" s="719" t="s">
        <v>460</v>
      </c>
      <c r="B43" s="720"/>
      <c r="C43" s="720"/>
      <c r="D43" s="720"/>
      <c r="E43" s="720"/>
      <c r="F43" s="720"/>
      <c r="G43" s="721"/>
      <c r="H43" s="291"/>
      <c r="I43" s="291"/>
      <c r="J43" s="291"/>
      <c r="K43" s="291"/>
      <c r="L43" s="292"/>
      <c r="M43" s="292"/>
      <c r="AY43" s="266"/>
      <c r="AZ43" s="231" t="s">
        <v>460</v>
      </c>
    </row>
    <row r="44" spans="1:52" s="227" customFormat="1" ht="15">
      <c r="A44" s="719" t="s">
        <v>461</v>
      </c>
      <c r="B44" s="720"/>
      <c r="C44" s="720"/>
      <c r="D44" s="720"/>
      <c r="E44" s="720"/>
      <c r="F44" s="720"/>
      <c r="G44" s="721"/>
      <c r="H44" s="291">
        <v>107.49</v>
      </c>
      <c r="I44" s="291"/>
      <c r="J44" s="291"/>
      <c r="K44" s="291"/>
      <c r="L44" s="292"/>
      <c r="M44" s="292"/>
      <c r="AY44" s="266"/>
      <c r="AZ44" s="231" t="s">
        <v>461</v>
      </c>
    </row>
    <row r="45" spans="1:52" s="227" customFormat="1" ht="15">
      <c r="A45" s="719" t="s">
        <v>463</v>
      </c>
      <c r="B45" s="720"/>
      <c r="C45" s="720"/>
      <c r="D45" s="720"/>
      <c r="E45" s="720"/>
      <c r="F45" s="720"/>
      <c r="G45" s="721"/>
      <c r="H45" s="291">
        <v>2.61</v>
      </c>
      <c r="I45" s="291"/>
      <c r="J45" s="291"/>
      <c r="K45" s="291"/>
      <c r="L45" s="292"/>
      <c r="M45" s="292"/>
      <c r="AY45" s="266"/>
      <c r="AZ45" s="231" t="s">
        <v>463</v>
      </c>
    </row>
    <row r="46" spans="1:52" s="227" customFormat="1" ht="15">
      <c r="A46" s="719" t="s">
        <v>464</v>
      </c>
      <c r="B46" s="720"/>
      <c r="C46" s="720"/>
      <c r="D46" s="720"/>
      <c r="E46" s="720"/>
      <c r="F46" s="720"/>
      <c r="G46" s="721"/>
      <c r="H46" s="291">
        <v>107.49</v>
      </c>
      <c r="I46" s="291"/>
      <c r="J46" s="291"/>
      <c r="K46" s="291"/>
      <c r="L46" s="292"/>
      <c r="M46" s="292"/>
      <c r="AY46" s="266"/>
      <c r="AZ46" s="231" t="s">
        <v>464</v>
      </c>
    </row>
    <row r="47" spans="1:52" s="227" customFormat="1" ht="15">
      <c r="A47" s="719" t="s">
        <v>465</v>
      </c>
      <c r="B47" s="720"/>
      <c r="C47" s="720"/>
      <c r="D47" s="720"/>
      <c r="E47" s="720"/>
      <c r="F47" s="720"/>
      <c r="G47" s="721"/>
      <c r="H47" s="291">
        <v>52.67</v>
      </c>
      <c r="I47" s="291"/>
      <c r="J47" s="291"/>
      <c r="K47" s="291"/>
      <c r="L47" s="292"/>
      <c r="M47" s="292"/>
      <c r="AY47" s="266"/>
      <c r="AZ47" s="231" t="s">
        <v>465</v>
      </c>
    </row>
    <row r="48" spans="1:52" s="227" customFormat="1" ht="15">
      <c r="A48" s="719" t="s">
        <v>633</v>
      </c>
      <c r="B48" s="720"/>
      <c r="C48" s="720"/>
      <c r="D48" s="720"/>
      <c r="E48" s="720"/>
      <c r="F48" s="720"/>
      <c r="G48" s="721"/>
      <c r="H48" s="291">
        <v>5.68</v>
      </c>
      <c r="I48" s="291"/>
      <c r="J48" s="291"/>
      <c r="K48" s="291"/>
      <c r="L48" s="292"/>
      <c r="M48" s="292"/>
      <c r="AY48" s="266"/>
      <c r="AZ48" s="231" t="s">
        <v>633</v>
      </c>
    </row>
    <row r="49" spans="1:54" s="227" customFormat="1" ht="15">
      <c r="A49" s="716" t="s">
        <v>459</v>
      </c>
      <c r="B49" s="717"/>
      <c r="C49" s="717"/>
      <c r="D49" s="717"/>
      <c r="E49" s="717"/>
      <c r="F49" s="717"/>
      <c r="G49" s="718"/>
      <c r="H49" s="263">
        <v>275.94</v>
      </c>
      <c r="I49" s="263"/>
      <c r="J49" s="263"/>
      <c r="K49" s="263"/>
      <c r="L49" s="290"/>
      <c r="M49" s="290"/>
      <c r="AY49" s="266"/>
      <c r="BA49" s="266" t="s">
        <v>459</v>
      </c>
    </row>
    <row r="50" spans="1:54" s="227" customFormat="1" ht="15">
      <c r="A50" s="719" t="s">
        <v>709</v>
      </c>
      <c r="B50" s="720"/>
      <c r="C50" s="720"/>
      <c r="D50" s="720"/>
      <c r="E50" s="720"/>
      <c r="F50" s="720"/>
      <c r="G50" s="721"/>
      <c r="H50" s="291">
        <v>285.05</v>
      </c>
      <c r="I50" s="291"/>
      <c r="J50" s="291"/>
      <c r="K50" s="291"/>
      <c r="L50" s="292"/>
      <c r="M50" s="292"/>
      <c r="AY50" s="266"/>
      <c r="AZ50" s="231" t="s">
        <v>709</v>
      </c>
      <c r="BA50" s="266"/>
    </row>
    <row r="51" spans="1:54" s="227" customFormat="1" ht="15">
      <c r="A51" s="719" t="s">
        <v>621</v>
      </c>
      <c r="B51" s="720"/>
      <c r="C51" s="720"/>
      <c r="D51" s="720"/>
      <c r="E51" s="720"/>
      <c r="F51" s="720"/>
      <c r="G51" s="721"/>
      <c r="H51" s="291">
        <v>55.16</v>
      </c>
      <c r="I51" s="291"/>
      <c r="J51" s="291"/>
      <c r="K51" s="291"/>
      <c r="L51" s="292"/>
      <c r="M51" s="292"/>
      <c r="AY51" s="266"/>
      <c r="AZ51" s="231" t="s">
        <v>621</v>
      </c>
      <c r="BA51" s="266"/>
    </row>
    <row r="52" spans="1:54" s="227" customFormat="1" ht="15">
      <c r="A52" s="716" t="s">
        <v>622</v>
      </c>
      <c r="B52" s="717"/>
      <c r="C52" s="717"/>
      <c r="D52" s="717"/>
      <c r="E52" s="717"/>
      <c r="F52" s="717"/>
      <c r="G52" s="718"/>
      <c r="H52" s="263">
        <v>340.21</v>
      </c>
      <c r="I52" s="263"/>
      <c r="J52" s="263"/>
      <c r="K52" s="263"/>
      <c r="L52" s="290"/>
      <c r="M52" s="290"/>
      <c r="AY52" s="266"/>
      <c r="BA52" s="266" t="s">
        <v>622</v>
      </c>
    </row>
    <row r="53" spans="1:54" s="227" customFormat="1" ht="15">
      <c r="A53" s="719" t="s">
        <v>631</v>
      </c>
      <c r="B53" s="720"/>
      <c r="C53" s="720"/>
      <c r="D53" s="720"/>
      <c r="E53" s="720"/>
      <c r="F53" s="720"/>
      <c r="G53" s="721"/>
      <c r="H53" s="291">
        <v>74.849999999999994</v>
      </c>
      <c r="I53" s="291"/>
      <c r="J53" s="291"/>
      <c r="K53" s="291"/>
      <c r="L53" s="292"/>
      <c r="M53" s="292"/>
      <c r="AY53" s="266"/>
      <c r="AZ53" s="231" t="s">
        <v>631</v>
      </c>
      <c r="BA53" s="266"/>
    </row>
    <row r="54" spans="1:54" s="227" customFormat="1" ht="15">
      <c r="A54" s="716" t="s">
        <v>469</v>
      </c>
      <c r="B54" s="717"/>
      <c r="C54" s="717"/>
      <c r="D54" s="717"/>
      <c r="E54" s="717"/>
      <c r="F54" s="717"/>
      <c r="G54" s="718"/>
      <c r="H54" s="263">
        <v>415.06</v>
      </c>
      <c r="I54" s="263"/>
      <c r="J54" s="263"/>
      <c r="K54" s="263"/>
      <c r="L54" s="290"/>
      <c r="M54" s="284">
        <v>0.18</v>
      </c>
      <c r="AY54" s="266"/>
      <c r="BA54" s="266"/>
      <c r="BB54" s="266" t="s">
        <v>469</v>
      </c>
    </row>
    <row r="55" spans="1:54" s="227" customFormat="1" ht="14.25" customHeight="1">
      <c r="A55" s="229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</row>
    <row r="56" spans="1:54" s="227" customFormat="1" ht="14.25" customHeight="1">
      <c r="A56" s="229"/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</row>
    <row r="57" spans="1:54" s="242" customFormat="1" ht="12.75" customHeight="1">
      <c r="A57" s="725" t="s">
        <v>630</v>
      </c>
      <c r="B57" s="725"/>
      <c r="C57" s="725"/>
      <c r="D57" s="725"/>
      <c r="E57" s="725"/>
      <c r="F57" s="725"/>
      <c r="G57" s="725"/>
      <c r="H57" s="725"/>
      <c r="I57" s="725"/>
      <c r="J57" s="725"/>
      <c r="K57" s="725"/>
      <c r="L57" s="725"/>
      <c r="M57" s="725"/>
      <c r="N57" s="313"/>
      <c r="O57" s="313"/>
      <c r="P57" s="313"/>
      <c r="Q57" s="347"/>
      <c r="R57" s="347"/>
      <c r="S57" s="347"/>
      <c r="T57" s="347"/>
      <c r="U57" s="347"/>
      <c r="V57" s="347"/>
      <c r="W57" s="347"/>
      <c r="X57" s="347"/>
      <c r="Y57" s="347"/>
      <c r="Z57" s="347"/>
      <c r="AA57" s="347"/>
      <c r="AB57" s="347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48"/>
      <c r="AO57" s="348"/>
      <c r="AP57" s="348"/>
      <c r="AQ57" s="348"/>
      <c r="AR57" s="348"/>
      <c r="AS57" s="348"/>
      <c r="AT57" s="348"/>
      <c r="AU57" s="348"/>
      <c r="AV57" s="348"/>
      <c r="AW57" s="348"/>
      <c r="AX57" s="309"/>
      <c r="AY57" s="308"/>
      <c r="AZ57" s="308"/>
      <c r="BA57" s="308"/>
      <c r="BB57" s="308"/>
    </row>
    <row r="58" spans="1:54" s="242" customFormat="1" ht="12.75" customHeight="1">
      <c r="A58" s="726" t="s">
        <v>627</v>
      </c>
      <c r="B58" s="726"/>
      <c r="C58" s="726"/>
      <c r="D58" s="726"/>
      <c r="E58" s="726"/>
      <c r="F58" s="726"/>
      <c r="G58" s="726"/>
      <c r="H58" s="726"/>
      <c r="I58" s="726"/>
      <c r="J58" s="726"/>
      <c r="K58" s="726"/>
      <c r="L58" s="726"/>
      <c r="M58" s="726"/>
      <c r="N58" s="312"/>
      <c r="O58" s="312"/>
      <c r="P58" s="312"/>
      <c r="Q58" s="347"/>
      <c r="R58" s="347"/>
      <c r="S58" s="347"/>
      <c r="T58" s="347"/>
      <c r="U58" s="347"/>
      <c r="V58" s="347"/>
      <c r="W58" s="347"/>
      <c r="X58" s="347"/>
      <c r="Y58" s="347"/>
      <c r="Z58" s="347"/>
      <c r="AA58" s="347"/>
      <c r="AB58" s="347"/>
      <c r="AC58" s="310"/>
      <c r="AD58" s="310"/>
      <c r="AE58" s="310"/>
      <c r="AF58" s="310"/>
      <c r="AG58" s="310"/>
      <c r="AH58" s="310"/>
      <c r="AI58" s="310"/>
      <c r="AJ58" s="310"/>
      <c r="AK58" s="310"/>
      <c r="AL58" s="310"/>
      <c r="AM58" s="310"/>
      <c r="AN58" s="348"/>
      <c r="AO58" s="348"/>
      <c r="AP58" s="348"/>
      <c r="AQ58" s="348"/>
      <c r="AR58" s="348"/>
      <c r="AS58" s="348"/>
      <c r="AT58" s="348"/>
      <c r="AU58" s="348"/>
      <c r="AV58" s="348"/>
      <c r="AW58" s="348"/>
      <c r="AX58" s="309"/>
      <c r="AY58" s="308"/>
      <c r="AZ58" s="308"/>
      <c r="BA58" s="308"/>
      <c r="BB58" s="308"/>
    </row>
    <row r="59" spans="1:54" s="242" customFormat="1" ht="13.5" customHeight="1">
      <c r="A59" s="240"/>
      <c r="B59" s="240"/>
      <c r="C59" s="240"/>
      <c r="D59" s="240"/>
      <c r="E59" s="240"/>
      <c r="F59" s="311"/>
      <c r="G59" s="235"/>
      <c r="H59" s="235"/>
      <c r="I59" s="235"/>
      <c r="J59" s="235"/>
      <c r="K59" s="240"/>
      <c r="L59" s="240"/>
      <c r="M59" s="240"/>
      <c r="N59" s="227"/>
      <c r="O59" s="227"/>
      <c r="P59" s="227"/>
      <c r="Q59" s="347"/>
      <c r="R59" s="347"/>
      <c r="S59" s="347"/>
      <c r="T59" s="347"/>
      <c r="U59" s="347"/>
      <c r="V59" s="347"/>
      <c r="W59" s="347"/>
      <c r="X59" s="347"/>
      <c r="Y59" s="347"/>
      <c r="Z59" s="347"/>
      <c r="AA59" s="347"/>
      <c r="AB59" s="347"/>
      <c r="AC59" s="310"/>
      <c r="AD59" s="310"/>
      <c r="AE59" s="310"/>
      <c r="AF59" s="310"/>
      <c r="AG59" s="310"/>
      <c r="AH59" s="310"/>
      <c r="AI59" s="310"/>
      <c r="AJ59" s="310"/>
      <c r="AK59" s="310"/>
      <c r="AL59" s="310"/>
      <c r="AM59" s="310"/>
      <c r="AN59" s="348"/>
      <c r="AO59" s="348"/>
      <c r="AP59" s="348"/>
      <c r="AQ59" s="348"/>
      <c r="AR59" s="348"/>
      <c r="AS59" s="348"/>
      <c r="AT59" s="348"/>
      <c r="AU59" s="348"/>
      <c r="AV59" s="348"/>
      <c r="AW59" s="348"/>
      <c r="AX59" s="309"/>
      <c r="AY59" s="308"/>
      <c r="AZ59" s="308"/>
      <c r="BA59" s="308"/>
      <c r="BB59" s="308"/>
    </row>
    <row r="60" spans="1:54" s="242" customFormat="1" ht="12.75" customHeight="1">
      <c r="A60" s="725" t="s">
        <v>705</v>
      </c>
      <c r="B60" s="725"/>
      <c r="C60" s="725"/>
      <c r="D60" s="725"/>
      <c r="E60" s="725"/>
      <c r="F60" s="725"/>
      <c r="G60" s="725"/>
      <c r="H60" s="725"/>
      <c r="I60" s="725"/>
      <c r="J60" s="725"/>
      <c r="K60" s="725"/>
      <c r="L60" s="725"/>
      <c r="M60" s="725"/>
      <c r="N60" s="313"/>
      <c r="O60" s="313"/>
      <c r="P60" s="313"/>
      <c r="Q60" s="347"/>
      <c r="R60" s="347"/>
      <c r="S60" s="347"/>
      <c r="T60" s="347"/>
      <c r="U60" s="347"/>
      <c r="V60" s="347"/>
      <c r="W60" s="347"/>
      <c r="X60" s="347"/>
      <c r="Y60" s="347"/>
      <c r="Z60" s="347"/>
      <c r="AA60" s="347"/>
      <c r="AB60" s="347"/>
      <c r="AC60" s="310"/>
      <c r="AD60" s="310"/>
      <c r="AE60" s="310"/>
      <c r="AF60" s="310"/>
      <c r="AG60" s="310"/>
      <c r="AH60" s="310"/>
      <c r="AI60" s="310"/>
      <c r="AJ60" s="310"/>
      <c r="AK60" s="310"/>
      <c r="AL60" s="310"/>
      <c r="AM60" s="310"/>
      <c r="AN60" s="348"/>
      <c r="AO60" s="348"/>
      <c r="AP60" s="348"/>
      <c r="AQ60" s="348"/>
      <c r="AR60" s="348"/>
      <c r="AS60" s="348"/>
      <c r="AT60" s="348"/>
      <c r="AU60" s="348"/>
      <c r="AV60" s="348"/>
      <c r="AW60" s="348"/>
      <c r="AX60" s="309"/>
      <c r="AY60" s="308"/>
      <c r="AZ60" s="308"/>
      <c r="BA60" s="308"/>
      <c r="BB60" s="308"/>
    </row>
    <row r="61" spans="1:54" s="242" customFormat="1" ht="12.75" customHeight="1">
      <c r="A61" s="726" t="s">
        <v>627</v>
      </c>
      <c r="B61" s="726"/>
      <c r="C61" s="726"/>
      <c r="D61" s="726"/>
      <c r="E61" s="726"/>
      <c r="F61" s="726"/>
      <c r="G61" s="726"/>
      <c r="H61" s="726"/>
      <c r="I61" s="726"/>
      <c r="J61" s="726"/>
      <c r="K61" s="726"/>
      <c r="L61" s="726"/>
      <c r="M61" s="726"/>
      <c r="N61" s="312"/>
      <c r="O61" s="312"/>
      <c r="P61" s="312"/>
      <c r="Q61" s="347"/>
      <c r="R61" s="347"/>
      <c r="S61" s="347"/>
      <c r="T61" s="347"/>
      <c r="U61" s="347"/>
      <c r="V61" s="347"/>
      <c r="W61" s="347"/>
      <c r="X61" s="347"/>
      <c r="Y61" s="347"/>
      <c r="Z61" s="347"/>
      <c r="AA61" s="347"/>
      <c r="AB61" s="347"/>
      <c r="AC61" s="310"/>
      <c r="AD61" s="310"/>
      <c r="AE61" s="310"/>
      <c r="AF61" s="310"/>
      <c r="AG61" s="310"/>
      <c r="AH61" s="310"/>
      <c r="AI61" s="310"/>
      <c r="AJ61" s="310"/>
      <c r="AK61" s="310"/>
      <c r="AL61" s="310"/>
      <c r="AM61" s="310"/>
      <c r="AN61" s="348"/>
      <c r="AO61" s="348"/>
      <c r="AP61" s="348"/>
      <c r="AQ61" s="348"/>
      <c r="AR61" s="348"/>
      <c r="AS61" s="348"/>
      <c r="AT61" s="348"/>
      <c r="AU61" s="348"/>
      <c r="AV61" s="348"/>
      <c r="AW61" s="348"/>
      <c r="AX61" s="309"/>
      <c r="AY61" s="308"/>
      <c r="AZ61" s="308"/>
      <c r="BA61" s="308"/>
      <c r="BB61" s="308"/>
    </row>
    <row r="62" spans="1:54" s="242" customFormat="1" ht="13.5" customHeight="1">
      <c r="A62" s="240"/>
      <c r="B62" s="240"/>
      <c r="C62" s="240"/>
      <c r="D62" s="240"/>
      <c r="E62" s="240"/>
      <c r="F62" s="311"/>
      <c r="G62" s="235"/>
      <c r="H62" s="235"/>
      <c r="I62" s="235"/>
      <c r="J62" s="235"/>
      <c r="K62" s="240"/>
      <c r="L62" s="240"/>
      <c r="M62" s="240"/>
      <c r="N62" s="227"/>
      <c r="O62" s="227"/>
      <c r="P62" s="227"/>
      <c r="Q62" s="347"/>
      <c r="R62" s="347"/>
      <c r="S62" s="347"/>
      <c r="T62" s="347"/>
      <c r="U62" s="347"/>
      <c r="V62" s="347"/>
      <c r="W62" s="347"/>
      <c r="X62" s="347"/>
      <c r="Y62" s="347"/>
      <c r="Z62" s="347"/>
      <c r="AA62" s="347"/>
      <c r="AB62" s="347"/>
      <c r="AC62" s="310"/>
      <c r="AD62" s="310"/>
      <c r="AE62" s="310"/>
      <c r="AF62" s="310"/>
      <c r="AG62" s="310"/>
      <c r="AH62" s="310"/>
      <c r="AI62" s="310"/>
      <c r="AJ62" s="310"/>
      <c r="AK62" s="310"/>
      <c r="AL62" s="310"/>
      <c r="AM62" s="310"/>
      <c r="AN62" s="348"/>
      <c r="AO62" s="348"/>
      <c r="AP62" s="348"/>
      <c r="AQ62" s="348"/>
      <c r="AR62" s="348"/>
      <c r="AS62" s="348"/>
      <c r="AT62" s="348"/>
      <c r="AU62" s="348"/>
      <c r="AV62" s="348"/>
      <c r="AW62" s="348"/>
      <c r="AX62" s="309"/>
      <c r="AY62" s="308"/>
      <c r="AZ62" s="308"/>
      <c r="BA62" s="308"/>
      <c r="BB62" s="308"/>
    </row>
    <row r="63" spans="1:54" s="242" customFormat="1" ht="12.75" customHeight="1">
      <c r="A63" s="725" t="s">
        <v>629</v>
      </c>
      <c r="B63" s="725"/>
      <c r="C63" s="725"/>
      <c r="D63" s="725"/>
      <c r="E63" s="725"/>
      <c r="F63" s="725"/>
      <c r="G63" s="725"/>
      <c r="H63" s="725"/>
      <c r="I63" s="725"/>
      <c r="J63" s="725"/>
      <c r="K63" s="725"/>
      <c r="L63" s="725"/>
      <c r="M63" s="725"/>
      <c r="N63" s="313"/>
      <c r="O63" s="313"/>
      <c r="P63" s="313"/>
      <c r="Q63" s="347"/>
      <c r="R63" s="347"/>
      <c r="S63" s="347"/>
      <c r="T63" s="347"/>
      <c r="U63" s="347"/>
      <c r="V63" s="347"/>
      <c r="W63" s="347"/>
      <c r="X63" s="347"/>
      <c r="Y63" s="347"/>
      <c r="Z63" s="347"/>
      <c r="AA63" s="347"/>
      <c r="AB63" s="347"/>
      <c r="AC63" s="310"/>
      <c r="AD63" s="310"/>
      <c r="AE63" s="310"/>
      <c r="AF63" s="310"/>
      <c r="AG63" s="310"/>
      <c r="AH63" s="310"/>
      <c r="AI63" s="310"/>
      <c r="AJ63" s="310"/>
      <c r="AK63" s="310"/>
      <c r="AL63" s="310"/>
      <c r="AM63" s="310"/>
      <c r="AN63" s="348"/>
      <c r="AO63" s="348"/>
      <c r="AP63" s="348"/>
      <c r="AQ63" s="348"/>
      <c r="AR63" s="348"/>
      <c r="AS63" s="348"/>
      <c r="AT63" s="348"/>
      <c r="AU63" s="348"/>
      <c r="AV63" s="348"/>
      <c r="AW63" s="348"/>
      <c r="AX63" s="309"/>
      <c r="AY63" s="308"/>
      <c r="AZ63" s="308"/>
      <c r="BA63" s="308"/>
      <c r="BB63" s="308"/>
    </row>
    <row r="64" spans="1:54" s="242" customFormat="1" ht="12.75" customHeight="1">
      <c r="A64" s="726" t="s">
        <v>627</v>
      </c>
      <c r="B64" s="726"/>
      <c r="C64" s="726"/>
      <c r="D64" s="726"/>
      <c r="E64" s="726"/>
      <c r="F64" s="726"/>
      <c r="G64" s="726"/>
      <c r="H64" s="726"/>
      <c r="I64" s="726"/>
      <c r="J64" s="726"/>
      <c r="K64" s="726"/>
      <c r="L64" s="726"/>
      <c r="M64" s="726"/>
      <c r="N64" s="312"/>
      <c r="O64" s="312"/>
      <c r="P64" s="312"/>
      <c r="Q64" s="347"/>
      <c r="R64" s="347"/>
      <c r="S64" s="347"/>
      <c r="T64" s="347"/>
      <c r="U64" s="347"/>
      <c r="V64" s="347"/>
      <c r="W64" s="347"/>
      <c r="X64" s="347"/>
      <c r="Y64" s="347"/>
      <c r="Z64" s="347"/>
      <c r="AA64" s="347"/>
      <c r="AB64" s="347"/>
      <c r="AC64" s="310"/>
      <c r="AD64" s="310"/>
      <c r="AE64" s="310"/>
      <c r="AF64" s="310"/>
      <c r="AG64" s="310"/>
      <c r="AH64" s="310"/>
      <c r="AI64" s="310"/>
      <c r="AJ64" s="310"/>
      <c r="AK64" s="310"/>
      <c r="AL64" s="310"/>
      <c r="AM64" s="310"/>
      <c r="AN64" s="348"/>
      <c r="AO64" s="348"/>
      <c r="AP64" s="348"/>
      <c r="AQ64" s="348"/>
      <c r="AR64" s="348"/>
      <c r="AS64" s="348"/>
      <c r="AT64" s="348"/>
      <c r="AU64" s="348"/>
      <c r="AV64" s="348"/>
      <c r="AW64" s="348"/>
      <c r="AX64" s="309"/>
      <c r="AY64" s="308"/>
      <c r="AZ64" s="308"/>
      <c r="BA64" s="308"/>
      <c r="BB64" s="308"/>
    </row>
    <row r="65" spans="1:54" s="242" customFormat="1" ht="13.5" customHeight="1">
      <c r="A65" s="240"/>
      <c r="B65" s="240"/>
      <c r="C65" s="240"/>
      <c r="D65" s="240"/>
      <c r="E65" s="240"/>
      <c r="F65" s="311"/>
      <c r="G65" s="235"/>
      <c r="H65" s="235"/>
      <c r="I65" s="235"/>
      <c r="J65" s="235"/>
      <c r="K65" s="240"/>
      <c r="L65" s="240"/>
      <c r="M65" s="240"/>
      <c r="N65" s="227"/>
      <c r="O65" s="227"/>
      <c r="P65" s="227"/>
      <c r="Q65" s="347"/>
      <c r="R65" s="347"/>
      <c r="S65" s="347"/>
      <c r="T65" s="347"/>
      <c r="U65" s="347"/>
      <c r="V65" s="347"/>
      <c r="W65" s="347"/>
      <c r="X65" s="347"/>
      <c r="Y65" s="347"/>
      <c r="Z65" s="347"/>
      <c r="AA65" s="347"/>
      <c r="AB65" s="347"/>
      <c r="AC65" s="310"/>
      <c r="AD65" s="310"/>
      <c r="AE65" s="310"/>
      <c r="AF65" s="310"/>
      <c r="AG65" s="310"/>
      <c r="AH65" s="310"/>
      <c r="AI65" s="310"/>
      <c r="AJ65" s="310"/>
      <c r="AK65" s="310"/>
      <c r="AL65" s="310"/>
      <c r="AM65" s="310"/>
      <c r="AN65" s="348"/>
      <c r="AO65" s="348"/>
      <c r="AP65" s="348"/>
      <c r="AQ65" s="348"/>
      <c r="AR65" s="348"/>
      <c r="AS65" s="348"/>
      <c r="AT65" s="348"/>
      <c r="AU65" s="348"/>
      <c r="AV65" s="348"/>
      <c r="AW65" s="348"/>
      <c r="AX65" s="309"/>
      <c r="AY65" s="308"/>
      <c r="AZ65" s="308"/>
      <c r="BA65" s="308"/>
      <c r="BB65" s="308"/>
    </row>
    <row r="66" spans="1:54" s="242" customFormat="1" ht="12.75" customHeight="1">
      <c r="A66" s="725" t="s">
        <v>628</v>
      </c>
      <c r="B66" s="725"/>
      <c r="C66" s="725"/>
      <c r="D66" s="725"/>
      <c r="E66" s="725"/>
      <c r="F66" s="725"/>
      <c r="G66" s="725"/>
      <c r="H66" s="725"/>
      <c r="I66" s="725"/>
      <c r="J66" s="725"/>
      <c r="K66" s="725"/>
      <c r="L66" s="725"/>
      <c r="M66" s="725"/>
      <c r="N66" s="313"/>
      <c r="O66" s="313"/>
      <c r="P66" s="313"/>
      <c r="Q66" s="347"/>
      <c r="R66" s="347"/>
      <c r="S66" s="347"/>
      <c r="T66" s="347"/>
      <c r="U66" s="347"/>
      <c r="V66" s="347"/>
      <c r="W66" s="347"/>
      <c r="X66" s="347"/>
      <c r="Y66" s="347"/>
      <c r="Z66" s="347"/>
      <c r="AA66" s="347"/>
      <c r="AB66" s="347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48"/>
      <c r="AO66" s="348"/>
      <c r="AP66" s="348"/>
      <c r="AQ66" s="348"/>
      <c r="AR66" s="348"/>
      <c r="AS66" s="348"/>
      <c r="AT66" s="348"/>
      <c r="AU66" s="348"/>
      <c r="AV66" s="348"/>
      <c r="AW66" s="348"/>
      <c r="AX66" s="309"/>
      <c r="AY66" s="308"/>
      <c r="AZ66" s="308"/>
      <c r="BA66" s="308"/>
      <c r="BB66" s="308"/>
    </row>
    <row r="67" spans="1:54" s="242" customFormat="1" ht="12.75" customHeight="1">
      <c r="A67" s="726" t="s">
        <v>627</v>
      </c>
      <c r="B67" s="726"/>
      <c r="C67" s="726"/>
      <c r="D67" s="726"/>
      <c r="E67" s="726"/>
      <c r="F67" s="726"/>
      <c r="G67" s="726"/>
      <c r="H67" s="726"/>
      <c r="I67" s="726"/>
      <c r="J67" s="726"/>
      <c r="K67" s="726"/>
      <c r="L67" s="726"/>
      <c r="M67" s="726"/>
      <c r="N67" s="312"/>
      <c r="O67" s="312"/>
      <c r="P67" s="312"/>
      <c r="Q67" s="347"/>
      <c r="R67" s="347"/>
      <c r="S67" s="347"/>
      <c r="T67" s="347"/>
      <c r="U67" s="347"/>
      <c r="V67" s="347"/>
      <c r="W67" s="347"/>
      <c r="X67" s="347"/>
      <c r="Y67" s="347"/>
      <c r="Z67" s="347"/>
      <c r="AA67" s="347"/>
      <c r="AB67" s="347"/>
      <c r="AC67" s="310"/>
      <c r="AD67" s="310"/>
      <c r="AE67" s="310"/>
      <c r="AF67" s="310"/>
      <c r="AG67" s="310"/>
      <c r="AH67" s="310"/>
      <c r="AI67" s="310"/>
      <c r="AJ67" s="310"/>
      <c r="AK67" s="310"/>
      <c r="AL67" s="310"/>
      <c r="AM67" s="310"/>
      <c r="AN67" s="348"/>
      <c r="AO67" s="348"/>
      <c r="AP67" s="348"/>
      <c r="AQ67" s="348"/>
      <c r="AR67" s="348"/>
      <c r="AS67" s="348"/>
      <c r="AT67" s="348"/>
      <c r="AU67" s="348"/>
      <c r="AV67" s="348"/>
      <c r="AW67" s="348"/>
      <c r="AX67" s="309"/>
      <c r="AY67" s="308"/>
      <c r="AZ67" s="308"/>
      <c r="BA67" s="308"/>
      <c r="BB67" s="308"/>
    </row>
    <row r="68" spans="1:54" s="242" customFormat="1" ht="13.5" customHeight="1">
      <c r="A68" s="240"/>
      <c r="B68" s="240"/>
      <c r="C68" s="240"/>
      <c r="D68" s="240"/>
      <c r="E68" s="240"/>
      <c r="F68" s="311"/>
      <c r="G68" s="235"/>
      <c r="H68" s="235"/>
      <c r="I68" s="235"/>
      <c r="J68" s="235"/>
      <c r="K68" s="240"/>
      <c r="L68" s="240"/>
      <c r="M68" s="240"/>
      <c r="N68" s="227"/>
      <c r="O68" s="227"/>
      <c r="P68" s="227"/>
      <c r="Q68" s="347"/>
      <c r="R68" s="347"/>
      <c r="S68" s="347"/>
      <c r="T68" s="347"/>
      <c r="U68" s="347"/>
      <c r="V68" s="347"/>
      <c r="W68" s="347"/>
      <c r="X68" s="347"/>
      <c r="Y68" s="347"/>
      <c r="Z68" s="347"/>
      <c r="AA68" s="347"/>
      <c r="AB68" s="347"/>
      <c r="AC68" s="310"/>
      <c r="AD68" s="310"/>
      <c r="AE68" s="310"/>
      <c r="AF68" s="310"/>
      <c r="AG68" s="310"/>
      <c r="AH68" s="310"/>
      <c r="AI68" s="310"/>
      <c r="AJ68" s="310"/>
      <c r="AK68" s="310"/>
      <c r="AL68" s="310"/>
      <c r="AM68" s="310"/>
      <c r="AN68" s="348"/>
      <c r="AO68" s="348"/>
      <c r="AP68" s="348"/>
      <c r="AQ68" s="348"/>
      <c r="AR68" s="348"/>
      <c r="AS68" s="348"/>
      <c r="AT68" s="348"/>
      <c r="AU68" s="348"/>
      <c r="AV68" s="348"/>
      <c r="AW68" s="348"/>
      <c r="AX68" s="309"/>
      <c r="AY68" s="308"/>
      <c r="AZ68" s="308"/>
      <c r="BA68" s="308"/>
      <c r="BB68" s="308"/>
    </row>
    <row r="69" spans="1:54" s="227" customFormat="1" ht="15">
      <c r="A69" s="229"/>
      <c r="B69" s="229"/>
      <c r="C69" s="229"/>
      <c r="D69" s="229"/>
      <c r="E69" s="229"/>
      <c r="F69" s="240"/>
      <c r="G69" s="727"/>
      <c r="H69" s="727"/>
      <c r="I69" s="727"/>
      <c r="J69" s="727"/>
      <c r="K69" s="229"/>
      <c r="L69" s="229"/>
      <c r="M69" s="229"/>
    </row>
  </sheetData>
  <mergeCells count="61">
    <mergeCell ref="G69:J69"/>
    <mergeCell ref="A61:M61"/>
    <mergeCell ref="A63:M63"/>
    <mergeCell ref="A64:M64"/>
    <mergeCell ref="A66:M66"/>
    <mergeCell ref="A67:M67"/>
    <mergeCell ref="A48:G48"/>
    <mergeCell ref="A49:G49"/>
    <mergeCell ref="A50:G50"/>
    <mergeCell ref="A51:G51"/>
    <mergeCell ref="A52:G52"/>
    <mergeCell ref="A53:G53"/>
    <mergeCell ref="A54:G54"/>
    <mergeCell ref="A57:M57"/>
    <mergeCell ref="A58:M58"/>
    <mergeCell ref="A60:M60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35:G35"/>
    <mergeCell ref="A36:G36"/>
    <mergeCell ref="A37:G37"/>
    <mergeCell ref="A27:M27"/>
    <mergeCell ref="A29:G29"/>
    <mergeCell ref="A30:G30"/>
    <mergeCell ref="A31:G31"/>
    <mergeCell ref="A32:G32"/>
    <mergeCell ref="D18:E18"/>
    <mergeCell ref="D19:E19"/>
    <mergeCell ref="J21:K21"/>
    <mergeCell ref="A33:G33"/>
    <mergeCell ref="A34:G34"/>
    <mergeCell ref="H23:K23"/>
    <mergeCell ref="A23:A25"/>
    <mergeCell ref="B23:B25"/>
    <mergeCell ref="C23:C25"/>
    <mergeCell ref="D23:D25"/>
    <mergeCell ref="L23:M24"/>
    <mergeCell ref="G24:G25"/>
    <mergeCell ref="H24:H25"/>
    <mergeCell ref="I24:I25"/>
    <mergeCell ref="K24:K25"/>
    <mergeCell ref="E23:G23"/>
    <mergeCell ref="D17:E17"/>
    <mergeCell ref="A1:B1"/>
    <mergeCell ref="J1:M1"/>
    <mergeCell ref="A2:B2"/>
    <mergeCell ref="J2:M2"/>
    <mergeCell ref="A3:B3"/>
    <mergeCell ref="J3:M3"/>
    <mergeCell ref="A6:K6"/>
    <mergeCell ref="B12:K12"/>
    <mergeCell ref="B15:M15"/>
    <mergeCell ref="D16:E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6FC7-BCE7-4324-B4C3-8AE69E50091F}">
  <sheetPr>
    <tabColor theme="9" tint="0.59999389629810485"/>
    <pageSetUpPr fitToPage="1"/>
  </sheetPr>
  <dimension ref="A1:R64"/>
  <sheetViews>
    <sheetView view="pageBreakPreview" topLeftCell="A39" zoomScale="85" zoomScaleNormal="85" zoomScaleSheetLayoutView="85" workbookViewId="0">
      <selection activeCell="F44" sqref="F44"/>
    </sheetView>
  </sheetViews>
  <sheetFormatPr defaultRowHeight="15.75" outlineLevelCol="1"/>
  <cols>
    <col min="1" max="1" width="10.28515625" style="6" customWidth="1"/>
    <col min="2" max="2" width="25.85546875" style="6" customWidth="1"/>
    <col min="3" max="3" width="62.7109375" style="6" customWidth="1"/>
    <col min="4" max="4" width="15.42578125" style="6" customWidth="1"/>
    <col min="5" max="5" width="16.42578125" style="6" customWidth="1"/>
    <col min="6" max="6" width="16.5703125" style="6" customWidth="1"/>
    <col min="7" max="7" width="15.85546875" style="6" customWidth="1"/>
    <col min="8" max="8" width="19.140625" style="6" customWidth="1"/>
    <col min="9" max="9" width="56.5703125" style="7" customWidth="1" outlineLevel="1"/>
    <col min="10" max="10" width="11.5703125" style="6" customWidth="1" outlineLevel="1"/>
    <col min="11" max="11" width="41.42578125" style="6" customWidth="1" outlineLevel="1"/>
    <col min="12" max="12" width="22.140625" style="6" customWidth="1" outlineLevel="1"/>
    <col min="13" max="13" width="19.7109375" style="6" customWidth="1" outlineLevel="1"/>
    <col min="14" max="15" width="9.140625" style="6" customWidth="1" outlineLevel="1"/>
    <col min="16" max="16" width="7.28515625" style="6" customWidth="1" outlineLevel="1"/>
    <col min="17" max="17" width="14.28515625" style="6" customWidth="1"/>
    <col min="18" max="18" width="20.140625" style="6" customWidth="1"/>
    <col min="19" max="16384" width="9.140625" style="6"/>
  </cols>
  <sheetData>
    <row r="1" spans="1:16" ht="18.75">
      <c r="A1" s="685" t="str">
        <f>CONCATENATE("АКТ № ",I1)</f>
        <v>АКТ № 3</v>
      </c>
      <c r="B1" s="685"/>
      <c r="C1" s="685"/>
      <c r="D1" s="685"/>
      <c r="E1" s="685"/>
      <c r="F1" s="685"/>
      <c r="G1" s="685"/>
      <c r="H1" s="685"/>
      <c r="I1" s="64">
        <v>3</v>
      </c>
      <c r="J1" s="63" t="s">
        <v>59</v>
      </c>
      <c r="K1" s="62">
        <f ca="1">TODAY()</f>
        <v>46161</v>
      </c>
    </row>
    <row r="2" spans="1:16" ht="18.75">
      <c r="A2" s="685" t="s">
        <v>58</v>
      </c>
      <c r="B2" s="685"/>
      <c r="C2" s="685"/>
      <c r="D2" s="685"/>
      <c r="E2" s="685"/>
      <c r="F2" s="685"/>
      <c r="G2" s="685"/>
      <c r="H2" s="685"/>
    </row>
    <row r="3" spans="1:16" ht="18.75">
      <c r="A3" s="686">
        <f ca="1">K1</f>
        <v>46161</v>
      </c>
      <c r="B3" s="685"/>
      <c r="C3" s="685"/>
      <c r="D3" s="685"/>
      <c r="E3" s="685"/>
      <c r="F3" s="685"/>
      <c r="G3" s="685"/>
      <c r="H3" s="685"/>
    </row>
    <row r="4" spans="1:16" ht="18.75">
      <c r="A4" s="17" t="s">
        <v>57</v>
      </c>
      <c r="B4" s="17"/>
      <c r="C4" s="17"/>
      <c r="D4" s="17"/>
      <c r="E4" s="17"/>
      <c r="F4" s="17"/>
      <c r="G4" s="17"/>
      <c r="H4" s="61">
        <f ca="1">K1</f>
        <v>46161</v>
      </c>
    </row>
    <row r="5" spans="1:16" ht="18.75">
      <c r="A5" s="17" t="s">
        <v>56</v>
      </c>
      <c r="B5" s="17"/>
      <c r="C5" s="17"/>
      <c r="D5" s="17"/>
      <c r="E5" s="17"/>
      <c r="F5" s="17"/>
      <c r="G5" s="17"/>
      <c r="H5" s="17"/>
    </row>
    <row r="6" spans="1:16" ht="18.75">
      <c r="A6" s="687" t="s">
        <v>55</v>
      </c>
      <c r="B6" s="687"/>
      <c r="C6" s="687"/>
      <c r="D6" s="687"/>
      <c r="E6" s="687"/>
      <c r="F6" s="687"/>
      <c r="G6" s="687"/>
      <c r="H6" s="687"/>
    </row>
    <row r="7" spans="1:16" s="8" customFormat="1" ht="15">
      <c r="A7" s="683" t="s">
        <v>54</v>
      </c>
      <c r="B7" s="683"/>
      <c r="C7" s="683"/>
      <c r="D7" s="683"/>
      <c r="E7" s="683"/>
      <c r="F7" s="683"/>
      <c r="G7" s="683"/>
      <c r="H7" s="683"/>
      <c r="I7" s="9"/>
    </row>
    <row r="8" spans="1:16" ht="18.75">
      <c r="A8" s="17" t="s">
        <v>53</v>
      </c>
      <c r="B8" s="17"/>
      <c r="C8" s="17"/>
      <c r="D8" s="17"/>
      <c r="E8" s="17"/>
      <c r="F8" s="17"/>
      <c r="G8" s="17"/>
      <c r="H8" s="17"/>
    </row>
    <row r="9" spans="1:16" ht="18.75">
      <c r="A9" s="11" t="s">
        <v>52</v>
      </c>
      <c r="B9" s="11"/>
      <c r="C9" s="11"/>
      <c r="D9" s="11"/>
      <c r="E9" s="11"/>
      <c r="F9" s="11"/>
      <c r="G9" s="11"/>
      <c r="H9" s="11"/>
    </row>
    <row r="10" spans="1:16" s="8" customFormat="1" ht="15">
      <c r="A10" s="683" t="s">
        <v>51</v>
      </c>
      <c r="B10" s="683"/>
      <c r="C10" s="683"/>
      <c r="D10" s="683"/>
      <c r="E10" s="683"/>
      <c r="F10" s="683"/>
      <c r="G10" s="683"/>
      <c r="H10" s="683"/>
      <c r="I10" s="9"/>
    </row>
    <row r="11" spans="1:16" ht="18.75">
      <c r="A11" s="15" t="s">
        <v>50</v>
      </c>
      <c r="B11" s="17"/>
      <c r="C11" s="17"/>
      <c r="D11" s="17"/>
      <c r="E11" s="17"/>
      <c r="F11" s="17"/>
      <c r="G11" s="17"/>
      <c r="H11" s="17"/>
    </row>
    <row r="12" spans="1:16" ht="18.75">
      <c r="A12" s="15" t="s">
        <v>49</v>
      </c>
      <c r="B12" s="17"/>
      <c r="C12" s="17"/>
      <c r="D12" s="17"/>
      <c r="E12" s="17"/>
      <c r="F12" s="17"/>
      <c r="G12" s="17"/>
      <c r="H12" s="17"/>
    </row>
    <row r="13" spans="1:16" ht="18.75">
      <c r="A13" s="17" t="s">
        <v>48</v>
      </c>
      <c r="B13" s="17"/>
      <c r="C13" s="17"/>
      <c r="D13" s="17"/>
      <c r="E13" s="17"/>
      <c r="F13" s="17"/>
      <c r="G13" s="17"/>
      <c r="H13" s="17"/>
    </row>
    <row r="14" spans="1:16" ht="18.75">
      <c r="A14" s="21" t="s">
        <v>47</v>
      </c>
      <c r="B14" s="21"/>
      <c r="C14" s="21"/>
      <c r="D14" s="21"/>
      <c r="E14" s="21"/>
      <c r="F14" s="21"/>
      <c r="G14" s="21" t="s">
        <v>46</v>
      </c>
      <c r="H14" s="21"/>
    </row>
    <row r="15" spans="1:16" ht="18.75">
      <c r="A15" s="17" t="s">
        <v>45</v>
      </c>
      <c r="B15" s="60"/>
      <c r="C15" s="60"/>
      <c r="D15" s="17"/>
      <c r="E15" s="17"/>
      <c r="F15" s="17"/>
      <c r="G15" s="17"/>
      <c r="H15" s="17"/>
      <c r="I15" s="10"/>
      <c r="L15" s="58"/>
      <c r="M15" s="59"/>
      <c r="N15" s="58"/>
      <c r="O15" s="54"/>
      <c r="P15" s="57"/>
    </row>
    <row r="16" spans="1:16" ht="18.75" customHeight="1">
      <c r="A16" s="682" t="s">
        <v>41</v>
      </c>
      <c r="B16" s="682"/>
      <c r="C16" s="682"/>
      <c r="D16" s="11"/>
      <c r="E16" s="11"/>
      <c r="F16" s="11"/>
      <c r="G16" s="56" t="s">
        <v>44</v>
      </c>
      <c r="H16" s="11"/>
      <c r="I16" s="10"/>
      <c r="L16" s="55"/>
      <c r="M16" s="55"/>
      <c r="N16" s="55"/>
      <c r="O16" s="55"/>
      <c r="P16" s="54"/>
    </row>
    <row r="17" spans="1:16" s="8" customFormat="1" ht="15">
      <c r="A17" s="683" t="s">
        <v>36</v>
      </c>
      <c r="B17" s="683"/>
      <c r="C17" s="683"/>
      <c r="D17" s="683"/>
      <c r="E17" s="683"/>
      <c r="F17" s="683"/>
      <c r="G17" s="683"/>
      <c r="H17" s="683"/>
      <c r="I17" s="9"/>
      <c r="L17" s="55"/>
      <c r="M17" s="55"/>
      <c r="N17" s="55"/>
      <c r="O17" s="55"/>
      <c r="P17" s="54"/>
    </row>
    <row r="18" spans="1:16" ht="18.75">
      <c r="A18" s="17" t="s">
        <v>43</v>
      </c>
      <c r="B18" s="17"/>
      <c r="C18" s="17"/>
      <c r="D18" s="17"/>
      <c r="E18" s="17"/>
      <c r="F18" s="17"/>
      <c r="G18" s="17"/>
      <c r="H18" s="17"/>
      <c r="I18" s="10"/>
      <c r="L18" s="55"/>
      <c r="M18" s="55"/>
      <c r="N18" s="55"/>
      <c r="O18" s="55"/>
      <c r="P18" s="54"/>
    </row>
    <row r="19" spans="1:16" ht="18.75">
      <c r="A19" s="17" t="s">
        <v>42</v>
      </c>
      <c r="B19" s="17"/>
      <c r="C19" s="17"/>
      <c r="D19" s="17"/>
      <c r="E19" s="17"/>
      <c r="F19" s="17"/>
      <c r="G19" s="17"/>
      <c r="H19" s="17"/>
      <c r="I19" s="10"/>
      <c r="L19" s="55"/>
      <c r="M19" s="55"/>
      <c r="N19" s="55"/>
      <c r="O19" s="55"/>
      <c r="P19" s="54"/>
    </row>
    <row r="20" spans="1:16" ht="18.75" customHeight="1">
      <c r="A20" s="688" t="s">
        <v>41</v>
      </c>
      <c r="B20" s="688"/>
      <c r="C20" s="688"/>
      <c r="D20" s="21"/>
      <c r="E20" s="21"/>
      <c r="F20" s="21"/>
      <c r="G20" s="56" t="s">
        <v>40</v>
      </c>
      <c r="H20" s="21"/>
      <c r="I20" s="10"/>
      <c r="L20" s="55"/>
      <c r="M20" s="55"/>
      <c r="N20" s="55"/>
      <c r="O20" s="55"/>
      <c r="P20" s="54"/>
    </row>
    <row r="21" spans="1:16" s="8" customFormat="1" ht="15">
      <c r="A21" s="683" t="s">
        <v>36</v>
      </c>
      <c r="B21" s="683"/>
      <c r="C21" s="683"/>
      <c r="D21" s="683"/>
      <c r="E21" s="683"/>
      <c r="F21" s="683"/>
      <c r="G21" s="683"/>
      <c r="H21" s="683"/>
      <c r="I21" s="9"/>
      <c r="L21" s="55"/>
      <c r="M21" s="55"/>
      <c r="N21" s="55"/>
      <c r="O21" s="55"/>
      <c r="P21" s="54"/>
    </row>
    <row r="22" spans="1:16" ht="18.75">
      <c r="A22" s="15" t="s">
        <v>39</v>
      </c>
      <c r="B22" s="17"/>
      <c r="C22" s="17"/>
      <c r="D22" s="17"/>
      <c r="E22" s="17"/>
      <c r="F22" s="17"/>
      <c r="G22" s="17"/>
      <c r="H22" s="17"/>
      <c r="I22" s="10"/>
    </row>
    <row r="23" spans="1:16" ht="18.75">
      <c r="A23" s="21" t="s">
        <v>38</v>
      </c>
      <c r="B23" s="21"/>
      <c r="C23" s="21"/>
      <c r="D23" s="21"/>
      <c r="E23" s="21"/>
      <c r="F23" s="21"/>
      <c r="G23" s="21" t="s">
        <v>37</v>
      </c>
      <c r="H23" s="21"/>
      <c r="I23" s="10"/>
    </row>
    <row r="24" spans="1:16" s="8" customFormat="1" ht="15">
      <c r="A24" s="683" t="s">
        <v>36</v>
      </c>
      <c r="B24" s="683"/>
      <c r="C24" s="683"/>
      <c r="D24" s="683"/>
      <c r="E24" s="683"/>
      <c r="F24" s="683"/>
      <c r="G24" s="683"/>
      <c r="H24" s="683"/>
      <c r="I24" s="9"/>
    </row>
    <row r="25" spans="1:16" ht="18.75">
      <c r="A25" s="15" t="s">
        <v>35</v>
      </c>
      <c r="B25" s="17"/>
      <c r="C25" s="17"/>
      <c r="D25" s="17"/>
      <c r="E25" s="17"/>
      <c r="F25" s="17"/>
      <c r="G25" s="17"/>
      <c r="H25" s="17"/>
    </row>
    <row r="26" spans="1:16" s="12" customFormat="1" ht="18.75">
      <c r="A26" s="15" t="s">
        <v>34</v>
      </c>
      <c r="B26" s="15"/>
      <c r="C26" s="15"/>
      <c r="D26" s="15"/>
      <c r="E26" s="15"/>
      <c r="F26" s="15"/>
      <c r="G26" s="15"/>
      <c r="H26" s="15"/>
      <c r="I26" s="49"/>
    </row>
    <row r="27" spans="1:16" ht="37.15" customHeight="1">
      <c r="A27" s="682" t="s">
        <v>74</v>
      </c>
      <c r="B27" s="682"/>
      <c r="C27" s="682"/>
      <c r="D27" s="682"/>
      <c r="E27" s="682"/>
      <c r="F27" s="682"/>
      <c r="G27" s="682"/>
      <c r="H27" s="682"/>
    </row>
    <row r="28" spans="1:16" ht="18.75">
      <c r="A28" s="731" t="s">
        <v>73</v>
      </c>
      <c r="B28" s="731"/>
      <c r="C28" s="731"/>
      <c r="D28" s="731"/>
      <c r="E28" s="731"/>
      <c r="F28" s="731"/>
      <c r="G28" s="731"/>
      <c r="H28" s="731"/>
    </row>
    <row r="29" spans="1:16" ht="18.75">
      <c r="A29" s="732" t="s">
        <v>72</v>
      </c>
      <c r="B29" s="732"/>
      <c r="C29" s="732"/>
      <c r="D29" s="732"/>
      <c r="E29" s="732"/>
      <c r="F29" s="732"/>
      <c r="G29" s="732"/>
      <c r="H29" s="732"/>
    </row>
    <row r="30" spans="1:16" s="8" customFormat="1" ht="15">
      <c r="A30" s="683" t="s">
        <v>32</v>
      </c>
      <c r="B30" s="683"/>
      <c r="C30" s="683"/>
      <c r="D30" s="683"/>
      <c r="E30" s="683"/>
      <c r="F30" s="683"/>
      <c r="G30" s="683"/>
      <c r="H30" s="683"/>
      <c r="I30" s="9"/>
    </row>
    <row r="31" spans="1:16" s="12" customFormat="1" ht="18.75">
      <c r="A31" s="15" t="s">
        <v>31</v>
      </c>
      <c r="B31" s="15"/>
      <c r="C31" s="15"/>
      <c r="D31" s="15"/>
      <c r="E31" s="15"/>
      <c r="F31" s="15"/>
      <c r="G31" s="15"/>
      <c r="H31" s="15"/>
      <c r="I31" s="49"/>
    </row>
    <row r="32" spans="1:16" s="51" customFormat="1" ht="18.75">
      <c r="A32" s="692" t="s">
        <v>71</v>
      </c>
      <c r="B32" s="692"/>
      <c r="C32" s="692"/>
      <c r="D32" s="692"/>
      <c r="E32" s="692"/>
      <c r="F32" s="692"/>
      <c r="G32" s="692"/>
      <c r="H32" s="692"/>
      <c r="I32" s="52"/>
    </row>
    <row r="33" spans="1:18" s="51" customFormat="1" ht="18.75" customHeight="1">
      <c r="A33" s="731" t="s">
        <v>70</v>
      </c>
      <c r="B33" s="731"/>
      <c r="C33" s="731"/>
      <c r="D33" s="731"/>
      <c r="E33" s="731"/>
      <c r="F33" s="731"/>
      <c r="G33" s="731"/>
      <c r="H33" s="731"/>
      <c r="I33" s="52"/>
    </row>
    <row r="34" spans="1:18" s="51" customFormat="1" ht="18.75" customHeight="1">
      <c r="A34" s="732" t="s">
        <v>69</v>
      </c>
      <c r="B34" s="732"/>
      <c r="C34" s="732"/>
      <c r="D34" s="732"/>
      <c r="E34" s="732"/>
      <c r="F34" s="732"/>
      <c r="G34" s="732"/>
      <c r="H34" s="732"/>
      <c r="I34" s="52"/>
    </row>
    <row r="35" spans="1:18" s="8" customFormat="1" ht="39" customHeight="1">
      <c r="A35" s="730" t="s">
        <v>29</v>
      </c>
      <c r="B35" s="730"/>
      <c r="C35" s="730"/>
      <c r="D35" s="730"/>
      <c r="E35" s="730"/>
      <c r="F35" s="730"/>
      <c r="G35" s="730"/>
      <c r="H35" s="730"/>
      <c r="I35" s="50"/>
    </row>
    <row r="36" spans="1:18" s="12" customFormat="1" ht="18.75">
      <c r="A36" s="15" t="s">
        <v>28</v>
      </c>
      <c r="B36" s="15"/>
      <c r="C36" s="15"/>
      <c r="D36" s="15"/>
      <c r="E36" s="15"/>
      <c r="F36" s="15"/>
      <c r="G36" s="15"/>
      <c r="H36" s="15"/>
      <c r="I36" s="49"/>
    </row>
    <row r="37" spans="1:18" s="12" customFormat="1" ht="18.75">
      <c r="A37" s="15"/>
      <c r="B37" s="15"/>
      <c r="C37" s="15"/>
      <c r="D37" s="15"/>
      <c r="E37" s="15"/>
      <c r="F37" s="15"/>
      <c r="G37" s="15"/>
      <c r="H37" s="15"/>
      <c r="I37" s="49"/>
    </row>
    <row r="38" spans="1:18" s="12" customFormat="1" ht="18.75">
      <c r="A38" s="15"/>
      <c r="B38" s="15"/>
      <c r="C38" s="15"/>
      <c r="D38" s="15"/>
      <c r="E38" s="15"/>
      <c r="F38" s="15"/>
      <c r="G38" s="15"/>
      <c r="H38" s="15"/>
      <c r="I38" s="49"/>
    </row>
    <row r="39" spans="1:18" s="46" customFormat="1" ht="38.25" thickBot="1">
      <c r="A39" s="48" t="s">
        <v>0</v>
      </c>
      <c r="B39" s="48" t="s">
        <v>27</v>
      </c>
      <c r="C39" s="48" t="s">
        <v>26</v>
      </c>
      <c r="D39" s="48" t="s">
        <v>25</v>
      </c>
      <c r="E39" s="48" t="s">
        <v>24</v>
      </c>
      <c r="F39" s="48" t="s">
        <v>23</v>
      </c>
      <c r="G39" s="48" t="s">
        <v>22</v>
      </c>
      <c r="H39" s="48" t="s">
        <v>21</v>
      </c>
      <c r="I39" s="693" t="e">
        <f>G42+#REF!</f>
        <v>#REF!</v>
      </c>
      <c r="J39" s="694"/>
      <c r="K39" s="694"/>
      <c r="L39" s="694"/>
      <c r="M39" s="694"/>
      <c r="N39" s="47"/>
      <c r="O39" s="47"/>
      <c r="P39" s="47"/>
    </row>
    <row r="40" spans="1:18" s="30" customFormat="1" ht="19.5" thickBot="1">
      <c r="A40" s="45">
        <v>1</v>
      </c>
      <c r="B40" s="45">
        <v>2</v>
      </c>
      <c r="C40" s="45">
        <v>3</v>
      </c>
      <c r="D40" s="45">
        <v>4</v>
      </c>
      <c r="E40" s="45">
        <v>5</v>
      </c>
      <c r="F40" s="45">
        <v>6</v>
      </c>
      <c r="G40" s="45">
        <v>7</v>
      </c>
      <c r="H40" s="44">
        <v>8</v>
      </c>
      <c r="I40" s="43"/>
      <c r="J40" s="43"/>
      <c r="K40" s="43"/>
      <c r="L40" s="43"/>
      <c r="M40" s="43"/>
    </row>
    <row r="41" spans="1:18" s="30" customFormat="1" ht="61.5" customHeight="1" thickBot="1">
      <c r="A41" s="690" t="s">
        <v>20</v>
      </c>
      <c r="B41" s="691"/>
      <c r="C41" s="691"/>
      <c r="D41" s="691"/>
      <c r="E41" s="691"/>
      <c r="F41" s="691"/>
      <c r="G41" s="691"/>
      <c r="H41" s="691"/>
      <c r="I41" s="36"/>
      <c r="J41" s="20"/>
      <c r="K41" s="20" t="e">
        <f>I39*115000</f>
        <v>#REF!</v>
      </c>
      <c r="L41" s="20"/>
      <c r="M41" s="20"/>
    </row>
    <row r="42" spans="1:18" s="30" customFormat="1" ht="110.25">
      <c r="A42" s="68">
        <v>1</v>
      </c>
      <c r="B42" s="70" t="s">
        <v>19</v>
      </c>
      <c r="C42" s="69" t="s">
        <v>68</v>
      </c>
      <c r="D42" s="68" t="s">
        <v>64</v>
      </c>
      <c r="E42" s="67">
        <v>0</v>
      </c>
      <c r="F42" s="67">
        <v>30.24</v>
      </c>
      <c r="G42" s="67">
        <v>30.24</v>
      </c>
      <c r="H42" s="66" t="s">
        <v>16</v>
      </c>
      <c r="I42" s="36"/>
      <c r="J42" s="20">
        <f>0.2*32/1000</f>
        <v>6.4000000000000003E-3</v>
      </c>
      <c r="K42" s="20"/>
      <c r="L42" s="20"/>
      <c r="M42" s="20"/>
    </row>
    <row r="43" spans="1:18" s="30" customFormat="1" ht="141.75">
      <c r="A43" s="350">
        <v>2</v>
      </c>
      <c r="B43" s="351" t="s">
        <v>19</v>
      </c>
      <c r="C43" s="352" t="s">
        <v>67</v>
      </c>
      <c r="D43" s="350" t="s">
        <v>64</v>
      </c>
      <c r="E43" s="353">
        <v>0</v>
      </c>
      <c r="F43" s="353">
        <v>55.2</v>
      </c>
      <c r="G43" s="353">
        <v>55.2</v>
      </c>
      <c r="H43" s="354" t="s">
        <v>16</v>
      </c>
      <c r="I43" s="36"/>
      <c r="J43" s="20">
        <f>0.2*32/1000</f>
        <v>6.4000000000000003E-3</v>
      </c>
      <c r="K43" s="20"/>
      <c r="L43" s="20"/>
      <c r="M43" s="20"/>
      <c r="Q43" s="71"/>
      <c r="R43" s="30" t="s">
        <v>66</v>
      </c>
    </row>
    <row r="44" spans="1:18" s="30" customFormat="1" ht="157.5">
      <c r="A44" s="350">
        <v>3</v>
      </c>
      <c r="B44" s="351" t="s">
        <v>19</v>
      </c>
      <c r="C44" s="352" t="s">
        <v>65</v>
      </c>
      <c r="D44" s="350" t="s">
        <v>64</v>
      </c>
      <c r="E44" s="353">
        <v>0</v>
      </c>
      <c r="F44" s="353">
        <v>14.72</v>
      </c>
      <c r="G44" s="353">
        <v>14.72</v>
      </c>
      <c r="H44" s="354" t="s">
        <v>16</v>
      </c>
      <c r="I44" s="36"/>
      <c r="J44" s="20"/>
      <c r="K44" s="20"/>
      <c r="L44" s="20"/>
      <c r="M44" s="20"/>
      <c r="R44" s="30" t="s">
        <v>63</v>
      </c>
    </row>
    <row r="45" spans="1:18" s="30" customFormat="1" ht="18.75">
      <c r="A45" s="34"/>
      <c r="B45" s="31"/>
      <c r="C45" s="35"/>
      <c r="D45" s="34"/>
      <c r="E45" s="32"/>
      <c r="F45" s="33"/>
      <c r="G45" s="32"/>
      <c r="H45" s="31"/>
      <c r="I45" s="19"/>
      <c r="J45" s="20"/>
      <c r="K45" s="19"/>
      <c r="L45" s="19"/>
      <c r="M45" s="20"/>
    </row>
    <row r="46" spans="1:18" s="12" customFormat="1" ht="18.75">
      <c r="A46" s="15" t="str">
        <f>A12</f>
        <v xml:space="preserve">Представитель заказчика </v>
      </c>
      <c r="B46" s="15"/>
      <c r="C46" s="15"/>
      <c r="D46" s="15"/>
      <c r="E46" s="15"/>
      <c r="F46" s="15"/>
      <c r="G46" s="15"/>
      <c r="H46" s="15"/>
      <c r="I46" s="19"/>
      <c r="J46" s="20"/>
      <c r="K46" s="19"/>
      <c r="L46" s="19"/>
      <c r="M46" s="20"/>
    </row>
    <row r="47" spans="1:18" ht="18.75" customHeight="1" thickBot="1">
      <c r="A47" s="17" t="str">
        <f>A13</f>
        <v>Руководитель проектного офиса</v>
      </c>
      <c r="B47" s="17"/>
      <c r="C47" s="17"/>
      <c r="D47" s="17"/>
      <c r="E47" s="17"/>
      <c r="F47" s="17"/>
      <c r="G47" s="17"/>
      <c r="H47" s="17"/>
      <c r="I47" s="29"/>
      <c r="J47" s="25"/>
      <c r="K47" s="25"/>
      <c r="L47" s="19"/>
      <c r="M47" s="20"/>
      <c r="N47" s="28"/>
      <c r="O47" s="28"/>
      <c r="P47" s="27">
        <v>16773.04</v>
      </c>
    </row>
    <row r="48" spans="1:18" s="24" customFormat="1" ht="18.75">
      <c r="A48" s="11" t="str">
        <f>A14</f>
        <v>ООО «ЕТУ"</v>
      </c>
      <c r="B48" s="21"/>
      <c r="C48" s="21"/>
      <c r="D48" s="21"/>
      <c r="E48" s="21"/>
      <c r="F48" s="21"/>
      <c r="G48" s="21" t="str">
        <f>G14</f>
        <v>Гуляев Е.В.</v>
      </c>
      <c r="H48" s="21"/>
      <c r="I48" s="26"/>
      <c r="J48" s="25"/>
      <c r="K48" s="25"/>
      <c r="L48" s="25"/>
      <c r="M48" s="25"/>
    </row>
    <row r="49" spans="1:13" s="8" customFormat="1" ht="15">
      <c r="A49" s="728" t="s">
        <v>15</v>
      </c>
      <c r="B49" s="728"/>
      <c r="C49" s="728"/>
      <c r="D49" s="728"/>
      <c r="E49" s="728"/>
      <c r="F49" s="728"/>
      <c r="G49" s="728"/>
      <c r="H49" s="728"/>
      <c r="I49" s="23"/>
      <c r="J49" s="22"/>
      <c r="K49" s="22"/>
      <c r="L49" s="22"/>
      <c r="M49" s="22"/>
    </row>
    <row r="50" spans="1:13" ht="18.75">
      <c r="A50" s="17" t="str">
        <f>A15</f>
        <v>Главный инженер проектов</v>
      </c>
      <c r="B50" s="17"/>
      <c r="C50" s="17"/>
      <c r="D50" s="17"/>
      <c r="E50" s="17"/>
      <c r="F50" s="17"/>
      <c r="G50" s="17"/>
      <c r="H50" s="17"/>
      <c r="I50" s="19"/>
      <c r="J50" s="20"/>
      <c r="K50" s="19"/>
      <c r="L50" s="19"/>
      <c r="M50" s="20"/>
    </row>
    <row r="51" spans="1:13" ht="18.75">
      <c r="A51" s="11" t="str">
        <f>A16</f>
        <v>ООО "ЕТУ"</v>
      </c>
      <c r="B51" s="21"/>
      <c r="C51" s="21"/>
      <c r="D51" s="21"/>
      <c r="E51" s="21"/>
      <c r="F51" s="21"/>
      <c r="G51" s="21" t="str">
        <f>G16</f>
        <v>Егоров Л.В.</v>
      </c>
      <c r="H51" s="21"/>
      <c r="I51" s="19"/>
      <c r="J51" s="20"/>
      <c r="K51" s="19"/>
      <c r="L51" s="19"/>
      <c r="M51" s="18"/>
    </row>
    <row r="52" spans="1:13" s="8" customFormat="1" ht="15">
      <c r="A52" s="729" t="s">
        <v>15</v>
      </c>
      <c r="B52" s="729"/>
      <c r="C52" s="729"/>
      <c r="D52" s="729"/>
      <c r="E52" s="729"/>
      <c r="F52" s="729"/>
      <c r="G52" s="729"/>
      <c r="H52" s="729"/>
      <c r="I52" s="9"/>
    </row>
    <row r="53" spans="1:13" s="8" customFormat="1" ht="18.75">
      <c r="A53" s="16"/>
      <c r="B53" s="16"/>
      <c r="C53" s="16"/>
      <c r="D53" s="16"/>
      <c r="E53" s="16"/>
      <c r="F53" s="16"/>
      <c r="G53" s="16"/>
      <c r="H53" s="16"/>
      <c r="I53" s="9"/>
    </row>
    <row r="54" spans="1:13" ht="18.75">
      <c r="A54" s="17" t="str">
        <f>A18</f>
        <v>Руководитель направления по строительству</v>
      </c>
      <c r="B54" s="16"/>
      <c r="C54" s="16"/>
      <c r="D54" s="16"/>
      <c r="E54" s="16"/>
      <c r="F54" s="16"/>
      <c r="G54" s="16"/>
      <c r="H54" s="16"/>
      <c r="I54" s="10"/>
    </row>
    <row r="55" spans="1:13" ht="18.75">
      <c r="A55" s="17" t="str">
        <f>A19</f>
        <v>объектов минеральных грузов</v>
      </c>
      <c r="B55" s="16"/>
      <c r="C55" s="16"/>
      <c r="D55" s="16"/>
      <c r="E55" s="16"/>
      <c r="F55" s="16"/>
      <c r="G55" s="16"/>
      <c r="H55" s="16"/>
      <c r="I55" s="10"/>
    </row>
    <row r="56" spans="1:13" ht="18.75">
      <c r="A56" s="11" t="str">
        <f>A20</f>
        <v>ООО "ЕТУ"</v>
      </c>
      <c r="B56" s="11"/>
      <c r="C56" s="11"/>
      <c r="D56" s="11"/>
      <c r="E56" s="11"/>
      <c r="F56" s="11"/>
      <c r="G56" s="11" t="str">
        <f>G20</f>
        <v>Ахматенко Д.А.</v>
      </c>
      <c r="H56" s="11"/>
      <c r="I56" s="10"/>
    </row>
    <row r="57" spans="1:13">
      <c r="A57" s="729" t="s">
        <v>15</v>
      </c>
      <c r="B57" s="729"/>
      <c r="C57" s="729"/>
      <c r="D57" s="729"/>
      <c r="E57" s="729"/>
      <c r="F57" s="729"/>
      <c r="G57" s="729"/>
      <c r="H57" s="729"/>
      <c r="I57" s="10"/>
    </row>
    <row r="58" spans="1:13" ht="18.75">
      <c r="A58" s="16"/>
      <c r="B58" s="16"/>
      <c r="C58" s="16"/>
      <c r="D58" s="16"/>
      <c r="E58" s="16"/>
      <c r="F58" s="16"/>
      <c r="G58" s="16"/>
      <c r="H58" s="16"/>
      <c r="I58" s="10"/>
    </row>
    <row r="59" spans="1:13" ht="18.75">
      <c r="A59" s="16"/>
      <c r="B59" s="16"/>
      <c r="C59" s="16"/>
      <c r="D59" s="16"/>
      <c r="E59" s="16"/>
      <c r="F59" s="16"/>
      <c r="G59" s="16"/>
      <c r="H59" s="16"/>
      <c r="I59" s="10"/>
    </row>
    <row r="60" spans="1:13" s="12" customFormat="1" ht="18.75">
      <c r="A60" s="15" t="str">
        <f>A22</f>
        <v xml:space="preserve">Представитель подрядной строительной организации </v>
      </c>
      <c r="B60" s="14"/>
      <c r="C60" s="14"/>
      <c r="D60" s="14"/>
      <c r="E60" s="14"/>
      <c r="F60" s="14"/>
      <c r="G60" s="14"/>
      <c r="H60" s="14"/>
      <c r="I60" s="13"/>
    </row>
    <row r="61" spans="1:13" ht="18.75">
      <c r="A61" s="11" t="str">
        <f>A23</f>
        <v>Руководитель проекта ООО «КиКГЕОСТРОЙ»</v>
      </c>
      <c r="B61" s="11"/>
      <c r="C61" s="11"/>
      <c r="D61" s="11"/>
      <c r="E61" s="11"/>
      <c r="F61" s="11"/>
      <c r="G61" s="11" t="str">
        <f>G23</f>
        <v>Шевчук  К.А.</v>
      </c>
      <c r="H61" s="11"/>
      <c r="I61" s="10"/>
    </row>
    <row r="62" spans="1:13" s="8" customFormat="1" ht="13.15" customHeight="1">
      <c r="A62" s="728" t="s">
        <v>15</v>
      </c>
      <c r="B62" s="728"/>
      <c r="C62" s="728"/>
      <c r="D62" s="728"/>
      <c r="E62" s="728"/>
      <c r="F62" s="728"/>
      <c r="G62" s="728"/>
      <c r="H62" s="728"/>
      <c r="I62" s="9"/>
    </row>
    <row r="63" spans="1:13" s="8" customFormat="1" ht="18.75">
      <c r="A63" s="684"/>
      <c r="B63" s="684"/>
      <c r="C63" s="684"/>
      <c r="D63" s="684"/>
      <c r="E63" s="684"/>
      <c r="F63" s="684"/>
      <c r="G63" s="684"/>
      <c r="H63" s="684"/>
      <c r="I63" s="9"/>
    </row>
    <row r="64" spans="1:13" s="8" customFormat="1" ht="18.75">
      <c r="A64" s="684"/>
      <c r="B64" s="684"/>
      <c r="C64" s="684"/>
      <c r="D64" s="684"/>
      <c r="E64" s="684"/>
      <c r="F64" s="684"/>
      <c r="G64" s="684"/>
      <c r="H64" s="684"/>
      <c r="I64" s="9"/>
    </row>
  </sheetData>
  <mergeCells count="27">
    <mergeCell ref="A16:C16"/>
    <mergeCell ref="A17:H17"/>
    <mergeCell ref="A21:H21"/>
    <mergeCell ref="A7:H7"/>
    <mergeCell ref="A1:H1"/>
    <mergeCell ref="A2:H2"/>
    <mergeCell ref="A3:H3"/>
    <mergeCell ref="A6:H6"/>
    <mergeCell ref="A10:H10"/>
    <mergeCell ref="A20:C20"/>
    <mergeCell ref="A35:H35"/>
    <mergeCell ref="A24:H24"/>
    <mergeCell ref="A30:H30"/>
    <mergeCell ref="A41:H41"/>
    <mergeCell ref="A32:H32"/>
    <mergeCell ref="A27:H27"/>
    <mergeCell ref="A28:H28"/>
    <mergeCell ref="A33:H33"/>
    <mergeCell ref="A29:H29"/>
    <mergeCell ref="A34:H34"/>
    <mergeCell ref="I39:M39"/>
    <mergeCell ref="A62:H62"/>
    <mergeCell ref="A63:H63"/>
    <mergeCell ref="A64:H64"/>
    <mergeCell ref="A52:H52"/>
    <mergeCell ref="A57:H57"/>
    <mergeCell ref="A49:H49"/>
  </mergeCells>
  <pageMargins left="0.23622047244094491" right="0.23622047244094491" top="0.74803149606299213" bottom="0.74803149606299213" header="0.31496062992125984" footer="0.31496062992125984"/>
  <pageSetup paperSize="9" scale="54" fitToHeight="0" orientation="portrait" r:id="rId1"/>
  <headerFooter>
    <oddFooter>Страница 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AB53-F7AF-4B26-AB09-519A4027B2A7}">
  <sheetPr>
    <tabColor theme="9" tint="0.79998168889431442"/>
    <pageSetUpPr fitToPage="1"/>
  </sheetPr>
  <dimension ref="A1:BB84"/>
  <sheetViews>
    <sheetView showGridLines="0" topLeftCell="A43" workbookViewId="0">
      <selection activeCell="D29" sqref="D29"/>
    </sheetView>
  </sheetViews>
  <sheetFormatPr defaultColWidth="9.140625" defaultRowHeight="11.25" customHeight="1"/>
  <cols>
    <col min="1" max="1" width="9" style="295" customWidth="1"/>
    <col min="2" max="2" width="20.85546875" style="295" customWidth="1"/>
    <col min="3" max="3" width="32.7109375" style="295" customWidth="1"/>
    <col min="4" max="4" width="10.7109375" style="295" customWidth="1"/>
    <col min="5" max="7" width="11.5703125" style="295" customWidth="1"/>
    <col min="8" max="8" width="13" style="295" customWidth="1"/>
    <col min="9" max="13" width="11.28515625" style="295" customWidth="1"/>
    <col min="14" max="14" width="0" style="295" hidden="1" customWidth="1"/>
    <col min="15" max="15" width="8.42578125" style="295" customWidth="1"/>
    <col min="16" max="16" width="8.7109375" style="295" customWidth="1"/>
    <col min="17" max="18" width="29.85546875" style="335" hidden="1" customWidth="1"/>
    <col min="19" max="22" width="45.140625" style="335" hidden="1" customWidth="1"/>
    <col min="23" max="24" width="29.85546875" style="335" hidden="1" customWidth="1"/>
    <col min="25" max="28" width="45.140625" style="335" hidden="1" customWidth="1"/>
    <col min="29" max="39" width="154.85546875" style="296" hidden="1" customWidth="1"/>
    <col min="40" max="49" width="145.85546875" style="349" hidden="1" customWidth="1"/>
    <col min="50" max="50" width="177.42578125" style="298" hidden="1" customWidth="1"/>
    <col min="51" max="54" width="108" style="231" hidden="1" customWidth="1"/>
    <col min="55" max="16384" width="9.140625" style="295"/>
  </cols>
  <sheetData>
    <row r="1" spans="1:49" s="227" customFormat="1" ht="12" customHeight="1">
      <c r="A1" s="698" t="s">
        <v>377</v>
      </c>
      <c r="B1" s="698"/>
      <c r="C1" s="228"/>
      <c r="D1" s="229"/>
      <c r="E1" s="229"/>
      <c r="F1" s="229"/>
      <c r="G1" s="229"/>
      <c r="H1" s="229"/>
      <c r="I1" s="229"/>
      <c r="J1" s="698" t="s">
        <v>378</v>
      </c>
      <c r="K1" s="698"/>
      <c r="L1" s="698"/>
      <c r="M1" s="698"/>
    </row>
    <row r="2" spans="1:49" s="227" customFormat="1" ht="15">
      <c r="A2" s="699"/>
      <c r="B2" s="699"/>
      <c r="C2" s="334"/>
      <c r="D2" s="229"/>
      <c r="E2" s="229"/>
      <c r="F2" s="229"/>
      <c r="G2" s="229"/>
      <c r="H2" s="229"/>
      <c r="J2" s="699"/>
      <c r="K2" s="699"/>
      <c r="L2" s="699"/>
      <c r="M2" s="699"/>
      <c r="Q2" s="335" t="s">
        <v>379</v>
      </c>
      <c r="R2" s="335" t="s">
        <v>379</v>
      </c>
      <c r="S2" s="335" t="s">
        <v>379</v>
      </c>
      <c r="T2" s="335" t="s">
        <v>379</v>
      </c>
      <c r="U2" s="335" t="s">
        <v>379</v>
      </c>
      <c r="V2" s="335" t="s">
        <v>379</v>
      </c>
    </row>
    <row r="3" spans="1:49" s="227" customFormat="1" ht="15">
      <c r="A3" s="699"/>
      <c r="B3" s="699"/>
      <c r="C3" s="230"/>
      <c r="D3" s="229"/>
      <c r="E3" s="229"/>
      <c r="F3" s="229"/>
      <c r="G3" s="229"/>
      <c r="H3" s="229"/>
      <c r="J3" s="699"/>
      <c r="K3" s="699"/>
      <c r="L3" s="699"/>
      <c r="M3" s="699"/>
      <c r="W3" s="335" t="s">
        <v>379</v>
      </c>
      <c r="X3" s="335" t="s">
        <v>379</v>
      </c>
      <c r="Y3" s="335" t="s">
        <v>379</v>
      </c>
      <c r="Z3" s="335" t="s">
        <v>379</v>
      </c>
      <c r="AA3" s="335" t="s">
        <v>379</v>
      </c>
      <c r="AB3" s="335" t="s">
        <v>379</v>
      </c>
    </row>
    <row r="4" spans="1:49" s="227" customFormat="1" ht="15" customHeight="1">
      <c r="A4" s="232"/>
      <c r="B4" s="233"/>
      <c r="C4" s="234"/>
      <c r="D4" s="229"/>
      <c r="E4" s="229"/>
      <c r="F4" s="229"/>
      <c r="G4" s="229"/>
      <c r="H4" s="229"/>
      <c r="J4" s="232"/>
      <c r="K4" s="232"/>
      <c r="L4" s="232"/>
      <c r="M4" s="233"/>
    </row>
    <row r="5" spans="1:49" s="227" customFormat="1" ht="12.75" customHeight="1">
      <c r="A5" s="229" t="s">
        <v>380</v>
      </c>
      <c r="B5" s="235"/>
      <c r="C5" s="235"/>
      <c r="D5" s="229"/>
      <c r="E5" s="229"/>
      <c r="F5" s="229"/>
      <c r="G5" s="229"/>
      <c r="H5" s="229"/>
      <c r="I5" s="229"/>
      <c r="J5" s="229"/>
      <c r="K5" s="235"/>
      <c r="L5" s="235"/>
      <c r="M5" s="236" t="s">
        <v>380</v>
      </c>
    </row>
    <row r="6" spans="1:49" s="227" customFormat="1" ht="15">
      <c r="A6" s="700" t="s">
        <v>381</v>
      </c>
      <c r="B6" s="700"/>
      <c r="C6" s="700"/>
      <c r="D6" s="700"/>
      <c r="E6" s="700"/>
      <c r="F6" s="700"/>
      <c r="G6" s="700"/>
      <c r="H6" s="700"/>
      <c r="I6" s="700"/>
      <c r="J6" s="700"/>
      <c r="K6" s="700"/>
      <c r="L6" s="336"/>
      <c r="M6" s="336"/>
      <c r="AC6" s="238" t="s">
        <v>381</v>
      </c>
      <c r="AD6" s="238" t="s">
        <v>379</v>
      </c>
      <c r="AE6" s="238" t="s">
        <v>379</v>
      </c>
      <c r="AF6" s="238" t="s">
        <v>379</v>
      </c>
      <c r="AG6" s="238" t="s">
        <v>379</v>
      </c>
      <c r="AH6" s="238" t="s">
        <v>379</v>
      </c>
      <c r="AI6" s="238" t="s">
        <v>379</v>
      </c>
      <c r="AJ6" s="238" t="s">
        <v>379</v>
      </c>
      <c r="AK6" s="238" t="s">
        <v>379</v>
      </c>
      <c r="AL6" s="238" t="s">
        <v>379</v>
      </c>
      <c r="AM6" s="238" t="s">
        <v>379</v>
      </c>
    </row>
    <row r="7" spans="1:49" s="227" customFormat="1" ht="15">
      <c r="B7" s="337"/>
      <c r="C7" s="337"/>
      <c r="D7" s="337" t="s">
        <v>382</v>
      </c>
      <c r="E7" s="252"/>
      <c r="F7" s="252"/>
      <c r="G7" s="337"/>
      <c r="H7" s="337"/>
      <c r="I7" s="337"/>
      <c r="J7" s="337"/>
      <c r="K7" s="338"/>
      <c r="L7" s="338"/>
      <c r="M7" s="338"/>
    </row>
    <row r="8" spans="1:49" s="227" customFormat="1" ht="15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</row>
    <row r="9" spans="1:49" s="227" customFormat="1" ht="28.5" customHeight="1">
      <c r="B9" s="339"/>
      <c r="C9" s="339"/>
      <c r="D9" s="339" t="s">
        <v>383</v>
      </c>
      <c r="F9" s="339"/>
      <c r="G9" s="339"/>
      <c r="H9" s="339"/>
      <c r="I9" s="339"/>
      <c r="J9" s="339"/>
      <c r="K9" s="339"/>
      <c r="L9" s="339"/>
      <c r="M9" s="339"/>
    </row>
    <row r="10" spans="1:49" s="227" customFormat="1" ht="12.75" customHeight="1">
      <c r="B10" s="338"/>
      <c r="C10" s="338"/>
      <c r="D10" s="239" t="s">
        <v>384</v>
      </c>
      <c r="F10" s="338"/>
      <c r="G10" s="338"/>
      <c r="H10" s="338"/>
      <c r="I10" s="338"/>
      <c r="J10" s="338"/>
      <c r="K10" s="338"/>
      <c r="L10" s="338"/>
      <c r="M10" s="338"/>
    </row>
    <row r="11" spans="1:49" s="227" customFormat="1" ht="12.75" customHeight="1">
      <c r="B11" s="338"/>
      <c r="C11" s="338"/>
      <c r="D11" s="338"/>
      <c r="E11" s="239"/>
      <c r="F11" s="338"/>
      <c r="G11" s="338"/>
      <c r="H11" s="338"/>
      <c r="I11" s="338"/>
      <c r="J11" s="338"/>
      <c r="K11" s="338"/>
      <c r="L11" s="338"/>
      <c r="M11" s="338"/>
    </row>
    <row r="12" spans="1:49" s="227" customFormat="1" ht="15">
      <c r="A12" s="340" t="s">
        <v>686</v>
      </c>
      <c r="B12" s="701" t="s">
        <v>687</v>
      </c>
      <c r="C12" s="701"/>
      <c r="D12" s="701"/>
      <c r="E12" s="701"/>
      <c r="F12" s="701"/>
      <c r="G12" s="701"/>
      <c r="H12" s="701"/>
      <c r="I12" s="701"/>
      <c r="J12" s="701"/>
      <c r="K12" s="701"/>
      <c r="L12" s="336"/>
      <c r="M12" s="336"/>
      <c r="AN12" s="341" t="s">
        <v>687</v>
      </c>
      <c r="AO12" s="341" t="s">
        <v>379</v>
      </c>
      <c r="AP12" s="341" t="s">
        <v>379</v>
      </c>
      <c r="AQ12" s="341" t="s">
        <v>379</v>
      </c>
      <c r="AR12" s="341" t="s">
        <v>379</v>
      </c>
      <c r="AS12" s="341" t="s">
        <v>379</v>
      </c>
      <c r="AT12" s="341" t="s">
        <v>379</v>
      </c>
      <c r="AU12" s="341" t="s">
        <v>379</v>
      </c>
      <c r="AV12" s="341" t="s">
        <v>379</v>
      </c>
      <c r="AW12" s="341" t="s">
        <v>379</v>
      </c>
    </row>
    <row r="13" spans="1:49" s="227" customFormat="1" ht="15.75" customHeight="1">
      <c r="C13" s="338"/>
      <c r="D13" s="239" t="s">
        <v>387</v>
      </c>
      <c r="E13" s="338"/>
      <c r="F13" s="338"/>
      <c r="G13" s="338"/>
      <c r="H13" s="338"/>
      <c r="I13" s="338"/>
      <c r="J13" s="338"/>
      <c r="K13" s="338"/>
      <c r="L13" s="338"/>
      <c r="M13" s="338"/>
    </row>
    <row r="14" spans="1:49" s="227" customFormat="1" ht="11.25" customHeight="1"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8"/>
    </row>
    <row r="15" spans="1:49" s="227" customFormat="1" ht="14.25" customHeight="1">
      <c r="A15" s="229"/>
      <c r="B15" s="702" t="s">
        <v>688</v>
      </c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</row>
    <row r="16" spans="1:49" s="227" customFormat="1" ht="12.75" customHeight="1">
      <c r="B16" s="242" t="s">
        <v>689</v>
      </c>
      <c r="C16" s="242"/>
      <c r="D16" s="697" t="s">
        <v>738</v>
      </c>
      <c r="E16" s="697"/>
      <c r="F16" s="245" t="s">
        <v>685</v>
      </c>
      <c r="G16" s="242"/>
      <c r="H16" s="242"/>
      <c r="I16" s="242"/>
      <c r="J16" s="242"/>
      <c r="K16" s="246"/>
      <c r="L16" s="246"/>
      <c r="M16" s="242"/>
    </row>
    <row r="17" spans="1:51" s="227" customFormat="1" ht="12.75" customHeight="1">
      <c r="B17" s="242" t="s">
        <v>690</v>
      </c>
      <c r="D17" s="697" t="s">
        <v>737</v>
      </c>
      <c r="E17" s="697"/>
      <c r="F17" s="245" t="s">
        <v>685</v>
      </c>
      <c r="G17" s="242"/>
      <c r="H17" s="242"/>
      <c r="I17" s="242"/>
      <c r="J17" s="242"/>
      <c r="K17" s="246"/>
      <c r="L17" s="246"/>
      <c r="M17" s="242"/>
    </row>
    <row r="18" spans="1:51" s="227" customFormat="1" ht="12.75" customHeight="1">
      <c r="B18" s="242" t="s">
        <v>691</v>
      </c>
      <c r="D18" s="697" t="s">
        <v>736</v>
      </c>
      <c r="E18" s="697"/>
      <c r="F18" s="245" t="s">
        <v>685</v>
      </c>
      <c r="G18" s="242"/>
      <c r="H18" s="242"/>
      <c r="I18" s="242"/>
      <c r="J18" s="242"/>
      <c r="K18" s="246"/>
      <c r="L18" s="246"/>
      <c r="M18" s="242"/>
    </row>
    <row r="19" spans="1:51" s="227" customFormat="1" ht="12.75" customHeight="1">
      <c r="B19" s="242" t="s">
        <v>692</v>
      </c>
      <c r="C19" s="242"/>
      <c r="D19" s="697" t="s">
        <v>735</v>
      </c>
      <c r="E19" s="697"/>
      <c r="F19" s="245" t="s">
        <v>685</v>
      </c>
      <c r="H19" s="242"/>
      <c r="I19" s="242"/>
      <c r="J19" s="242"/>
      <c r="K19" s="247"/>
      <c r="L19" s="237"/>
      <c r="M19" s="248"/>
    </row>
    <row r="20" spans="1:51" s="227" customFormat="1" ht="12.75" customHeight="1">
      <c r="B20" s="242" t="s">
        <v>693</v>
      </c>
      <c r="C20" s="242"/>
      <c r="D20" s="697" t="s">
        <v>734</v>
      </c>
      <c r="E20" s="697"/>
      <c r="F20" s="245" t="s">
        <v>480</v>
      </c>
      <c r="H20" s="242"/>
      <c r="I20" s="242"/>
      <c r="J20" s="242"/>
      <c r="K20" s="250"/>
      <c r="L20" s="250"/>
      <c r="M20" s="245"/>
    </row>
    <row r="21" spans="1:51" s="227" customFormat="1" ht="12.75" customHeight="1">
      <c r="B21" s="242" t="s">
        <v>694</v>
      </c>
      <c r="C21" s="242"/>
      <c r="F21" s="245"/>
      <c r="H21" s="242"/>
      <c r="I21" s="242"/>
      <c r="J21" s="242"/>
      <c r="K21" s="250"/>
      <c r="L21" s="250"/>
      <c r="M21" s="245"/>
    </row>
    <row r="22" spans="1:51" s="227" customFormat="1" ht="12.75" customHeight="1">
      <c r="A22" s="242"/>
      <c r="B22" s="242"/>
      <c r="E22" s="242"/>
      <c r="F22" s="242"/>
      <c r="G22" s="242"/>
      <c r="H22" s="242"/>
      <c r="I22" s="242"/>
      <c r="J22" s="715"/>
      <c r="K22" s="715"/>
      <c r="L22" s="242"/>
    </row>
    <row r="23" spans="1:51" s="227" customFormat="1" ht="15">
      <c r="A23" s="254"/>
    </row>
    <row r="24" spans="1:51" s="227" customFormat="1" ht="36" customHeight="1">
      <c r="A24" s="709" t="s">
        <v>0</v>
      </c>
      <c r="B24" s="709" t="s">
        <v>388</v>
      </c>
      <c r="C24" s="709" t="s">
        <v>389</v>
      </c>
      <c r="D24" s="709" t="s">
        <v>390</v>
      </c>
      <c r="E24" s="712" t="s">
        <v>391</v>
      </c>
      <c r="F24" s="713"/>
      <c r="G24" s="714"/>
      <c r="H24" s="712" t="s">
        <v>392</v>
      </c>
      <c r="I24" s="713"/>
      <c r="J24" s="713"/>
      <c r="K24" s="714"/>
      <c r="L24" s="703" t="s">
        <v>393</v>
      </c>
      <c r="M24" s="704"/>
    </row>
    <row r="25" spans="1:51" s="227" customFormat="1" ht="36.75" customHeight="1">
      <c r="A25" s="709"/>
      <c r="B25" s="709"/>
      <c r="C25" s="709"/>
      <c r="D25" s="709"/>
      <c r="E25" s="255" t="s">
        <v>394</v>
      </c>
      <c r="F25" s="255" t="s">
        <v>395</v>
      </c>
      <c r="G25" s="707" t="s">
        <v>695</v>
      </c>
      <c r="H25" s="709" t="s">
        <v>394</v>
      </c>
      <c r="I25" s="710" t="s">
        <v>397</v>
      </c>
      <c r="J25" s="255" t="s">
        <v>395</v>
      </c>
      <c r="K25" s="707" t="s">
        <v>695</v>
      </c>
      <c r="L25" s="705"/>
      <c r="M25" s="706"/>
    </row>
    <row r="26" spans="1:51" s="227" customFormat="1" ht="28.5" customHeight="1">
      <c r="A26" s="709"/>
      <c r="B26" s="709"/>
      <c r="C26" s="709"/>
      <c r="D26" s="709"/>
      <c r="E26" s="255" t="s">
        <v>397</v>
      </c>
      <c r="F26" s="256" t="s">
        <v>398</v>
      </c>
      <c r="G26" s="708"/>
      <c r="H26" s="709"/>
      <c r="I26" s="711"/>
      <c r="J26" s="256" t="s">
        <v>398</v>
      </c>
      <c r="K26" s="708"/>
      <c r="L26" s="255" t="s">
        <v>399</v>
      </c>
      <c r="M26" s="255" t="s">
        <v>400</v>
      </c>
    </row>
    <row r="27" spans="1:51" s="227" customFormat="1" ht="15">
      <c r="A27" s="258">
        <v>1</v>
      </c>
      <c r="B27" s="258">
        <v>2</v>
      </c>
      <c r="C27" s="258">
        <v>3</v>
      </c>
      <c r="D27" s="258">
        <v>4</v>
      </c>
      <c r="E27" s="258">
        <v>5</v>
      </c>
      <c r="F27" s="258">
        <v>6</v>
      </c>
      <c r="G27" s="258">
        <v>7</v>
      </c>
      <c r="H27" s="258">
        <v>8</v>
      </c>
      <c r="I27" s="258">
        <v>9</v>
      </c>
      <c r="J27" s="258">
        <v>10</v>
      </c>
      <c r="K27" s="258">
        <v>11</v>
      </c>
      <c r="L27" s="258">
        <v>12</v>
      </c>
      <c r="M27" s="258">
        <v>13</v>
      </c>
    </row>
    <row r="28" spans="1:51" s="227" customFormat="1" ht="15">
      <c r="A28" s="722" t="s">
        <v>675</v>
      </c>
      <c r="B28" s="723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4"/>
      <c r="AX28" s="259" t="s">
        <v>675</v>
      </c>
    </row>
    <row r="29" spans="1:51" s="227" customFormat="1" ht="191.25">
      <c r="A29" s="328" t="s">
        <v>402</v>
      </c>
      <c r="B29" s="261" t="s">
        <v>698</v>
      </c>
      <c r="C29" s="342" t="s">
        <v>733</v>
      </c>
      <c r="D29" s="355">
        <v>30.24</v>
      </c>
      <c r="E29" s="292" t="s">
        <v>699</v>
      </c>
      <c r="F29" s="293">
        <v>3.98</v>
      </c>
      <c r="G29" s="293">
        <v>0.12</v>
      </c>
      <c r="H29" s="291">
        <v>7695.47</v>
      </c>
      <c r="I29" s="291">
        <v>6274.29</v>
      </c>
      <c r="J29" s="326">
        <v>1389.75</v>
      </c>
      <c r="K29" s="293">
        <v>31.43</v>
      </c>
      <c r="L29" s="344">
        <v>0.39100000000000001</v>
      </c>
      <c r="M29" s="293">
        <v>11.82</v>
      </c>
      <c r="AX29" s="259"/>
    </row>
    <row r="30" spans="1:51" s="227" customFormat="1" ht="78.75">
      <c r="A30" s="328" t="s">
        <v>412</v>
      </c>
      <c r="B30" s="261" t="s">
        <v>696</v>
      </c>
      <c r="C30" s="342" t="s">
        <v>732</v>
      </c>
      <c r="D30" s="327">
        <v>55.2</v>
      </c>
      <c r="E30" s="292" t="s">
        <v>697</v>
      </c>
      <c r="F30" s="293">
        <v>0.64</v>
      </c>
      <c r="G30" s="292"/>
      <c r="H30" s="291">
        <v>11087.8</v>
      </c>
      <c r="I30" s="291">
        <v>10677.21</v>
      </c>
      <c r="J30" s="345">
        <v>410.59</v>
      </c>
      <c r="K30" s="292"/>
      <c r="L30" s="344">
        <v>0.39100000000000001</v>
      </c>
      <c r="M30" s="293">
        <v>21.58</v>
      </c>
      <c r="AX30" s="259"/>
    </row>
    <row r="31" spans="1:51" s="227" customFormat="1" ht="146.25">
      <c r="A31" s="328" t="s">
        <v>419</v>
      </c>
      <c r="B31" s="261" t="s">
        <v>698</v>
      </c>
      <c r="C31" s="342" t="s">
        <v>731</v>
      </c>
      <c r="D31" s="355">
        <v>14.72</v>
      </c>
      <c r="E31" s="292" t="s">
        <v>699</v>
      </c>
      <c r="F31" s="293">
        <v>3.98</v>
      </c>
      <c r="G31" s="293">
        <v>0.12</v>
      </c>
      <c r="H31" s="291">
        <v>3745.94</v>
      </c>
      <c r="I31" s="291">
        <v>3054.15</v>
      </c>
      <c r="J31" s="345">
        <v>676.49</v>
      </c>
      <c r="K31" s="293">
        <v>15.3</v>
      </c>
      <c r="L31" s="344">
        <v>0.39100000000000001</v>
      </c>
      <c r="M31" s="293">
        <v>5.76</v>
      </c>
      <c r="AX31" s="259"/>
    </row>
    <row r="32" spans="1:51" s="227" customFormat="1" ht="15">
      <c r="A32" s="716" t="s">
        <v>432</v>
      </c>
      <c r="B32" s="717"/>
      <c r="C32" s="717"/>
      <c r="D32" s="717"/>
      <c r="E32" s="717"/>
      <c r="F32" s="717"/>
      <c r="G32" s="718"/>
      <c r="H32" s="263">
        <v>22529.21</v>
      </c>
      <c r="I32" s="263">
        <v>20005.650000000001</v>
      </c>
      <c r="J32" s="263">
        <v>2476.83</v>
      </c>
      <c r="K32" s="263">
        <v>46.73</v>
      </c>
      <c r="L32" s="290"/>
      <c r="M32" s="284">
        <v>39.159999999999997</v>
      </c>
      <c r="AY32" s="266" t="s">
        <v>432</v>
      </c>
    </row>
    <row r="33" spans="1:52" s="227" customFormat="1" ht="15">
      <c r="A33" s="716" t="s">
        <v>433</v>
      </c>
      <c r="B33" s="717"/>
      <c r="C33" s="717"/>
      <c r="D33" s="717"/>
      <c r="E33" s="717"/>
      <c r="F33" s="717"/>
      <c r="G33" s="718"/>
      <c r="H33" s="263">
        <v>18232.12</v>
      </c>
      <c r="I33" s="263"/>
      <c r="J33" s="263"/>
      <c r="K33" s="263"/>
      <c r="L33" s="290"/>
      <c r="M33" s="290"/>
      <c r="AY33" s="266" t="s">
        <v>433</v>
      </c>
    </row>
    <row r="34" spans="1:52" s="227" customFormat="1" ht="15">
      <c r="A34" s="719" t="s">
        <v>434</v>
      </c>
      <c r="B34" s="720"/>
      <c r="C34" s="720"/>
      <c r="D34" s="720"/>
      <c r="E34" s="720"/>
      <c r="F34" s="720"/>
      <c r="G34" s="721"/>
      <c r="H34" s="291"/>
      <c r="I34" s="291"/>
      <c r="J34" s="291"/>
      <c r="K34" s="291"/>
      <c r="L34" s="292"/>
      <c r="M34" s="292"/>
      <c r="AY34" s="266"/>
      <c r="AZ34" s="231" t="s">
        <v>434</v>
      </c>
    </row>
    <row r="35" spans="1:52" s="227" customFormat="1" ht="15">
      <c r="A35" s="719" t="s">
        <v>730</v>
      </c>
      <c r="B35" s="720"/>
      <c r="C35" s="720"/>
      <c r="D35" s="720"/>
      <c r="E35" s="720"/>
      <c r="F35" s="720"/>
      <c r="G35" s="721"/>
      <c r="H35" s="291">
        <v>8302.31</v>
      </c>
      <c r="I35" s="291"/>
      <c r="J35" s="291"/>
      <c r="K35" s="291"/>
      <c r="L35" s="292"/>
      <c r="M35" s="292"/>
      <c r="AY35" s="266"/>
      <c r="AZ35" s="231" t="s">
        <v>730</v>
      </c>
    </row>
    <row r="36" spans="1:52" s="227" customFormat="1" ht="15">
      <c r="A36" s="719" t="s">
        <v>729</v>
      </c>
      <c r="B36" s="720"/>
      <c r="C36" s="720"/>
      <c r="D36" s="720"/>
      <c r="E36" s="720"/>
      <c r="F36" s="720"/>
      <c r="G36" s="721"/>
      <c r="H36" s="291">
        <v>9929.81</v>
      </c>
      <c r="I36" s="291"/>
      <c r="J36" s="291"/>
      <c r="K36" s="291"/>
      <c r="L36" s="292"/>
      <c r="M36" s="292"/>
      <c r="AY36" s="266"/>
      <c r="AZ36" s="231" t="s">
        <v>729</v>
      </c>
    </row>
    <row r="37" spans="1:52" s="227" customFormat="1" ht="15">
      <c r="A37" s="716" t="s">
        <v>438</v>
      </c>
      <c r="B37" s="717"/>
      <c r="C37" s="717"/>
      <c r="D37" s="717"/>
      <c r="E37" s="717"/>
      <c r="F37" s="717"/>
      <c r="G37" s="718"/>
      <c r="H37" s="263">
        <v>10817.67</v>
      </c>
      <c r="I37" s="263"/>
      <c r="J37" s="263"/>
      <c r="K37" s="263"/>
      <c r="L37" s="290"/>
      <c r="M37" s="290"/>
      <c r="AY37" s="266" t="s">
        <v>438</v>
      </c>
    </row>
    <row r="38" spans="1:52" s="227" customFormat="1" ht="15">
      <c r="A38" s="719" t="s">
        <v>434</v>
      </c>
      <c r="B38" s="720"/>
      <c r="C38" s="720"/>
      <c r="D38" s="720"/>
      <c r="E38" s="720"/>
      <c r="F38" s="720"/>
      <c r="G38" s="721"/>
      <c r="H38" s="291"/>
      <c r="I38" s="291"/>
      <c r="J38" s="291"/>
      <c r="K38" s="291"/>
      <c r="L38" s="292"/>
      <c r="M38" s="292"/>
      <c r="AY38" s="266"/>
      <c r="AZ38" s="231" t="s">
        <v>434</v>
      </c>
    </row>
    <row r="39" spans="1:52" s="227" customFormat="1" ht="15">
      <c r="A39" s="719" t="s">
        <v>728</v>
      </c>
      <c r="B39" s="720"/>
      <c r="C39" s="720"/>
      <c r="D39" s="720"/>
      <c r="E39" s="720"/>
      <c r="F39" s="720"/>
      <c r="G39" s="721"/>
      <c r="H39" s="291">
        <v>4197.8</v>
      </c>
      <c r="I39" s="291"/>
      <c r="J39" s="291"/>
      <c r="K39" s="291"/>
      <c r="L39" s="292"/>
      <c r="M39" s="292"/>
      <c r="AY39" s="266"/>
      <c r="AZ39" s="231" t="s">
        <v>728</v>
      </c>
    </row>
    <row r="40" spans="1:52" s="227" customFormat="1" ht="15">
      <c r="A40" s="719" t="s">
        <v>727</v>
      </c>
      <c r="B40" s="720"/>
      <c r="C40" s="720"/>
      <c r="D40" s="720"/>
      <c r="E40" s="720"/>
      <c r="F40" s="720"/>
      <c r="G40" s="721"/>
      <c r="H40" s="291">
        <v>6619.87</v>
      </c>
      <c r="I40" s="291"/>
      <c r="J40" s="291"/>
      <c r="K40" s="291"/>
      <c r="L40" s="292"/>
      <c r="M40" s="292"/>
      <c r="AY40" s="266"/>
      <c r="AZ40" s="231" t="s">
        <v>727</v>
      </c>
    </row>
    <row r="41" spans="1:52" s="227" customFormat="1" ht="15">
      <c r="A41" s="716" t="s">
        <v>442</v>
      </c>
      <c r="B41" s="717"/>
      <c r="C41" s="717"/>
      <c r="D41" s="717"/>
      <c r="E41" s="717"/>
      <c r="F41" s="717"/>
      <c r="G41" s="718"/>
      <c r="H41" s="263"/>
      <c r="I41" s="263"/>
      <c r="J41" s="263"/>
      <c r="K41" s="263"/>
      <c r="L41" s="290"/>
      <c r="M41" s="290"/>
      <c r="AY41" s="266" t="s">
        <v>442</v>
      </c>
    </row>
    <row r="42" spans="1:52" s="227" customFormat="1" ht="15">
      <c r="A42" s="719" t="s">
        <v>443</v>
      </c>
      <c r="B42" s="720"/>
      <c r="C42" s="720"/>
      <c r="D42" s="720"/>
      <c r="E42" s="720"/>
      <c r="F42" s="720"/>
      <c r="G42" s="721"/>
      <c r="H42" s="291"/>
      <c r="I42" s="291"/>
      <c r="J42" s="291"/>
      <c r="K42" s="291"/>
      <c r="L42" s="292"/>
      <c r="M42" s="292"/>
      <c r="AY42" s="266"/>
      <c r="AZ42" s="231" t="s">
        <v>443</v>
      </c>
    </row>
    <row r="43" spans="1:52" s="227" customFormat="1" ht="15">
      <c r="A43" s="719" t="s">
        <v>449</v>
      </c>
      <c r="B43" s="720"/>
      <c r="C43" s="720"/>
      <c r="D43" s="720"/>
      <c r="E43" s="720"/>
      <c r="F43" s="720"/>
      <c r="G43" s="721"/>
      <c r="H43" s="291"/>
      <c r="I43" s="291"/>
      <c r="J43" s="291"/>
      <c r="K43" s="291"/>
      <c r="L43" s="292"/>
      <c r="M43" s="292"/>
      <c r="AY43" s="266"/>
      <c r="AZ43" s="231" t="s">
        <v>449</v>
      </c>
    </row>
    <row r="44" spans="1:52" s="227" customFormat="1" ht="15">
      <c r="A44" s="719" t="s">
        <v>706</v>
      </c>
      <c r="B44" s="720"/>
      <c r="C44" s="720"/>
      <c r="D44" s="720"/>
      <c r="E44" s="720"/>
      <c r="F44" s="720"/>
      <c r="G44" s="721"/>
      <c r="H44" s="291">
        <v>11087.8</v>
      </c>
      <c r="I44" s="291">
        <v>10677.21</v>
      </c>
      <c r="J44" s="291">
        <v>410.59</v>
      </c>
      <c r="K44" s="291"/>
      <c r="L44" s="292"/>
      <c r="M44" s="293">
        <v>21.58</v>
      </c>
      <c r="AY44" s="266"/>
      <c r="AZ44" s="231" t="s">
        <v>706</v>
      </c>
    </row>
    <row r="45" spans="1:52" s="227" customFormat="1" ht="15">
      <c r="A45" s="719" t="s">
        <v>726</v>
      </c>
      <c r="B45" s="720"/>
      <c r="C45" s="720"/>
      <c r="D45" s="720"/>
      <c r="E45" s="720"/>
      <c r="F45" s="720"/>
      <c r="G45" s="721"/>
      <c r="H45" s="291">
        <v>9929.81</v>
      </c>
      <c r="I45" s="291"/>
      <c r="J45" s="291"/>
      <c r="K45" s="291"/>
      <c r="L45" s="292"/>
      <c r="M45" s="292"/>
      <c r="AY45" s="266"/>
      <c r="AZ45" s="231" t="s">
        <v>726</v>
      </c>
    </row>
    <row r="46" spans="1:52" s="227" customFormat="1" ht="15">
      <c r="A46" s="719" t="s">
        <v>725</v>
      </c>
      <c r="B46" s="720"/>
      <c r="C46" s="720"/>
      <c r="D46" s="720"/>
      <c r="E46" s="720"/>
      <c r="F46" s="720"/>
      <c r="G46" s="721"/>
      <c r="H46" s="291">
        <v>6619.87</v>
      </c>
      <c r="I46" s="291"/>
      <c r="J46" s="291"/>
      <c r="K46" s="291"/>
      <c r="L46" s="292"/>
      <c r="M46" s="292"/>
      <c r="AY46" s="266"/>
      <c r="AZ46" s="231" t="s">
        <v>725</v>
      </c>
    </row>
    <row r="47" spans="1:52" s="227" customFormat="1" ht="15">
      <c r="A47" s="719" t="s">
        <v>448</v>
      </c>
      <c r="B47" s="720"/>
      <c r="C47" s="720"/>
      <c r="D47" s="720"/>
      <c r="E47" s="720"/>
      <c r="F47" s="720"/>
      <c r="G47" s="721"/>
      <c r="H47" s="291">
        <v>27637.48</v>
      </c>
      <c r="I47" s="291"/>
      <c r="J47" s="291"/>
      <c r="K47" s="291"/>
      <c r="L47" s="292"/>
      <c r="M47" s="293">
        <v>21.58</v>
      </c>
      <c r="AY47" s="266"/>
      <c r="AZ47" s="231" t="s">
        <v>448</v>
      </c>
    </row>
    <row r="48" spans="1:52" s="227" customFormat="1" ht="15">
      <c r="A48" s="719" t="s">
        <v>453</v>
      </c>
      <c r="B48" s="720"/>
      <c r="C48" s="720"/>
      <c r="D48" s="720"/>
      <c r="E48" s="720"/>
      <c r="F48" s="720"/>
      <c r="G48" s="721"/>
      <c r="H48" s="291">
        <v>27637.48</v>
      </c>
      <c r="I48" s="291"/>
      <c r="J48" s="291"/>
      <c r="K48" s="291"/>
      <c r="L48" s="292"/>
      <c r="M48" s="293">
        <v>21.58</v>
      </c>
      <c r="AY48" s="266"/>
      <c r="AZ48" s="231" t="s">
        <v>453</v>
      </c>
    </row>
    <row r="49" spans="1:53" s="227" customFormat="1" ht="15">
      <c r="A49" s="719" t="s">
        <v>454</v>
      </c>
      <c r="B49" s="720"/>
      <c r="C49" s="720"/>
      <c r="D49" s="720"/>
      <c r="E49" s="720"/>
      <c r="F49" s="720"/>
      <c r="G49" s="721"/>
      <c r="H49" s="291"/>
      <c r="I49" s="291"/>
      <c r="J49" s="291"/>
      <c r="K49" s="291"/>
      <c r="L49" s="292"/>
      <c r="M49" s="292"/>
      <c r="AY49" s="266"/>
      <c r="AZ49" s="231" t="s">
        <v>454</v>
      </c>
    </row>
    <row r="50" spans="1:53" s="227" customFormat="1" ht="15">
      <c r="A50" s="719" t="s">
        <v>455</v>
      </c>
      <c r="B50" s="720"/>
      <c r="C50" s="720"/>
      <c r="D50" s="720"/>
      <c r="E50" s="720"/>
      <c r="F50" s="720"/>
      <c r="G50" s="721"/>
      <c r="H50" s="291"/>
      <c r="I50" s="291"/>
      <c r="J50" s="291"/>
      <c r="K50" s="291"/>
      <c r="L50" s="292"/>
      <c r="M50" s="292"/>
      <c r="AY50" s="266"/>
      <c r="AZ50" s="231" t="s">
        <v>455</v>
      </c>
    </row>
    <row r="51" spans="1:53" s="227" customFormat="1" ht="15">
      <c r="A51" s="719" t="s">
        <v>724</v>
      </c>
      <c r="B51" s="720"/>
      <c r="C51" s="720"/>
      <c r="D51" s="720"/>
      <c r="E51" s="720"/>
      <c r="F51" s="720"/>
      <c r="G51" s="721"/>
      <c r="H51" s="291">
        <v>11441.41</v>
      </c>
      <c r="I51" s="291">
        <v>9328.44</v>
      </c>
      <c r="J51" s="291">
        <v>2066.2399999999998</v>
      </c>
      <c r="K51" s="291">
        <v>46.73</v>
      </c>
      <c r="L51" s="292"/>
      <c r="M51" s="293">
        <v>17.579999999999998</v>
      </c>
      <c r="AY51" s="266"/>
      <c r="AZ51" s="231" t="s">
        <v>724</v>
      </c>
    </row>
    <row r="52" spans="1:53" s="227" customFormat="1" ht="15">
      <c r="A52" s="719" t="s">
        <v>723</v>
      </c>
      <c r="B52" s="720"/>
      <c r="C52" s="720"/>
      <c r="D52" s="720"/>
      <c r="E52" s="720"/>
      <c r="F52" s="720"/>
      <c r="G52" s="721"/>
      <c r="H52" s="291">
        <v>8302.31</v>
      </c>
      <c r="I52" s="291"/>
      <c r="J52" s="291"/>
      <c r="K52" s="291"/>
      <c r="L52" s="292"/>
      <c r="M52" s="292"/>
      <c r="AY52" s="266"/>
      <c r="AZ52" s="231" t="s">
        <v>723</v>
      </c>
    </row>
    <row r="53" spans="1:53" s="227" customFormat="1" ht="15">
      <c r="A53" s="719" t="s">
        <v>722</v>
      </c>
      <c r="B53" s="720"/>
      <c r="C53" s="720"/>
      <c r="D53" s="720"/>
      <c r="E53" s="720"/>
      <c r="F53" s="720"/>
      <c r="G53" s="721"/>
      <c r="H53" s="291">
        <v>4197.8</v>
      </c>
      <c r="I53" s="291"/>
      <c r="J53" s="291"/>
      <c r="K53" s="291"/>
      <c r="L53" s="292"/>
      <c r="M53" s="292"/>
      <c r="AY53" s="266"/>
      <c r="AZ53" s="231" t="s">
        <v>722</v>
      </c>
    </row>
    <row r="54" spans="1:53" s="227" customFormat="1" ht="15">
      <c r="A54" s="719" t="s">
        <v>448</v>
      </c>
      <c r="B54" s="720"/>
      <c r="C54" s="720"/>
      <c r="D54" s="720"/>
      <c r="E54" s="720"/>
      <c r="F54" s="720"/>
      <c r="G54" s="721"/>
      <c r="H54" s="291">
        <v>23941.52</v>
      </c>
      <c r="I54" s="291"/>
      <c r="J54" s="291"/>
      <c r="K54" s="291"/>
      <c r="L54" s="292"/>
      <c r="M54" s="293">
        <v>17.579999999999998</v>
      </c>
      <c r="AY54" s="266"/>
      <c r="AZ54" s="231" t="s">
        <v>448</v>
      </c>
    </row>
    <row r="55" spans="1:53" s="227" customFormat="1" ht="15">
      <c r="A55" s="719" t="s">
        <v>453</v>
      </c>
      <c r="B55" s="720"/>
      <c r="C55" s="720"/>
      <c r="D55" s="720"/>
      <c r="E55" s="720"/>
      <c r="F55" s="720"/>
      <c r="G55" s="721"/>
      <c r="H55" s="291">
        <v>23941.52</v>
      </c>
      <c r="I55" s="291"/>
      <c r="J55" s="291"/>
      <c r="K55" s="291"/>
      <c r="L55" s="292"/>
      <c r="M55" s="293">
        <v>17.579999999999998</v>
      </c>
      <c r="AY55" s="266"/>
      <c r="AZ55" s="231" t="s">
        <v>453</v>
      </c>
    </row>
    <row r="56" spans="1:53" s="227" customFormat="1" ht="15">
      <c r="A56" s="719" t="s">
        <v>459</v>
      </c>
      <c r="B56" s="720"/>
      <c r="C56" s="720"/>
      <c r="D56" s="720"/>
      <c r="E56" s="720"/>
      <c r="F56" s="720"/>
      <c r="G56" s="721"/>
      <c r="H56" s="291">
        <v>51579</v>
      </c>
      <c r="I56" s="291"/>
      <c r="J56" s="291"/>
      <c r="K56" s="291"/>
      <c r="L56" s="292"/>
      <c r="M56" s="293">
        <v>39.159999999999997</v>
      </c>
      <c r="AY56" s="266"/>
      <c r="AZ56" s="231" t="s">
        <v>459</v>
      </c>
    </row>
    <row r="57" spans="1:53" s="227" customFormat="1" ht="15">
      <c r="A57" s="719" t="s">
        <v>460</v>
      </c>
      <c r="B57" s="720"/>
      <c r="C57" s="720"/>
      <c r="D57" s="720"/>
      <c r="E57" s="720"/>
      <c r="F57" s="720"/>
      <c r="G57" s="721"/>
      <c r="H57" s="291"/>
      <c r="I57" s="291"/>
      <c r="J57" s="291"/>
      <c r="K57" s="291"/>
      <c r="L57" s="292"/>
      <c r="M57" s="292"/>
      <c r="AY57" s="266"/>
      <c r="AZ57" s="231" t="s">
        <v>460</v>
      </c>
    </row>
    <row r="58" spans="1:53" s="227" customFormat="1" ht="15">
      <c r="A58" s="719" t="s">
        <v>461</v>
      </c>
      <c r="B58" s="720"/>
      <c r="C58" s="720"/>
      <c r="D58" s="720"/>
      <c r="E58" s="720"/>
      <c r="F58" s="720"/>
      <c r="G58" s="721"/>
      <c r="H58" s="291">
        <v>20005.650000000001</v>
      </c>
      <c r="I58" s="291"/>
      <c r="J58" s="291"/>
      <c r="K58" s="291"/>
      <c r="L58" s="292"/>
      <c r="M58" s="292"/>
      <c r="AY58" s="266"/>
      <c r="AZ58" s="231" t="s">
        <v>461</v>
      </c>
    </row>
    <row r="59" spans="1:53" s="227" customFormat="1" ht="15">
      <c r="A59" s="719" t="s">
        <v>462</v>
      </c>
      <c r="B59" s="720"/>
      <c r="C59" s="720"/>
      <c r="D59" s="720"/>
      <c r="E59" s="720"/>
      <c r="F59" s="720"/>
      <c r="G59" s="721"/>
      <c r="H59" s="291">
        <v>46.73</v>
      </c>
      <c r="I59" s="291"/>
      <c r="J59" s="291"/>
      <c r="K59" s="291"/>
      <c r="L59" s="292"/>
      <c r="M59" s="292"/>
      <c r="AY59" s="266"/>
      <c r="AZ59" s="231" t="s">
        <v>462</v>
      </c>
    </row>
    <row r="60" spans="1:53" s="227" customFormat="1" ht="15">
      <c r="A60" s="719" t="s">
        <v>463</v>
      </c>
      <c r="B60" s="720"/>
      <c r="C60" s="720"/>
      <c r="D60" s="720"/>
      <c r="E60" s="720"/>
      <c r="F60" s="720"/>
      <c r="G60" s="721"/>
      <c r="H60" s="291">
        <v>2476.83</v>
      </c>
      <c r="I60" s="291"/>
      <c r="J60" s="291"/>
      <c r="K60" s="291"/>
      <c r="L60" s="292"/>
      <c r="M60" s="292"/>
      <c r="AY60" s="266"/>
      <c r="AZ60" s="231" t="s">
        <v>463</v>
      </c>
    </row>
    <row r="61" spans="1:53" s="227" customFormat="1" ht="15">
      <c r="A61" s="719" t="s">
        <v>464</v>
      </c>
      <c r="B61" s="720"/>
      <c r="C61" s="720"/>
      <c r="D61" s="720"/>
      <c r="E61" s="720"/>
      <c r="F61" s="720"/>
      <c r="G61" s="721"/>
      <c r="H61" s="291">
        <v>18232.12</v>
      </c>
      <c r="I61" s="291"/>
      <c r="J61" s="291"/>
      <c r="K61" s="291"/>
      <c r="L61" s="292"/>
      <c r="M61" s="292"/>
      <c r="AY61" s="266"/>
      <c r="AZ61" s="231" t="s">
        <v>464</v>
      </c>
    </row>
    <row r="62" spans="1:53" s="227" customFormat="1" ht="15">
      <c r="A62" s="719" t="s">
        <v>465</v>
      </c>
      <c r="B62" s="720"/>
      <c r="C62" s="720"/>
      <c r="D62" s="720"/>
      <c r="E62" s="720"/>
      <c r="F62" s="720"/>
      <c r="G62" s="721"/>
      <c r="H62" s="291">
        <v>10817.67</v>
      </c>
      <c r="I62" s="291"/>
      <c r="J62" s="291"/>
      <c r="K62" s="291"/>
      <c r="L62" s="292"/>
      <c r="M62" s="292"/>
      <c r="AY62" s="266"/>
      <c r="AZ62" s="231" t="s">
        <v>465</v>
      </c>
    </row>
    <row r="63" spans="1:53" s="227" customFormat="1" ht="15">
      <c r="A63" s="719" t="s">
        <v>633</v>
      </c>
      <c r="B63" s="720"/>
      <c r="C63" s="720"/>
      <c r="D63" s="720"/>
      <c r="E63" s="720"/>
      <c r="F63" s="720"/>
      <c r="G63" s="721"/>
      <c r="H63" s="291">
        <v>1083.1600000000001</v>
      </c>
      <c r="I63" s="291"/>
      <c r="J63" s="291"/>
      <c r="K63" s="291"/>
      <c r="L63" s="292"/>
      <c r="M63" s="292"/>
      <c r="AY63" s="266"/>
      <c r="AZ63" s="231" t="s">
        <v>633</v>
      </c>
    </row>
    <row r="64" spans="1:53" s="227" customFormat="1" ht="15">
      <c r="A64" s="716" t="s">
        <v>459</v>
      </c>
      <c r="B64" s="717"/>
      <c r="C64" s="717"/>
      <c r="D64" s="717"/>
      <c r="E64" s="717"/>
      <c r="F64" s="717"/>
      <c r="G64" s="718"/>
      <c r="H64" s="263">
        <v>52662.16</v>
      </c>
      <c r="I64" s="263"/>
      <c r="J64" s="263"/>
      <c r="K64" s="263"/>
      <c r="L64" s="290"/>
      <c r="M64" s="290"/>
      <c r="AY64" s="266"/>
      <c r="BA64" s="266" t="s">
        <v>459</v>
      </c>
    </row>
    <row r="65" spans="1:54" s="227" customFormat="1" ht="15">
      <c r="A65" s="719" t="s">
        <v>721</v>
      </c>
      <c r="B65" s="720"/>
      <c r="C65" s="720"/>
      <c r="D65" s="720"/>
      <c r="E65" s="720"/>
      <c r="F65" s="720"/>
      <c r="G65" s="721"/>
      <c r="H65" s="291">
        <v>54400.01</v>
      </c>
      <c r="I65" s="291"/>
      <c r="J65" s="291"/>
      <c r="K65" s="291"/>
      <c r="L65" s="292"/>
      <c r="M65" s="292"/>
      <c r="AY65" s="266"/>
      <c r="AZ65" s="231" t="s">
        <v>721</v>
      </c>
      <c r="BA65" s="266"/>
    </row>
    <row r="66" spans="1:54" s="227" customFormat="1" ht="15">
      <c r="A66" s="719" t="s">
        <v>621</v>
      </c>
      <c r="B66" s="720"/>
      <c r="C66" s="720"/>
      <c r="D66" s="720"/>
      <c r="E66" s="720"/>
      <c r="F66" s="720"/>
      <c r="G66" s="721"/>
      <c r="H66" s="291">
        <v>10517.69</v>
      </c>
      <c r="I66" s="291"/>
      <c r="J66" s="291"/>
      <c r="K66" s="291"/>
      <c r="L66" s="292"/>
      <c r="M66" s="292"/>
      <c r="AY66" s="266"/>
      <c r="AZ66" s="231" t="s">
        <v>621</v>
      </c>
      <c r="BA66" s="266"/>
    </row>
    <row r="67" spans="1:54" s="227" customFormat="1" ht="15">
      <c r="A67" s="716" t="s">
        <v>622</v>
      </c>
      <c r="B67" s="717"/>
      <c r="C67" s="717"/>
      <c r="D67" s="717"/>
      <c r="E67" s="717"/>
      <c r="F67" s="717"/>
      <c r="G67" s="718"/>
      <c r="H67" s="263">
        <v>64917.7</v>
      </c>
      <c r="I67" s="263"/>
      <c r="J67" s="263"/>
      <c r="K67" s="263"/>
      <c r="L67" s="290"/>
      <c r="M67" s="290"/>
      <c r="AY67" s="266"/>
      <c r="BA67" s="266" t="s">
        <v>622</v>
      </c>
    </row>
    <row r="68" spans="1:54" s="227" customFormat="1" ht="15">
      <c r="A68" s="719" t="s">
        <v>631</v>
      </c>
      <c r="B68" s="720"/>
      <c r="C68" s="720"/>
      <c r="D68" s="720"/>
      <c r="E68" s="720"/>
      <c r="F68" s="720"/>
      <c r="G68" s="721"/>
      <c r="H68" s="291">
        <v>14281.89</v>
      </c>
      <c r="I68" s="291"/>
      <c r="J68" s="291"/>
      <c r="K68" s="291"/>
      <c r="L68" s="292"/>
      <c r="M68" s="292"/>
      <c r="AY68" s="266"/>
      <c r="AZ68" s="231" t="s">
        <v>631</v>
      </c>
      <c r="BA68" s="266"/>
    </row>
    <row r="69" spans="1:54" s="227" customFormat="1" ht="15">
      <c r="A69" s="716" t="s">
        <v>469</v>
      </c>
      <c r="B69" s="717"/>
      <c r="C69" s="717"/>
      <c r="D69" s="717"/>
      <c r="E69" s="717"/>
      <c r="F69" s="717"/>
      <c r="G69" s="718"/>
      <c r="H69" s="263">
        <v>79199.59</v>
      </c>
      <c r="I69" s="263"/>
      <c r="J69" s="263"/>
      <c r="K69" s="263"/>
      <c r="L69" s="290"/>
      <c r="M69" s="284">
        <v>39.159999999999997</v>
      </c>
      <c r="AY69" s="266"/>
      <c r="BA69" s="266"/>
      <c r="BB69" s="266" t="s">
        <v>469</v>
      </c>
    </row>
    <row r="70" spans="1:54" s="227" customFormat="1" ht="14.25" customHeight="1">
      <c r="A70" s="229"/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</row>
    <row r="71" spans="1:54" s="227" customFormat="1" ht="14.25" customHeight="1">
      <c r="A71" s="229"/>
      <c r="B71" s="229"/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</row>
    <row r="72" spans="1:54" s="242" customFormat="1" ht="12.75" customHeight="1">
      <c r="A72" s="725" t="s">
        <v>630</v>
      </c>
      <c r="B72" s="725"/>
      <c r="C72" s="725"/>
      <c r="D72" s="725"/>
      <c r="E72" s="725"/>
      <c r="F72" s="725"/>
      <c r="G72" s="725"/>
      <c r="H72" s="725"/>
      <c r="I72" s="725"/>
      <c r="J72" s="725"/>
      <c r="K72" s="725"/>
      <c r="L72" s="725"/>
      <c r="M72" s="725"/>
      <c r="N72" s="313"/>
      <c r="O72" s="313"/>
      <c r="P72" s="313"/>
      <c r="Q72" s="347"/>
      <c r="R72" s="347"/>
      <c r="S72" s="347"/>
      <c r="T72" s="347"/>
      <c r="U72" s="347"/>
      <c r="V72" s="347"/>
      <c r="W72" s="347"/>
      <c r="X72" s="347"/>
      <c r="Y72" s="347"/>
      <c r="Z72" s="347"/>
      <c r="AA72" s="347"/>
      <c r="AB72" s="347"/>
      <c r="AC72" s="310"/>
      <c r="AD72" s="310"/>
      <c r="AE72" s="310"/>
      <c r="AF72" s="310"/>
      <c r="AG72" s="310"/>
      <c r="AH72" s="310"/>
      <c r="AI72" s="310"/>
      <c r="AJ72" s="310"/>
      <c r="AK72" s="310"/>
      <c r="AL72" s="310"/>
      <c r="AM72" s="310"/>
      <c r="AN72" s="348"/>
      <c r="AO72" s="348"/>
      <c r="AP72" s="348"/>
      <c r="AQ72" s="348"/>
      <c r="AR72" s="348"/>
      <c r="AS72" s="348"/>
      <c r="AT72" s="348"/>
      <c r="AU72" s="348"/>
      <c r="AV72" s="348"/>
      <c r="AW72" s="348"/>
      <c r="AX72" s="309"/>
      <c r="AY72" s="308"/>
      <c r="AZ72" s="308"/>
      <c r="BA72" s="308"/>
      <c r="BB72" s="308"/>
    </row>
    <row r="73" spans="1:54" s="242" customFormat="1" ht="12.75" customHeight="1">
      <c r="A73" s="726" t="s">
        <v>627</v>
      </c>
      <c r="B73" s="726"/>
      <c r="C73" s="726"/>
      <c r="D73" s="726"/>
      <c r="E73" s="726"/>
      <c r="F73" s="726"/>
      <c r="G73" s="726"/>
      <c r="H73" s="726"/>
      <c r="I73" s="726"/>
      <c r="J73" s="726"/>
      <c r="K73" s="726"/>
      <c r="L73" s="726"/>
      <c r="M73" s="726"/>
      <c r="N73" s="312"/>
      <c r="O73" s="312"/>
      <c r="P73" s="312"/>
      <c r="Q73" s="347"/>
      <c r="R73" s="347"/>
      <c r="S73" s="347"/>
      <c r="T73" s="347"/>
      <c r="U73" s="347"/>
      <c r="V73" s="347"/>
      <c r="W73" s="347"/>
      <c r="X73" s="347"/>
      <c r="Y73" s="347"/>
      <c r="Z73" s="347"/>
      <c r="AA73" s="347"/>
      <c r="AB73" s="347"/>
      <c r="AC73" s="310"/>
      <c r="AD73" s="310"/>
      <c r="AE73" s="310"/>
      <c r="AF73" s="310"/>
      <c r="AG73" s="310"/>
      <c r="AH73" s="310"/>
      <c r="AI73" s="310"/>
      <c r="AJ73" s="310"/>
      <c r="AK73" s="310"/>
      <c r="AL73" s="310"/>
      <c r="AM73" s="310"/>
      <c r="AN73" s="348"/>
      <c r="AO73" s="348"/>
      <c r="AP73" s="348"/>
      <c r="AQ73" s="348"/>
      <c r="AR73" s="348"/>
      <c r="AS73" s="348"/>
      <c r="AT73" s="348"/>
      <c r="AU73" s="348"/>
      <c r="AV73" s="348"/>
      <c r="AW73" s="348"/>
      <c r="AX73" s="309"/>
      <c r="AY73" s="308"/>
      <c r="AZ73" s="308"/>
      <c r="BA73" s="308"/>
      <c r="BB73" s="308"/>
    </row>
    <row r="74" spans="1:54" s="242" customFormat="1" ht="13.5" customHeight="1">
      <c r="A74" s="240"/>
      <c r="B74" s="240"/>
      <c r="C74" s="240"/>
      <c r="D74" s="240"/>
      <c r="E74" s="240"/>
      <c r="F74" s="311"/>
      <c r="G74" s="235"/>
      <c r="H74" s="235"/>
      <c r="I74" s="235"/>
      <c r="J74" s="235"/>
      <c r="K74" s="240"/>
      <c r="L74" s="240"/>
      <c r="M74" s="240"/>
      <c r="N74" s="227"/>
      <c r="O74" s="227"/>
      <c r="P74" s="227"/>
      <c r="Q74" s="347"/>
      <c r="R74" s="347"/>
      <c r="S74" s="347"/>
      <c r="T74" s="347"/>
      <c r="U74" s="347"/>
      <c r="V74" s="347"/>
      <c r="W74" s="347"/>
      <c r="X74" s="347"/>
      <c r="Y74" s="347"/>
      <c r="Z74" s="347"/>
      <c r="AA74" s="347"/>
      <c r="AB74" s="347"/>
      <c r="AC74" s="310"/>
      <c r="AD74" s="310"/>
      <c r="AE74" s="310"/>
      <c r="AF74" s="310"/>
      <c r="AG74" s="310"/>
      <c r="AH74" s="310"/>
      <c r="AI74" s="310"/>
      <c r="AJ74" s="310"/>
      <c r="AK74" s="310"/>
      <c r="AL74" s="310"/>
      <c r="AM74" s="310"/>
      <c r="AN74" s="348"/>
      <c r="AO74" s="348"/>
      <c r="AP74" s="348"/>
      <c r="AQ74" s="348"/>
      <c r="AR74" s="348"/>
      <c r="AS74" s="348"/>
      <c r="AT74" s="348"/>
      <c r="AU74" s="348"/>
      <c r="AV74" s="348"/>
      <c r="AW74" s="348"/>
      <c r="AX74" s="309"/>
      <c r="AY74" s="308"/>
      <c r="AZ74" s="308"/>
      <c r="BA74" s="308"/>
      <c r="BB74" s="308"/>
    </row>
    <row r="75" spans="1:54" s="242" customFormat="1" ht="12.75" customHeight="1">
      <c r="A75" s="725" t="s">
        <v>705</v>
      </c>
      <c r="B75" s="725"/>
      <c r="C75" s="725"/>
      <c r="D75" s="725"/>
      <c r="E75" s="725"/>
      <c r="F75" s="725"/>
      <c r="G75" s="725"/>
      <c r="H75" s="725"/>
      <c r="I75" s="725"/>
      <c r="J75" s="725"/>
      <c r="K75" s="725"/>
      <c r="L75" s="725"/>
      <c r="M75" s="725"/>
      <c r="N75" s="313"/>
      <c r="O75" s="313"/>
      <c r="P75" s="313"/>
      <c r="Q75" s="347"/>
      <c r="R75" s="347"/>
      <c r="S75" s="347"/>
      <c r="T75" s="347"/>
      <c r="U75" s="347"/>
      <c r="V75" s="347"/>
      <c r="W75" s="347"/>
      <c r="X75" s="347"/>
      <c r="Y75" s="347"/>
      <c r="Z75" s="347"/>
      <c r="AA75" s="347"/>
      <c r="AB75" s="347"/>
      <c r="AC75" s="310"/>
      <c r="AD75" s="310"/>
      <c r="AE75" s="310"/>
      <c r="AF75" s="310"/>
      <c r="AG75" s="310"/>
      <c r="AH75" s="310"/>
      <c r="AI75" s="310"/>
      <c r="AJ75" s="310"/>
      <c r="AK75" s="310"/>
      <c r="AL75" s="310"/>
      <c r="AM75" s="310"/>
      <c r="AN75" s="348"/>
      <c r="AO75" s="348"/>
      <c r="AP75" s="348"/>
      <c r="AQ75" s="348"/>
      <c r="AR75" s="348"/>
      <c r="AS75" s="348"/>
      <c r="AT75" s="348"/>
      <c r="AU75" s="348"/>
      <c r="AV75" s="348"/>
      <c r="AW75" s="348"/>
      <c r="AX75" s="309"/>
      <c r="AY75" s="308"/>
      <c r="AZ75" s="308"/>
      <c r="BA75" s="308"/>
      <c r="BB75" s="308"/>
    </row>
    <row r="76" spans="1:54" s="242" customFormat="1" ht="12.75" customHeight="1">
      <c r="A76" s="726" t="s">
        <v>627</v>
      </c>
      <c r="B76" s="726"/>
      <c r="C76" s="726"/>
      <c r="D76" s="726"/>
      <c r="E76" s="726"/>
      <c r="F76" s="726"/>
      <c r="G76" s="726"/>
      <c r="H76" s="726"/>
      <c r="I76" s="726"/>
      <c r="J76" s="726"/>
      <c r="K76" s="726"/>
      <c r="L76" s="726"/>
      <c r="M76" s="726"/>
      <c r="N76" s="312"/>
      <c r="O76" s="312"/>
      <c r="P76" s="312"/>
      <c r="Q76" s="347"/>
      <c r="R76" s="347"/>
      <c r="S76" s="347"/>
      <c r="T76" s="347"/>
      <c r="U76" s="347"/>
      <c r="V76" s="347"/>
      <c r="W76" s="347"/>
      <c r="X76" s="347"/>
      <c r="Y76" s="347"/>
      <c r="Z76" s="347"/>
      <c r="AA76" s="347"/>
      <c r="AB76" s="347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48"/>
      <c r="AO76" s="348"/>
      <c r="AP76" s="348"/>
      <c r="AQ76" s="348"/>
      <c r="AR76" s="348"/>
      <c r="AS76" s="348"/>
      <c r="AT76" s="348"/>
      <c r="AU76" s="348"/>
      <c r="AV76" s="348"/>
      <c r="AW76" s="348"/>
      <c r="AX76" s="309"/>
      <c r="AY76" s="308"/>
      <c r="AZ76" s="308"/>
      <c r="BA76" s="308"/>
      <c r="BB76" s="308"/>
    </row>
    <row r="77" spans="1:54" s="242" customFormat="1" ht="13.5" customHeight="1">
      <c r="A77" s="240"/>
      <c r="B77" s="240"/>
      <c r="C77" s="240"/>
      <c r="D77" s="240"/>
      <c r="E77" s="240"/>
      <c r="F77" s="311"/>
      <c r="G77" s="235"/>
      <c r="H77" s="235"/>
      <c r="I77" s="235"/>
      <c r="J77" s="235"/>
      <c r="K77" s="240"/>
      <c r="L77" s="240"/>
      <c r="M77" s="240"/>
      <c r="N77" s="227"/>
      <c r="O77" s="227"/>
      <c r="P77" s="227"/>
      <c r="Q77" s="347"/>
      <c r="R77" s="347"/>
      <c r="S77" s="347"/>
      <c r="T77" s="347"/>
      <c r="U77" s="347"/>
      <c r="V77" s="347"/>
      <c r="W77" s="347"/>
      <c r="X77" s="347"/>
      <c r="Y77" s="347"/>
      <c r="Z77" s="347"/>
      <c r="AA77" s="347"/>
      <c r="AB77" s="347"/>
      <c r="AC77" s="310"/>
      <c r="AD77" s="310"/>
      <c r="AE77" s="310"/>
      <c r="AF77" s="310"/>
      <c r="AG77" s="310"/>
      <c r="AH77" s="310"/>
      <c r="AI77" s="310"/>
      <c r="AJ77" s="310"/>
      <c r="AK77" s="310"/>
      <c r="AL77" s="310"/>
      <c r="AM77" s="310"/>
      <c r="AN77" s="348"/>
      <c r="AO77" s="348"/>
      <c r="AP77" s="348"/>
      <c r="AQ77" s="348"/>
      <c r="AR77" s="348"/>
      <c r="AS77" s="348"/>
      <c r="AT77" s="348"/>
      <c r="AU77" s="348"/>
      <c r="AV77" s="348"/>
      <c r="AW77" s="348"/>
      <c r="AX77" s="309"/>
      <c r="AY77" s="308"/>
      <c r="AZ77" s="308"/>
      <c r="BA77" s="308"/>
      <c r="BB77" s="308"/>
    </row>
    <row r="78" spans="1:54" s="242" customFormat="1" ht="12.75" customHeight="1">
      <c r="A78" s="725" t="s">
        <v>629</v>
      </c>
      <c r="B78" s="725"/>
      <c r="C78" s="725"/>
      <c r="D78" s="725"/>
      <c r="E78" s="725"/>
      <c r="F78" s="725"/>
      <c r="G78" s="725"/>
      <c r="H78" s="725"/>
      <c r="I78" s="725"/>
      <c r="J78" s="725"/>
      <c r="K78" s="725"/>
      <c r="L78" s="725"/>
      <c r="M78" s="725"/>
      <c r="N78" s="313"/>
      <c r="O78" s="313"/>
      <c r="P78" s="313"/>
      <c r="Q78" s="347"/>
      <c r="R78" s="347"/>
      <c r="S78" s="347"/>
      <c r="T78" s="347"/>
      <c r="U78" s="347"/>
      <c r="V78" s="347"/>
      <c r="W78" s="347"/>
      <c r="X78" s="347"/>
      <c r="Y78" s="347"/>
      <c r="Z78" s="347"/>
      <c r="AA78" s="347"/>
      <c r="AB78" s="347"/>
      <c r="AC78" s="310"/>
      <c r="AD78" s="310"/>
      <c r="AE78" s="310"/>
      <c r="AF78" s="310"/>
      <c r="AG78" s="310"/>
      <c r="AH78" s="310"/>
      <c r="AI78" s="310"/>
      <c r="AJ78" s="310"/>
      <c r="AK78" s="310"/>
      <c r="AL78" s="310"/>
      <c r="AM78" s="310"/>
      <c r="AN78" s="348"/>
      <c r="AO78" s="348"/>
      <c r="AP78" s="348"/>
      <c r="AQ78" s="348"/>
      <c r="AR78" s="348"/>
      <c r="AS78" s="348"/>
      <c r="AT78" s="348"/>
      <c r="AU78" s="348"/>
      <c r="AV78" s="348"/>
      <c r="AW78" s="348"/>
      <c r="AX78" s="309"/>
      <c r="AY78" s="308"/>
      <c r="AZ78" s="308"/>
      <c r="BA78" s="308"/>
      <c r="BB78" s="308"/>
    </row>
    <row r="79" spans="1:54" s="242" customFormat="1" ht="12.75" customHeight="1">
      <c r="A79" s="726" t="s">
        <v>627</v>
      </c>
      <c r="B79" s="726"/>
      <c r="C79" s="726"/>
      <c r="D79" s="726"/>
      <c r="E79" s="726"/>
      <c r="F79" s="726"/>
      <c r="G79" s="726"/>
      <c r="H79" s="726"/>
      <c r="I79" s="726"/>
      <c r="J79" s="726"/>
      <c r="K79" s="726"/>
      <c r="L79" s="726"/>
      <c r="M79" s="726"/>
      <c r="N79" s="312"/>
      <c r="O79" s="312"/>
      <c r="P79" s="312"/>
      <c r="Q79" s="347"/>
      <c r="R79" s="347"/>
      <c r="S79" s="347"/>
      <c r="T79" s="347"/>
      <c r="U79" s="347"/>
      <c r="V79" s="347"/>
      <c r="W79" s="347"/>
      <c r="X79" s="347"/>
      <c r="Y79" s="347"/>
      <c r="Z79" s="347"/>
      <c r="AA79" s="347"/>
      <c r="AB79" s="347"/>
      <c r="AC79" s="310"/>
      <c r="AD79" s="310"/>
      <c r="AE79" s="310"/>
      <c r="AF79" s="310"/>
      <c r="AG79" s="310"/>
      <c r="AH79" s="310"/>
      <c r="AI79" s="310"/>
      <c r="AJ79" s="310"/>
      <c r="AK79" s="310"/>
      <c r="AL79" s="310"/>
      <c r="AM79" s="310"/>
      <c r="AN79" s="348"/>
      <c r="AO79" s="348"/>
      <c r="AP79" s="348"/>
      <c r="AQ79" s="348"/>
      <c r="AR79" s="348"/>
      <c r="AS79" s="348"/>
      <c r="AT79" s="348"/>
      <c r="AU79" s="348"/>
      <c r="AV79" s="348"/>
      <c r="AW79" s="348"/>
      <c r="AX79" s="309"/>
      <c r="AY79" s="308"/>
      <c r="AZ79" s="308"/>
      <c r="BA79" s="308"/>
      <c r="BB79" s="308"/>
    </row>
    <row r="80" spans="1:54" s="242" customFormat="1" ht="13.5" customHeight="1">
      <c r="A80" s="240"/>
      <c r="B80" s="240"/>
      <c r="C80" s="240"/>
      <c r="D80" s="240"/>
      <c r="E80" s="240"/>
      <c r="F80" s="311"/>
      <c r="G80" s="235"/>
      <c r="H80" s="235"/>
      <c r="I80" s="235"/>
      <c r="J80" s="235"/>
      <c r="K80" s="240"/>
      <c r="L80" s="240"/>
      <c r="M80" s="240"/>
      <c r="N80" s="227"/>
      <c r="O80" s="227"/>
      <c r="P80" s="227"/>
      <c r="Q80" s="347"/>
      <c r="R80" s="347"/>
      <c r="S80" s="347"/>
      <c r="T80" s="347"/>
      <c r="U80" s="347"/>
      <c r="V80" s="347"/>
      <c r="W80" s="347"/>
      <c r="X80" s="347"/>
      <c r="Y80" s="347"/>
      <c r="Z80" s="347"/>
      <c r="AA80" s="347"/>
      <c r="AB80" s="347"/>
      <c r="AC80" s="310"/>
      <c r="AD80" s="310"/>
      <c r="AE80" s="310"/>
      <c r="AF80" s="310"/>
      <c r="AG80" s="310"/>
      <c r="AH80" s="310"/>
      <c r="AI80" s="310"/>
      <c r="AJ80" s="310"/>
      <c r="AK80" s="310"/>
      <c r="AL80" s="310"/>
      <c r="AM80" s="310"/>
      <c r="AN80" s="348"/>
      <c r="AO80" s="348"/>
      <c r="AP80" s="348"/>
      <c r="AQ80" s="348"/>
      <c r="AR80" s="348"/>
      <c r="AS80" s="348"/>
      <c r="AT80" s="348"/>
      <c r="AU80" s="348"/>
      <c r="AV80" s="348"/>
      <c r="AW80" s="348"/>
      <c r="AX80" s="309"/>
      <c r="AY80" s="308"/>
      <c r="AZ80" s="308"/>
      <c r="BA80" s="308"/>
      <c r="BB80" s="308"/>
    </row>
    <row r="81" spans="1:54" s="242" customFormat="1" ht="12.75" customHeight="1">
      <c r="A81" s="725" t="s">
        <v>628</v>
      </c>
      <c r="B81" s="725"/>
      <c r="C81" s="725"/>
      <c r="D81" s="725"/>
      <c r="E81" s="725"/>
      <c r="F81" s="725"/>
      <c r="G81" s="725"/>
      <c r="H81" s="725"/>
      <c r="I81" s="725"/>
      <c r="J81" s="725"/>
      <c r="K81" s="725"/>
      <c r="L81" s="725"/>
      <c r="M81" s="725"/>
      <c r="N81" s="313"/>
      <c r="O81" s="313"/>
      <c r="P81" s="313"/>
      <c r="Q81" s="347"/>
      <c r="R81" s="347"/>
      <c r="S81" s="347"/>
      <c r="T81" s="347"/>
      <c r="U81" s="347"/>
      <c r="V81" s="347"/>
      <c r="W81" s="347"/>
      <c r="X81" s="347"/>
      <c r="Y81" s="347"/>
      <c r="Z81" s="347"/>
      <c r="AA81" s="347"/>
      <c r="AB81" s="347"/>
      <c r="AC81" s="310"/>
      <c r="AD81" s="310"/>
      <c r="AE81" s="310"/>
      <c r="AF81" s="310"/>
      <c r="AG81" s="310"/>
      <c r="AH81" s="310"/>
      <c r="AI81" s="310"/>
      <c r="AJ81" s="310"/>
      <c r="AK81" s="310"/>
      <c r="AL81" s="310"/>
      <c r="AM81" s="310"/>
      <c r="AN81" s="348"/>
      <c r="AO81" s="348"/>
      <c r="AP81" s="348"/>
      <c r="AQ81" s="348"/>
      <c r="AR81" s="348"/>
      <c r="AS81" s="348"/>
      <c r="AT81" s="348"/>
      <c r="AU81" s="348"/>
      <c r="AV81" s="348"/>
      <c r="AW81" s="348"/>
      <c r="AX81" s="309"/>
      <c r="AY81" s="308"/>
      <c r="AZ81" s="308"/>
      <c r="BA81" s="308"/>
      <c r="BB81" s="308"/>
    </row>
    <row r="82" spans="1:54" s="242" customFormat="1" ht="12.75" customHeight="1">
      <c r="A82" s="726" t="s">
        <v>627</v>
      </c>
      <c r="B82" s="726"/>
      <c r="C82" s="726"/>
      <c r="D82" s="726"/>
      <c r="E82" s="726"/>
      <c r="F82" s="726"/>
      <c r="G82" s="726"/>
      <c r="H82" s="726"/>
      <c r="I82" s="726"/>
      <c r="J82" s="726"/>
      <c r="K82" s="726"/>
      <c r="L82" s="726"/>
      <c r="M82" s="726"/>
      <c r="N82" s="312"/>
      <c r="O82" s="312"/>
      <c r="P82" s="312"/>
      <c r="Q82" s="347"/>
      <c r="R82" s="347"/>
      <c r="S82" s="347"/>
      <c r="T82" s="347"/>
      <c r="U82" s="347"/>
      <c r="V82" s="347"/>
      <c r="W82" s="347"/>
      <c r="X82" s="347"/>
      <c r="Y82" s="347"/>
      <c r="Z82" s="347"/>
      <c r="AA82" s="347"/>
      <c r="AB82" s="347"/>
      <c r="AC82" s="310"/>
      <c r="AD82" s="310"/>
      <c r="AE82" s="310"/>
      <c r="AF82" s="310"/>
      <c r="AG82" s="310"/>
      <c r="AH82" s="310"/>
      <c r="AI82" s="310"/>
      <c r="AJ82" s="310"/>
      <c r="AK82" s="310"/>
      <c r="AL82" s="310"/>
      <c r="AM82" s="310"/>
      <c r="AN82" s="348"/>
      <c r="AO82" s="348"/>
      <c r="AP82" s="348"/>
      <c r="AQ82" s="348"/>
      <c r="AR82" s="348"/>
      <c r="AS82" s="348"/>
      <c r="AT82" s="348"/>
      <c r="AU82" s="348"/>
      <c r="AV82" s="348"/>
      <c r="AW82" s="348"/>
      <c r="AX82" s="309"/>
      <c r="AY82" s="308"/>
      <c r="AZ82" s="308"/>
      <c r="BA82" s="308"/>
      <c r="BB82" s="308"/>
    </row>
    <row r="83" spans="1:54" s="242" customFormat="1" ht="13.5" customHeight="1">
      <c r="A83" s="240"/>
      <c r="B83" s="240"/>
      <c r="C83" s="240"/>
      <c r="D83" s="240"/>
      <c r="E83" s="240"/>
      <c r="F83" s="311"/>
      <c r="G83" s="235"/>
      <c r="H83" s="235"/>
      <c r="I83" s="235"/>
      <c r="J83" s="235"/>
      <c r="K83" s="240"/>
      <c r="L83" s="240"/>
      <c r="M83" s="240"/>
      <c r="N83" s="227"/>
      <c r="O83" s="227"/>
      <c r="P83" s="227"/>
      <c r="Q83" s="347"/>
      <c r="R83" s="347"/>
      <c r="S83" s="347"/>
      <c r="T83" s="347"/>
      <c r="U83" s="347"/>
      <c r="V83" s="347"/>
      <c r="W83" s="347"/>
      <c r="X83" s="347"/>
      <c r="Y83" s="347"/>
      <c r="Z83" s="347"/>
      <c r="AA83" s="347"/>
      <c r="AB83" s="347"/>
      <c r="AC83" s="310"/>
      <c r="AD83" s="310"/>
      <c r="AE83" s="310"/>
      <c r="AF83" s="310"/>
      <c r="AG83" s="310"/>
      <c r="AH83" s="310"/>
      <c r="AI83" s="310"/>
      <c r="AJ83" s="310"/>
      <c r="AK83" s="310"/>
      <c r="AL83" s="310"/>
      <c r="AM83" s="310"/>
      <c r="AN83" s="348"/>
      <c r="AO83" s="348"/>
      <c r="AP83" s="348"/>
      <c r="AQ83" s="348"/>
      <c r="AR83" s="348"/>
      <c r="AS83" s="348"/>
      <c r="AT83" s="348"/>
      <c r="AU83" s="348"/>
      <c r="AV83" s="348"/>
      <c r="AW83" s="348"/>
      <c r="AX83" s="309"/>
      <c r="AY83" s="308"/>
      <c r="AZ83" s="308"/>
      <c r="BA83" s="308"/>
      <c r="BB83" s="308"/>
    </row>
    <row r="84" spans="1:54" s="227" customFormat="1" ht="15">
      <c r="A84" s="229"/>
      <c r="B84" s="229"/>
      <c r="C84" s="229"/>
      <c r="D84" s="229"/>
      <c r="E84" s="229"/>
      <c r="F84" s="240"/>
      <c r="G84" s="727"/>
      <c r="H84" s="727"/>
      <c r="I84" s="727"/>
      <c r="J84" s="727"/>
      <c r="K84" s="229"/>
      <c r="L84" s="229"/>
      <c r="M84" s="229"/>
    </row>
  </sheetData>
  <mergeCells count="74">
    <mergeCell ref="A81:M81"/>
    <mergeCell ref="A82:M82"/>
    <mergeCell ref="G84:J84"/>
    <mergeCell ref="A73:M73"/>
    <mergeCell ref="A75:M75"/>
    <mergeCell ref="A76:M76"/>
    <mergeCell ref="A78:M78"/>
    <mergeCell ref="A79:M79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2:M72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37:G37"/>
    <mergeCell ref="A38:G38"/>
    <mergeCell ref="A39:G39"/>
    <mergeCell ref="A40:G40"/>
    <mergeCell ref="A28:M28"/>
    <mergeCell ref="A32:G32"/>
    <mergeCell ref="A33:G33"/>
    <mergeCell ref="A34:G34"/>
    <mergeCell ref="A35:G35"/>
    <mergeCell ref="D18:E18"/>
    <mergeCell ref="D19:E19"/>
    <mergeCell ref="D20:E20"/>
    <mergeCell ref="J22:K22"/>
    <mergeCell ref="A36:G36"/>
    <mergeCell ref="H24:K24"/>
    <mergeCell ref="A24:A26"/>
    <mergeCell ref="B24:B26"/>
    <mergeCell ref="C24:C26"/>
    <mergeCell ref="D24:D26"/>
    <mergeCell ref="L24:M25"/>
    <mergeCell ref="G25:G26"/>
    <mergeCell ref="H25:H26"/>
    <mergeCell ref="I25:I26"/>
    <mergeCell ref="K25:K26"/>
    <mergeCell ref="E24:G24"/>
    <mergeCell ref="D17:E17"/>
    <mergeCell ref="A1:B1"/>
    <mergeCell ref="J1:M1"/>
    <mergeCell ref="A2:B2"/>
    <mergeCell ref="J2:M2"/>
    <mergeCell ref="A3:B3"/>
    <mergeCell ref="J3:M3"/>
    <mergeCell ref="A6:K6"/>
    <mergeCell ref="B12:K12"/>
    <mergeCell ref="B15:M15"/>
    <mergeCell ref="D16:E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1774-08CF-45C7-BC03-C28D4F3EF836}">
  <sheetPr>
    <tabColor theme="4" tint="0.59999389629810485"/>
    <pageSetUpPr fitToPage="1"/>
  </sheetPr>
  <dimension ref="A1:H61"/>
  <sheetViews>
    <sheetView view="pageBreakPreview" topLeftCell="A28" zoomScale="85" zoomScaleNormal="85" zoomScaleSheetLayoutView="85" workbookViewId="0">
      <selection activeCell="C41" sqref="C41"/>
    </sheetView>
  </sheetViews>
  <sheetFormatPr defaultRowHeight="15.75"/>
  <cols>
    <col min="1" max="1" width="10.28515625" style="6" customWidth="1"/>
    <col min="2" max="2" width="21.85546875" style="6" customWidth="1"/>
    <col min="3" max="3" width="53.140625" style="6" customWidth="1"/>
    <col min="4" max="4" width="15.42578125" style="6" customWidth="1"/>
    <col min="5" max="5" width="16.42578125" style="6" customWidth="1"/>
    <col min="6" max="6" width="16.5703125" style="6" customWidth="1"/>
    <col min="7" max="7" width="15.85546875" style="6" customWidth="1"/>
    <col min="8" max="8" width="22.28515625" style="6" customWidth="1"/>
    <col min="9" max="16384" width="9.140625" style="6"/>
  </cols>
  <sheetData>
    <row r="1" spans="1:8" ht="18.75">
      <c r="A1" s="685" t="s">
        <v>87</v>
      </c>
      <c r="B1" s="685"/>
      <c r="C1" s="685"/>
      <c r="D1" s="685"/>
      <c r="E1" s="685"/>
      <c r="F1" s="685"/>
      <c r="G1" s="685"/>
      <c r="H1" s="685"/>
    </row>
    <row r="2" spans="1:8" ht="18.75">
      <c r="A2" s="685" t="s">
        <v>58</v>
      </c>
      <c r="B2" s="685"/>
      <c r="C2" s="685"/>
      <c r="D2" s="685"/>
      <c r="E2" s="685"/>
      <c r="F2" s="685"/>
      <c r="G2" s="685"/>
      <c r="H2" s="685"/>
    </row>
    <row r="3" spans="1:8" ht="18.75">
      <c r="A3" s="686" t="s">
        <v>86</v>
      </c>
      <c r="B3" s="685"/>
      <c r="C3" s="685"/>
      <c r="D3" s="685"/>
      <c r="E3" s="685"/>
      <c r="F3" s="685"/>
      <c r="G3" s="685"/>
      <c r="H3" s="685"/>
    </row>
    <row r="4" spans="1:8" ht="16.149999999999999" customHeight="1">
      <c r="A4" s="17" t="s">
        <v>57</v>
      </c>
      <c r="B4" s="17"/>
      <c r="C4" s="17"/>
      <c r="D4" s="17"/>
      <c r="E4" s="17"/>
      <c r="F4" s="17"/>
      <c r="G4" s="17"/>
      <c r="H4" s="61" t="s">
        <v>86</v>
      </c>
    </row>
    <row r="5" spans="1:8" ht="18.75">
      <c r="A5" s="17" t="s">
        <v>56</v>
      </c>
      <c r="B5" s="17"/>
      <c r="C5" s="17"/>
      <c r="D5" s="17"/>
      <c r="E5" s="17"/>
      <c r="F5" s="17"/>
      <c r="G5" s="17"/>
      <c r="H5" s="17"/>
    </row>
    <row r="6" spans="1:8" ht="18.75">
      <c r="A6" s="687" t="s">
        <v>55</v>
      </c>
      <c r="B6" s="687"/>
      <c r="C6" s="687"/>
      <c r="D6" s="687"/>
      <c r="E6" s="687"/>
      <c r="F6" s="687"/>
      <c r="G6" s="687"/>
      <c r="H6" s="687"/>
    </row>
    <row r="7" spans="1:8" s="8" customFormat="1" ht="15">
      <c r="A7" s="683" t="s">
        <v>54</v>
      </c>
      <c r="B7" s="683"/>
      <c r="C7" s="683"/>
      <c r="D7" s="683"/>
      <c r="E7" s="683"/>
      <c r="F7" s="683"/>
      <c r="G7" s="683"/>
      <c r="H7" s="683"/>
    </row>
    <row r="8" spans="1:8" ht="18.75">
      <c r="A8" s="17" t="s">
        <v>53</v>
      </c>
      <c r="B8" s="17"/>
      <c r="C8" s="17"/>
      <c r="D8" s="17"/>
      <c r="E8" s="17"/>
      <c r="F8" s="17"/>
      <c r="G8" s="17"/>
      <c r="H8" s="17"/>
    </row>
    <row r="9" spans="1:8" ht="18.75">
      <c r="A9" s="11" t="s">
        <v>52</v>
      </c>
      <c r="B9" s="11"/>
      <c r="C9" s="11"/>
      <c r="D9" s="11"/>
      <c r="E9" s="11"/>
      <c r="F9" s="11"/>
      <c r="G9" s="11"/>
      <c r="H9" s="11"/>
    </row>
    <row r="10" spans="1:8" s="8" customFormat="1" ht="15">
      <c r="A10" s="683" t="s">
        <v>51</v>
      </c>
      <c r="B10" s="683"/>
      <c r="C10" s="683"/>
      <c r="D10" s="683"/>
      <c r="E10" s="683"/>
      <c r="F10" s="683"/>
      <c r="G10" s="683"/>
      <c r="H10" s="683"/>
    </row>
    <row r="11" spans="1:8" ht="18.75">
      <c r="A11" s="15" t="s">
        <v>50</v>
      </c>
      <c r="B11" s="17"/>
      <c r="C11" s="17"/>
      <c r="D11" s="17"/>
      <c r="E11" s="17"/>
      <c r="F11" s="17"/>
      <c r="G11" s="17"/>
      <c r="H11" s="17"/>
    </row>
    <row r="12" spans="1:8" ht="18.75">
      <c r="A12" s="15" t="s">
        <v>49</v>
      </c>
      <c r="B12" s="17"/>
      <c r="C12" s="17"/>
      <c r="D12" s="17"/>
      <c r="E12" s="17"/>
      <c r="F12" s="17"/>
      <c r="G12" s="17"/>
      <c r="H12" s="17"/>
    </row>
    <row r="13" spans="1:8" ht="18.75">
      <c r="A13" s="17" t="s">
        <v>48</v>
      </c>
      <c r="B13" s="17"/>
      <c r="C13" s="17"/>
      <c r="D13" s="17"/>
      <c r="E13" s="17"/>
      <c r="F13" s="17"/>
      <c r="G13" s="17"/>
      <c r="H13" s="17"/>
    </row>
    <row r="14" spans="1:8" ht="18.75">
      <c r="A14" s="21" t="s">
        <v>47</v>
      </c>
      <c r="B14" s="21"/>
      <c r="C14" s="21"/>
      <c r="D14" s="21"/>
      <c r="E14" s="21"/>
      <c r="F14" s="21"/>
      <c r="G14" s="21" t="s">
        <v>46</v>
      </c>
      <c r="H14" s="21"/>
    </row>
    <row r="15" spans="1:8" ht="18.75">
      <c r="A15" s="17" t="s">
        <v>45</v>
      </c>
      <c r="B15" s="60"/>
      <c r="C15" s="60"/>
      <c r="D15" s="17"/>
      <c r="E15" s="17"/>
      <c r="F15" s="17"/>
      <c r="G15" s="17"/>
      <c r="H15" s="17"/>
    </row>
    <row r="16" spans="1:8" ht="18.75" customHeight="1">
      <c r="A16" s="682" t="s">
        <v>41</v>
      </c>
      <c r="B16" s="682"/>
      <c r="C16" s="682"/>
      <c r="D16" s="11"/>
      <c r="E16" s="11"/>
      <c r="F16" s="11"/>
      <c r="G16" s="56" t="s">
        <v>44</v>
      </c>
      <c r="H16" s="11"/>
    </row>
    <row r="17" spans="1:8" s="8" customFormat="1" ht="15">
      <c r="A17" s="683" t="s">
        <v>36</v>
      </c>
      <c r="B17" s="683"/>
      <c r="C17" s="683"/>
      <c r="D17" s="683"/>
      <c r="E17" s="683"/>
      <c r="F17" s="683"/>
      <c r="G17" s="683"/>
      <c r="H17" s="683"/>
    </row>
    <row r="18" spans="1:8" ht="18.75">
      <c r="A18" s="17" t="s">
        <v>85</v>
      </c>
      <c r="B18" s="17"/>
      <c r="C18" s="17"/>
      <c r="D18" s="17"/>
      <c r="E18" s="17"/>
      <c r="F18" s="17"/>
      <c r="G18" s="17"/>
      <c r="H18" s="17"/>
    </row>
    <row r="19" spans="1:8" ht="18.75">
      <c r="A19" s="17" t="s">
        <v>42</v>
      </c>
      <c r="B19" s="17"/>
      <c r="C19" s="17"/>
      <c r="D19" s="17"/>
      <c r="E19" s="17"/>
      <c r="F19" s="17"/>
      <c r="G19" s="17"/>
      <c r="H19" s="17"/>
    </row>
    <row r="20" spans="1:8" ht="18.75" customHeight="1">
      <c r="A20" s="688" t="s">
        <v>41</v>
      </c>
      <c r="B20" s="688"/>
      <c r="C20" s="688"/>
      <c r="D20" s="21"/>
      <c r="E20" s="21"/>
      <c r="F20" s="21"/>
      <c r="G20" s="56" t="s">
        <v>84</v>
      </c>
      <c r="H20" s="21"/>
    </row>
    <row r="21" spans="1:8" s="8" customFormat="1" ht="15">
      <c r="A21" s="683" t="s">
        <v>36</v>
      </c>
      <c r="B21" s="683"/>
      <c r="C21" s="683"/>
      <c r="D21" s="683"/>
      <c r="E21" s="683"/>
      <c r="F21" s="683"/>
      <c r="G21" s="683"/>
      <c r="H21" s="683"/>
    </row>
    <row r="22" spans="1:8" ht="18.75">
      <c r="A22" s="15" t="s">
        <v>39</v>
      </c>
      <c r="B22" s="17"/>
      <c r="C22" s="17"/>
      <c r="D22" s="17"/>
      <c r="E22" s="17"/>
      <c r="F22" s="17"/>
      <c r="G22" s="17"/>
      <c r="H22" s="17"/>
    </row>
    <row r="23" spans="1:8" ht="18.75">
      <c r="A23" s="21" t="s">
        <v>38</v>
      </c>
      <c r="B23" s="21"/>
      <c r="C23" s="21"/>
      <c r="D23" s="21"/>
      <c r="E23" s="21"/>
      <c r="F23" s="21"/>
      <c r="G23" s="21" t="s">
        <v>37</v>
      </c>
      <c r="H23" s="21"/>
    </row>
    <row r="24" spans="1:8" s="8" customFormat="1" ht="15">
      <c r="A24" s="683" t="s">
        <v>36</v>
      </c>
      <c r="B24" s="683"/>
      <c r="C24" s="683"/>
      <c r="D24" s="683"/>
      <c r="E24" s="683"/>
      <c r="F24" s="683"/>
      <c r="G24" s="683"/>
      <c r="H24" s="683"/>
    </row>
    <row r="25" spans="1:8" ht="18.75">
      <c r="A25" s="15" t="s">
        <v>35</v>
      </c>
      <c r="B25" s="17"/>
      <c r="C25" s="17"/>
      <c r="D25" s="17"/>
      <c r="E25" s="17"/>
      <c r="F25" s="17"/>
      <c r="G25" s="17"/>
      <c r="H25" s="17"/>
    </row>
    <row r="26" spans="1:8" s="12" customFormat="1" ht="18.75">
      <c r="A26" s="15" t="s">
        <v>34</v>
      </c>
      <c r="B26" s="15"/>
      <c r="C26" s="15"/>
      <c r="D26" s="15"/>
      <c r="E26" s="15"/>
      <c r="F26" s="15"/>
      <c r="G26" s="15"/>
      <c r="H26" s="15"/>
    </row>
    <row r="27" spans="1:8" ht="18.75">
      <c r="A27" s="11" t="s">
        <v>83</v>
      </c>
      <c r="B27" s="11"/>
      <c r="C27" s="53"/>
      <c r="D27" s="11"/>
      <c r="E27" s="11"/>
      <c r="F27" s="11"/>
      <c r="G27" s="11"/>
      <c r="H27" s="11"/>
    </row>
    <row r="28" spans="1:8" s="8" customFormat="1" ht="15">
      <c r="A28" s="683" t="s">
        <v>32</v>
      </c>
      <c r="B28" s="683"/>
      <c r="C28" s="683"/>
      <c r="D28" s="683"/>
      <c r="E28" s="683"/>
      <c r="F28" s="683"/>
      <c r="G28" s="683"/>
      <c r="H28" s="683"/>
    </row>
    <row r="29" spans="1:8" s="12" customFormat="1" ht="18.75">
      <c r="A29" s="15" t="s">
        <v>31</v>
      </c>
      <c r="B29" s="15"/>
      <c r="C29" s="15"/>
      <c r="D29" s="15"/>
      <c r="E29" s="15"/>
      <c r="F29" s="15"/>
      <c r="G29" s="15"/>
      <c r="H29" s="15"/>
    </row>
    <row r="30" spans="1:8" s="51" customFormat="1" ht="35.450000000000003" customHeight="1">
      <c r="A30" s="692" t="s">
        <v>82</v>
      </c>
      <c r="B30" s="692"/>
      <c r="C30" s="692"/>
      <c r="D30" s="692"/>
      <c r="E30" s="692"/>
      <c r="F30" s="692"/>
      <c r="G30" s="692"/>
      <c r="H30" s="692"/>
    </row>
    <row r="31" spans="1:8" s="51" customFormat="1" ht="13.15" customHeight="1">
      <c r="A31" s="688"/>
      <c r="B31" s="688"/>
      <c r="C31" s="688"/>
      <c r="D31" s="688"/>
      <c r="E31" s="688"/>
      <c r="F31" s="688"/>
      <c r="G31" s="688"/>
      <c r="H31" s="688"/>
    </row>
    <row r="32" spans="1:8" s="8" customFormat="1" ht="27.6" customHeight="1">
      <c r="A32" s="730" t="s">
        <v>29</v>
      </c>
      <c r="B32" s="730"/>
      <c r="C32" s="730"/>
      <c r="D32" s="730"/>
      <c r="E32" s="730"/>
      <c r="F32" s="730"/>
      <c r="G32" s="730"/>
      <c r="H32" s="730"/>
    </row>
    <row r="33" spans="1:8" s="12" customFormat="1" ht="18.75">
      <c r="A33" s="15" t="s">
        <v>28</v>
      </c>
      <c r="B33" s="15"/>
      <c r="C33" s="15"/>
      <c r="D33" s="15"/>
      <c r="E33" s="15"/>
      <c r="F33" s="15"/>
      <c r="G33" s="15"/>
      <c r="H33" s="15"/>
    </row>
    <row r="34" spans="1:8" s="12" customFormat="1" ht="18.75">
      <c r="A34" s="15"/>
      <c r="B34" s="15"/>
      <c r="C34" s="15"/>
      <c r="D34" s="15"/>
      <c r="E34" s="15"/>
      <c r="F34" s="15"/>
      <c r="G34" s="15"/>
      <c r="H34" s="15"/>
    </row>
    <row r="35" spans="1:8" s="12" customFormat="1" ht="18.75">
      <c r="A35" s="15"/>
      <c r="B35" s="15"/>
      <c r="C35" s="15"/>
      <c r="D35" s="15"/>
      <c r="E35" s="15"/>
      <c r="F35" s="15"/>
      <c r="G35" s="15"/>
      <c r="H35" s="15"/>
    </row>
    <row r="36" spans="1:8" s="46" customFormat="1" ht="37.5">
      <c r="A36" s="48" t="s">
        <v>0</v>
      </c>
      <c r="B36" s="48" t="s">
        <v>27</v>
      </c>
      <c r="C36" s="48" t="s">
        <v>26</v>
      </c>
      <c r="D36" s="48" t="s">
        <v>25</v>
      </c>
      <c r="E36" s="48" t="s">
        <v>24</v>
      </c>
      <c r="F36" s="48" t="s">
        <v>23</v>
      </c>
      <c r="G36" s="48" t="s">
        <v>22</v>
      </c>
      <c r="H36" s="48" t="s">
        <v>21</v>
      </c>
    </row>
    <row r="37" spans="1:8" s="30" customFormat="1" ht="19.5" thickBot="1">
      <c r="A37" s="45">
        <v>1</v>
      </c>
      <c r="B37" s="45">
        <v>2</v>
      </c>
      <c r="C37" s="45">
        <v>3</v>
      </c>
      <c r="D37" s="45">
        <v>4</v>
      </c>
      <c r="E37" s="45">
        <v>5</v>
      </c>
      <c r="F37" s="45">
        <v>6</v>
      </c>
      <c r="G37" s="45">
        <v>7</v>
      </c>
      <c r="H37" s="45">
        <v>8</v>
      </c>
    </row>
    <row r="38" spans="1:8" s="30" customFormat="1" ht="61.5" customHeight="1" thickBot="1">
      <c r="A38" s="690" t="s">
        <v>20</v>
      </c>
      <c r="B38" s="691"/>
      <c r="C38" s="691"/>
      <c r="D38" s="691"/>
      <c r="E38" s="691"/>
      <c r="F38" s="691"/>
      <c r="G38" s="691"/>
      <c r="H38" s="733"/>
    </row>
    <row r="39" spans="1:8" s="30" customFormat="1" ht="56.25">
      <c r="A39" s="40">
        <v>1</v>
      </c>
      <c r="B39" s="42" t="s">
        <v>19</v>
      </c>
      <c r="C39" s="41" t="s">
        <v>81</v>
      </c>
      <c r="D39" s="40" t="s">
        <v>80</v>
      </c>
      <c r="E39" s="38">
        <v>0</v>
      </c>
      <c r="F39" s="39" t="s">
        <v>79</v>
      </c>
      <c r="G39" s="39" t="s">
        <v>79</v>
      </c>
      <c r="H39" s="73" t="s">
        <v>16</v>
      </c>
    </row>
    <row r="40" spans="1:8" s="30" customFormat="1" ht="56.25">
      <c r="A40" s="40">
        <v>2</v>
      </c>
      <c r="B40" s="42" t="s">
        <v>19</v>
      </c>
      <c r="C40" s="41" t="s">
        <v>78</v>
      </c>
      <c r="D40" s="40" t="s">
        <v>77</v>
      </c>
      <c r="E40" s="38">
        <v>0</v>
      </c>
      <c r="F40" s="39">
        <v>117.79</v>
      </c>
      <c r="G40" s="38">
        <f>F40-E40</f>
        <v>117.79</v>
      </c>
      <c r="H40" s="72" t="s">
        <v>16</v>
      </c>
    </row>
    <row r="41" spans="1:8" s="30" customFormat="1" ht="37.5">
      <c r="A41" s="40">
        <v>3</v>
      </c>
      <c r="B41" s="42" t="s">
        <v>19</v>
      </c>
      <c r="C41" s="41" t="s">
        <v>76</v>
      </c>
      <c r="D41" s="40" t="s">
        <v>64</v>
      </c>
      <c r="E41" s="38">
        <v>0</v>
      </c>
      <c r="F41" s="39">
        <v>152.96</v>
      </c>
      <c r="G41" s="38">
        <f>F41-E41</f>
        <v>152.96</v>
      </c>
      <c r="H41" s="48" t="s">
        <v>16</v>
      </c>
    </row>
    <row r="42" spans="1:8" s="30" customFormat="1" ht="37.5">
      <c r="A42" s="40">
        <v>4</v>
      </c>
      <c r="B42" s="42" t="s">
        <v>19</v>
      </c>
      <c r="C42" s="41" t="s">
        <v>75</v>
      </c>
      <c r="D42" s="40" t="s">
        <v>64</v>
      </c>
      <c r="E42" s="38">
        <v>0</v>
      </c>
      <c r="F42" s="39">
        <v>152.96</v>
      </c>
      <c r="G42" s="38">
        <f>F42-E42</f>
        <v>152.96</v>
      </c>
      <c r="H42" s="48" t="s">
        <v>16</v>
      </c>
    </row>
    <row r="43" spans="1:8" s="30" customFormat="1" ht="18.75">
      <c r="A43" s="34"/>
      <c r="B43" s="31"/>
      <c r="C43" s="35"/>
      <c r="D43" s="34"/>
      <c r="E43" s="32"/>
      <c r="F43" s="33"/>
      <c r="G43" s="32"/>
      <c r="H43" s="31"/>
    </row>
    <row r="44" spans="1:8" s="12" customFormat="1" ht="18.75">
      <c r="A44" s="15" t="str">
        <f>A12</f>
        <v xml:space="preserve">Представитель заказчика </v>
      </c>
      <c r="B44" s="15"/>
      <c r="C44" s="15"/>
      <c r="D44" s="15"/>
      <c r="E44" s="15"/>
      <c r="F44" s="15"/>
      <c r="G44" s="15"/>
      <c r="H44" s="15"/>
    </row>
    <row r="45" spans="1:8" ht="18.75" customHeight="1">
      <c r="A45" s="17" t="str">
        <f>A13</f>
        <v>Руководитель проектного офиса</v>
      </c>
      <c r="B45" s="17"/>
      <c r="C45" s="17"/>
      <c r="D45" s="17"/>
      <c r="E45" s="17"/>
      <c r="F45" s="17"/>
      <c r="G45" s="17"/>
      <c r="H45" s="17"/>
    </row>
    <row r="46" spans="1:8" s="24" customFormat="1" ht="18.75">
      <c r="A46" s="11" t="str">
        <f>A14</f>
        <v>ООО «ЕТУ"</v>
      </c>
      <c r="B46" s="21"/>
      <c r="C46" s="21"/>
      <c r="D46" s="21"/>
      <c r="E46" s="21"/>
      <c r="F46" s="21"/>
      <c r="G46" s="21" t="str">
        <f>G14</f>
        <v>Гуляев Е.В.</v>
      </c>
      <c r="H46" s="21"/>
    </row>
    <row r="47" spans="1:8" s="8" customFormat="1" ht="15">
      <c r="A47" s="728" t="s">
        <v>15</v>
      </c>
      <c r="B47" s="728"/>
      <c r="C47" s="728"/>
      <c r="D47" s="728"/>
      <c r="E47" s="728"/>
      <c r="F47" s="728"/>
      <c r="G47" s="728"/>
      <c r="H47" s="728"/>
    </row>
    <row r="48" spans="1:8" ht="18.75">
      <c r="A48" s="17" t="str">
        <f>A15</f>
        <v>Главный инженер проектов</v>
      </c>
      <c r="B48" s="17"/>
      <c r="C48" s="17"/>
      <c r="D48" s="17"/>
      <c r="E48" s="17"/>
      <c r="F48" s="17"/>
      <c r="G48" s="17"/>
      <c r="H48" s="17"/>
    </row>
    <row r="49" spans="1:8" ht="18.75">
      <c r="A49" s="11" t="str">
        <f>A16</f>
        <v>ООО "ЕТУ"</v>
      </c>
      <c r="B49" s="21"/>
      <c r="C49" s="21"/>
      <c r="D49" s="21"/>
      <c r="E49" s="21"/>
      <c r="F49" s="21"/>
      <c r="G49" s="21" t="str">
        <f>G16</f>
        <v>Егоров Л.В.</v>
      </c>
      <c r="H49" s="21"/>
    </row>
    <row r="50" spans="1:8" s="8" customFormat="1" ht="15">
      <c r="A50" s="729" t="s">
        <v>15</v>
      </c>
      <c r="B50" s="729"/>
      <c r="C50" s="729"/>
      <c r="D50" s="729"/>
      <c r="E50" s="729"/>
      <c r="F50" s="729"/>
      <c r="G50" s="729"/>
      <c r="H50" s="729"/>
    </row>
    <row r="51" spans="1:8" s="8" customFormat="1" ht="18.75">
      <c r="A51" s="16"/>
      <c r="B51" s="16"/>
      <c r="C51" s="16"/>
      <c r="D51" s="16"/>
      <c r="E51" s="16"/>
      <c r="F51" s="16"/>
      <c r="G51" s="16"/>
      <c r="H51" s="16"/>
    </row>
    <row r="52" spans="1:8" ht="18.75">
      <c r="A52" s="17" t="str">
        <f>A18</f>
        <v>Заместитель руководителя направления по строительству</v>
      </c>
      <c r="B52" s="16"/>
      <c r="C52" s="16"/>
      <c r="D52" s="16"/>
      <c r="E52" s="16"/>
      <c r="F52" s="16"/>
      <c r="G52" s="16"/>
      <c r="H52" s="16"/>
    </row>
    <row r="53" spans="1:8" ht="18.75">
      <c r="A53" s="17" t="str">
        <f>A19</f>
        <v>объектов минеральных грузов</v>
      </c>
      <c r="B53" s="16"/>
      <c r="C53" s="16"/>
      <c r="D53" s="16"/>
      <c r="E53" s="16"/>
      <c r="F53" s="16"/>
      <c r="G53" s="16"/>
      <c r="H53" s="16"/>
    </row>
    <row r="54" spans="1:8" ht="18.75">
      <c r="A54" s="11" t="str">
        <f>A20</f>
        <v>ООО "ЕТУ"</v>
      </c>
      <c r="B54" s="11"/>
      <c r="C54" s="11"/>
      <c r="D54" s="11"/>
      <c r="E54" s="11"/>
      <c r="F54" s="11"/>
      <c r="G54" s="11" t="str">
        <f>G20</f>
        <v>Боровков А.Ю</v>
      </c>
      <c r="H54" s="11"/>
    </row>
    <row r="55" spans="1:8">
      <c r="A55" s="729" t="s">
        <v>15</v>
      </c>
      <c r="B55" s="729"/>
      <c r="C55" s="729"/>
      <c r="D55" s="729"/>
      <c r="E55" s="729"/>
      <c r="F55" s="729"/>
      <c r="G55" s="729"/>
      <c r="H55" s="729"/>
    </row>
    <row r="56" spans="1:8" ht="18.75">
      <c r="A56" s="16"/>
      <c r="B56" s="16"/>
      <c r="C56" s="16"/>
      <c r="D56" s="16"/>
      <c r="E56" s="16"/>
      <c r="F56" s="16"/>
      <c r="G56" s="16"/>
      <c r="H56" s="16"/>
    </row>
    <row r="57" spans="1:8" s="12" customFormat="1" ht="18.75">
      <c r="A57" s="15" t="str">
        <f>A22</f>
        <v xml:space="preserve">Представитель подрядной строительной организации </v>
      </c>
      <c r="B57" s="14"/>
      <c r="C57" s="14"/>
      <c r="D57" s="14"/>
      <c r="E57" s="14"/>
      <c r="F57" s="14"/>
      <c r="G57" s="14"/>
      <c r="H57" s="14"/>
    </row>
    <row r="58" spans="1:8" ht="18.75">
      <c r="A58" s="11" t="str">
        <f>A23</f>
        <v>Руководитель проекта ООО «КиКГЕОСТРОЙ»</v>
      </c>
      <c r="B58" s="11"/>
      <c r="C58" s="11"/>
      <c r="D58" s="11"/>
      <c r="E58" s="11"/>
      <c r="F58" s="11"/>
      <c r="G58" s="11" t="str">
        <f>G23</f>
        <v>Шевчук  К.А.</v>
      </c>
      <c r="H58" s="11"/>
    </row>
    <row r="59" spans="1:8" s="8" customFormat="1" ht="13.15" customHeight="1">
      <c r="A59" s="728" t="s">
        <v>15</v>
      </c>
      <c r="B59" s="728"/>
      <c r="C59" s="728"/>
      <c r="D59" s="728"/>
      <c r="E59" s="728"/>
      <c r="F59" s="728"/>
      <c r="G59" s="728"/>
      <c r="H59" s="728"/>
    </row>
    <row r="60" spans="1:8" s="8" customFormat="1" ht="18.75">
      <c r="A60" s="684"/>
      <c r="B60" s="684"/>
      <c r="C60" s="684"/>
      <c r="D60" s="684"/>
      <c r="E60" s="684"/>
      <c r="F60" s="684"/>
      <c r="G60" s="684"/>
      <c r="H60" s="684"/>
    </row>
    <row r="61" spans="1:8" s="8" customFormat="1" ht="18.75">
      <c r="A61" s="684"/>
      <c r="B61" s="684"/>
      <c r="C61" s="684"/>
      <c r="D61" s="684"/>
      <c r="E61" s="684"/>
      <c r="F61" s="684"/>
      <c r="G61" s="684"/>
      <c r="H61" s="684"/>
    </row>
  </sheetData>
  <mergeCells count="21">
    <mergeCell ref="A7:H7"/>
    <mergeCell ref="A1:H1"/>
    <mergeCell ref="A2:H2"/>
    <mergeCell ref="A3:H3"/>
    <mergeCell ref="A6:H6"/>
    <mergeCell ref="A10:H10"/>
    <mergeCell ref="A32:H32"/>
    <mergeCell ref="A24:H24"/>
    <mergeCell ref="A28:H28"/>
    <mergeCell ref="A38:H38"/>
    <mergeCell ref="A30:H31"/>
    <mergeCell ref="A16:C16"/>
    <mergeCell ref="A17:H17"/>
    <mergeCell ref="A21:H21"/>
    <mergeCell ref="A20:C20"/>
    <mergeCell ref="A47:H47"/>
    <mergeCell ref="A59:H59"/>
    <mergeCell ref="A60:H60"/>
    <mergeCell ref="A61:H61"/>
    <mergeCell ref="A50:H50"/>
    <mergeCell ref="A55:H55"/>
  </mergeCells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Footer>Страница 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834C-9740-4A53-9C2C-15EC7CB6E6D5}">
  <sheetPr>
    <tabColor theme="4" tint="0.59999389629810485"/>
    <pageSetUpPr fitToPage="1"/>
  </sheetPr>
  <dimension ref="A1:BV87"/>
  <sheetViews>
    <sheetView topLeftCell="A23" workbookViewId="0">
      <selection activeCell="K36" sqref="K36"/>
    </sheetView>
  </sheetViews>
  <sheetFormatPr defaultColWidth="9.140625" defaultRowHeight="11.25" customHeight="1"/>
  <cols>
    <col min="1" max="1" width="9" style="158" customWidth="1"/>
    <col min="2" max="2" width="20.140625" style="158" customWidth="1"/>
    <col min="3" max="4" width="10.42578125" style="158" customWidth="1"/>
    <col min="5" max="5" width="13.28515625" style="158" customWidth="1"/>
    <col min="6" max="6" width="10.7109375" style="158" customWidth="1"/>
    <col min="7" max="9" width="11.85546875" style="158" customWidth="1"/>
    <col min="10" max="10" width="12.5703125" style="158" customWidth="1"/>
    <col min="11" max="14" width="11.85546875" style="158" customWidth="1"/>
    <col min="15" max="15" width="12.5703125" style="158" customWidth="1"/>
    <col min="16" max="16" width="9.140625" style="158"/>
    <col min="17" max="17" width="8.42578125" style="158" customWidth="1"/>
    <col min="18" max="18" width="8.7109375" style="158" customWidth="1"/>
    <col min="19" max="22" width="50" style="103" hidden="1" customWidth="1"/>
    <col min="23" max="27" width="60" style="103" hidden="1" customWidth="1"/>
    <col min="28" max="57" width="182.140625" style="159" hidden="1" customWidth="1"/>
    <col min="58" max="67" width="118.85546875" style="160" hidden="1" customWidth="1"/>
    <col min="68" max="68" width="182.140625" style="161" hidden="1" customWidth="1"/>
    <col min="69" max="69" width="34.140625" style="103" hidden="1" customWidth="1"/>
    <col min="70" max="70" width="153" style="103" hidden="1" customWidth="1"/>
    <col min="71" max="74" width="109.5703125" style="103" hidden="1" customWidth="1"/>
    <col min="75" max="16384" width="9.140625" style="158"/>
  </cols>
  <sheetData>
    <row r="1" spans="1:57" s="100" customFormat="1" ht="25.5">
      <c r="A1" s="735" t="s">
        <v>376</v>
      </c>
      <c r="B1" s="735"/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</row>
    <row r="2" spans="1:57" s="100" customFormat="1" ht="11.25" customHeight="1">
      <c r="A2" s="736" t="s">
        <v>377</v>
      </c>
      <c r="B2" s="736"/>
      <c r="C2" s="736"/>
      <c r="D2" s="101"/>
      <c r="E2" s="102"/>
      <c r="F2" s="102"/>
      <c r="G2" s="102"/>
      <c r="H2" s="102"/>
      <c r="I2" s="102"/>
      <c r="J2" s="102"/>
      <c r="K2" s="102"/>
      <c r="L2" s="736" t="s">
        <v>378</v>
      </c>
      <c r="M2" s="736"/>
      <c r="N2" s="736"/>
      <c r="O2" s="736"/>
    </row>
    <row r="3" spans="1:57" s="100" customFormat="1" ht="11.25" customHeight="1">
      <c r="A3" s="737"/>
      <c r="B3" s="737"/>
      <c r="C3" s="737"/>
      <c r="D3" s="737"/>
      <c r="E3" s="102"/>
      <c r="F3" s="102"/>
      <c r="G3" s="102"/>
      <c r="H3" s="102"/>
      <c r="I3" s="102"/>
      <c r="J3" s="102"/>
      <c r="K3" s="738"/>
      <c r="L3" s="738"/>
      <c r="M3" s="738"/>
      <c r="N3" s="738"/>
      <c r="O3" s="738"/>
    </row>
    <row r="4" spans="1:57" s="100" customFormat="1" ht="15">
      <c r="A4" s="739"/>
      <c r="B4" s="739"/>
      <c r="C4" s="739"/>
      <c r="D4" s="739"/>
      <c r="E4" s="102"/>
      <c r="F4" s="102"/>
      <c r="G4" s="102"/>
      <c r="H4" s="102"/>
      <c r="I4" s="102"/>
      <c r="J4" s="102"/>
      <c r="K4" s="739"/>
      <c r="L4" s="739"/>
      <c r="M4" s="739"/>
      <c r="N4" s="739"/>
      <c r="O4" s="739"/>
      <c r="S4" s="103" t="s">
        <v>379</v>
      </c>
      <c r="T4" s="103" t="s">
        <v>379</v>
      </c>
      <c r="U4" s="103" t="s">
        <v>379</v>
      </c>
      <c r="V4" s="103" t="s">
        <v>379</v>
      </c>
      <c r="W4" s="103" t="s">
        <v>379</v>
      </c>
      <c r="X4" s="103" t="s">
        <v>379</v>
      </c>
      <c r="Y4" s="103" t="s">
        <v>379</v>
      </c>
      <c r="Z4" s="103" t="s">
        <v>379</v>
      </c>
      <c r="AA4" s="103" t="s">
        <v>379</v>
      </c>
    </row>
    <row r="5" spans="1:57" s="100" customFormat="1" ht="11.25" customHeight="1">
      <c r="A5" s="104"/>
      <c r="B5" s="105"/>
      <c r="C5" s="106"/>
      <c r="D5" s="106"/>
      <c r="E5" s="102"/>
      <c r="F5" s="102"/>
      <c r="G5" s="102"/>
      <c r="H5" s="102"/>
      <c r="I5" s="102"/>
      <c r="J5" s="102"/>
      <c r="K5" s="104"/>
      <c r="L5" s="104"/>
      <c r="M5" s="104"/>
      <c r="N5" s="104"/>
      <c r="O5" s="105"/>
    </row>
    <row r="6" spans="1:57" s="100" customFormat="1" ht="11.25" customHeight="1">
      <c r="A6" s="102" t="s">
        <v>380</v>
      </c>
      <c r="B6" s="107"/>
      <c r="C6" s="107"/>
      <c r="D6" s="107"/>
      <c r="E6" s="102"/>
      <c r="F6" s="102"/>
      <c r="G6" s="102"/>
      <c r="H6" s="102"/>
      <c r="I6" s="102"/>
      <c r="J6" s="102"/>
      <c r="K6" s="102"/>
      <c r="L6" s="102"/>
      <c r="M6" s="107"/>
      <c r="N6" s="107"/>
      <c r="O6" s="108" t="s">
        <v>380</v>
      </c>
    </row>
    <row r="7" spans="1:57" s="100" customFormat="1" ht="11.25" customHeight="1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9"/>
      <c r="N7" s="102"/>
      <c r="O7" s="102"/>
    </row>
    <row r="8" spans="1:57" s="100" customFormat="1" ht="15">
      <c r="A8" s="740" t="s">
        <v>381</v>
      </c>
      <c r="B8" s="740"/>
      <c r="C8" s="740"/>
      <c r="D8" s="740"/>
      <c r="E8" s="740"/>
      <c r="F8" s="740"/>
      <c r="G8" s="740"/>
      <c r="H8" s="740"/>
      <c r="I8" s="740"/>
      <c r="J8" s="740"/>
      <c r="K8" s="740"/>
      <c r="L8" s="740"/>
      <c r="M8" s="740"/>
      <c r="N8" s="740"/>
      <c r="O8" s="740"/>
      <c r="AB8" s="110" t="s">
        <v>381</v>
      </c>
      <c r="AC8" s="110" t="s">
        <v>379</v>
      </c>
      <c r="AD8" s="110" t="s">
        <v>379</v>
      </c>
      <c r="AE8" s="110" t="s">
        <v>379</v>
      </c>
      <c r="AF8" s="110" t="s">
        <v>379</v>
      </c>
      <c r="AG8" s="110" t="s">
        <v>379</v>
      </c>
      <c r="AH8" s="110" t="s">
        <v>379</v>
      </c>
      <c r="AI8" s="110" t="s">
        <v>379</v>
      </c>
      <c r="AJ8" s="110" t="s">
        <v>379</v>
      </c>
      <c r="AK8" s="110" t="s">
        <v>379</v>
      </c>
      <c r="AL8" s="110" t="s">
        <v>379</v>
      </c>
      <c r="AM8" s="110" t="s">
        <v>379</v>
      </c>
      <c r="AN8" s="110" t="s">
        <v>379</v>
      </c>
      <c r="AO8" s="110" t="s">
        <v>379</v>
      </c>
      <c r="AP8" s="110" t="s">
        <v>379</v>
      </c>
    </row>
    <row r="9" spans="1:57" s="100" customFormat="1" ht="15">
      <c r="A9" s="734" t="s">
        <v>382</v>
      </c>
      <c r="B9" s="734"/>
      <c r="C9" s="734"/>
      <c r="D9" s="734"/>
      <c r="E9" s="734"/>
      <c r="F9" s="734"/>
      <c r="G9" s="734"/>
      <c r="H9" s="734"/>
      <c r="I9" s="734"/>
      <c r="J9" s="734"/>
      <c r="K9" s="734"/>
      <c r="L9" s="734"/>
      <c r="M9" s="734"/>
      <c r="N9" s="734"/>
      <c r="O9" s="734"/>
    </row>
    <row r="10" spans="1:57" s="100" customFormat="1" ht="1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</row>
    <row r="11" spans="1:57" s="100" customFormat="1" ht="28.5" customHeight="1">
      <c r="A11" s="741" t="s">
        <v>383</v>
      </c>
      <c r="B11" s="741"/>
      <c r="C11" s="741"/>
      <c r="D11" s="741"/>
      <c r="E11" s="741"/>
      <c r="F11" s="741"/>
      <c r="G11" s="741"/>
      <c r="H11" s="741"/>
      <c r="I11" s="741"/>
      <c r="J11" s="741"/>
      <c r="K11" s="741"/>
      <c r="L11" s="741"/>
      <c r="M11" s="741"/>
      <c r="N11" s="741"/>
      <c r="O11" s="741"/>
    </row>
    <row r="12" spans="1:57" s="100" customFormat="1" ht="21" customHeight="1">
      <c r="A12" s="734" t="s">
        <v>384</v>
      </c>
      <c r="B12" s="734"/>
      <c r="C12" s="734"/>
      <c r="D12" s="734"/>
      <c r="E12" s="734"/>
      <c r="F12" s="734"/>
      <c r="G12" s="734"/>
      <c r="H12" s="734"/>
      <c r="I12" s="734"/>
      <c r="J12" s="734"/>
      <c r="K12" s="734"/>
      <c r="L12" s="734"/>
      <c r="M12" s="734"/>
      <c r="N12" s="734"/>
      <c r="O12" s="734"/>
    </row>
    <row r="13" spans="1:57" s="100" customFormat="1" ht="15">
      <c r="A13" s="740" t="s">
        <v>385</v>
      </c>
      <c r="B13" s="740"/>
      <c r="C13" s="740"/>
      <c r="D13" s="740"/>
      <c r="E13" s="740"/>
      <c r="F13" s="740"/>
      <c r="G13" s="740"/>
      <c r="H13" s="740"/>
      <c r="I13" s="740"/>
      <c r="J13" s="740"/>
      <c r="K13" s="740"/>
      <c r="L13" s="740"/>
      <c r="M13" s="740"/>
      <c r="N13" s="740"/>
      <c r="O13" s="740"/>
      <c r="AQ13" s="110" t="s">
        <v>386</v>
      </c>
      <c r="AR13" s="110" t="s">
        <v>379</v>
      </c>
      <c r="AS13" s="110" t="s">
        <v>379</v>
      </c>
      <c r="AT13" s="110" t="s">
        <v>379</v>
      </c>
      <c r="AU13" s="110" t="s">
        <v>379</v>
      </c>
      <c r="AV13" s="110" t="s">
        <v>379</v>
      </c>
      <c r="AW13" s="110" t="s">
        <v>379</v>
      </c>
      <c r="AX13" s="110" t="s">
        <v>379</v>
      </c>
      <c r="AY13" s="110" t="s">
        <v>379</v>
      </c>
      <c r="AZ13" s="110" t="s">
        <v>379</v>
      </c>
      <c r="BA13" s="110" t="s">
        <v>379</v>
      </c>
      <c r="BB13" s="110" t="s">
        <v>379</v>
      </c>
      <c r="BC13" s="110" t="s">
        <v>379</v>
      </c>
      <c r="BD13" s="110" t="s">
        <v>379</v>
      </c>
      <c r="BE13" s="110" t="s">
        <v>379</v>
      </c>
    </row>
    <row r="14" spans="1:57" s="100" customFormat="1" ht="15.75" customHeight="1">
      <c r="A14" s="734" t="s">
        <v>387</v>
      </c>
      <c r="B14" s="734"/>
      <c r="C14" s="734"/>
      <c r="D14" s="734"/>
      <c r="E14" s="734"/>
      <c r="F14" s="734"/>
      <c r="G14" s="734"/>
      <c r="H14" s="734"/>
      <c r="I14" s="734"/>
      <c r="J14" s="734"/>
      <c r="K14" s="734"/>
      <c r="L14" s="734"/>
      <c r="M14" s="734"/>
      <c r="N14" s="734"/>
      <c r="O14" s="734"/>
    </row>
    <row r="15" spans="1:57" s="100" customFormat="1" ht="15">
      <c r="A15" s="112"/>
    </row>
    <row r="16" spans="1:57" s="100" customFormat="1" ht="36" customHeight="1">
      <c r="A16" s="743" t="s">
        <v>0</v>
      </c>
      <c r="B16" s="743" t="s">
        <v>388</v>
      </c>
      <c r="C16" s="743" t="s">
        <v>389</v>
      </c>
      <c r="D16" s="743"/>
      <c r="E16" s="743"/>
      <c r="F16" s="743" t="s">
        <v>390</v>
      </c>
      <c r="G16" s="752" t="s">
        <v>391</v>
      </c>
      <c r="H16" s="753"/>
      <c r="I16" s="754"/>
      <c r="J16" s="752" t="s">
        <v>392</v>
      </c>
      <c r="K16" s="753"/>
      <c r="L16" s="753"/>
      <c r="M16" s="754"/>
      <c r="N16" s="744" t="s">
        <v>393</v>
      </c>
      <c r="O16" s="745"/>
    </row>
    <row r="17" spans="1:70" s="100" customFormat="1" ht="36.75" customHeight="1">
      <c r="A17" s="743"/>
      <c r="B17" s="743"/>
      <c r="C17" s="743"/>
      <c r="D17" s="743"/>
      <c r="E17" s="743"/>
      <c r="F17" s="743"/>
      <c r="G17" s="113" t="s">
        <v>394</v>
      </c>
      <c r="H17" s="113" t="s">
        <v>395</v>
      </c>
      <c r="I17" s="748" t="s">
        <v>396</v>
      </c>
      <c r="J17" s="743" t="s">
        <v>394</v>
      </c>
      <c r="K17" s="750" t="s">
        <v>397</v>
      </c>
      <c r="L17" s="113" t="s">
        <v>395</v>
      </c>
      <c r="M17" s="748" t="s">
        <v>396</v>
      </c>
      <c r="N17" s="746"/>
      <c r="O17" s="747"/>
    </row>
    <row r="18" spans="1:70" s="100" customFormat="1" ht="24">
      <c r="A18" s="743"/>
      <c r="B18" s="743"/>
      <c r="C18" s="743"/>
      <c r="D18" s="743"/>
      <c r="E18" s="743"/>
      <c r="F18" s="743"/>
      <c r="G18" s="113" t="s">
        <v>397</v>
      </c>
      <c r="H18" s="114" t="s">
        <v>398</v>
      </c>
      <c r="I18" s="749"/>
      <c r="J18" s="743"/>
      <c r="K18" s="751"/>
      <c r="L18" s="114" t="s">
        <v>398</v>
      </c>
      <c r="M18" s="749"/>
      <c r="N18" s="113" t="s">
        <v>399</v>
      </c>
      <c r="O18" s="113" t="s">
        <v>400</v>
      </c>
    </row>
    <row r="19" spans="1:70" s="100" customFormat="1" ht="15">
      <c r="A19" s="115">
        <v>1</v>
      </c>
      <c r="B19" s="115">
        <v>2</v>
      </c>
      <c r="C19" s="742">
        <v>3</v>
      </c>
      <c r="D19" s="742"/>
      <c r="E19" s="742"/>
      <c r="F19" s="115">
        <v>4</v>
      </c>
      <c r="G19" s="115">
        <v>5</v>
      </c>
      <c r="H19" s="115">
        <v>6</v>
      </c>
      <c r="I19" s="115">
        <v>7</v>
      </c>
      <c r="J19" s="115">
        <v>8</v>
      </c>
      <c r="K19" s="115">
        <v>9</v>
      </c>
      <c r="L19" s="115">
        <v>10</v>
      </c>
      <c r="M19" s="115">
        <v>11</v>
      </c>
      <c r="N19" s="115">
        <v>12</v>
      </c>
      <c r="O19" s="115">
        <v>13</v>
      </c>
    </row>
    <row r="20" spans="1:70" s="100" customFormat="1" ht="15">
      <c r="A20" s="758" t="s">
        <v>401</v>
      </c>
      <c r="B20" s="759"/>
      <c r="C20" s="759"/>
      <c r="D20" s="759"/>
      <c r="E20" s="759"/>
      <c r="F20" s="759"/>
      <c r="G20" s="759"/>
      <c r="H20" s="759"/>
      <c r="I20" s="759"/>
      <c r="J20" s="759"/>
      <c r="K20" s="759"/>
      <c r="L20" s="759"/>
      <c r="M20" s="759"/>
      <c r="N20" s="759"/>
      <c r="O20" s="760"/>
      <c r="BP20" s="116" t="s">
        <v>401</v>
      </c>
    </row>
    <row r="21" spans="1:70" s="100" customFormat="1" ht="45">
      <c r="A21" s="117" t="s">
        <v>402</v>
      </c>
      <c r="B21" s="118" t="s">
        <v>403</v>
      </c>
      <c r="C21" s="761" t="s">
        <v>404</v>
      </c>
      <c r="D21" s="761"/>
      <c r="E21" s="761"/>
      <c r="F21" s="119">
        <v>45.887999999999998</v>
      </c>
      <c r="G21" s="120" t="s">
        <v>405</v>
      </c>
      <c r="H21" s="120"/>
      <c r="I21" s="120"/>
      <c r="J21" s="120">
        <v>22343.59</v>
      </c>
      <c r="K21" s="120">
        <v>22343.59</v>
      </c>
      <c r="L21" s="120"/>
      <c r="M21" s="120"/>
      <c r="N21" s="121">
        <v>1.0349999999999999</v>
      </c>
      <c r="O21" s="122">
        <v>47.49</v>
      </c>
      <c r="P21" s="123" t="s">
        <v>406</v>
      </c>
      <c r="BP21" s="116"/>
      <c r="BQ21" s="124" t="s">
        <v>404</v>
      </c>
    </row>
    <row r="22" spans="1:70" s="100" customFormat="1" ht="15">
      <c r="A22" s="125"/>
      <c r="B22" s="126"/>
      <c r="C22" s="127" t="s">
        <v>407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9"/>
      <c r="BP22" s="116"/>
      <c r="BQ22" s="124"/>
    </row>
    <row r="23" spans="1:70" s="100" customFormat="1" ht="15">
      <c r="A23" s="130"/>
      <c r="B23" s="131" t="s">
        <v>402</v>
      </c>
      <c r="C23" s="762" t="s">
        <v>408</v>
      </c>
      <c r="D23" s="762"/>
      <c r="E23" s="762"/>
      <c r="F23" s="762"/>
      <c r="G23" s="762"/>
      <c r="H23" s="762"/>
      <c r="I23" s="762"/>
      <c r="J23" s="762"/>
      <c r="K23" s="762"/>
      <c r="L23" s="762"/>
      <c r="M23" s="762"/>
      <c r="N23" s="762"/>
      <c r="O23" s="763"/>
      <c r="BP23" s="116"/>
      <c r="BQ23" s="124"/>
      <c r="BR23" s="103" t="s">
        <v>408</v>
      </c>
    </row>
    <row r="24" spans="1:70" s="100" customFormat="1" ht="15">
      <c r="A24" s="132"/>
      <c r="B24" s="133"/>
      <c r="C24" s="133"/>
      <c r="D24" s="133"/>
      <c r="E24" s="134" t="s">
        <v>409</v>
      </c>
      <c r="F24" s="135"/>
      <c r="G24" s="136"/>
      <c r="H24" s="137"/>
      <c r="I24" s="137"/>
      <c r="J24" s="138">
        <v>21002.97</v>
      </c>
      <c r="K24" s="139"/>
      <c r="L24" s="139"/>
      <c r="M24" s="139"/>
      <c r="N24" s="140"/>
      <c r="O24" s="141"/>
      <c r="BP24" s="116"/>
      <c r="BQ24" s="124"/>
    </row>
    <row r="25" spans="1:70" s="100" customFormat="1" ht="15">
      <c r="A25" s="132"/>
      <c r="B25" s="133"/>
      <c r="C25" s="133"/>
      <c r="D25" s="133"/>
      <c r="E25" s="134" t="s">
        <v>410</v>
      </c>
      <c r="F25" s="135"/>
      <c r="G25" s="136"/>
      <c r="H25" s="137"/>
      <c r="I25" s="137"/>
      <c r="J25" s="138">
        <v>11395.23</v>
      </c>
      <c r="K25" s="139"/>
      <c r="L25" s="139"/>
      <c r="M25" s="139"/>
      <c r="N25" s="140"/>
      <c r="O25" s="141"/>
      <c r="BP25" s="116"/>
      <c r="BQ25" s="124"/>
    </row>
    <row r="26" spans="1:70" s="100" customFormat="1" ht="15">
      <c r="A26" s="132"/>
      <c r="B26" s="133"/>
      <c r="C26" s="133"/>
      <c r="D26" s="133"/>
      <c r="E26" s="134" t="s">
        <v>411</v>
      </c>
      <c r="F26" s="135"/>
      <c r="G26" s="136"/>
      <c r="H26" s="137"/>
      <c r="I26" s="137"/>
      <c r="J26" s="138">
        <v>54741.79</v>
      </c>
      <c r="K26" s="139"/>
      <c r="L26" s="139"/>
      <c r="M26" s="139"/>
      <c r="N26" s="140"/>
      <c r="O26" s="141"/>
      <c r="BP26" s="116"/>
      <c r="BQ26" s="124"/>
    </row>
    <row r="27" spans="1:70" s="100" customFormat="1" ht="56.25">
      <c r="A27" s="142" t="s">
        <v>412</v>
      </c>
      <c r="B27" s="143" t="s">
        <v>413</v>
      </c>
      <c r="C27" s="764" t="s">
        <v>414</v>
      </c>
      <c r="D27" s="764"/>
      <c r="E27" s="764"/>
      <c r="F27" s="144">
        <v>11.779</v>
      </c>
      <c r="G27" s="145" t="s">
        <v>415</v>
      </c>
      <c r="H27" s="145">
        <v>247.09</v>
      </c>
      <c r="I27" s="145">
        <v>134.18</v>
      </c>
      <c r="J27" s="145">
        <v>195090.56</v>
      </c>
      <c r="K27" s="145">
        <v>147787.54999999999</v>
      </c>
      <c r="L27" s="146">
        <v>33615.83</v>
      </c>
      <c r="M27" s="145">
        <v>13687.18</v>
      </c>
      <c r="N27" s="147">
        <v>19.2395</v>
      </c>
      <c r="O27" s="148">
        <v>226.62</v>
      </c>
      <c r="BP27" s="116"/>
      <c r="BQ27" s="124" t="s">
        <v>414</v>
      </c>
    </row>
    <row r="28" spans="1:70" s="100" customFormat="1" ht="15">
      <c r="A28" s="125"/>
      <c r="B28" s="126"/>
      <c r="C28" s="127" t="s">
        <v>416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9"/>
      <c r="BP28" s="116"/>
      <c r="BQ28" s="124"/>
    </row>
    <row r="29" spans="1:70" s="100" customFormat="1" ht="15">
      <c r="A29" s="130"/>
      <c r="B29" s="131" t="s">
        <v>402</v>
      </c>
      <c r="C29" s="762" t="s">
        <v>408</v>
      </c>
      <c r="D29" s="762"/>
      <c r="E29" s="762"/>
      <c r="F29" s="762"/>
      <c r="G29" s="762"/>
      <c r="H29" s="762"/>
      <c r="I29" s="762"/>
      <c r="J29" s="762"/>
      <c r="K29" s="762"/>
      <c r="L29" s="762"/>
      <c r="M29" s="762"/>
      <c r="N29" s="762"/>
      <c r="O29" s="763"/>
      <c r="BP29" s="116"/>
      <c r="BQ29" s="124"/>
      <c r="BR29" s="103" t="s">
        <v>408</v>
      </c>
    </row>
    <row r="30" spans="1:70" s="100" customFormat="1" ht="15">
      <c r="A30" s="132"/>
      <c r="B30" s="133"/>
      <c r="C30" s="133"/>
      <c r="D30" s="133"/>
      <c r="E30" s="134" t="s">
        <v>417</v>
      </c>
      <c r="F30" s="135"/>
      <c r="G30" s="136"/>
      <c r="H30" s="137"/>
      <c r="I30" s="137"/>
      <c r="J30" s="138">
        <v>137442.42000000001</v>
      </c>
      <c r="K30" s="139"/>
      <c r="L30" s="139"/>
      <c r="M30" s="139"/>
      <c r="N30" s="140"/>
      <c r="O30" s="141"/>
      <c r="BP30" s="116"/>
      <c r="BQ30" s="124"/>
    </row>
    <row r="31" spans="1:70" s="100" customFormat="1" ht="15">
      <c r="A31" s="132"/>
      <c r="B31" s="133"/>
      <c r="C31" s="133"/>
      <c r="D31" s="133"/>
      <c r="E31" s="134" t="s">
        <v>418</v>
      </c>
      <c r="F31" s="135"/>
      <c r="G31" s="136"/>
      <c r="H31" s="137"/>
      <c r="I31" s="137"/>
      <c r="J31" s="138">
        <v>91628.28</v>
      </c>
      <c r="K31" s="139"/>
      <c r="L31" s="139"/>
      <c r="M31" s="139"/>
      <c r="N31" s="140"/>
      <c r="O31" s="141"/>
      <c r="BP31" s="116"/>
      <c r="BQ31" s="124"/>
    </row>
    <row r="32" spans="1:70" s="100" customFormat="1" ht="15">
      <c r="A32" s="132"/>
      <c r="B32" s="133"/>
      <c r="C32" s="133"/>
      <c r="D32" s="133"/>
      <c r="E32" s="134" t="s">
        <v>411</v>
      </c>
      <c r="F32" s="135"/>
      <c r="G32" s="136"/>
      <c r="H32" s="137"/>
      <c r="I32" s="137"/>
      <c r="J32" s="138">
        <v>424161.26</v>
      </c>
      <c r="K32" s="139"/>
      <c r="L32" s="139"/>
      <c r="M32" s="139"/>
      <c r="N32" s="140"/>
      <c r="O32" s="141"/>
      <c r="BP32" s="116"/>
      <c r="BQ32" s="124"/>
    </row>
    <row r="33" spans="1:72" s="100" customFormat="1" ht="56.25">
      <c r="A33" s="117" t="s">
        <v>419</v>
      </c>
      <c r="B33" s="118" t="s">
        <v>420</v>
      </c>
      <c r="C33" s="761" t="s">
        <v>421</v>
      </c>
      <c r="D33" s="761"/>
      <c r="E33" s="761"/>
      <c r="F33" s="149">
        <v>152.96</v>
      </c>
      <c r="G33" s="120" t="s">
        <v>422</v>
      </c>
      <c r="H33" s="120"/>
      <c r="I33" s="120">
        <v>0.1</v>
      </c>
      <c r="J33" s="120">
        <v>25931.24</v>
      </c>
      <c r="K33" s="120">
        <v>25798.78</v>
      </c>
      <c r="L33" s="120"/>
      <c r="M33" s="120">
        <v>132.46</v>
      </c>
      <c r="N33" s="121">
        <v>0.27600000000000002</v>
      </c>
      <c r="O33" s="122">
        <v>42.22</v>
      </c>
      <c r="P33" s="123" t="s">
        <v>423</v>
      </c>
      <c r="BP33" s="116"/>
      <c r="BQ33" s="124" t="s">
        <v>421</v>
      </c>
    </row>
    <row r="34" spans="1:72" s="100" customFormat="1" ht="15">
      <c r="A34" s="130"/>
      <c r="B34" s="131" t="s">
        <v>402</v>
      </c>
      <c r="C34" s="762" t="s">
        <v>408</v>
      </c>
      <c r="D34" s="762"/>
      <c r="E34" s="762"/>
      <c r="F34" s="762"/>
      <c r="G34" s="762"/>
      <c r="H34" s="762"/>
      <c r="I34" s="762"/>
      <c r="J34" s="762"/>
      <c r="K34" s="762"/>
      <c r="L34" s="762"/>
      <c r="M34" s="762"/>
      <c r="N34" s="762"/>
      <c r="O34" s="763"/>
      <c r="BP34" s="116"/>
      <c r="BQ34" s="124"/>
      <c r="BR34" s="103" t="s">
        <v>408</v>
      </c>
    </row>
    <row r="35" spans="1:72" s="100" customFormat="1" ht="15">
      <c r="A35" s="132"/>
      <c r="B35" s="133"/>
      <c r="C35" s="133"/>
      <c r="D35" s="133"/>
      <c r="E35" s="134" t="s">
        <v>424</v>
      </c>
      <c r="F35" s="135"/>
      <c r="G35" s="136"/>
      <c r="H35" s="137"/>
      <c r="I35" s="137"/>
      <c r="J35" s="138">
        <v>22960.91</v>
      </c>
      <c r="K35" s="139"/>
      <c r="L35" s="139"/>
      <c r="M35" s="139"/>
      <c r="N35" s="140"/>
      <c r="O35" s="141"/>
      <c r="BP35" s="116"/>
      <c r="BQ35" s="124"/>
    </row>
    <row r="36" spans="1:72" s="100" customFormat="1" ht="15">
      <c r="A36" s="132"/>
      <c r="B36" s="133"/>
      <c r="C36" s="133"/>
      <c r="D36" s="133"/>
      <c r="E36" s="134" t="s">
        <v>425</v>
      </c>
      <c r="F36" s="135"/>
      <c r="G36" s="136"/>
      <c r="H36" s="137"/>
      <c r="I36" s="137"/>
      <c r="J36" s="138">
        <v>11609.45</v>
      </c>
      <c r="K36" s="139"/>
      <c r="L36" s="139"/>
      <c r="M36" s="139"/>
      <c r="N36" s="140"/>
      <c r="O36" s="141"/>
      <c r="BP36" s="116"/>
      <c r="BQ36" s="124"/>
    </row>
    <row r="37" spans="1:72" s="100" customFormat="1" ht="15">
      <c r="A37" s="132"/>
      <c r="B37" s="133"/>
      <c r="C37" s="133"/>
      <c r="D37" s="133"/>
      <c r="E37" s="134" t="s">
        <v>411</v>
      </c>
      <c r="F37" s="135"/>
      <c r="G37" s="136"/>
      <c r="H37" s="137"/>
      <c r="I37" s="137"/>
      <c r="J37" s="138">
        <v>60501.599999999999</v>
      </c>
      <c r="K37" s="139"/>
      <c r="L37" s="139"/>
      <c r="M37" s="139"/>
      <c r="N37" s="140"/>
      <c r="O37" s="141"/>
      <c r="BP37" s="116"/>
      <c r="BQ37" s="124"/>
    </row>
    <row r="38" spans="1:72" s="100" customFormat="1" ht="56.25">
      <c r="A38" s="142" t="s">
        <v>426</v>
      </c>
      <c r="B38" s="143" t="s">
        <v>427</v>
      </c>
      <c r="C38" s="764" t="s">
        <v>428</v>
      </c>
      <c r="D38" s="764"/>
      <c r="E38" s="764"/>
      <c r="F38" s="150">
        <v>152.96</v>
      </c>
      <c r="G38" s="145" t="s">
        <v>429</v>
      </c>
      <c r="H38" s="145">
        <v>9.66</v>
      </c>
      <c r="I38" s="145">
        <v>3.16</v>
      </c>
      <c r="J38" s="145">
        <v>429067.36</v>
      </c>
      <c r="K38" s="145">
        <v>407815.31</v>
      </c>
      <c r="L38" s="146">
        <v>17066.21</v>
      </c>
      <c r="M38" s="145">
        <v>4185.84</v>
      </c>
      <c r="N38" s="147">
        <v>4.1515000000000004</v>
      </c>
      <c r="O38" s="148">
        <v>635.01</v>
      </c>
      <c r="BP38" s="116"/>
      <c r="BQ38" s="124" t="s">
        <v>428</v>
      </c>
    </row>
    <row r="39" spans="1:72" s="100" customFormat="1" ht="15">
      <c r="A39" s="130"/>
      <c r="B39" s="131" t="s">
        <v>402</v>
      </c>
      <c r="C39" s="762" t="s">
        <v>408</v>
      </c>
      <c r="D39" s="762"/>
      <c r="E39" s="762"/>
      <c r="F39" s="762"/>
      <c r="G39" s="762"/>
      <c r="H39" s="762"/>
      <c r="I39" s="762"/>
      <c r="J39" s="762"/>
      <c r="K39" s="762"/>
      <c r="L39" s="762"/>
      <c r="M39" s="762"/>
      <c r="N39" s="762"/>
      <c r="O39" s="763"/>
      <c r="BP39" s="116"/>
      <c r="BQ39" s="124"/>
      <c r="BR39" s="103" t="s">
        <v>408</v>
      </c>
    </row>
    <row r="40" spans="1:72" s="100" customFormat="1" ht="15">
      <c r="A40" s="132"/>
      <c r="B40" s="133"/>
      <c r="C40" s="133"/>
      <c r="D40" s="133"/>
      <c r="E40" s="134" t="s">
        <v>430</v>
      </c>
      <c r="F40" s="135"/>
      <c r="G40" s="136"/>
      <c r="H40" s="137"/>
      <c r="I40" s="137"/>
      <c r="J40" s="138">
        <v>379268.24</v>
      </c>
      <c r="K40" s="139"/>
      <c r="L40" s="139"/>
      <c r="M40" s="139"/>
      <c r="N40" s="140"/>
      <c r="O40" s="141"/>
      <c r="BP40" s="116"/>
      <c r="BQ40" s="124"/>
    </row>
    <row r="41" spans="1:72" s="100" customFormat="1" ht="15">
      <c r="A41" s="132"/>
      <c r="B41" s="133"/>
      <c r="C41" s="133"/>
      <c r="D41" s="133"/>
      <c r="E41" s="134" t="s">
        <v>431</v>
      </c>
      <c r="F41" s="135"/>
      <c r="G41" s="136"/>
      <c r="H41" s="137"/>
      <c r="I41" s="137"/>
      <c r="J41" s="138">
        <v>252845.49</v>
      </c>
      <c r="K41" s="139"/>
      <c r="L41" s="139"/>
      <c r="M41" s="139"/>
      <c r="N41" s="140"/>
      <c r="O41" s="141"/>
      <c r="BP41" s="116"/>
      <c r="BQ41" s="124"/>
    </row>
    <row r="42" spans="1:72" s="100" customFormat="1" ht="15">
      <c r="A42" s="132"/>
      <c r="B42" s="133"/>
      <c r="C42" s="133"/>
      <c r="D42" s="133"/>
      <c r="E42" s="134" t="s">
        <v>411</v>
      </c>
      <c r="F42" s="135"/>
      <c r="G42" s="136"/>
      <c r="H42" s="137"/>
      <c r="I42" s="137"/>
      <c r="J42" s="138">
        <v>1061181.0900000001</v>
      </c>
      <c r="K42" s="139"/>
      <c r="L42" s="139"/>
      <c r="M42" s="139"/>
      <c r="N42" s="140"/>
      <c r="O42" s="141"/>
      <c r="BP42" s="116"/>
      <c r="BQ42" s="124"/>
    </row>
    <row r="43" spans="1:72" s="100" customFormat="1" ht="15">
      <c r="A43" s="765" t="s">
        <v>432</v>
      </c>
      <c r="B43" s="766"/>
      <c r="C43" s="766"/>
      <c r="D43" s="766"/>
      <c r="E43" s="766"/>
      <c r="F43" s="766"/>
      <c r="G43" s="766"/>
      <c r="H43" s="766"/>
      <c r="I43" s="767"/>
      <c r="J43" s="145">
        <v>672432.75</v>
      </c>
      <c r="K43" s="145">
        <v>603745.23</v>
      </c>
      <c r="L43" s="145">
        <v>50682.04</v>
      </c>
      <c r="M43" s="145">
        <v>18005.48</v>
      </c>
      <c r="N43" s="151"/>
      <c r="O43" s="148">
        <v>951.34</v>
      </c>
      <c r="BS43" s="124" t="s">
        <v>432</v>
      </c>
    </row>
    <row r="44" spans="1:72" s="100" customFormat="1" ht="15" hidden="1">
      <c r="A44" s="765" t="s">
        <v>433</v>
      </c>
      <c r="B44" s="766"/>
      <c r="C44" s="766"/>
      <c r="D44" s="766"/>
      <c r="E44" s="766"/>
      <c r="F44" s="766"/>
      <c r="G44" s="766"/>
      <c r="H44" s="766"/>
      <c r="I44" s="767"/>
      <c r="J44" s="145">
        <v>560674.54</v>
      </c>
      <c r="K44" s="145"/>
      <c r="L44" s="145"/>
      <c r="M44" s="145"/>
      <c r="N44" s="151"/>
      <c r="O44" s="151"/>
      <c r="BS44" s="124" t="s">
        <v>433</v>
      </c>
    </row>
    <row r="45" spans="1:72" s="100" customFormat="1" ht="15" hidden="1">
      <c r="A45" s="755" t="s">
        <v>434</v>
      </c>
      <c r="B45" s="756"/>
      <c r="C45" s="756"/>
      <c r="D45" s="756"/>
      <c r="E45" s="756"/>
      <c r="F45" s="756"/>
      <c r="G45" s="756"/>
      <c r="H45" s="756"/>
      <c r="I45" s="757"/>
      <c r="J45" s="152"/>
      <c r="K45" s="152"/>
      <c r="L45" s="152"/>
      <c r="M45" s="152"/>
      <c r="N45" s="153"/>
      <c r="O45" s="153"/>
      <c r="BS45" s="124"/>
      <c r="BT45" s="103" t="s">
        <v>434</v>
      </c>
    </row>
    <row r="46" spans="1:72" s="100" customFormat="1" ht="15" hidden="1">
      <c r="A46" s="755" t="s">
        <v>435</v>
      </c>
      <c r="B46" s="756"/>
      <c r="C46" s="756"/>
      <c r="D46" s="756"/>
      <c r="E46" s="756"/>
      <c r="F46" s="756"/>
      <c r="G46" s="756"/>
      <c r="H46" s="756"/>
      <c r="I46" s="757"/>
      <c r="J46" s="152">
        <v>22960.91</v>
      </c>
      <c r="K46" s="152"/>
      <c r="L46" s="152"/>
      <c r="M46" s="152"/>
      <c r="N46" s="153"/>
      <c r="O46" s="153"/>
      <c r="BS46" s="124"/>
      <c r="BT46" s="103" t="s">
        <v>435</v>
      </c>
    </row>
    <row r="47" spans="1:72" s="100" customFormat="1" ht="15" hidden="1">
      <c r="A47" s="755" t="s">
        <v>436</v>
      </c>
      <c r="B47" s="756"/>
      <c r="C47" s="756"/>
      <c r="D47" s="756"/>
      <c r="E47" s="756"/>
      <c r="F47" s="756"/>
      <c r="G47" s="756"/>
      <c r="H47" s="756"/>
      <c r="I47" s="757"/>
      <c r="J47" s="152">
        <v>516710.66</v>
      </c>
      <c r="K47" s="152"/>
      <c r="L47" s="152"/>
      <c r="M47" s="152"/>
      <c r="N47" s="153"/>
      <c r="O47" s="153"/>
      <c r="BS47" s="124"/>
      <c r="BT47" s="103" t="s">
        <v>436</v>
      </c>
    </row>
    <row r="48" spans="1:72" s="100" customFormat="1" ht="15" hidden="1">
      <c r="A48" s="755" t="s">
        <v>437</v>
      </c>
      <c r="B48" s="756"/>
      <c r="C48" s="756"/>
      <c r="D48" s="756"/>
      <c r="E48" s="756"/>
      <c r="F48" s="756"/>
      <c r="G48" s="756"/>
      <c r="H48" s="756"/>
      <c r="I48" s="757"/>
      <c r="J48" s="152">
        <v>21002.97</v>
      </c>
      <c r="K48" s="152"/>
      <c r="L48" s="152"/>
      <c r="M48" s="152"/>
      <c r="N48" s="153"/>
      <c r="O48" s="153"/>
      <c r="BS48" s="124"/>
      <c r="BT48" s="103" t="s">
        <v>437</v>
      </c>
    </row>
    <row r="49" spans="1:72" s="100" customFormat="1" ht="15" hidden="1">
      <c r="A49" s="765" t="s">
        <v>438</v>
      </c>
      <c r="B49" s="766"/>
      <c r="C49" s="766"/>
      <c r="D49" s="766"/>
      <c r="E49" s="766"/>
      <c r="F49" s="766"/>
      <c r="G49" s="766"/>
      <c r="H49" s="766"/>
      <c r="I49" s="767"/>
      <c r="J49" s="145">
        <v>367478.45</v>
      </c>
      <c r="K49" s="145"/>
      <c r="L49" s="145"/>
      <c r="M49" s="145"/>
      <c r="N49" s="151"/>
      <c r="O49" s="151"/>
      <c r="BS49" s="124" t="s">
        <v>438</v>
      </c>
    </row>
    <row r="50" spans="1:72" s="100" customFormat="1" ht="15" hidden="1">
      <c r="A50" s="755" t="s">
        <v>434</v>
      </c>
      <c r="B50" s="756"/>
      <c r="C50" s="756"/>
      <c r="D50" s="756"/>
      <c r="E50" s="756"/>
      <c r="F50" s="756"/>
      <c r="G50" s="756"/>
      <c r="H50" s="756"/>
      <c r="I50" s="757"/>
      <c r="J50" s="152"/>
      <c r="K50" s="152"/>
      <c r="L50" s="152"/>
      <c r="M50" s="152"/>
      <c r="N50" s="153"/>
      <c r="O50" s="153"/>
      <c r="BS50" s="124"/>
      <c r="BT50" s="103" t="s">
        <v>434</v>
      </c>
    </row>
    <row r="51" spans="1:72" s="100" customFormat="1" ht="15" hidden="1">
      <c r="A51" s="755" t="s">
        <v>439</v>
      </c>
      <c r="B51" s="756"/>
      <c r="C51" s="756"/>
      <c r="D51" s="756"/>
      <c r="E51" s="756"/>
      <c r="F51" s="756"/>
      <c r="G51" s="756"/>
      <c r="H51" s="756"/>
      <c r="I51" s="757"/>
      <c r="J51" s="152">
        <v>11609.45</v>
      </c>
      <c r="K51" s="152"/>
      <c r="L51" s="152"/>
      <c r="M51" s="152"/>
      <c r="N51" s="153"/>
      <c r="O51" s="153"/>
      <c r="BS51" s="124"/>
      <c r="BT51" s="103" t="s">
        <v>439</v>
      </c>
    </row>
    <row r="52" spans="1:72" s="100" customFormat="1" ht="15" hidden="1">
      <c r="A52" s="755" t="s">
        <v>440</v>
      </c>
      <c r="B52" s="756"/>
      <c r="C52" s="756"/>
      <c r="D52" s="756"/>
      <c r="E52" s="756"/>
      <c r="F52" s="756"/>
      <c r="G52" s="756"/>
      <c r="H52" s="756"/>
      <c r="I52" s="757"/>
      <c r="J52" s="152">
        <v>11395.23</v>
      </c>
      <c r="K52" s="152"/>
      <c r="L52" s="152"/>
      <c r="M52" s="152"/>
      <c r="N52" s="153"/>
      <c r="O52" s="153"/>
      <c r="BS52" s="124"/>
      <c r="BT52" s="103" t="s">
        <v>440</v>
      </c>
    </row>
    <row r="53" spans="1:72" s="100" customFormat="1" ht="15" hidden="1">
      <c r="A53" s="755" t="s">
        <v>441</v>
      </c>
      <c r="B53" s="756"/>
      <c r="C53" s="756"/>
      <c r="D53" s="756"/>
      <c r="E53" s="756"/>
      <c r="F53" s="756"/>
      <c r="G53" s="756"/>
      <c r="H53" s="756"/>
      <c r="I53" s="757"/>
      <c r="J53" s="152">
        <v>344473.77</v>
      </c>
      <c r="K53" s="152"/>
      <c r="L53" s="152"/>
      <c r="M53" s="152"/>
      <c r="N53" s="153"/>
      <c r="O53" s="153"/>
      <c r="BS53" s="124"/>
      <c r="BT53" s="103" t="s">
        <v>441</v>
      </c>
    </row>
    <row r="54" spans="1:72" s="100" customFormat="1" ht="15" hidden="1">
      <c r="A54" s="765" t="s">
        <v>442</v>
      </c>
      <c r="B54" s="766"/>
      <c r="C54" s="766"/>
      <c r="D54" s="766"/>
      <c r="E54" s="766"/>
      <c r="F54" s="766"/>
      <c r="G54" s="766"/>
      <c r="H54" s="766"/>
      <c r="I54" s="767"/>
      <c r="J54" s="145"/>
      <c r="K54" s="145"/>
      <c r="L54" s="145"/>
      <c r="M54" s="145"/>
      <c r="N54" s="151"/>
      <c r="O54" s="151"/>
      <c r="BS54" s="124" t="s">
        <v>442</v>
      </c>
    </row>
    <row r="55" spans="1:72" s="100" customFormat="1" ht="15" hidden="1">
      <c r="A55" s="755" t="s">
        <v>443</v>
      </c>
      <c r="B55" s="756"/>
      <c r="C55" s="756"/>
      <c r="D55" s="756"/>
      <c r="E55" s="756"/>
      <c r="F55" s="756"/>
      <c r="G55" s="756"/>
      <c r="H55" s="756"/>
      <c r="I55" s="757"/>
      <c r="J55" s="152"/>
      <c r="K55" s="152"/>
      <c r="L55" s="152"/>
      <c r="M55" s="152"/>
      <c r="N55" s="153"/>
      <c r="O55" s="153"/>
      <c r="BS55" s="124"/>
      <c r="BT55" s="103" t="s">
        <v>443</v>
      </c>
    </row>
    <row r="56" spans="1:72" s="100" customFormat="1" ht="15" hidden="1">
      <c r="A56" s="755" t="s">
        <v>444</v>
      </c>
      <c r="B56" s="756"/>
      <c r="C56" s="756"/>
      <c r="D56" s="756"/>
      <c r="E56" s="756"/>
      <c r="F56" s="756"/>
      <c r="G56" s="756"/>
      <c r="H56" s="756"/>
      <c r="I56" s="757"/>
      <c r="J56" s="152"/>
      <c r="K56" s="152"/>
      <c r="L56" s="152"/>
      <c r="M56" s="152"/>
      <c r="N56" s="153"/>
      <c r="O56" s="153"/>
      <c r="BS56" s="124"/>
      <c r="BT56" s="103" t="s">
        <v>444</v>
      </c>
    </row>
    <row r="57" spans="1:72" s="100" customFormat="1" ht="15" hidden="1">
      <c r="A57" s="755" t="s">
        <v>445</v>
      </c>
      <c r="B57" s="756"/>
      <c r="C57" s="756"/>
      <c r="D57" s="756"/>
      <c r="E57" s="756"/>
      <c r="F57" s="756"/>
      <c r="G57" s="756"/>
      <c r="H57" s="756"/>
      <c r="I57" s="757"/>
      <c r="J57" s="152">
        <v>22343.59</v>
      </c>
      <c r="K57" s="152">
        <v>22343.59</v>
      </c>
      <c r="L57" s="152"/>
      <c r="M57" s="152"/>
      <c r="N57" s="153"/>
      <c r="O57" s="154">
        <v>47.49</v>
      </c>
      <c r="BS57" s="124"/>
      <c r="BT57" s="103" t="s">
        <v>445</v>
      </c>
    </row>
    <row r="58" spans="1:72" s="100" customFormat="1" ht="15" hidden="1">
      <c r="A58" s="755" t="s">
        <v>446</v>
      </c>
      <c r="B58" s="756"/>
      <c r="C58" s="756"/>
      <c r="D58" s="756"/>
      <c r="E58" s="756"/>
      <c r="F58" s="756"/>
      <c r="G58" s="756"/>
      <c r="H58" s="756"/>
      <c r="I58" s="757"/>
      <c r="J58" s="152">
        <v>21002.97</v>
      </c>
      <c r="K58" s="152"/>
      <c r="L58" s="152"/>
      <c r="M58" s="152"/>
      <c r="N58" s="153"/>
      <c r="O58" s="153"/>
      <c r="BS58" s="124"/>
      <c r="BT58" s="103" t="s">
        <v>446</v>
      </c>
    </row>
    <row r="59" spans="1:72" s="100" customFormat="1" ht="15" hidden="1">
      <c r="A59" s="755" t="s">
        <v>447</v>
      </c>
      <c r="B59" s="756"/>
      <c r="C59" s="756"/>
      <c r="D59" s="756"/>
      <c r="E59" s="756"/>
      <c r="F59" s="756"/>
      <c r="G59" s="756"/>
      <c r="H59" s="756"/>
      <c r="I59" s="757"/>
      <c r="J59" s="152">
        <v>11395.23</v>
      </c>
      <c r="K59" s="152"/>
      <c r="L59" s="152"/>
      <c r="M59" s="152"/>
      <c r="N59" s="153"/>
      <c r="O59" s="153"/>
      <c r="BS59" s="124"/>
      <c r="BT59" s="103" t="s">
        <v>447</v>
      </c>
    </row>
    <row r="60" spans="1:72" s="100" customFormat="1" ht="15" hidden="1">
      <c r="A60" s="755" t="s">
        <v>448</v>
      </c>
      <c r="B60" s="756"/>
      <c r="C60" s="756"/>
      <c r="D60" s="756"/>
      <c r="E60" s="756"/>
      <c r="F60" s="756"/>
      <c r="G60" s="756"/>
      <c r="H60" s="756"/>
      <c r="I60" s="757"/>
      <c r="J60" s="152">
        <v>54741.79</v>
      </c>
      <c r="K60" s="152"/>
      <c r="L60" s="152"/>
      <c r="M60" s="152"/>
      <c r="N60" s="153"/>
      <c r="O60" s="154">
        <v>47.49</v>
      </c>
      <c r="BS60" s="124"/>
      <c r="BT60" s="103" t="s">
        <v>448</v>
      </c>
    </row>
    <row r="61" spans="1:72" s="100" customFormat="1" ht="15" hidden="1">
      <c r="A61" s="755" t="s">
        <v>449</v>
      </c>
      <c r="B61" s="756"/>
      <c r="C61" s="756"/>
      <c r="D61" s="756"/>
      <c r="E61" s="756"/>
      <c r="F61" s="756"/>
      <c r="G61" s="756"/>
      <c r="H61" s="756"/>
      <c r="I61" s="757"/>
      <c r="J61" s="152"/>
      <c r="K61" s="152"/>
      <c r="L61" s="152"/>
      <c r="M61" s="152"/>
      <c r="N61" s="153"/>
      <c r="O61" s="153"/>
      <c r="BS61" s="124"/>
      <c r="BT61" s="103" t="s">
        <v>449</v>
      </c>
    </row>
    <row r="62" spans="1:72" s="100" customFormat="1" ht="15" hidden="1">
      <c r="A62" s="755" t="s">
        <v>450</v>
      </c>
      <c r="B62" s="756"/>
      <c r="C62" s="756"/>
      <c r="D62" s="756"/>
      <c r="E62" s="756"/>
      <c r="F62" s="756"/>
      <c r="G62" s="756"/>
      <c r="H62" s="756"/>
      <c r="I62" s="757"/>
      <c r="J62" s="152">
        <v>624157.92000000004</v>
      </c>
      <c r="K62" s="152">
        <v>555602.86</v>
      </c>
      <c r="L62" s="152">
        <v>50682.04</v>
      </c>
      <c r="M62" s="152">
        <v>17873.02</v>
      </c>
      <c r="N62" s="153"/>
      <c r="O62" s="154">
        <v>861.63</v>
      </c>
      <c r="BS62" s="124"/>
      <c r="BT62" s="103" t="s">
        <v>450</v>
      </c>
    </row>
    <row r="63" spans="1:72" s="100" customFormat="1" ht="15" hidden="1">
      <c r="A63" s="755" t="s">
        <v>451</v>
      </c>
      <c r="B63" s="756"/>
      <c r="C63" s="756"/>
      <c r="D63" s="756"/>
      <c r="E63" s="756"/>
      <c r="F63" s="756"/>
      <c r="G63" s="756"/>
      <c r="H63" s="756"/>
      <c r="I63" s="757"/>
      <c r="J63" s="152">
        <v>516710.66</v>
      </c>
      <c r="K63" s="152"/>
      <c r="L63" s="152"/>
      <c r="M63" s="152"/>
      <c r="N63" s="153"/>
      <c r="O63" s="153"/>
      <c r="BS63" s="124"/>
      <c r="BT63" s="103" t="s">
        <v>451</v>
      </c>
    </row>
    <row r="64" spans="1:72" s="100" customFormat="1" ht="15" hidden="1">
      <c r="A64" s="755" t="s">
        <v>452</v>
      </c>
      <c r="B64" s="756"/>
      <c r="C64" s="756"/>
      <c r="D64" s="756"/>
      <c r="E64" s="756"/>
      <c r="F64" s="756"/>
      <c r="G64" s="756"/>
      <c r="H64" s="756"/>
      <c r="I64" s="757"/>
      <c r="J64" s="152">
        <v>344473.77</v>
      </c>
      <c r="K64" s="152"/>
      <c r="L64" s="152"/>
      <c r="M64" s="152"/>
      <c r="N64" s="153"/>
      <c r="O64" s="153"/>
      <c r="BS64" s="124"/>
      <c r="BT64" s="103" t="s">
        <v>452</v>
      </c>
    </row>
    <row r="65" spans="1:72" s="100" customFormat="1" ht="15" hidden="1">
      <c r="A65" s="755" t="s">
        <v>448</v>
      </c>
      <c r="B65" s="756"/>
      <c r="C65" s="756"/>
      <c r="D65" s="756"/>
      <c r="E65" s="756"/>
      <c r="F65" s="756"/>
      <c r="G65" s="756"/>
      <c r="H65" s="756"/>
      <c r="I65" s="757"/>
      <c r="J65" s="152">
        <v>1485342.35</v>
      </c>
      <c r="K65" s="152"/>
      <c r="L65" s="152"/>
      <c r="M65" s="152"/>
      <c r="N65" s="153"/>
      <c r="O65" s="154">
        <v>861.63</v>
      </c>
      <c r="BS65" s="124"/>
      <c r="BT65" s="103" t="s">
        <v>448</v>
      </c>
    </row>
    <row r="66" spans="1:72" s="100" customFormat="1" ht="15" hidden="1">
      <c r="A66" s="755" t="s">
        <v>453</v>
      </c>
      <c r="B66" s="756"/>
      <c r="C66" s="756"/>
      <c r="D66" s="756"/>
      <c r="E66" s="756"/>
      <c r="F66" s="756"/>
      <c r="G66" s="756"/>
      <c r="H66" s="756"/>
      <c r="I66" s="757"/>
      <c r="J66" s="152">
        <v>1540084.14</v>
      </c>
      <c r="K66" s="152"/>
      <c r="L66" s="152"/>
      <c r="M66" s="152"/>
      <c r="N66" s="153"/>
      <c r="O66" s="154">
        <v>909.12</v>
      </c>
      <c r="BS66" s="124"/>
      <c r="BT66" s="103" t="s">
        <v>453</v>
      </c>
    </row>
    <row r="67" spans="1:72" s="100" customFormat="1" ht="15" hidden="1">
      <c r="A67" s="755" t="s">
        <v>454</v>
      </c>
      <c r="B67" s="756"/>
      <c r="C67" s="756"/>
      <c r="D67" s="756"/>
      <c r="E67" s="756"/>
      <c r="F67" s="756"/>
      <c r="G67" s="756"/>
      <c r="H67" s="756"/>
      <c r="I67" s="757"/>
      <c r="J67" s="152"/>
      <c r="K67" s="152"/>
      <c r="L67" s="152"/>
      <c r="M67" s="152"/>
      <c r="N67" s="153"/>
      <c r="O67" s="153"/>
      <c r="BS67" s="124"/>
      <c r="BT67" s="103" t="s">
        <v>454</v>
      </c>
    </row>
    <row r="68" spans="1:72" s="100" customFormat="1" ht="15" hidden="1">
      <c r="A68" s="755" t="s">
        <v>455</v>
      </c>
      <c r="B68" s="756"/>
      <c r="C68" s="756"/>
      <c r="D68" s="756"/>
      <c r="E68" s="756"/>
      <c r="F68" s="756"/>
      <c r="G68" s="756"/>
      <c r="H68" s="756"/>
      <c r="I68" s="757"/>
      <c r="J68" s="152"/>
      <c r="K68" s="152"/>
      <c r="L68" s="152"/>
      <c r="M68" s="152"/>
      <c r="N68" s="153"/>
      <c r="O68" s="153"/>
      <c r="BS68" s="124"/>
      <c r="BT68" s="103" t="s">
        <v>455</v>
      </c>
    </row>
    <row r="69" spans="1:72" s="100" customFormat="1" ht="15" hidden="1">
      <c r="A69" s="755" t="s">
        <v>456</v>
      </c>
      <c r="B69" s="756"/>
      <c r="C69" s="756"/>
      <c r="D69" s="756"/>
      <c r="E69" s="756"/>
      <c r="F69" s="756"/>
      <c r="G69" s="756"/>
      <c r="H69" s="756"/>
      <c r="I69" s="757"/>
      <c r="J69" s="152">
        <v>25931.24</v>
      </c>
      <c r="K69" s="152">
        <v>25798.78</v>
      </c>
      <c r="L69" s="152"/>
      <c r="M69" s="152">
        <v>132.46</v>
      </c>
      <c r="N69" s="153"/>
      <c r="O69" s="154">
        <v>42.22</v>
      </c>
      <c r="BS69" s="124"/>
      <c r="BT69" s="103" t="s">
        <v>456</v>
      </c>
    </row>
    <row r="70" spans="1:72" s="100" customFormat="1" ht="15" hidden="1">
      <c r="A70" s="755" t="s">
        <v>457</v>
      </c>
      <c r="B70" s="756"/>
      <c r="C70" s="756"/>
      <c r="D70" s="756"/>
      <c r="E70" s="756"/>
      <c r="F70" s="756"/>
      <c r="G70" s="756"/>
      <c r="H70" s="756"/>
      <c r="I70" s="757"/>
      <c r="J70" s="152">
        <v>22960.91</v>
      </c>
      <c r="K70" s="152"/>
      <c r="L70" s="152"/>
      <c r="M70" s="152"/>
      <c r="N70" s="153"/>
      <c r="O70" s="153"/>
      <c r="BS70" s="124"/>
      <c r="BT70" s="103" t="s">
        <v>457</v>
      </c>
    </row>
    <row r="71" spans="1:72" s="100" customFormat="1" ht="15" hidden="1">
      <c r="A71" s="755" t="s">
        <v>458</v>
      </c>
      <c r="B71" s="756"/>
      <c r="C71" s="756"/>
      <c r="D71" s="756"/>
      <c r="E71" s="756"/>
      <c r="F71" s="756"/>
      <c r="G71" s="756"/>
      <c r="H71" s="756"/>
      <c r="I71" s="757"/>
      <c r="J71" s="152">
        <v>11609.45</v>
      </c>
      <c r="K71" s="152"/>
      <c r="L71" s="152"/>
      <c r="M71" s="152"/>
      <c r="N71" s="153"/>
      <c r="O71" s="153"/>
      <c r="BS71" s="124"/>
      <c r="BT71" s="103" t="s">
        <v>458</v>
      </c>
    </row>
    <row r="72" spans="1:72" s="100" customFormat="1" ht="15" hidden="1">
      <c r="A72" s="755" t="s">
        <v>448</v>
      </c>
      <c r="B72" s="756"/>
      <c r="C72" s="756"/>
      <c r="D72" s="756"/>
      <c r="E72" s="756"/>
      <c r="F72" s="756"/>
      <c r="G72" s="756"/>
      <c r="H72" s="756"/>
      <c r="I72" s="757"/>
      <c r="J72" s="152">
        <v>60501.599999999999</v>
      </c>
      <c r="K72" s="152"/>
      <c r="L72" s="152"/>
      <c r="M72" s="152"/>
      <c r="N72" s="153"/>
      <c r="O72" s="154">
        <v>42.22</v>
      </c>
      <c r="BS72" s="124"/>
      <c r="BT72" s="103" t="s">
        <v>448</v>
      </c>
    </row>
    <row r="73" spans="1:72" s="100" customFormat="1" ht="15" hidden="1">
      <c r="A73" s="755" t="s">
        <v>453</v>
      </c>
      <c r="B73" s="756"/>
      <c r="C73" s="756"/>
      <c r="D73" s="756"/>
      <c r="E73" s="756"/>
      <c r="F73" s="756"/>
      <c r="G73" s="756"/>
      <c r="H73" s="756"/>
      <c r="I73" s="757"/>
      <c r="J73" s="152">
        <v>60501.599999999999</v>
      </c>
      <c r="K73" s="152"/>
      <c r="L73" s="152"/>
      <c r="M73" s="152"/>
      <c r="N73" s="153"/>
      <c r="O73" s="154">
        <v>42.22</v>
      </c>
      <c r="BS73" s="124"/>
      <c r="BT73" s="103" t="s">
        <v>453</v>
      </c>
    </row>
    <row r="74" spans="1:72" s="100" customFormat="1" ht="15">
      <c r="A74" s="755" t="s">
        <v>459</v>
      </c>
      <c r="B74" s="756"/>
      <c r="C74" s="756"/>
      <c r="D74" s="756"/>
      <c r="E74" s="756"/>
      <c r="F74" s="756"/>
      <c r="G74" s="756"/>
      <c r="H74" s="756"/>
      <c r="I74" s="757"/>
      <c r="J74" s="152">
        <v>1600585.74</v>
      </c>
      <c r="K74" s="152"/>
      <c r="L74" s="152"/>
      <c r="M74" s="152"/>
      <c r="N74" s="153"/>
      <c r="O74" s="154">
        <v>951.34</v>
      </c>
      <c r="BS74" s="124"/>
      <c r="BT74" s="103" t="s">
        <v>459</v>
      </c>
    </row>
    <row r="75" spans="1:72" s="100" customFormat="1" ht="15">
      <c r="A75" s="755" t="s">
        <v>460</v>
      </c>
      <c r="B75" s="756"/>
      <c r="C75" s="756"/>
      <c r="D75" s="756"/>
      <c r="E75" s="756"/>
      <c r="F75" s="756"/>
      <c r="G75" s="756"/>
      <c r="H75" s="756"/>
      <c r="I75" s="757"/>
      <c r="J75" s="152"/>
      <c r="K75" s="152"/>
      <c r="L75" s="152"/>
      <c r="M75" s="152"/>
      <c r="N75" s="153"/>
      <c r="O75" s="153"/>
      <c r="BS75" s="124"/>
      <c r="BT75" s="103" t="s">
        <v>460</v>
      </c>
    </row>
    <row r="76" spans="1:72" s="100" customFormat="1" ht="15">
      <c r="A76" s="755" t="s">
        <v>461</v>
      </c>
      <c r="B76" s="756"/>
      <c r="C76" s="756"/>
      <c r="D76" s="756"/>
      <c r="E76" s="756"/>
      <c r="F76" s="756"/>
      <c r="G76" s="756"/>
      <c r="H76" s="756"/>
      <c r="I76" s="757"/>
      <c r="J76" s="152">
        <v>603745.23</v>
      </c>
      <c r="K76" s="152"/>
      <c r="L76" s="152"/>
      <c r="M76" s="152"/>
      <c r="N76" s="153"/>
      <c r="O76" s="153"/>
      <c r="BS76" s="124"/>
      <c r="BT76" s="103" t="s">
        <v>461</v>
      </c>
    </row>
    <row r="77" spans="1:72" s="100" customFormat="1" ht="15">
      <c r="A77" s="755" t="s">
        <v>462</v>
      </c>
      <c r="B77" s="756"/>
      <c r="C77" s="756"/>
      <c r="D77" s="756"/>
      <c r="E77" s="756"/>
      <c r="F77" s="756"/>
      <c r="G77" s="756"/>
      <c r="H77" s="756"/>
      <c r="I77" s="757"/>
      <c r="J77" s="152">
        <v>18005.48</v>
      </c>
      <c r="K77" s="152"/>
      <c r="L77" s="152"/>
      <c r="M77" s="152"/>
      <c r="N77" s="153"/>
      <c r="O77" s="153"/>
      <c r="BS77" s="124"/>
      <c r="BT77" s="103" t="s">
        <v>462</v>
      </c>
    </row>
    <row r="78" spans="1:72" s="100" customFormat="1" ht="15">
      <c r="A78" s="755" t="s">
        <v>463</v>
      </c>
      <c r="B78" s="756"/>
      <c r="C78" s="756"/>
      <c r="D78" s="756"/>
      <c r="E78" s="756"/>
      <c r="F78" s="756"/>
      <c r="G78" s="756"/>
      <c r="H78" s="756"/>
      <c r="I78" s="757"/>
      <c r="J78" s="152">
        <v>50682.04</v>
      </c>
      <c r="K78" s="152"/>
      <c r="L78" s="152"/>
      <c r="M78" s="152"/>
      <c r="N78" s="153"/>
      <c r="O78" s="153"/>
      <c r="BS78" s="124"/>
      <c r="BT78" s="103" t="s">
        <v>463</v>
      </c>
    </row>
    <row r="79" spans="1:72" s="100" customFormat="1" ht="15">
      <c r="A79" s="755" t="s">
        <v>464</v>
      </c>
      <c r="B79" s="756"/>
      <c r="C79" s="756"/>
      <c r="D79" s="756"/>
      <c r="E79" s="756"/>
      <c r="F79" s="756"/>
      <c r="G79" s="756"/>
      <c r="H79" s="756"/>
      <c r="I79" s="757"/>
      <c r="J79" s="152">
        <v>560674.54</v>
      </c>
      <c r="K79" s="152"/>
      <c r="L79" s="152"/>
      <c r="M79" s="152"/>
      <c r="N79" s="153"/>
      <c r="O79" s="153"/>
      <c r="BS79" s="124"/>
      <c r="BT79" s="103" t="s">
        <v>464</v>
      </c>
    </row>
    <row r="80" spans="1:72" s="100" customFormat="1" ht="15">
      <c r="A80" s="755" t="s">
        <v>465</v>
      </c>
      <c r="B80" s="756"/>
      <c r="C80" s="756"/>
      <c r="D80" s="756"/>
      <c r="E80" s="756"/>
      <c r="F80" s="756"/>
      <c r="G80" s="756"/>
      <c r="H80" s="756"/>
      <c r="I80" s="757"/>
      <c r="J80" s="152">
        <v>367478.45</v>
      </c>
      <c r="K80" s="152"/>
      <c r="L80" s="152"/>
      <c r="M80" s="152"/>
      <c r="N80" s="153"/>
      <c r="O80" s="153"/>
      <c r="BS80" s="124"/>
      <c r="BT80" s="103" t="s">
        <v>465</v>
      </c>
    </row>
    <row r="81" spans="1:74" s="100" customFormat="1" ht="15">
      <c r="A81" s="755" t="s">
        <v>466</v>
      </c>
      <c r="B81" s="756"/>
      <c r="C81" s="756"/>
      <c r="D81" s="756"/>
      <c r="E81" s="756"/>
      <c r="F81" s="756"/>
      <c r="G81" s="756"/>
      <c r="H81" s="756"/>
      <c r="I81" s="757"/>
      <c r="J81" s="152">
        <v>33612.300000000003</v>
      </c>
      <c r="K81" s="152"/>
      <c r="L81" s="152"/>
      <c r="M81" s="152"/>
      <c r="N81" s="153"/>
      <c r="O81" s="153"/>
      <c r="BS81" s="124"/>
      <c r="BT81" s="103" t="s">
        <v>466</v>
      </c>
    </row>
    <row r="82" spans="1:74" s="100" customFormat="1" ht="15">
      <c r="A82" s="765" t="s">
        <v>459</v>
      </c>
      <c r="B82" s="766"/>
      <c r="C82" s="766"/>
      <c r="D82" s="766"/>
      <c r="E82" s="766"/>
      <c r="F82" s="766"/>
      <c r="G82" s="766"/>
      <c r="H82" s="766"/>
      <c r="I82" s="767"/>
      <c r="J82" s="145">
        <v>1634198.04</v>
      </c>
      <c r="K82" s="145"/>
      <c r="L82" s="145"/>
      <c r="M82" s="145"/>
      <c r="N82" s="151"/>
      <c r="O82" s="151"/>
      <c r="BS82" s="124"/>
      <c r="BU82" s="124" t="s">
        <v>459</v>
      </c>
    </row>
    <row r="83" spans="1:74" s="100" customFormat="1" ht="15">
      <c r="A83" s="755" t="s">
        <v>467</v>
      </c>
      <c r="B83" s="756"/>
      <c r="C83" s="756"/>
      <c r="D83" s="756"/>
      <c r="E83" s="756"/>
      <c r="F83" s="756"/>
      <c r="G83" s="756"/>
      <c r="H83" s="756"/>
      <c r="I83" s="757"/>
      <c r="J83" s="152">
        <v>1688126.58</v>
      </c>
      <c r="K83" s="152"/>
      <c r="L83" s="152"/>
      <c r="M83" s="152"/>
      <c r="N83" s="153"/>
      <c r="O83" s="153"/>
      <c r="BS83" s="124"/>
      <c r="BT83" s="103" t="s">
        <v>467</v>
      </c>
      <c r="BU83" s="124"/>
    </row>
    <row r="84" spans="1:74" s="100" customFormat="1" ht="15">
      <c r="A84" s="755" t="s">
        <v>468</v>
      </c>
      <c r="B84" s="756"/>
      <c r="C84" s="756"/>
      <c r="D84" s="756"/>
      <c r="E84" s="756"/>
      <c r="F84" s="756"/>
      <c r="G84" s="756"/>
      <c r="H84" s="756"/>
      <c r="I84" s="757"/>
      <c r="J84" s="152">
        <v>371387.85</v>
      </c>
      <c r="K84" s="152"/>
      <c r="L84" s="152"/>
      <c r="M84" s="152"/>
      <c r="N84" s="153"/>
      <c r="O84" s="153"/>
      <c r="BS84" s="124"/>
      <c r="BT84" s="103" t="s">
        <v>468</v>
      </c>
      <c r="BU84" s="124"/>
    </row>
    <row r="85" spans="1:74" s="100" customFormat="1" ht="15">
      <c r="A85" s="765" t="s">
        <v>469</v>
      </c>
      <c r="B85" s="766"/>
      <c r="C85" s="766"/>
      <c r="D85" s="766"/>
      <c r="E85" s="766"/>
      <c r="F85" s="766"/>
      <c r="G85" s="766"/>
      <c r="H85" s="766"/>
      <c r="I85" s="767"/>
      <c r="J85" s="145">
        <v>2059514.43</v>
      </c>
      <c r="K85" s="145"/>
      <c r="L85" s="145"/>
      <c r="M85" s="145"/>
      <c r="N85" s="151"/>
      <c r="O85" s="148">
        <v>951.34</v>
      </c>
      <c r="BS85" s="124"/>
      <c r="BU85" s="124"/>
      <c r="BV85" s="124" t="s">
        <v>469</v>
      </c>
    </row>
    <row r="86" spans="1:74" s="100" customFormat="1" ht="24" customHeight="1">
      <c r="A86" s="102"/>
      <c r="B86" s="102"/>
      <c r="C86" s="102"/>
      <c r="D86" s="102"/>
      <c r="E86" s="102"/>
      <c r="F86" s="102"/>
      <c r="G86" s="102"/>
      <c r="H86" s="102"/>
      <c r="I86" s="155" t="s">
        <v>470</v>
      </c>
      <c r="J86" s="156">
        <v>1911227.82</v>
      </c>
      <c r="K86" s="102"/>
      <c r="L86" s="102"/>
      <c r="M86" s="102"/>
      <c r="N86" s="102"/>
      <c r="O86" s="102"/>
    </row>
    <row r="87" spans="1:74" s="100" customFormat="1" ht="15">
      <c r="A87" s="102"/>
      <c r="B87" s="102"/>
      <c r="C87" s="102"/>
      <c r="D87" s="102"/>
      <c r="E87" s="102"/>
      <c r="F87" s="102"/>
      <c r="G87" s="102"/>
      <c r="H87" s="157"/>
      <c r="I87" s="768"/>
      <c r="J87" s="768"/>
      <c r="K87" s="768"/>
      <c r="L87" s="768"/>
      <c r="M87" s="102"/>
      <c r="N87" s="102"/>
      <c r="O87" s="102"/>
    </row>
  </sheetData>
  <mergeCells count="78">
    <mergeCell ref="A82:I82"/>
    <mergeCell ref="A83:I83"/>
    <mergeCell ref="A84:I84"/>
    <mergeCell ref="A85:I85"/>
    <mergeCell ref="I87:L87"/>
    <mergeCell ref="A81:I81"/>
    <mergeCell ref="A70:I70"/>
    <mergeCell ref="A71:I71"/>
    <mergeCell ref="A72:I72"/>
    <mergeCell ref="A73:I73"/>
    <mergeCell ref="A74:I74"/>
    <mergeCell ref="A75:I75"/>
    <mergeCell ref="A76:I76"/>
    <mergeCell ref="A77:I77"/>
    <mergeCell ref="A78:I78"/>
    <mergeCell ref="A79:I79"/>
    <mergeCell ref="A80:I80"/>
    <mergeCell ref="A69:I69"/>
    <mergeCell ref="A58:I58"/>
    <mergeCell ref="A59:I59"/>
    <mergeCell ref="A60:I60"/>
    <mergeCell ref="A61:I61"/>
    <mergeCell ref="A62:I62"/>
    <mergeCell ref="A63:I63"/>
    <mergeCell ref="A64:I64"/>
    <mergeCell ref="A65:I65"/>
    <mergeCell ref="A66:I66"/>
    <mergeCell ref="A67:I67"/>
    <mergeCell ref="A68:I68"/>
    <mergeCell ref="A57:I57"/>
    <mergeCell ref="A46:I46"/>
    <mergeCell ref="A47:I47"/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45:I45"/>
    <mergeCell ref="A20:O20"/>
    <mergeCell ref="C21:E21"/>
    <mergeCell ref="C23:O23"/>
    <mergeCell ref="C27:E27"/>
    <mergeCell ref="C29:O29"/>
    <mergeCell ref="C33:E33"/>
    <mergeCell ref="C34:O34"/>
    <mergeCell ref="C38:E38"/>
    <mergeCell ref="C39:O39"/>
    <mergeCell ref="A43:I43"/>
    <mergeCell ref="A44:I44"/>
    <mergeCell ref="N16:O17"/>
    <mergeCell ref="I17:I18"/>
    <mergeCell ref="J17:J18"/>
    <mergeCell ref="K17:K18"/>
    <mergeCell ref="M17:M18"/>
    <mergeCell ref="G16:I16"/>
    <mergeCell ref="J16:M16"/>
    <mergeCell ref="C19:E19"/>
    <mergeCell ref="A16:A18"/>
    <mergeCell ref="B16:B18"/>
    <mergeCell ref="C16:E18"/>
    <mergeCell ref="F16:F18"/>
    <mergeCell ref="A14:O14"/>
    <mergeCell ref="A1:O1"/>
    <mergeCell ref="A2:C2"/>
    <mergeCell ref="L2:O2"/>
    <mergeCell ref="A3:D3"/>
    <mergeCell ref="K3:O3"/>
    <mergeCell ref="A4:D4"/>
    <mergeCell ref="K4:O4"/>
    <mergeCell ref="A8:O8"/>
    <mergeCell ref="A9:O9"/>
    <mergeCell ref="A11:O11"/>
    <mergeCell ref="A12:O12"/>
    <mergeCell ref="A13:O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0543-575C-4790-A7B0-450BEACBA04F}">
  <sheetPr>
    <tabColor rgb="FF00B050"/>
    <pageSetUpPr fitToPage="1"/>
  </sheetPr>
  <dimension ref="A1:I60"/>
  <sheetViews>
    <sheetView topLeftCell="A21" zoomScale="85" zoomScaleNormal="85" zoomScaleSheetLayoutView="85" workbookViewId="0">
      <selection activeCell="E47" sqref="E47"/>
    </sheetView>
  </sheetViews>
  <sheetFormatPr defaultRowHeight="15.75"/>
  <cols>
    <col min="1" max="1" width="10.28515625" style="6" customWidth="1"/>
    <col min="2" max="2" width="21.85546875" style="6" customWidth="1"/>
    <col min="3" max="3" width="53.140625" style="6" customWidth="1"/>
    <col min="4" max="4" width="15.42578125" style="6" customWidth="1"/>
    <col min="5" max="5" width="16.42578125" style="6" customWidth="1"/>
    <col min="6" max="6" width="16.5703125" style="6" customWidth="1"/>
    <col min="7" max="7" width="15.85546875" style="6" customWidth="1"/>
    <col min="8" max="8" width="22.28515625" style="6" customWidth="1"/>
    <col min="9" max="16384" width="9.140625" style="6"/>
  </cols>
  <sheetData>
    <row r="1" spans="1:8" ht="18.75">
      <c r="A1" s="685" t="s">
        <v>98</v>
      </c>
      <c r="B1" s="685"/>
      <c r="C1" s="685"/>
      <c r="D1" s="685"/>
      <c r="E1" s="685"/>
      <c r="F1" s="685"/>
      <c r="G1" s="685"/>
      <c r="H1" s="685"/>
    </row>
    <row r="2" spans="1:8" ht="18.75">
      <c r="A2" s="685" t="s">
        <v>58</v>
      </c>
      <c r="B2" s="685"/>
      <c r="C2" s="685"/>
      <c r="D2" s="685"/>
      <c r="E2" s="685"/>
      <c r="F2" s="685"/>
      <c r="G2" s="685"/>
      <c r="H2" s="685"/>
    </row>
    <row r="3" spans="1:8" ht="18.75">
      <c r="A3" s="686" t="s">
        <v>97</v>
      </c>
      <c r="B3" s="685"/>
      <c r="C3" s="685"/>
      <c r="D3" s="685"/>
      <c r="E3" s="685"/>
      <c r="F3" s="685"/>
      <c r="G3" s="685"/>
      <c r="H3" s="685"/>
    </row>
    <row r="4" spans="1:8" ht="16.149999999999999" customHeight="1">
      <c r="A4" s="17" t="s">
        <v>57</v>
      </c>
      <c r="B4" s="17"/>
      <c r="C4" s="17"/>
      <c r="D4" s="17"/>
      <c r="E4" s="17"/>
      <c r="F4" s="17"/>
      <c r="G4" s="17"/>
      <c r="H4" s="61" t="s">
        <v>97</v>
      </c>
    </row>
    <row r="5" spans="1:8" ht="18.75">
      <c r="A5" s="17" t="s">
        <v>56</v>
      </c>
      <c r="B5" s="17"/>
      <c r="C5" s="17"/>
      <c r="D5" s="17"/>
      <c r="E5" s="17"/>
      <c r="F5" s="17"/>
      <c r="G5" s="17"/>
      <c r="H5" s="17"/>
    </row>
    <row r="6" spans="1:8" ht="18.75">
      <c r="A6" s="687" t="s">
        <v>55</v>
      </c>
      <c r="B6" s="687"/>
      <c r="C6" s="687"/>
      <c r="D6" s="687"/>
      <c r="E6" s="687"/>
      <c r="F6" s="687"/>
      <c r="G6" s="687"/>
      <c r="H6" s="687"/>
    </row>
    <row r="7" spans="1:8" s="8" customFormat="1" ht="15">
      <c r="A7" s="683" t="s">
        <v>54</v>
      </c>
      <c r="B7" s="683"/>
      <c r="C7" s="683"/>
      <c r="D7" s="683"/>
      <c r="E7" s="683"/>
      <c r="F7" s="683"/>
      <c r="G7" s="683"/>
      <c r="H7" s="683"/>
    </row>
    <row r="8" spans="1:8" ht="18.75">
      <c r="A8" s="17" t="s">
        <v>53</v>
      </c>
      <c r="B8" s="17"/>
      <c r="C8" s="17"/>
      <c r="D8" s="17"/>
      <c r="E8" s="17"/>
      <c r="F8" s="17"/>
      <c r="G8" s="17"/>
      <c r="H8" s="17"/>
    </row>
    <row r="9" spans="1:8" ht="18.75">
      <c r="A9" s="11" t="s">
        <v>52</v>
      </c>
      <c r="B9" s="11"/>
      <c r="C9" s="11"/>
      <c r="D9" s="11"/>
      <c r="E9" s="11"/>
      <c r="F9" s="11"/>
      <c r="G9" s="11"/>
      <c r="H9" s="11"/>
    </row>
    <row r="10" spans="1:8" s="8" customFormat="1" ht="15">
      <c r="A10" s="683" t="s">
        <v>51</v>
      </c>
      <c r="B10" s="683"/>
      <c r="C10" s="683"/>
      <c r="D10" s="683"/>
      <c r="E10" s="683"/>
      <c r="F10" s="683"/>
      <c r="G10" s="683"/>
      <c r="H10" s="683"/>
    </row>
    <row r="11" spans="1:8" ht="18.75">
      <c r="A11" s="15" t="s">
        <v>50</v>
      </c>
      <c r="B11" s="17"/>
      <c r="C11" s="17"/>
      <c r="D11" s="17"/>
      <c r="E11" s="17"/>
      <c r="F11" s="17"/>
      <c r="G11" s="17"/>
      <c r="H11" s="17"/>
    </row>
    <row r="12" spans="1:8" ht="18.75">
      <c r="A12" s="15" t="s">
        <v>49</v>
      </c>
      <c r="B12" s="17"/>
      <c r="C12" s="17"/>
      <c r="D12" s="17"/>
      <c r="E12" s="17"/>
      <c r="F12" s="17"/>
      <c r="G12" s="17"/>
      <c r="H12" s="17"/>
    </row>
    <row r="13" spans="1:8" ht="18.75">
      <c r="A13" s="17" t="s">
        <v>48</v>
      </c>
      <c r="B13" s="17"/>
      <c r="C13" s="17"/>
      <c r="D13" s="17"/>
      <c r="E13" s="17"/>
      <c r="F13" s="17"/>
      <c r="G13" s="17"/>
      <c r="H13" s="17"/>
    </row>
    <row r="14" spans="1:8" ht="18.75">
      <c r="A14" s="21" t="s">
        <v>47</v>
      </c>
      <c r="B14" s="21"/>
      <c r="C14" s="21"/>
      <c r="D14" s="21"/>
      <c r="E14" s="21"/>
      <c r="F14" s="21"/>
      <c r="G14" s="21" t="s">
        <v>46</v>
      </c>
      <c r="H14" s="21"/>
    </row>
    <row r="15" spans="1:8" ht="18.75">
      <c r="A15" s="17" t="s">
        <v>45</v>
      </c>
      <c r="B15" s="60"/>
      <c r="C15" s="60"/>
      <c r="D15" s="17"/>
      <c r="E15" s="17"/>
      <c r="F15" s="17"/>
      <c r="G15" s="17"/>
      <c r="H15" s="17"/>
    </row>
    <row r="16" spans="1:8" ht="18.75" customHeight="1">
      <c r="A16" s="682" t="s">
        <v>41</v>
      </c>
      <c r="B16" s="682"/>
      <c r="C16" s="682"/>
      <c r="D16" s="11"/>
      <c r="E16" s="11"/>
      <c r="F16" s="11"/>
      <c r="G16" s="56" t="s">
        <v>44</v>
      </c>
      <c r="H16" s="11"/>
    </row>
    <row r="17" spans="1:8" s="8" customFormat="1" ht="15">
      <c r="A17" s="683" t="s">
        <v>36</v>
      </c>
      <c r="B17" s="683"/>
      <c r="C17" s="683"/>
      <c r="D17" s="683"/>
      <c r="E17" s="683"/>
      <c r="F17" s="683"/>
      <c r="G17" s="683"/>
      <c r="H17" s="683"/>
    </row>
    <row r="18" spans="1:8" ht="18.75">
      <c r="A18" s="17" t="s">
        <v>85</v>
      </c>
      <c r="B18" s="17"/>
      <c r="C18" s="17"/>
      <c r="D18" s="17"/>
      <c r="E18" s="17"/>
      <c r="F18" s="17"/>
      <c r="G18" s="17"/>
      <c r="H18" s="17"/>
    </row>
    <row r="19" spans="1:8" ht="18.75">
      <c r="A19" s="17" t="s">
        <v>42</v>
      </c>
      <c r="B19" s="17"/>
      <c r="C19" s="17"/>
      <c r="D19" s="17"/>
      <c r="E19" s="17"/>
      <c r="F19" s="17"/>
      <c r="G19" s="17"/>
      <c r="H19" s="17"/>
    </row>
    <row r="20" spans="1:8" ht="18.75" customHeight="1">
      <c r="A20" s="688" t="s">
        <v>41</v>
      </c>
      <c r="B20" s="688"/>
      <c r="C20" s="688"/>
      <c r="D20" s="21"/>
      <c r="E20" s="21"/>
      <c r="F20" s="21"/>
      <c r="G20" s="56" t="s">
        <v>84</v>
      </c>
      <c r="H20" s="21"/>
    </row>
    <row r="21" spans="1:8" s="8" customFormat="1" ht="15">
      <c r="A21" s="683" t="s">
        <v>36</v>
      </c>
      <c r="B21" s="683"/>
      <c r="C21" s="683"/>
      <c r="D21" s="683"/>
      <c r="E21" s="683"/>
      <c r="F21" s="683"/>
      <c r="G21" s="683"/>
      <c r="H21" s="683"/>
    </row>
    <row r="22" spans="1:8" ht="18.75">
      <c r="A22" s="15" t="s">
        <v>39</v>
      </c>
      <c r="B22" s="17"/>
      <c r="C22" s="17"/>
      <c r="D22" s="17"/>
      <c r="E22" s="17"/>
      <c r="F22" s="17"/>
      <c r="G22" s="17"/>
      <c r="H22" s="17"/>
    </row>
    <row r="23" spans="1:8" ht="18.75">
      <c r="A23" s="21" t="s">
        <v>38</v>
      </c>
      <c r="B23" s="21"/>
      <c r="C23" s="21"/>
      <c r="D23" s="21"/>
      <c r="E23" s="21"/>
      <c r="F23" s="21"/>
      <c r="G23" s="21" t="s">
        <v>37</v>
      </c>
      <c r="H23" s="21"/>
    </row>
    <row r="24" spans="1:8" s="8" customFormat="1" ht="15">
      <c r="A24" s="683" t="s">
        <v>36</v>
      </c>
      <c r="B24" s="683"/>
      <c r="C24" s="683"/>
      <c r="D24" s="683"/>
      <c r="E24" s="683"/>
      <c r="F24" s="683"/>
      <c r="G24" s="683"/>
      <c r="H24" s="683"/>
    </row>
    <row r="25" spans="1:8" ht="18.75">
      <c r="A25" s="15" t="s">
        <v>35</v>
      </c>
      <c r="B25" s="17"/>
      <c r="C25" s="17"/>
      <c r="D25" s="17"/>
      <c r="E25" s="17"/>
      <c r="F25" s="17"/>
      <c r="G25" s="17"/>
      <c r="H25" s="17"/>
    </row>
    <row r="26" spans="1:8" s="12" customFormat="1" ht="18.75">
      <c r="A26" s="15" t="s">
        <v>96</v>
      </c>
      <c r="B26" s="15"/>
      <c r="C26" s="15"/>
      <c r="D26" s="15"/>
      <c r="E26" s="15"/>
      <c r="F26" s="15"/>
      <c r="G26" s="15"/>
      <c r="H26" s="15"/>
    </row>
    <row r="27" spans="1:8" ht="18.75">
      <c r="A27" s="21" t="s">
        <v>95</v>
      </c>
      <c r="B27" s="21"/>
      <c r="C27" s="21"/>
      <c r="D27" s="21"/>
      <c r="E27" s="21"/>
      <c r="F27" s="21"/>
      <c r="G27" s="21"/>
      <c r="H27" s="21"/>
    </row>
    <row r="28" spans="1:8" s="8" customFormat="1" ht="15">
      <c r="A28" s="683" t="s">
        <v>32</v>
      </c>
      <c r="B28" s="683"/>
      <c r="C28" s="683"/>
      <c r="D28" s="683"/>
      <c r="E28" s="683"/>
      <c r="F28" s="683"/>
      <c r="G28" s="683"/>
      <c r="H28" s="683"/>
    </row>
    <row r="29" spans="1:8" s="12" customFormat="1" ht="18.75">
      <c r="A29" s="15" t="s">
        <v>31</v>
      </c>
      <c r="B29" s="15"/>
      <c r="C29" s="15"/>
      <c r="D29" s="15"/>
      <c r="E29" s="15"/>
      <c r="F29" s="15"/>
      <c r="G29" s="15"/>
      <c r="H29" s="15"/>
    </row>
    <row r="30" spans="1:8" s="51" customFormat="1" ht="24.6" customHeight="1">
      <c r="A30" s="688" t="s">
        <v>94</v>
      </c>
      <c r="B30" s="688"/>
      <c r="C30" s="688"/>
      <c r="D30" s="688"/>
      <c r="E30" s="688"/>
      <c r="F30" s="688"/>
      <c r="G30" s="688"/>
      <c r="H30" s="688"/>
    </row>
    <row r="31" spans="1:8" s="8" customFormat="1" ht="27.6" customHeight="1">
      <c r="A31" s="730" t="s">
        <v>29</v>
      </c>
      <c r="B31" s="730"/>
      <c r="C31" s="730"/>
      <c r="D31" s="730"/>
      <c r="E31" s="730"/>
      <c r="F31" s="730"/>
      <c r="G31" s="730"/>
      <c r="H31" s="730"/>
    </row>
    <row r="32" spans="1:8" s="12" customFormat="1" ht="18.75">
      <c r="A32" s="15" t="s">
        <v>28</v>
      </c>
      <c r="B32" s="15"/>
      <c r="C32" s="15"/>
      <c r="D32" s="15"/>
      <c r="E32" s="15"/>
      <c r="F32" s="15"/>
      <c r="G32" s="15"/>
      <c r="H32" s="15"/>
    </row>
    <row r="33" spans="1:9" s="12" customFormat="1" ht="15" customHeight="1">
      <c r="A33" s="15"/>
      <c r="B33" s="15"/>
      <c r="C33" s="15"/>
      <c r="D33" s="15"/>
      <c r="E33" s="15"/>
      <c r="F33" s="15"/>
      <c r="G33" s="15"/>
      <c r="H33" s="15"/>
    </row>
    <row r="34" spans="1:9" s="12" customFormat="1" ht="18.75">
      <c r="A34" s="15"/>
      <c r="B34" s="15"/>
      <c r="C34" s="15"/>
      <c r="D34" s="15"/>
      <c r="E34" s="15"/>
      <c r="F34" s="15"/>
      <c r="G34" s="15"/>
      <c r="H34" s="15"/>
    </row>
    <row r="35" spans="1:9" s="46" customFormat="1" ht="37.5">
      <c r="A35" s="48" t="s">
        <v>0</v>
      </c>
      <c r="B35" s="48" t="s">
        <v>27</v>
      </c>
      <c r="C35" s="48" t="s">
        <v>26</v>
      </c>
      <c r="D35" s="48" t="s">
        <v>25</v>
      </c>
      <c r="E35" s="48" t="s">
        <v>24</v>
      </c>
      <c r="F35" s="48" t="s">
        <v>23</v>
      </c>
      <c r="G35" s="48" t="s">
        <v>22</v>
      </c>
      <c r="H35" s="48" t="s">
        <v>21</v>
      </c>
    </row>
    <row r="36" spans="1:9" s="30" customFormat="1" ht="19.5" thickBot="1">
      <c r="A36" s="45">
        <v>1</v>
      </c>
      <c r="B36" s="45">
        <v>2</v>
      </c>
      <c r="C36" s="45">
        <v>3</v>
      </c>
      <c r="D36" s="45">
        <v>4</v>
      </c>
      <c r="E36" s="45">
        <v>5</v>
      </c>
      <c r="F36" s="45">
        <v>6</v>
      </c>
      <c r="G36" s="45">
        <v>7</v>
      </c>
      <c r="H36" s="45">
        <v>8</v>
      </c>
    </row>
    <row r="37" spans="1:9" s="30" customFormat="1" ht="61.5" customHeight="1" thickBot="1">
      <c r="A37" s="690" t="s">
        <v>20</v>
      </c>
      <c r="B37" s="691"/>
      <c r="C37" s="691"/>
      <c r="D37" s="691"/>
      <c r="E37" s="691"/>
      <c r="F37" s="691"/>
      <c r="G37" s="691"/>
      <c r="H37" s="733"/>
    </row>
    <row r="38" spans="1:9" s="30" customFormat="1" ht="37.5">
      <c r="A38" s="40">
        <v>1</v>
      </c>
      <c r="B38" s="42" t="s">
        <v>19</v>
      </c>
      <c r="C38" s="41" t="s">
        <v>93</v>
      </c>
      <c r="D38" s="40" t="s">
        <v>91</v>
      </c>
      <c r="E38" s="38">
        <v>0</v>
      </c>
      <c r="F38" s="39">
        <v>0</v>
      </c>
      <c r="G38" s="77">
        <f>150*4*0.25</f>
        <v>150</v>
      </c>
      <c r="H38" s="73" t="s">
        <v>16</v>
      </c>
      <c r="I38" s="78"/>
    </row>
    <row r="39" spans="1:9" s="30" customFormat="1" ht="37.5">
      <c r="A39" s="40">
        <v>2</v>
      </c>
      <c r="B39" s="42" t="s">
        <v>19</v>
      </c>
      <c r="C39" s="41" t="s">
        <v>92</v>
      </c>
      <c r="D39" s="40" t="s">
        <v>91</v>
      </c>
      <c r="E39" s="38">
        <v>0</v>
      </c>
      <c r="F39" s="39">
        <v>0</v>
      </c>
      <c r="G39" s="77">
        <f>G38</f>
        <v>150</v>
      </c>
      <c r="H39" s="72" t="s">
        <v>16</v>
      </c>
      <c r="I39" s="76"/>
    </row>
    <row r="40" spans="1:9" s="30" customFormat="1" ht="37.5">
      <c r="A40" s="40">
        <v>3</v>
      </c>
      <c r="B40" s="42" t="s">
        <v>19</v>
      </c>
      <c r="C40" s="41" t="s">
        <v>90</v>
      </c>
      <c r="D40" s="40" t="s">
        <v>88</v>
      </c>
      <c r="E40" s="38">
        <v>0</v>
      </c>
      <c r="F40" s="39">
        <v>0</v>
      </c>
      <c r="G40" s="77">
        <v>600</v>
      </c>
      <c r="H40" s="48" t="s">
        <v>16</v>
      </c>
      <c r="I40" s="76"/>
    </row>
    <row r="41" spans="1:9" s="30" customFormat="1" ht="37.5">
      <c r="A41" s="40">
        <v>4</v>
      </c>
      <c r="B41" s="42" t="s">
        <v>19</v>
      </c>
      <c r="C41" s="41" t="s">
        <v>89</v>
      </c>
      <c r="D41" s="40" t="s">
        <v>88</v>
      </c>
      <c r="E41" s="38">
        <v>0</v>
      </c>
      <c r="F41" s="39">
        <v>0</v>
      </c>
      <c r="G41" s="77">
        <v>600</v>
      </c>
      <c r="H41" s="48" t="s">
        <v>16</v>
      </c>
      <c r="I41" s="76"/>
    </row>
    <row r="42" spans="1:9" s="30" customFormat="1" ht="18.75">
      <c r="A42" s="34"/>
      <c r="B42" s="31"/>
      <c r="C42" s="35"/>
      <c r="D42" s="34"/>
      <c r="E42" s="32"/>
      <c r="F42" s="33"/>
      <c r="G42" s="32"/>
      <c r="H42" s="31"/>
    </row>
    <row r="43" spans="1:9" s="12" customFormat="1" ht="18.75">
      <c r="A43" s="15" t="str">
        <f>A12</f>
        <v xml:space="preserve">Представитель заказчика </v>
      </c>
      <c r="B43" s="15"/>
      <c r="C43" s="15"/>
      <c r="D43" s="15"/>
      <c r="E43" s="15"/>
      <c r="F43" s="15"/>
      <c r="G43" s="15"/>
      <c r="H43" s="15"/>
    </row>
    <row r="44" spans="1:9" ht="18.75" customHeight="1">
      <c r="A44" s="17" t="str">
        <f>A13</f>
        <v>Руководитель проектного офиса</v>
      </c>
      <c r="B44" s="17"/>
      <c r="C44" s="17"/>
      <c r="D44" s="17"/>
      <c r="E44" s="17"/>
      <c r="F44" s="17"/>
      <c r="G44" s="17"/>
      <c r="H44" s="17"/>
    </row>
    <row r="45" spans="1:9" s="74" customFormat="1" ht="18.75">
      <c r="A45" s="75" t="str">
        <f>A14</f>
        <v>ООО «ЕТУ"</v>
      </c>
      <c r="B45" s="56"/>
      <c r="C45" s="56"/>
      <c r="D45" s="56"/>
      <c r="E45" s="56"/>
      <c r="F45" s="56"/>
      <c r="G45" s="56" t="str">
        <f>G14</f>
        <v>Гуляев Е.В.</v>
      </c>
      <c r="H45" s="56"/>
    </row>
    <row r="46" spans="1:9" s="8" customFormat="1" ht="15">
      <c r="A46" s="728" t="s">
        <v>15</v>
      </c>
      <c r="B46" s="728"/>
      <c r="C46" s="728"/>
      <c r="D46" s="728"/>
      <c r="E46" s="728"/>
      <c r="F46" s="728"/>
      <c r="G46" s="728"/>
      <c r="H46" s="728"/>
    </row>
    <row r="47" spans="1:9" ht="18.75">
      <c r="A47" s="17" t="str">
        <f>A15</f>
        <v>Главный инженер проектов</v>
      </c>
      <c r="B47" s="17"/>
      <c r="C47" s="17"/>
      <c r="D47" s="17"/>
      <c r="E47" s="17"/>
      <c r="F47" s="17"/>
      <c r="G47" s="17"/>
      <c r="H47" s="17"/>
    </row>
    <row r="48" spans="1:9" ht="18.75">
      <c r="A48" s="11" t="str">
        <f>A16</f>
        <v>ООО "ЕТУ"</v>
      </c>
      <c r="B48" s="21"/>
      <c r="C48" s="21"/>
      <c r="D48" s="21"/>
      <c r="E48" s="21"/>
      <c r="F48" s="21"/>
      <c r="G48" s="21" t="str">
        <f>G16</f>
        <v>Егоров Л.В.</v>
      </c>
      <c r="H48" s="21"/>
    </row>
    <row r="49" spans="1:8" s="8" customFormat="1" ht="15">
      <c r="A49" s="729" t="s">
        <v>15</v>
      </c>
      <c r="B49" s="729"/>
      <c r="C49" s="729"/>
      <c r="D49" s="729"/>
      <c r="E49" s="729"/>
      <c r="F49" s="729"/>
      <c r="G49" s="729"/>
      <c r="H49" s="729"/>
    </row>
    <row r="50" spans="1:8" s="8" customFormat="1" ht="18.75">
      <c r="A50" s="16"/>
      <c r="B50" s="16"/>
      <c r="C50" s="16"/>
      <c r="D50" s="16"/>
      <c r="E50" s="16"/>
      <c r="F50" s="16"/>
      <c r="G50" s="16"/>
      <c r="H50" s="16"/>
    </row>
    <row r="51" spans="1:8" ht="18.75">
      <c r="A51" s="17" t="str">
        <f>A18</f>
        <v>Заместитель руководителя направления по строительству</v>
      </c>
      <c r="B51" s="16"/>
      <c r="C51" s="16"/>
      <c r="D51" s="16"/>
      <c r="E51" s="16"/>
      <c r="F51" s="16"/>
      <c r="G51" s="16"/>
      <c r="H51" s="16"/>
    </row>
    <row r="52" spans="1:8" ht="18.75">
      <c r="A52" s="17" t="str">
        <f>A19</f>
        <v>объектов минеральных грузов</v>
      </c>
      <c r="B52" s="16"/>
      <c r="C52" s="16"/>
      <c r="D52" s="16"/>
      <c r="E52" s="16"/>
      <c r="F52" s="16"/>
      <c r="G52" s="16"/>
      <c r="H52" s="16"/>
    </row>
    <row r="53" spans="1:8" ht="18.75">
      <c r="A53" s="11" t="str">
        <f>A20</f>
        <v>ООО "ЕТУ"</v>
      </c>
      <c r="B53" s="11"/>
      <c r="C53" s="11"/>
      <c r="D53" s="11"/>
      <c r="E53" s="11"/>
      <c r="F53" s="11"/>
      <c r="G53" s="11" t="str">
        <f>G20</f>
        <v>Боровков А.Ю</v>
      </c>
      <c r="H53" s="11"/>
    </row>
    <row r="54" spans="1:8">
      <c r="A54" s="729" t="s">
        <v>15</v>
      </c>
      <c r="B54" s="729"/>
      <c r="C54" s="729"/>
      <c r="D54" s="729"/>
      <c r="E54" s="729"/>
      <c r="F54" s="729"/>
      <c r="G54" s="729"/>
      <c r="H54" s="729"/>
    </row>
    <row r="55" spans="1:8" ht="18.75">
      <c r="A55" s="16"/>
      <c r="B55" s="16"/>
      <c r="C55" s="16"/>
      <c r="D55" s="16"/>
      <c r="E55" s="16"/>
      <c r="F55" s="16"/>
      <c r="G55" s="16"/>
      <c r="H55" s="16"/>
    </row>
    <row r="56" spans="1:8" s="12" customFormat="1" ht="18.75">
      <c r="A56" s="15" t="str">
        <f>A22</f>
        <v xml:space="preserve">Представитель подрядной строительной организации </v>
      </c>
      <c r="B56" s="14"/>
      <c r="C56" s="14"/>
      <c r="D56" s="14"/>
      <c r="E56" s="14"/>
      <c r="F56" s="14"/>
      <c r="G56" s="14"/>
      <c r="H56" s="14"/>
    </row>
    <row r="57" spans="1:8" ht="18.75">
      <c r="A57" s="11" t="str">
        <f>A23</f>
        <v>Руководитель проекта ООО «КиКГЕОСТРОЙ»</v>
      </c>
      <c r="B57" s="11"/>
      <c r="C57" s="11"/>
      <c r="D57" s="11"/>
      <c r="E57" s="11"/>
      <c r="F57" s="11"/>
      <c r="G57" s="11" t="str">
        <f>G23</f>
        <v>Шевчук  К.А.</v>
      </c>
      <c r="H57" s="11"/>
    </row>
    <row r="58" spans="1:8" s="8" customFormat="1" ht="13.15" customHeight="1">
      <c r="A58" s="728" t="s">
        <v>15</v>
      </c>
      <c r="B58" s="728"/>
      <c r="C58" s="728"/>
      <c r="D58" s="728"/>
      <c r="E58" s="728"/>
      <c r="F58" s="728"/>
      <c r="G58" s="728"/>
      <c r="H58" s="728"/>
    </row>
    <row r="59" spans="1:8" s="8" customFormat="1" ht="18.75">
      <c r="A59" s="684"/>
      <c r="B59" s="684"/>
      <c r="C59" s="684"/>
      <c r="D59" s="684"/>
      <c r="E59" s="684"/>
      <c r="F59" s="684"/>
      <c r="G59" s="684"/>
      <c r="H59" s="684"/>
    </row>
    <row r="60" spans="1:8" s="8" customFormat="1" ht="18.75">
      <c r="A60" s="684"/>
      <c r="B60" s="684"/>
      <c r="C60" s="684"/>
      <c r="D60" s="684"/>
      <c r="E60" s="684"/>
      <c r="F60" s="684"/>
      <c r="G60" s="684"/>
      <c r="H60" s="684"/>
    </row>
  </sheetData>
  <mergeCells count="21">
    <mergeCell ref="A7:H7"/>
    <mergeCell ref="A1:H1"/>
    <mergeCell ref="A2:H2"/>
    <mergeCell ref="A3:H3"/>
    <mergeCell ref="A6:H6"/>
    <mergeCell ref="A10:H10"/>
    <mergeCell ref="A31:H31"/>
    <mergeCell ref="A24:H24"/>
    <mergeCell ref="A28:H28"/>
    <mergeCell ref="A37:H37"/>
    <mergeCell ref="A30:H30"/>
    <mergeCell ref="A16:C16"/>
    <mergeCell ref="A17:H17"/>
    <mergeCell ref="A21:H21"/>
    <mergeCell ref="A20:C20"/>
    <mergeCell ref="A46:H46"/>
    <mergeCell ref="A58:H58"/>
    <mergeCell ref="A59:H59"/>
    <mergeCell ref="A60:H60"/>
    <mergeCell ref="A49:H49"/>
    <mergeCell ref="A54:H54"/>
  </mergeCells>
  <pageMargins left="0.43307086614173229" right="0.23622047244094491" top="0.74803149606299213" bottom="0.74803149606299213" header="0.31496062992125984" footer="0.31496062992125984"/>
  <pageSetup paperSize="9" scale="57" fitToHeight="0" orientation="portrait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38</vt:i4>
      </vt:variant>
    </vt:vector>
  </HeadingPairs>
  <TitlesOfParts>
    <vt:vector size="60" baseType="lpstr">
      <vt:lpstr>от Маши</vt:lpstr>
      <vt:lpstr>свод</vt:lpstr>
      <vt:lpstr>акт №1</vt:lpstr>
      <vt:lpstr>см.№1</vt:lpstr>
      <vt:lpstr>акт №3</vt:lpstr>
      <vt:lpstr>см.№3</vt:lpstr>
      <vt:lpstr>акт №4</vt:lpstr>
      <vt:lpstr>см.№4</vt:lpstr>
      <vt:lpstr>акт №5</vt:lpstr>
      <vt:lpstr>см.№5</vt:lpstr>
      <vt:lpstr>акт №6</vt:lpstr>
      <vt:lpstr>см.№6</vt:lpstr>
      <vt:lpstr>акт №7</vt:lpstr>
      <vt:lpstr>см.№7 </vt:lpstr>
      <vt:lpstr>акт №8</vt:lpstr>
      <vt:lpstr>см.№8</vt:lpstr>
      <vt:lpstr>акт №10 в работе</vt:lpstr>
      <vt:lpstr>акт №11</vt:lpstr>
      <vt:lpstr>см.№11</vt:lpstr>
      <vt:lpstr>Перевоз мк</vt:lpstr>
      <vt:lpstr>КП</vt:lpstr>
      <vt:lpstr>акт №2 искл</vt:lpstr>
      <vt:lpstr>'акт №1'!Заголовки_для_печати</vt:lpstr>
      <vt:lpstr>'акт №10 в работе'!Заголовки_для_печати</vt:lpstr>
      <vt:lpstr>'акт №11'!Заголовки_для_печати</vt:lpstr>
      <vt:lpstr>'акт №2 искл'!Заголовки_для_печати</vt:lpstr>
      <vt:lpstr>'акт №3'!Заголовки_для_печати</vt:lpstr>
      <vt:lpstr>'акт №4'!Заголовки_для_печати</vt:lpstr>
      <vt:lpstr>'акт №5'!Заголовки_для_печати</vt:lpstr>
      <vt:lpstr>'акт №6'!Заголовки_для_печати</vt:lpstr>
      <vt:lpstr>'акт №7'!Заголовки_для_печати</vt:lpstr>
      <vt:lpstr>'акт №8'!Заголовки_для_печати</vt:lpstr>
      <vt:lpstr>'Перевоз мк'!Заголовки_для_печати</vt:lpstr>
      <vt:lpstr>см.№1!Заголовки_для_печати</vt:lpstr>
      <vt:lpstr>см.№11!Заголовки_для_печати</vt:lpstr>
      <vt:lpstr>см.№3!Заголовки_для_печати</vt:lpstr>
      <vt:lpstr>см.№4!Заголовки_для_печати</vt:lpstr>
      <vt:lpstr>см.№5!Заголовки_для_печати</vt:lpstr>
      <vt:lpstr>см.№6!Заголовки_для_печати</vt:lpstr>
      <vt:lpstr>'см.№7 '!Заголовки_для_печати</vt:lpstr>
      <vt:lpstr>см.№8!Заголовки_для_печати</vt:lpstr>
      <vt:lpstr>'акт №1'!Область_печати</vt:lpstr>
      <vt:lpstr>'акт №10 в работе'!Область_печати</vt:lpstr>
      <vt:lpstr>'акт №11'!Область_печати</vt:lpstr>
      <vt:lpstr>'акт №2 искл'!Область_печати</vt:lpstr>
      <vt:lpstr>'акт №3'!Область_печати</vt:lpstr>
      <vt:lpstr>'акт №4'!Область_печати</vt:lpstr>
      <vt:lpstr>'акт №5'!Область_печати</vt:lpstr>
      <vt:lpstr>'акт №6'!Область_печати</vt:lpstr>
      <vt:lpstr>'акт №7'!Область_печати</vt:lpstr>
      <vt:lpstr>'акт №8'!Область_печати</vt:lpstr>
      <vt:lpstr>'Перевоз мк'!Область_печати</vt:lpstr>
      <vt:lpstr>см.№1!Область_печати</vt:lpstr>
      <vt:lpstr>см.№11!Область_печати</vt:lpstr>
      <vt:lpstr>см.№3!Область_печати</vt:lpstr>
      <vt:lpstr>см.№4!Область_печати</vt:lpstr>
      <vt:lpstr>см.№5!Область_печати</vt:lpstr>
      <vt:lpstr>см.№6!Область_печати</vt:lpstr>
      <vt:lpstr>'см.№7 '!Область_печати</vt:lpstr>
      <vt:lpstr>см.№8!Область_печати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Анастасия</cp:lastModifiedBy>
  <dcterms:created xsi:type="dcterms:W3CDTF">2015-06-05T18:19:34Z</dcterms:created>
  <dcterms:modified xsi:type="dcterms:W3CDTF">2026-05-19T15:32:03Z</dcterms:modified>
</cp:coreProperties>
</file>