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.Расчет для непредвиденных\"/>
    </mc:Choice>
  </mc:AlternateContent>
  <xr:revisionPtr revIDLastSave="0" documentId="13_ncr:1_{7EA7DD4E-5AAC-47BF-97D0-A5C0425838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алькуляция" sheetId="3" r:id="rId1"/>
    <sheet name="ЛСР_для коммерции" sheetId="2" r:id="rId2"/>
    <sheet name="ЛСР" sheetId="1" r:id="rId3"/>
  </sheets>
  <externalReferences>
    <externalReference r:id="rId4"/>
    <externalReference r:id="rId5"/>
  </externalReferences>
  <definedNames>
    <definedName name="ГС_Итог.БИМ.ВетикальныеСтроки2020" localSheetId="0">'[1]ЛСР ЛЭУ (10 граф)'!#REF!</definedName>
    <definedName name="ГС_Итог.БИМ.ВетикальныеСтроки2020" localSheetId="2">'[1]ЛСР ЛЭУ (10 граф)'!#REF!</definedName>
    <definedName name="ГС_Итог.БИМ.ВетикальныеСтроки2020" localSheetId="1">'[1]ЛСР ЛЭУ (10 граф)'!#REF!</definedName>
    <definedName name="ГС_Итог.БИМ.ВетикальныеСтроки2020">'[2]ЛСР ЛЭУ (11 граф)'!#REF!</definedName>
    <definedName name="ГС_Коэффициенты2020" localSheetId="0">'[1]ЛСР ЛЭУ (10 граф)'!#REF!</definedName>
    <definedName name="ГС_Коэффициенты2020" localSheetId="2">'[1]ЛСР ЛЭУ (10 граф)'!#REF!</definedName>
    <definedName name="ГС_Коэффициенты2020" localSheetId="1">'[1]ЛСР ЛЭУ (10 граф)'!#REF!</definedName>
    <definedName name="ГС_Коэффициенты2020">'[2]ЛСР ЛЭУ (11 граф)'!#REF!</definedName>
    <definedName name="ГС_Разделы" localSheetId="0">'[1]ЛСР ЛЭУ (10 граф)'!#REF!</definedName>
    <definedName name="ГС_Разделы" localSheetId="2">'[1]ЛСР ЛЭУ (10 граф)'!#REF!</definedName>
    <definedName name="ГС_Разделы" localSheetId="1">'[1]ЛСР ЛЭУ (10 граф)'!#REF!</definedName>
    <definedName name="ГС_Разделы">'[2]ЛСР ЛЭУ (11 граф)'!#REF!</definedName>
    <definedName name="ГС_Строки\ТипСтроки_Позиция" localSheetId="0">'[1]ЛСР ЛЭУ (10 граф)'!#REF!</definedName>
    <definedName name="ГС_Строки\ТипСтроки_Позиция" localSheetId="2">'[1]ЛСР ЛЭУ (10 граф)'!#REF!</definedName>
    <definedName name="ГС_Строки\ТипСтроки_Позиция" localSheetId="1">'[1]ЛСР ЛЭУ (10 граф)'!#REF!</definedName>
    <definedName name="ГС_Строки\ТипСтроки_Позиция">'[2]ЛСР ЛЭУ (11 граф)'!#REF!</definedName>
    <definedName name="_xlnm.Print_Titles" localSheetId="0">калькуляция!$7:$7</definedName>
    <definedName name="_xlnm.Print_Titles" localSheetId="2">ЛСР!$7:$7</definedName>
    <definedName name="_xlnm.Print_Titles" localSheetId="1">'ЛСР_для коммерции'!$7:$7</definedName>
    <definedName name="_xlnm.Print_Area" localSheetId="0">калькуляция!$A$3:$J$61</definedName>
    <definedName name="_xlnm.Print_Area" localSheetId="2">ЛСР!$A$1:$J$60</definedName>
    <definedName name="_xlnm.Print_Area" localSheetId="1">'ЛСР_для коммерции'!$A$3:$J$61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2" l="1"/>
  <c r="K54" i="3"/>
  <c r="K10" i="2"/>
  <c r="K33" i="3"/>
  <c r="K23" i="3"/>
  <c r="K13" i="3"/>
  <c r="F58" i="3"/>
  <c r="F60" i="3" s="1"/>
  <c r="I55" i="3"/>
  <c r="I54" i="3"/>
  <c r="I53" i="3"/>
  <c r="K53" i="3"/>
  <c r="I51" i="3"/>
  <c r="I50" i="3"/>
  <c r="I57" i="3" s="1"/>
  <c r="J57" i="3" s="1"/>
  <c r="F48" i="3"/>
  <c r="I48" i="3" s="1"/>
  <c r="I43" i="3"/>
  <c r="I41" i="3"/>
  <c r="K41" i="3"/>
  <c r="I40" i="3"/>
  <c r="I45" i="3" s="1"/>
  <c r="F38" i="3"/>
  <c r="I35" i="3"/>
  <c r="I31" i="3"/>
  <c r="I30" i="3"/>
  <c r="I34" i="3" s="1"/>
  <c r="K30" i="3"/>
  <c r="F28" i="3"/>
  <c r="I28" i="3" s="1"/>
  <c r="I25" i="3"/>
  <c r="I24" i="3"/>
  <c r="G19" i="3" s="1"/>
  <c r="I23" i="3"/>
  <c r="I21" i="3"/>
  <c r="I20" i="3"/>
  <c r="I27" i="3" s="1"/>
  <c r="J27" i="3" s="1"/>
  <c r="K20" i="3"/>
  <c r="I18" i="3"/>
  <c r="F18" i="3"/>
  <c r="I15" i="3"/>
  <c r="I14" i="3"/>
  <c r="I17" i="3" s="1"/>
  <c r="J17" i="3" s="1"/>
  <c r="I13" i="3"/>
  <c r="G11" i="3"/>
  <c r="K11" i="3" s="1"/>
  <c r="G10" i="3"/>
  <c r="K10" i="3" s="1"/>
  <c r="H6" i="3"/>
  <c r="K51" i="3" s="1"/>
  <c r="F58" i="2"/>
  <c r="I53" i="2"/>
  <c r="I51" i="2"/>
  <c r="I50" i="2"/>
  <c r="I54" i="2" s="1"/>
  <c r="F48" i="2"/>
  <c r="I43" i="2"/>
  <c r="I41" i="2"/>
  <c r="I40" i="2"/>
  <c r="F38" i="2"/>
  <c r="I31" i="2"/>
  <c r="I30" i="2"/>
  <c r="I35" i="2" s="1"/>
  <c r="F28" i="2"/>
  <c r="I28" i="2" s="1"/>
  <c r="I23" i="2"/>
  <c r="I21" i="2"/>
  <c r="I20" i="2"/>
  <c r="I25" i="2" s="1"/>
  <c r="F18" i="2"/>
  <c r="I18" i="2" s="1"/>
  <c r="I15" i="2"/>
  <c r="I14" i="2"/>
  <c r="I13" i="2"/>
  <c r="K13" i="2" s="1"/>
  <c r="G11" i="2"/>
  <c r="H11" i="2" s="1"/>
  <c r="G10" i="2"/>
  <c r="H6" i="2"/>
  <c r="H43" i="2" s="1"/>
  <c r="K43" i="2" s="1"/>
  <c r="H6" i="1"/>
  <c r="H43" i="1" s="1"/>
  <c r="I23" i="1"/>
  <c r="F58" i="1"/>
  <c r="I53" i="1"/>
  <c r="I51" i="1"/>
  <c r="I50" i="1"/>
  <c r="I55" i="1" s="1"/>
  <c r="F48" i="1"/>
  <c r="I43" i="1"/>
  <c r="I41" i="1"/>
  <c r="I40" i="1"/>
  <c r="I44" i="1" s="1"/>
  <c r="F38" i="1"/>
  <c r="I31" i="1"/>
  <c r="I30" i="1"/>
  <c r="I35" i="1" s="1"/>
  <c r="I21" i="1"/>
  <c r="I20" i="1"/>
  <c r="F28" i="1"/>
  <c r="I28" i="1" s="1"/>
  <c r="F18" i="1"/>
  <c r="I18" i="1" s="1"/>
  <c r="I15" i="1"/>
  <c r="I14" i="1"/>
  <c r="G11" i="1"/>
  <c r="G10" i="1"/>
  <c r="H10" i="1" s="1"/>
  <c r="K10" i="1" s="1"/>
  <c r="K25" i="3" l="1"/>
  <c r="K24" i="3"/>
  <c r="K14" i="3"/>
  <c r="K17" i="3" s="1"/>
  <c r="K15" i="3"/>
  <c r="K34" i="3"/>
  <c r="K35" i="3"/>
  <c r="G29" i="3"/>
  <c r="I37" i="3"/>
  <c r="J37" i="3" s="1"/>
  <c r="K31" i="3"/>
  <c r="K43" i="3"/>
  <c r="K21" i="3"/>
  <c r="I38" i="3"/>
  <c r="I44" i="3"/>
  <c r="I47" i="3" s="1"/>
  <c r="J47" i="3" s="1"/>
  <c r="K50" i="3"/>
  <c r="G9" i="3"/>
  <c r="K40" i="3"/>
  <c r="H10" i="2"/>
  <c r="K15" i="2" s="1"/>
  <c r="F60" i="2"/>
  <c r="I55" i="2"/>
  <c r="I34" i="2"/>
  <c r="I37" i="2" s="1"/>
  <c r="G29" i="2"/>
  <c r="K11" i="2"/>
  <c r="I17" i="2"/>
  <c r="J17" i="2" s="1"/>
  <c r="I44" i="2"/>
  <c r="I45" i="2"/>
  <c r="G9" i="1"/>
  <c r="G9" i="2"/>
  <c r="H21" i="2"/>
  <c r="K21" i="2" s="1"/>
  <c r="H33" i="2"/>
  <c r="K33" i="2" s="1"/>
  <c r="I57" i="2"/>
  <c r="H23" i="2"/>
  <c r="K23" i="2" s="1"/>
  <c r="H40" i="2"/>
  <c r="K40" i="2" s="1"/>
  <c r="H50" i="2"/>
  <c r="K50" i="2" s="1"/>
  <c r="H51" i="2"/>
  <c r="K51" i="2" s="1"/>
  <c r="I24" i="2"/>
  <c r="I27" i="2" s="1"/>
  <c r="J27" i="2" s="1"/>
  <c r="H30" i="2"/>
  <c r="K30" i="2" s="1"/>
  <c r="H41" i="2"/>
  <c r="K41" i="2" s="1"/>
  <c r="H53" i="2"/>
  <c r="K53" i="2" s="1"/>
  <c r="H20" i="2"/>
  <c r="K20" i="2" s="1"/>
  <c r="H31" i="2"/>
  <c r="K31" i="2" s="1"/>
  <c r="H23" i="1"/>
  <c r="K23" i="1" s="1"/>
  <c r="H53" i="1"/>
  <c r="K15" i="1"/>
  <c r="K14" i="1"/>
  <c r="H11" i="1"/>
  <c r="K11" i="1" s="1"/>
  <c r="H30" i="1"/>
  <c r="K30" i="1" s="1"/>
  <c r="K35" i="1" s="1"/>
  <c r="K43" i="1"/>
  <c r="H33" i="1"/>
  <c r="K33" i="1" s="1"/>
  <c r="H21" i="1"/>
  <c r="K21" i="1" s="1"/>
  <c r="H41" i="1"/>
  <c r="K41" i="1" s="1"/>
  <c r="H50" i="1"/>
  <c r="K50" i="1" s="1"/>
  <c r="H51" i="1"/>
  <c r="K51" i="1" s="1"/>
  <c r="H31" i="1"/>
  <c r="K31" i="1" s="1"/>
  <c r="H20" i="1"/>
  <c r="K20" i="1" s="1"/>
  <c r="K53" i="1"/>
  <c r="H40" i="1"/>
  <c r="K40" i="1" s="1"/>
  <c r="I54" i="1"/>
  <c r="I57" i="1" s="1"/>
  <c r="I45" i="1"/>
  <c r="I47" i="1" s="1"/>
  <c r="I34" i="1"/>
  <c r="I37" i="1" s="1"/>
  <c r="I24" i="1"/>
  <c r="I25" i="1"/>
  <c r="K37" i="3" l="1"/>
  <c r="J38" i="3" s="1"/>
  <c r="K27" i="3"/>
  <c r="H28" i="3" s="1"/>
  <c r="K28" i="3" s="1"/>
  <c r="H18" i="3"/>
  <c r="K18" i="3" s="1"/>
  <c r="J18" i="3"/>
  <c r="K45" i="3"/>
  <c r="K44" i="3"/>
  <c r="K47" i="3" s="1"/>
  <c r="K55" i="3"/>
  <c r="G39" i="3"/>
  <c r="K14" i="2"/>
  <c r="K17" i="2" s="1"/>
  <c r="G39" i="2"/>
  <c r="I47" i="2"/>
  <c r="G19" i="2"/>
  <c r="J57" i="2"/>
  <c r="K35" i="2"/>
  <c r="K34" i="2"/>
  <c r="K37" i="2" s="1"/>
  <c r="K55" i="2"/>
  <c r="K54" i="2"/>
  <c r="K57" i="2" s="1"/>
  <c r="H58" i="2" s="1"/>
  <c r="K58" i="2" s="1"/>
  <c r="J37" i="2"/>
  <c r="I38" i="2"/>
  <c r="K25" i="2"/>
  <c r="K24" i="2"/>
  <c r="K45" i="2"/>
  <c r="K44" i="2"/>
  <c r="K47" i="2" s="1"/>
  <c r="K34" i="1"/>
  <c r="K37" i="1" s="1"/>
  <c r="J38" i="1" s="1"/>
  <c r="K38" i="1" s="1"/>
  <c r="K55" i="1"/>
  <c r="K54" i="1"/>
  <c r="K45" i="1"/>
  <c r="K44" i="1"/>
  <c r="K25" i="1"/>
  <c r="K24" i="1"/>
  <c r="K27" i="1" s="1"/>
  <c r="J28" i="1" s="1"/>
  <c r="K28" i="1" s="1"/>
  <c r="G19" i="1"/>
  <c r="G39" i="1"/>
  <c r="J57" i="1"/>
  <c r="G58" i="1"/>
  <c r="I58" i="1" s="1"/>
  <c r="G29" i="1"/>
  <c r="J37" i="1"/>
  <c r="G38" i="1"/>
  <c r="I38" i="1" s="1"/>
  <c r="J47" i="1"/>
  <c r="G48" i="1"/>
  <c r="I48" i="1" s="1"/>
  <c r="I27" i="1"/>
  <c r="J27" i="1" s="1"/>
  <c r="K57" i="3" l="1"/>
  <c r="H58" i="3" s="1"/>
  <c r="K58" i="3" s="1"/>
  <c r="H38" i="3"/>
  <c r="K38" i="3" s="1"/>
  <c r="J28" i="3"/>
  <c r="J48" i="3"/>
  <c r="H48" i="3"/>
  <c r="K48" i="3" s="1"/>
  <c r="J18" i="2"/>
  <c r="K18" i="2"/>
  <c r="J48" i="2"/>
  <c r="H48" i="2"/>
  <c r="K48" i="2" s="1"/>
  <c r="J38" i="2"/>
  <c r="H38" i="2"/>
  <c r="K38" i="2" s="1"/>
  <c r="I58" i="2"/>
  <c r="J58" i="2" s="1"/>
  <c r="I48" i="2"/>
  <c r="J47" i="2"/>
  <c r="K27" i="2"/>
  <c r="K47" i="1"/>
  <c r="J48" i="1" s="1"/>
  <c r="K48" i="1" s="1"/>
  <c r="K57" i="1"/>
  <c r="J58" i="1" s="1"/>
  <c r="K58" i="1" s="1"/>
  <c r="I59" i="1"/>
  <c r="I13" i="1"/>
  <c r="K59" i="3" l="1"/>
  <c r="I58" i="3"/>
  <c r="I59" i="2"/>
  <c r="J28" i="2"/>
  <c r="H28" i="2"/>
  <c r="K28" i="2" s="1"/>
  <c r="K59" i="2" s="1"/>
  <c r="I17" i="1"/>
  <c r="J17" i="1" s="1"/>
  <c r="K13" i="1"/>
  <c r="K17" i="1" s="1"/>
  <c r="J18" i="1" s="1"/>
  <c r="K18" i="1" s="1"/>
  <c r="K59" i="1" s="1"/>
  <c r="J58" i="3" l="1"/>
  <c r="I59" i="3"/>
  <c r="H60" i="3"/>
  <c r="K60" i="3" s="1"/>
  <c r="K60" i="2"/>
  <c r="I60" i="3" l="1"/>
  <c r="J60" i="3" s="1"/>
  <c r="I60" i="2"/>
  <c r="J60" i="2" s="1"/>
</calcChain>
</file>

<file path=xl/sharedStrings.xml><?xml version="1.0" encoding="utf-8"?>
<sst xmlns="http://schemas.openxmlformats.org/spreadsheetml/2006/main" count="447" uniqueCount="64">
  <si>
    <t/>
  </si>
  <si>
    <t>В текущем уровне цен</t>
  </si>
  <si>
    <t>510874,89 руб.</t>
  </si>
  <si>
    <t>№ п/п</t>
  </si>
  <si>
    <t>Шифр расценки и коды ресурсов (обоснование коэффициента)</t>
  </si>
  <si>
    <t>Наименование работ и затрат</t>
  </si>
  <si>
    <t>Единица измерения</t>
  </si>
  <si>
    <t>Кол-во единиц</t>
  </si>
  <si>
    <t>Цена на ед. изм., руб.</t>
  </si>
  <si>
    <t>Всего в текущих (прогнозных) ценах, руб.</t>
  </si>
  <si>
    <t>Справочно</t>
  </si>
  <si>
    <t>ЗТР, всего,        чел.-час</t>
  </si>
  <si>
    <t xml:space="preserve">Стоим. ед. с нач., руб. </t>
  </si>
  <si>
    <t>Раздел 1. Строительно-монтажные работы</t>
  </si>
  <si>
    <t>1</t>
  </si>
  <si>
    <t>ТЕР09-05-006-01
Приказ от 30.01.2024 № 55/пр прил.5 табл.1 п.2</t>
  </si>
  <si>
    <t>Резка стального профилированного настила/применит.Резка м/к</t>
  </si>
  <si>
    <t>1 м реза</t>
  </si>
  <si>
    <t>ЗП</t>
  </si>
  <si>
    <t>ЭМ</t>
  </si>
  <si>
    <t>в т.ч. ЗПМ</t>
  </si>
  <si>
    <t>МР</t>
  </si>
  <si>
    <t>НР от ФОТ (93)</t>
  </si>
  <si>
    <t>%</t>
  </si>
  <si>
    <t>СП от ФОТ (62)</t>
  </si>
  <si>
    <t>ЗТР</t>
  </si>
  <si>
    <t>чел-ч</t>
  </si>
  <si>
    <t>Всего по позиции</t>
  </si>
  <si>
    <t>2</t>
  </si>
  <si>
    <t>ТЕРм39-01-025-03
Приказ от 30.01.2024 № 55/пр прил.5 табл.1 п.2</t>
  </si>
  <si>
    <t>Зачистка механизированная поверхности сварного соединения и околошовной зоны конструкций и оборудования из углеродистых и легированных сталей до шероховатости не грубее Rz 20 мкм (V5) без снятия выпуклости (усиления) сварного шва, положение зачистки: нижнее, ширина зачистки до 20 мм/применит.Зачистка кромок после резки</t>
  </si>
  <si>
    <t>1 м длины зачистки</t>
  </si>
  <si>
    <t>НР от ФОТ (89)</t>
  </si>
  <si>
    <t>СП от ФОТ (45)</t>
  </si>
  <si>
    <t>3</t>
  </si>
  <si>
    <t>ТЕР15-01-054-01
Приказ от 30.01.2024 № 55/пр прил.5 табл.1 п.2</t>
  </si>
  <si>
    <t>Устройство монтажных отверстий в потолках реечных алюминиевых/применит. Сверление отверстий в м/к</t>
  </si>
  <si>
    <t>100 отверстий</t>
  </si>
  <si>
    <t>НР от ФОТ (100)</t>
  </si>
  <si>
    <t>СП от ФОТ (49)</t>
  </si>
  <si>
    <t>4</t>
  </si>
  <si>
    <t>ТЕР09-05-002-02
Приказ от 30.01.2024 № 55/пр прил.5 табл.1 п.2</t>
  </si>
  <si>
    <t>Электродуговая сварка при монтаже одноэтажных производственных зданий: опорных частей каркасов  (колонны, подкрановые балки)/применит. Обварка м/к</t>
  </si>
  <si>
    <t>10 т конструкций</t>
  </si>
  <si>
    <t>5</t>
  </si>
  <si>
    <t>ТЕР13-03-002-04
Приказ от 30.01.2024 № 55/пр прил.5 табл.1 п.2</t>
  </si>
  <si>
    <t>Огрунтовка металлических поверхностей за один раз: грунтовкой ГФ-021/применит. Очистка, антикоррозионная обработка (ГФ-021)</t>
  </si>
  <si>
    <t>100 м2 окрашиваемой поверхности</t>
  </si>
  <si>
    <t>НР от ФОТ (94)</t>
  </si>
  <si>
    <t>СП от ФОТ (51)</t>
  </si>
  <si>
    <t>ВСЕГО по смете</t>
  </si>
  <si>
    <t>ЗТР, всего, чел.-час</t>
  </si>
  <si>
    <t>Цена на ед. C ЗУ*дефл*Кдог.,руб с НДС</t>
  </si>
  <si>
    <t>Всего в текущих (прогнозных) ценах, руб. с НДС</t>
  </si>
  <si>
    <t>Акт №9 доп.работы на изготовление недостающих элементов 2</t>
  </si>
  <si>
    <t>по ЗТР, всего, чел.-час</t>
  </si>
  <si>
    <t>если считать по трудозатратам</t>
  </si>
  <si>
    <t>.Зачистка кромок после резки</t>
  </si>
  <si>
    <t>.Резка м/к</t>
  </si>
  <si>
    <t>Сверление отверстий в м/к</t>
  </si>
  <si>
    <t>Обварка м/к</t>
  </si>
  <si>
    <t xml:space="preserve"> Очистка, антикоррозионная обработка (ГФ-021)</t>
  </si>
  <si>
    <t>Зачистка кромок после резки</t>
  </si>
  <si>
    <t>Резка м/к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</si>
</sst>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color rgb="FFBFBFBF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sz val="9"/>
      <name val="Arial"/>
      <family val="2"/>
      <charset val="204"/>
    </font>
    <font>
      <sz val="8"/>
      <color rgb="FF7F7F7F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8"/>
      <color rgb="FFC00000"/>
      <name val="Arial"/>
      <family val="2"/>
      <charset val="204"/>
    </font>
    <font>
      <sz val="8"/>
      <color theme="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right"/>
    </xf>
    <xf numFmtId="0" fontId="10" fillId="0" borderId="0" xfId="0" applyNumberFormat="1" applyFont="1" applyFill="1" applyBorder="1" applyAlignment="1" applyProtection="1">
      <alignment horizontal="right"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left" vertical="center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2" fontId="2" fillId="0" borderId="0" xfId="0" applyNumberFormat="1" applyFont="1" applyFill="1" applyBorder="1" applyAlignment="1" applyProtection="1">
      <alignment vertical="top"/>
    </xf>
    <xf numFmtId="165" fontId="2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 wrapText="1"/>
    </xf>
    <xf numFmtId="4" fontId="6" fillId="0" borderId="0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2" fontId="3" fillId="0" borderId="2" xfId="0" applyNumberFormat="1" applyFont="1" applyFill="1" applyBorder="1" applyAlignment="1" applyProtection="1">
      <alignment horizontal="right" vertical="top" wrapText="1"/>
    </xf>
    <xf numFmtId="2" fontId="3" fillId="0" borderId="2" xfId="0" applyNumberFormat="1" applyFont="1" applyFill="1" applyBorder="1" applyAlignment="1" applyProtection="1">
      <alignment vertical="top" wrapText="1"/>
    </xf>
    <xf numFmtId="0" fontId="4" fillId="0" borderId="2" xfId="0" applyNumberFormat="1" applyFont="1" applyFill="1" applyBorder="1" applyAlignment="1" applyProtection="1">
      <alignment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center" vertical="top" wrapText="1"/>
    </xf>
    <xf numFmtId="4" fontId="3" fillId="0" borderId="2" xfId="0" applyNumberFormat="1" applyFont="1" applyFill="1" applyBorder="1" applyAlignment="1" applyProtection="1">
      <alignment horizontal="right" vertical="top" wrapText="1"/>
    </xf>
    <xf numFmtId="0" fontId="3" fillId="0" borderId="2" xfId="0" applyNumberFormat="1" applyFont="1" applyFill="1" applyBorder="1" applyAlignment="1" applyProtection="1">
      <alignment horizontal="right" vertical="top" wrapText="1"/>
    </xf>
    <xf numFmtId="1" fontId="3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0" fontId="6" fillId="0" borderId="2" xfId="0" applyNumberFormat="1" applyFont="1" applyFill="1" applyBorder="1" applyAlignment="1" applyProtection="1">
      <alignment horizontal="center" vertical="top" wrapText="1"/>
    </xf>
    <xf numFmtId="0" fontId="6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0" fontId="6" fillId="2" borderId="2" xfId="0" applyNumberFormat="1" applyFont="1" applyFill="1" applyBorder="1" applyAlignment="1" applyProtection="1">
      <alignment horizontal="left" vertical="top" wrapText="1"/>
    </xf>
    <xf numFmtId="0" fontId="1" fillId="2" borderId="2" xfId="0" applyNumberFormat="1" applyFont="1" applyFill="1" applyBorder="1" applyAlignment="1" applyProtection="1">
      <alignment horizontal="center" vertical="top" wrapText="1"/>
    </xf>
    <xf numFmtId="2" fontId="3" fillId="2" borderId="2" xfId="0" applyNumberFormat="1" applyFont="1" applyFill="1" applyBorder="1" applyAlignment="1" applyProtection="1">
      <alignment horizontal="right" vertical="top" wrapText="1"/>
    </xf>
    <xf numFmtId="0" fontId="3" fillId="2" borderId="2" xfId="0" applyNumberFormat="1" applyFont="1" applyFill="1" applyBorder="1" applyAlignment="1" applyProtection="1">
      <alignment horizontal="right" vertical="top" wrapText="1"/>
    </xf>
    <xf numFmtId="4" fontId="4" fillId="2" borderId="2" xfId="0" applyNumberFormat="1" applyFont="1" applyFill="1" applyBorder="1" applyAlignment="1" applyProtection="1">
      <alignment horizontal="right" vertical="top" wrapText="1"/>
    </xf>
    <xf numFmtId="165" fontId="3" fillId="0" borderId="2" xfId="0" applyNumberFormat="1" applyFont="1" applyFill="1" applyBorder="1" applyAlignment="1" applyProtection="1">
      <alignment horizontal="right" vertical="top" wrapText="1"/>
    </xf>
    <xf numFmtId="164" fontId="7" fillId="0" borderId="2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center" vertical="center"/>
    </xf>
    <xf numFmtId="2" fontId="1" fillId="2" borderId="2" xfId="0" applyNumberFormat="1" applyFont="1" applyFill="1" applyBorder="1" applyAlignment="1" applyProtection="1"/>
    <xf numFmtId="166" fontId="12" fillId="0" borderId="0" xfId="0" applyNumberFormat="1" applyFont="1" applyFill="1" applyBorder="1" applyAlignment="1" applyProtection="1">
      <alignment horizontal="center" vertical="center"/>
    </xf>
    <xf numFmtId="4" fontId="0" fillId="0" borderId="0" xfId="0" applyNumberFormat="1"/>
    <xf numFmtId="2" fontId="13" fillId="3" borderId="2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0" fontId="11" fillId="0" borderId="0" xfId="0" applyFont="1"/>
    <xf numFmtId="0" fontId="1" fillId="2" borderId="2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0" fontId="6" fillId="0" borderId="2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51;&#1069;&#1059;%20(10%20&#1075;&#1088;&#1072;&#1092;)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51;&#1069;&#1059;%20(11%20&#1075;&#1088;&#1072;&#1092;)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ЛЭУ (10 граф)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ЛЭУ (11 граф)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6C9C9-9AC7-47A3-B852-A558081B5B60}">
  <sheetPr>
    <tabColor rgb="FFFF0000"/>
    <pageSetUpPr fitToPage="1"/>
  </sheetPr>
  <dimension ref="A1:CM61"/>
  <sheetViews>
    <sheetView tabSelected="1" topLeftCell="A33" workbookViewId="0">
      <selection activeCell="C10" sqref="C10:D10"/>
    </sheetView>
  </sheetViews>
  <sheetFormatPr defaultColWidth="9.140625" defaultRowHeight="11.25" customHeight="1" x14ac:dyDescent="0.2"/>
  <cols>
    <col min="1" max="1" width="6.140625" style="1" customWidth="1"/>
    <col min="2" max="2" width="30.5703125" style="1" hidden="1" customWidth="1"/>
    <col min="3" max="4" width="18" style="1" customWidth="1"/>
    <col min="5" max="5" width="18.140625" style="1" customWidth="1"/>
    <col min="6" max="6" width="9.85546875" style="1" customWidth="1"/>
    <col min="7" max="7" width="11.85546875" style="1" hidden="1" customWidth="1"/>
    <col min="8" max="8" width="11.85546875" style="1" customWidth="1"/>
    <col min="9" max="9" width="13.7109375" style="1" hidden="1" customWidth="1"/>
    <col min="10" max="10" width="11.7109375" style="1" hidden="1" customWidth="1"/>
    <col min="11" max="11" width="13.7109375" style="1" customWidth="1"/>
    <col min="12" max="12" width="12.5703125" style="2" customWidth="1"/>
    <col min="13" max="16" width="9.140625" style="1"/>
    <col min="17" max="18" width="36.7109375" style="3" hidden="1" customWidth="1"/>
    <col min="19" max="23" width="58.7109375" style="4" hidden="1" customWidth="1"/>
    <col min="24" max="45" width="150.85546875" style="5" hidden="1" customWidth="1"/>
    <col min="46" max="50" width="67.28515625" style="6" hidden="1" customWidth="1"/>
    <col min="51" max="52" width="25.42578125" style="5" hidden="1" customWidth="1"/>
    <col min="53" max="54" width="25.42578125" style="7" hidden="1" customWidth="1"/>
    <col min="55" max="66" width="150.85546875" style="6" hidden="1" customWidth="1"/>
    <col min="67" max="74" width="36" style="3" hidden="1" customWidth="1"/>
    <col min="75" max="75" width="76" style="3" hidden="1" customWidth="1"/>
    <col min="76" max="79" width="55.42578125" style="8" hidden="1" customWidth="1"/>
    <col min="80" max="83" width="47" style="4" hidden="1" customWidth="1"/>
    <col min="84" max="87" width="55.42578125" style="8" hidden="1" customWidth="1"/>
    <col min="88" max="91" width="47" style="4" hidden="1" customWidth="1"/>
    <col min="92" max="16384" width="9.140625" style="1"/>
  </cols>
  <sheetData>
    <row r="1" spans="1:73" customFormat="1" ht="15" x14ac:dyDescent="0.25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18"/>
      <c r="BA1" s="19"/>
      <c r="BB1" s="19"/>
    </row>
    <row r="2" spans="1:73" customFormat="1" ht="15" x14ac:dyDescent="0.25">
      <c r="A2" s="67" t="s">
        <v>54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18"/>
      <c r="BA2" s="19" t="s">
        <v>2</v>
      </c>
      <c r="BB2" s="19" t="s">
        <v>0</v>
      </c>
    </row>
    <row r="3" spans="1:73" customFormat="1" ht="15" x14ac:dyDescent="0.25">
      <c r="B3" s="9"/>
      <c r="C3" s="9"/>
      <c r="D3" s="9"/>
      <c r="E3" s="10"/>
      <c r="F3" s="9"/>
      <c r="G3" s="9"/>
      <c r="H3" s="9"/>
      <c r="J3" s="11"/>
    </row>
    <row r="4" spans="1:73" customFormat="1" ht="13.5" customHeight="1" x14ac:dyDescent="0.25">
      <c r="A4" s="64" t="s">
        <v>3</v>
      </c>
      <c r="B4" s="64" t="s">
        <v>4</v>
      </c>
      <c r="C4" s="64" t="s">
        <v>5</v>
      </c>
      <c r="D4" s="64"/>
      <c r="E4" s="64" t="s">
        <v>6</v>
      </c>
      <c r="F4" s="68" t="s">
        <v>7</v>
      </c>
      <c r="G4" s="68" t="s">
        <v>8</v>
      </c>
      <c r="H4" s="68" t="s">
        <v>52</v>
      </c>
      <c r="I4" s="64" t="s">
        <v>9</v>
      </c>
      <c r="J4" s="20" t="s">
        <v>10</v>
      </c>
      <c r="K4" s="64" t="s">
        <v>53</v>
      </c>
    </row>
    <row r="5" spans="1:73" customFormat="1" ht="22.5" x14ac:dyDescent="0.25">
      <c r="A5" s="64"/>
      <c r="B5" s="64"/>
      <c r="C5" s="64"/>
      <c r="D5" s="64"/>
      <c r="E5" s="64"/>
      <c r="F5" s="69"/>
      <c r="G5" s="69"/>
      <c r="H5" s="70"/>
      <c r="I5" s="64"/>
      <c r="J5" s="21" t="s">
        <v>11</v>
      </c>
      <c r="K5" s="64"/>
    </row>
    <row r="6" spans="1:73" customFormat="1" ht="22.5" x14ac:dyDescent="0.25">
      <c r="A6" s="64"/>
      <c r="B6" s="64"/>
      <c r="C6" s="64"/>
      <c r="D6" s="64"/>
      <c r="E6" s="64"/>
      <c r="F6" s="70"/>
      <c r="G6" s="70"/>
      <c r="H6" s="55">
        <f>1.0121*1.033*1.20409902725*1.22</f>
        <v>1.5358392999999999</v>
      </c>
      <c r="I6" s="64"/>
      <c r="J6" s="21" t="s">
        <v>12</v>
      </c>
      <c r="K6" s="64"/>
    </row>
    <row r="7" spans="1:73" customFormat="1" ht="15" customHeight="1" x14ac:dyDescent="0.25">
      <c r="A7" s="22">
        <v>1</v>
      </c>
      <c r="B7" s="22">
        <v>2</v>
      </c>
      <c r="C7" s="65">
        <v>3</v>
      </c>
      <c r="D7" s="65"/>
      <c r="E7" s="22">
        <v>4</v>
      </c>
      <c r="F7" s="22">
        <v>5</v>
      </c>
      <c r="G7" s="22">
        <v>6</v>
      </c>
      <c r="H7" s="22">
        <v>7</v>
      </c>
      <c r="I7" s="22">
        <v>9</v>
      </c>
      <c r="J7" s="20">
        <v>10</v>
      </c>
      <c r="K7" s="22">
        <v>8</v>
      </c>
    </row>
    <row r="8" spans="1:73" customFormat="1" ht="15" x14ac:dyDescent="0.25">
      <c r="A8" s="66" t="s">
        <v>13</v>
      </c>
      <c r="B8" s="66"/>
      <c r="C8" s="66"/>
      <c r="D8" s="66"/>
      <c r="E8" s="66"/>
      <c r="F8" s="66"/>
      <c r="G8" s="66"/>
      <c r="H8" s="66"/>
      <c r="I8" s="66"/>
      <c r="J8" s="66"/>
      <c r="K8" s="23"/>
      <c r="BN8" s="23" t="s">
        <v>13</v>
      </c>
    </row>
    <row r="9" spans="1:73" customFormat="1" ht="18" customHeight="1" x14ac:dyDescent="0.25">
      <c r="A9" s="29" t="s">
        <v>14</v>
      </c>
      <c r="B9" s="30" t="s">
        <v>15</v>
      </c>
      <c r="C9" s="61" t="s">
        <v>63</v>
      </c>
      <c r="D9" s="61"/>
      <c r="E9" s="31" t="s">
        <v>17</v>
      </c>
      <c r="F9" s="32">
        <v>292.49</v>
      </c>
      <c r="G9" s="33">
        <f>(I10+I11+I14+I15)/F9</f>
        <v>500.68</v>
      </c>
      <c r="H9" s="33"/>
      <c r="I9" s="34"/>
      <c r="J9" s="35"/>
      <c r="K9" s="34"/>
      <c r="BN9" s="23"/>
      <c r="BO9" s="3" t="s">
        <v>16</v>
      </c>
    </row>
    <row r="10" spans="1:73" customFormat="1" ht="15" x14ac:dyDescent="0.25">
      <c r="A10" s="29"/>
      <c r="B10" s="36"/>
      <c r="C10" s="61" t="s">
        <v>18</v>
      </c>
      <c r="D10" s="61"/>
      <c r="E10" s="31"/>
      <c r="F10" s="37"/>
      <c r="G10" s="32">
        <f>I10/F9</f>
        <v>193.43</v>
      </c>
      <c r="H10" s="57">
        <v>0</v>
      </c>
      <c r="I10" s="38">
        <v>56575.67</v>
      </c>
      <c r="J10" s="39"/>
      <c r="K10" s="45">
        <f>$F$9*H10</f>
        <v>0</v>
      </c>
      <c r="BN10" s="23"/>
      <c r="BP10" s="3" t="s">
        <v>18</v>
      </c>
    </row>
    <row r="11" spans="1:73" customFormat="1" ht="15" x14ac:dyDescent="0.25">
      <c r="A11" s="29"/>
      <c r="B11" s="36"/>
      <c r="C11" s="61" t="s">
        <v>19</v>
      </c>
      <c r="D11" s="61"/>
      <c r="E11" s="31"/>
      <c r="F11" s="37"/>
      <c r="G11" s="32">
        <f>I11/F9</f>
        <v>7.44</v>
      </c>
      <c r="H11" s="57">
        <v>0</v>
      </c>
      <c r="I11" s="38">
        <v>2175.6</v>
      </c>
      <c r="J11" s="39"/>
      <c r="K11" s="45">
        <f>$F$9*H11</f>
        <v>0</v>
      </c>
      <c r="BN11" s="23"/>
      <c r="BQ11" s="3" t="s">
        <v>19</v>
      </c>
    </row>
    <row r="12" spans="1:73" customFormat="1" ht="15" customHeight="1" x14ac:dyDescent="0.25">
      <c r="A12" s="29"/>
      <c r="B12" s="36"/>
      <c r="C12" s="61" t="s">
        <v>20</v>
      </c>
      <c r="D12" s="61"/>
      <c r="E12" s="31"/>
      <c r="F12" s="37"/>
      <c r="G12" s="39"/>
      <c r="H12" s="39"/>
      <c r="I12" s="39"/>
      <c r="J12" s="39"/>
      <c r="K12" s="39"/>
      <c r="BN12" s="23"/>
      <c r="BR12" s="3" t="s">
        <v>20</v>
      </c>
    </row>
    <row r="13" spans="1:73" customFormat="1" ht="15" customHeight="1" x14ac:dyDescent="0.25">
      <c r="A13" s="29"/>
      <c r="B13" s="36"/>
      <c r="C13" s="61" t="s">
        <v>21</v>
      </c>
      <c r="D13" s="61"/>
      <c r="E13" s="31"/>
      <c r="F13" s="37"/>
      <c r="G13" s="39">
        <v>0</v>
      </c>
      <c r="H13" s="57">
        <v>0</v>
      </c>
      <c r="I13" s="39">
        <f>F9*G13</f>
        <v>0</v>
      </c>
      <c r="J13" s="39"/>
      <c r="K13" s="45">
        <f>F9*H13</f>
        <v>0</v>
      </c>
      <c r="BN13" s="23"/>
      <c r="BS13" s="3" t="s">
        <v>21</v>
      </c>
    </row>
    <row r="14" spans="1:73" customFormat="1" ht="15" customHeight="1" x14ac:dyDescent="0.25">
      <c r="A14" s="29"/>
      <c r="B14" s="36"/>
      <c r="C14" s="61" t="s">
        <v>22</v>
      </c>
      <c r="D14" s="61"/>
      <c r="E14" s="31" t="s">
        <v>23</v>
      </c>
      <c r="F14" s="40">
        <v>93</v>
      </c>
      <c r="G14" s="39"/>
      <c r="H14" s="39"/>
      <c r="I14" s="38">
        <f>I10*F14/100</f>
        <v>52615.37</v>
      </c>
      <c r="J14" s="39"/>
      <c r="K14" s="38">
        <f>$K$10*F14/100</f>
        <v>0</v>
      </c>
      <c r="BN14" s="23"/>
      <c r="BT14" s="3" t="s">
        <v>22</v>
      </c>
    </row>
    <row r="15" spans="1:73" customFormat="1" ht="15" customHeight="1" x14ac:dyDescent="0.25">
      <c r="A15" s="29"/>
      <c r="B15" s="36"/>
      <c r="C15" s="61" t="s">
        <v>24</v>
      </c>
      <c r="D15" s="61"/>
      <c r="E15" s="31" t="s">
        <v>23</v>
      </c>
      <c r="F15" s="40">
        <v>62</v>
      </c>
      <c r="G15" s="39"/>
      <c r="H15" s="39"/>
      <c r="I15" s="38">
        <f>I10*F15/100</f>
        <v>35076.92</v>
      </c>
      <c r="J15" s="39"/>
      <c r="K15" s="38">
        <f>$K$10*F15/100</f>
        <v>0</v>
      </c>
      <c r="BN15" s="23"/>
      <c r="BT15" s="3" t="s">
        <v>24</v>
      </c>
    </row>
    <row r="16" spans="1:73" customFormat="1" ht="15" customHeight="1" x14ac:dyDescent="0.25">
      <c r="A16" s="29"/>
      <c r="B16" s="36"/>
      <c r="C16" s="61" t="s">
        <v>25</v>
      </c>
      <c r="D16" s="61"/>
      <c r="E16" s="31" t="s">
        <v>26</v>
      </c>
      <c r="F16" s="37"/>
      <c r="G16" s="32">
        <v>0.34</v>
      </c>
      <c r="H16" s="32"/>
      <c r="I16" s="39"/>
      <c r="J16" s="41">
        <v>114.36</v>
      </c>
      <c r="K16" s="39"/>
      <c r="BN16" s="23"/>
      <c r="BU16" s="3" t="s">
        <v>25</v>
      </c>
    </row>
    <row r="17" spans="1:74" customFormat="1" ht="15" customHeight="1" x14ac:dyDescent="0.25">
      <c r="A17" s="42"/>
      <c r="B17" s="43"/>
      <c r="C17" s="62" t="s">
        <v>27</v>
      </c>
      <c r="D17" s="62"/>
      <c r="E17" s="42"/>
      <c r="F17" s="44"/>
      <c r="G17" s="44"/>
      <c r="H17" s="44"/>
      <c r="I17" s="45">
        <f>I10+I11+I14+I15+I13</f>
        <v>146443.56</v>
      </c>
      <c r="J17" s="44">
        <f>IF(L17&lt;&gt;0,ROUND(I17/L17,2),"")</f>
        <v>500.68</v>
      </c>
      <c r="K17" s="45">
        <f>K10+K11+K14+K15+K13</f>
        <v>0</v>
      </c>
      <c r="L17" s="25">
        <v>292.49</v>
      </c>
      <c r="BN17" s="23"/>
      <c r="BV17" s="24" t="s">
        <v>27</v>
      </c>
    </row>
    <row r="18" spans="1:74" customFormat="1" ht="15" customHeight="1" x14ac:dyDescent="0.25">
      <c r="A18" s="46"/>
      <c r="B18" s="46"/>
      <c r="C18" s="60" t="s">
        <v>51</v>
      </c>
      <c r="D18" s="60"/>
      <c r="E18" s="47"/>
      <c r="F18" s="48">
        <f>J16</f>
        <v>114.36</v>
      </c>
      <c r="G18" s="48"/>
      <c r="H18" s="48">
        <f>K17/F18</f>
        <v>0</v>
      </c>
      <c r="I18" s="50">
        <f>F18*G18</f>
        <v>0</v>
      </c>
      <c r="J18" s="54">
        <f>K17/F18</f>
        <v>0</v>
      </c>
      <c r="K18" s="50">
        <f>F18*H18</f>
        <v>0</v>
      </c>
      <c r="L18" s="59" t="s">
        <v>56</v>
      </c>
      <c r="BN18" s="23"/>
      <c r="BV18" s="24"/>
    </row>
    <row r="19" spans="1:74" customFormat="1" ht="16.5" customHeight="1" x14ac:dyDescent="0.25">
      <c r="A19" s="29" t="s">
        <v>28</v>
      </c>
      <c r="B19" s="30" t="s">
        <v>29</v>
      </c>
      <c r="C19" s="61" t="s">
        <v>62</v>
      </c>
      <c r="D19" s="61"/>
      <c r="E19" s="31" t="s">
        <v>31</v>
      </c>
      <c r="F19" s="32">
        <v>291.51</v>
      </c>
      <c r="G19" s="33">
        <f>(I20+I21+I24+I25+I23)/F19</f>
        <v>532.5</v>
      </c>
      <c r="H19" s="33"/>
      <c r="I19" s="34"/>
      <c r="J19" s="35"/>
      <c r="K19" s="34"/>
      <c r="BN19" s="23"/>
      <c r="BO19" s="3" t="s">
        <v>30</v>
      </c>
      <c r="BV19" s="24"/>
    </row>
    <row r="20" spans="1:74" customFormat="1" ht="15" x14ac:dyDescent="0.25">
      <c r="A20" s="29"/>
      <c r="B20" s="36"/>
      <c r="C20" s="61" t="s">
        <v>18</v>
      </c>
      <c r="D20" s="61"/>
      <c r="E20" s="31"/>
      <c r="F20" s="37"/>
      <c r="G20" s="32">
        <v>207.48</v>
      </c>
      <c r="H20" s="57">
        <v>0</v>
      </c>
      <c r="I20" s="38">
        <f>F19*G20</f>
        <v>60482.49</v>
      </c>
      <c r="J20" s="39"/>
      <c r="K20" s="45">
        <f>$F$19*H20</f>
        <v>0</v>
      </c>
      <c r="BN20" s="23"/>
      <c r="BP20" s="3" t="s">
        <v>18</v>
      </c>
      <c r="BV20" s="24"/>
    </row>
    <row r="21" spans="1:74" customFormat="1" ht="15" x14ac:dyDescent="0.25">
      <c r="A21" s="29"/>
      <c r="B21" s="36"/>
      <c r="C21" s="61" t="s">
        <v>19</v>
      </c>
      <c r="D21" s="61"/>
      <c r="E21" s="31"/>
      <c r="F21" s="37"/>
      <c r="G21" s="32">
        <v>45.96</v>
      </c>
      <c r="H21" s="57">
        <v>0</v>
      </c>
      <c r="I21" s="38">
        <f>F19*G21</f>
        <v>13397.8</v>
      </c>
      <c r="J21" s="39"/>
      <c r="K21" s="45">
        <f>$F$19*H21</f>
        <v>0</v>
      </c>
      <c r="BN21" s="23"/>
      <c r="BQ21" s="3" t="s">
        <v>19</v>
      </c>
      <c r="BV21" s="24"/>
    </row>
    <row r="22" spans="1:74" customFormat="1" ht="15" x14ac:dyDescent="0.25">
      <c r="A22" s="29"/>
      <c r="B22" s="36"/>
      <c r="C22" s="61" t="s">
        <v>20</v>
      </c>
      <c r="D22" s="61"/>
      <c r="E22" s="31"/>
      <c r="F22" s="37"/>
      <c r="G22" s="39"/>
      <c r="H22" s="39"/>
      <c r="I22" s="39"/>
      <c r="J22" s="39"/>
      <c r="K22" s="39"/>
      <c r="BN22" s="23"/>
      <c r="BR22" s="3" t="s">
        <v>20</v>
      </c>
      <c r="BV22" s="24"/>
    </row>
    <row r="23" spans="1:74" customFormat="1" ht="15" x14ac:dyDescent="0.25">
      <c r="A23" s="29"/>
      <c r="B23" s="36"/>
      <c r="C23" s="61" t="s">
        <v>21</v>
      </c>
      <c r="D23" s="61"/>
      <c r="E23" s="31"/>
      <c r="F23" s="37"/>
      <c r="G23" s="32">
        <v>1.04</v>
      </c>
      <c r="H23" s="57">
        <v>0</v>
      </c>
      <c r="I23" s="32">
        <f>F19*G23</f>
        <v>303.17</v>
      </c>
      <c r="J23" s="39"/>
      <c r="K23" s="58">
        <f>F19*H23</f>
        <v>0</v>
      </c>
      <c r="BN23" s="23"/>
      <c r="BS23" s="3" t="s">
        <v>21</v>
      </c>
      <c r="BV23" s="24"/>
    </row>
    <row r="24" spans="1:74" customFormat="1" ht="15" x14ac:dyDescent="0.25">
      <c r="A24" s="29"/>
      <c r="B24" s="36"/>
      <c r="C24" s="61" t="s">
        <v>32</v>
      </c>
      <c r="D24" s="61"/>
      <c r="E24" s="31" t="s">
        <v>23</v>
      </c>
      <c r="F24" s="40">
        <v>89</v>
      </c>
      <c r="G24" s="39"/>
      <c r="H24" s="39"/>
      <c r="I24" s="38">
        <f>I20*F24/100</f>
        <v>53829.42</v>
      </c>
      <c r="J24" s="39"/>
      <c r="K24" s="38">
        <f>$K$20*F24/100</f>
        <v>0</v>
      </c>
      <c r="BN24" s="23"/>
      <c r="BT24" s="3" t="s">
        <v>32</v>
      </c>
      <c r="BV24" s="24"/>
    </row>
    <row r="25" spans="1:74" customFormat="1" ht="15" x14ac:dyDescent="0.25">
      <c r="A25" s="29"/>
      <c r="B25" s="36"/>
      <c r="C25" s="61" t="s">
        <v>33</v>
      </c>
      <c r="D25" s="61"/>
      <c r="E25" s="31" t="s">
        <v>23</v>
      </c>
      <c r="F25" s="40">
        <v>45</v>
      </c>
      <c r="G25" s="39"/>
      <c r="H25" s="39"/>
      <c r="I25" s="38">
        <f>I20*F25/100</f>
        <v>27217.119999999999</v>
      </c>
      <c r="J25" s="39"/>
      <c r="K25" s="38">
        <f>$K$20*F25/100</f>
        <v>0</v>
      </c>
      <c r="BN25" s="23"/>
      <c r="BT25" s="3" t="s">
        <v>33</v>
      </c>
      <c r="BV25" s="24"/>
    </row>
    <row r="26" spans="1:74" customFormat="1" ht="15" x14ac:dyDescent="0.25">
      <c r="A26" s="29"/>
      <c r="B26" s="36"/>
      <c r="C26" s="61" t="s">
        <v>25</v>
      </c>
      <c r="D26" s="61"/>
      <c r="E26" s="31" t="s">
        <v>26</v>
      </c>
      <c r="F26" s="37"/>
      <c r="G26" s="32">
        <v>0.34</v>
      </c>
      <c r="H26" s="32"/>
      <c r="I26" s="39"/>
      <c r="J26" s="41">
        <v>113.98</v>
      </c>
      <c r="K26" s="39"/>
      <c r="BN26" s="23"/>
      <c r="BU26" s="3" t="s">
        <v>25</v>
      </c>
      <c r="BV26" s="24"/>
    </row>
    <row r="27" spans="1:74" customFormat="1" ht="21" customHeight="1" x14ac:dyDescent="0.25">
      <c r="A27" s="42"/>
      <c r="B27" s="43"/>
      <c r="C27" s="62" t="s">
        <v>27</v>
      </c>
      <c r="D27" s="62"/>
      <c r="E27" s="42"/>
      <c r="F27" s="44"/>
      <c r="G27" s="44"/>
      <c r="H27" s="44"/>
      <c r="I27" s="45">
        <f>I20+I21+I24+I25+I23</f>
        <v>155230</v>
      </c>
      <c r="J27" s="44">
        <f>IF(L27&lt;&gt;0,ROUND(I27/L27,2),"")</f>
        <v>532.5</v>
      </c>
      <c r="K27" s="45">
        <f>K20+K21+K24+K25+K23</f>
        <v>0</v>
      </c>
      <c r="L27" s="25">
        <v>291.51</v>
      </c>
      <c r="BN27" s="23"/>
      <c r="BV27" s="24" t="s">
        <v>27</v>
      </c>
    </row>
    <row r="28" spans="1:74" customFormat="1" ht="15" customHeight="1" x14ac:dyDescent="0.25">
      <c r="A28" s="46"/>
      <c r="B28" s="46"/>
      <c r="C28" s="60" t="s">
        <v>51</v>
      </c>
      <c r="D28" s="60"/>
      <c r="E28" s="47"/>
      <c r="F28" s="48">
        <f>J26</f>
        <v>113.98</v>
      </c>
      <c r="G28" s="48"/>
      <c r="H28" s="48">
        <f>K27/F28</f>
        <v>0</v>
      </c>
      <c r="I28" s="50">
        <f>F28*G28</f>
        <v>0</v>
      </c>
      <c r="J28" s="54">
        <f>K27/F28</f>
        <v>0</v>
      </c>
      <c r="K28" s="50">
        <f>F28*H28</f>
        <v>0</v>
      </c>
      <c r="L28" t="s">
        <v>56</v>
      </c>
      <c r="BN28" s="23"/>
      <c r="BV28" s="24"/>
    </row>
    <row r="29" spans="1:74" customFormat="1" ht="16.5" customHeight="1" x14ac:dyDescent="0.25">
      <c r="A29" s="29" t="s">
        <v>34</v>
      </c>
      <c r="B29" s="30" t="s">
        <v>35</v>
      </c>
      <c r="C29" s="61" t="s">
        <v>59</v>
      </c>
      <c r="D29" s="61"/>
      <c r="E29" s="31" t="s">
        <v>37</v>
      </c>
      <c r="F29" s="32">
        <v>0.87</v>
      </c>
      <c r="G29" s="33">
        <f>(I30+I31+I34+I35)/F29</f>
        <v>3378.3</v>
      </c>
      <c r="H29" s="33"/>
      <c r="I29" s="34"/>
      <c r="J29" s="35"/>
      <c r="K29" s="34"/>
      <c r="BN29" s="23"/>
      <c r="BO29" s="3" t="s">
        <v>36</v>
      </c>
      <c r="BV29" s="24"/>
    </row>
    <row r="30" spans="1:74" customFormat="1" ht="15" x14ac:dyDescent="0.25">
      <c r="A30" s="29"/>
      <c r="B30" s="36"/>
      <c r="C30" s="61" t="s">
        <v>18</v>
      </c>
      <c r="D30" s="61"/>
      <c r="E30" s="31"/>
      <c r="F30" s="37"/>
      <c r="G30" s="32">
        <v>1343.62</v>
      </c>
      <c r="H30" s="57">
        <v>0</v>
      </c>
      <c r="I30" s="38">
        <f>F29*G30</f>
        <v>1168.95</v>
      </c>
      <c r="J30" s="39"/>
      <c r="K30" s="45">
        <f>$F$29*H30</f>
        <v>0</v>
      </c>
      <c r="BN30" s="23"/>
      <c r="BP30" s="3" t="s">
        <v>18</v>
      </c>
      <c r="BV30" s="24"/>
    </row>
    <row r="31" spans="1:74" customFormat="1" ht="15" x14ac:dyDescent="0.25">
      <c r="A31" s="29"/>
      <c r="B31" s="36"/>
      <c r="C31" s="61" t="s">
        <v>19</v>
      </c>
      <c r="D31" s="61"/>
      <c r="E31" s="31"/>
      <c r="F31" s="37"/>
      <c r="G31" s="32">
        <v>32.68</v>
      </c>
      <c r="H31" s="57">
        <v>0</v>
      </c>
      <c r="I31" s="32">
        <f>F29*G31</f>
        <v>28.43</v>
      </c>
      <c r="J31" s="39"/>
      <c r="K31" s="58">
        <f>$F$29*H31</f>
        <v>0</v>
      </c>
      <c r="BN31" s="23"/>
      <c r="BQ31" s="3" t="s">
        <v>19</v>
      </c>
      <c r="BV31" s="24"/>
    </row>
    <row r="32" spans="1:74" customFormat="1" ht="15" x14ac:dyDescent="0.25">
      <c r="A32" s="29"/>
      <c r="B32" s="36"/>
      <c r="C32" s="61" t="s">
        <v>20</v>
      </c>
      <c r="D32" s="61"/>
      <c r="E32" s="31"/>
      <c r="F32" s="37"/>
      <c r="G32" s="39"/>
      <c r="H32" s="39"/>
      <c r="I32" s="39"/>
      <c r="J32" s="39"/>
      <c r="K32" s="39"/>
      <c r="BN32" s="23"/>
      <c r="BR32" s="3" t="s">
        <v>20</v>
      </c>
      <c r="BV32" s="24"/>
    </row>
    <row r="33" spans="1:74" customFormat="1" ht="15" x14ac:dyDescent="0.25">
      <c r="A33" s="29"/>
      <c r="B33" s="36"/>
      <c r="C33" s="61" t="s">
        <v>21</v>
      </c>
      <c r="D33" s="61"/>
      <c r="E33" s="31"/>
      <c r="F33" s="37"/>
      <c r="G33" s="39"/>
      <c r="H33" s="57">
        <v>0</v>
      </c>
      <c r="I33" s="39"/>
      <c r="J33" s="39"/>
      <c r="K33" s="58">
        <f>F29*H33</f>
        <v>0</v>
      </c>
      <c r="BN33" s="23"/>
      <c r="BS33" s="3" t="s">
        <v>21</v>
      </c>
      <c r="BV33" s="24"/>
    </row>
    <row r="34" spans="1:74" customFormat="1" ht="15" x14ac:dyDescent="0.25">
      <c r="A34" s="29"/>
      <c r="B34" s="36"/>
      <c r="C34" s="61" t="s">
        <v>38</v>
      </c>
      <c r="D34" s="61"/>
      <c r="E34" s="31" t="s">
        <v>23</v>
      </c>
      <c r="F34" s="40">
        <v>100</v>
      </c>
      <c r="G34" s="39"/>
      <c r="H34" s="39"/>
      <c r="I34" s="38">
        <f>I30*F34/100</f>
        <v>1168.95</v>
      </c>
      <c r="J34" s="39"/>
      <c r="K34" s="38">
        <f>$K$30*F34/100</f>
        <v>0</v>
      </c>
      <c r="BN34" s="23"/>
      <c r="BT34" s="3" t="s">
        <v>38</v>
      </c>
      <c r="BV34" s="24"/>
    </row>
    <row r="35" spans="1:74" customFormat="1" ht="15" x14ac:dyDescent="0.25">
      <c r="A35" s="29"/>
      <c r="B35" s="36"/>
      <c r="C35" s="61" t="s">
        <v>39</v>
      </c>
      <c r="D35" s="61"/>
      <c r="E35" s="31" t="s">
        <v>23</v>
      </c>
      <c r="F35" s="40">
        <v>49</v>
      </c>
      <c r="G35" s="39"/>
      <c r="H35" s="39"/>
      <c r="I35" s="32">
        <f>I30*F35/100</f>
        <v>572.79</v>
      </c>
      <c r="J35" s="39"/>
      <c r="K35" s="32">
        <f>$K$30*F35/100</f>
        <v>0</v>
      </c>
      <c r="BN35" s="23"/>
      <c r="BT35" s="3" t="s">
        <v>39</v>
      </c>
      <c r="BV35" s="24"/>
    </row>
    <row r="36" spans="1:74" customFormat="1" ht="15" x14ac:dyDescent="0.25">
      <c r="A36" s="29"/>
      <c r="B36" s="36"/>
      <c r="C36" s="61" t="s">
        <v>25</v>
      </c>
      <c r="D36" s="61"/>
      <c r="E36" s="31" t="s">
        <v>26</v>
      </c>
      <c r="F36" s="37"/>
      <c r="G36" s="32">
        <v>1.91</v>
      </c>
      <c r="H36" s="32"/>
      <c r="I36" s="39"/>
      <c r="J36" s="41">
        <v>1.91</v>
      </c>
      <c r="K36" s="39"/>
      <c r="BN36" s="23"/>
      <c r="BU36" s="3" t="s">
        <v>25</v>
      </c>
      <c r="BV36" s="24"/>
    </row>
    <row r="37" spans="1:74" customFormat="1" ht="15" x14ac:dyDescent="0.25">
      <c r="A37" s="42"/>
      <c r="B37" s="43"/>
      <c r="C37" s="62" t="s">
        <v>27</v>
      </c>
      <c r="D37" s="62"/>
      <c r="E37" s="42"/>
      <c r="F37" s="44"/>
      <c r="G37" s="44"/>
      <c r="H37" s="44"/>
      <c r="I37" s="45">
        <f>I30+I31+I34+I35</f>
        <v>2939.12</v>
      </c>
      <c r="J37" s="44">
        <f>IF(L37&lt;&gt;0,ROUND(I37/L37,2),"")</f>
        <v>3378.3</v>
      </c>
      <c r="K37" s="45">
        <f>K30+K31+K34+K35+K33</f>
        <v>0</v>
      </c>
      <c r="L37" s="25">
        <v>0.87</v>
      </c>
      <c r="BN37" s="23"/>
      <c r="BV37" s="24" t="s">
        <v>27</v>
      </c>
    </row>
    <row r="38" spans="1:74" customFormat="1" ht="15" x14ac:dyDescent="0.25">
      <c r="A38" s="46"/>
      <c r="B38" s="46"/>
      <c r="C38" s="60" t="s">
        <v>51</v>
      </c>
      <c r="D38" s="60"/>
      <c r="E38" s="47"/>
      <c r="F38" s="49">
        <f>J36</f>
        <v>1.91</v>
      </c>
      <c r="G38" s="48"/>
      <c r="H38" s="48">
        <f>K37/F38</f>
        <v>0</v>
      </c>
      <c r="I38" s="50">
        <f>F38*G38</f>
        <v>0</v>
      </c>
      <c r="J38" s="54">
        <f>K37/F38</f>
        <v>0</v>
      </c>
      <c r="K38" s="50">
        <f>F38*H38</f>
        <v>0</v>
      </c>
      <c r="L38" t="s">
        <v>56</v>
      </c>
      <c r="BN38" s="23"/>
      <c r="BV38" s="24"/>
    </row>
    <row r="39" spans="1:74" customFormat="1" ht="13.5" customHeight="1" x14ac:dyDescent="0.25">
      <c r="A39" s="29" t="s">
        <v>40</v>
      </c>
      <c r="B39" s="30" t="s">
        <v>41</v>
      </c>
      <c r="C39" s="61" t="s">
        <v>60</v>
      </c>
      <c r="D39" s="61"/>
      <c r="E39" s="31" t="s">
        <v>43</v>
      </c>
      <c r="F39" s="51">
        <v>0.47799999999999998</v>
      </c>
      <c r="G39" s="33">
        <f>(I40+I41+I44+I45+I43)/F39</f>
        <v>36009.96</v>
      </c>
      <c r="H39" s="33"/>
      <c r="I39" s="34"/>
      <c r="J39" s="35"/>
      <c r="K39" s="34"/>
      <c r="BN39" s="23"/>
      <c r="BO39" s="3" t="s">
        <v>42</v>
      </c>
      <c r="BV39" s="24"/>
    </row>
    <row r="40" spans="1:74" customFormat="1" ht="15" x14ac:dyDescent="0.25">
      <c r="A40" s="29"/>
      <c r="B40" s="36"/>
      <c r="C40" s="61" t="s">
        <v>18</v>
      </c>
      <c r="D40" s="61"/>
      <c r="E40" s="31"/>
      <c r="F40" s="37"/>
      <c r="G40" s="32">
        <v>12546.69</v>
      </c>
      <c r="H40" s="57">
        <v>0</v>
      </c>
      <c r="I40" s="38">
        <f>F39*G40</f>
        <v>5997.32</v>
      </c>
      <c r="J40" s="39"/>
      <c r="K40" s="38">
        <f>$F$39*H40</f>
        <v>0</v>
      </c>
      <c r="BN40" s="23"/>
      <c r="BP40" s="3" t="s">
        <v>18</v>
      </c>
      <c r="BV40" s="24"/>
    </row>
    <row r="41" spans="1:74" customFormat="1" ht="15" x14ac:dyDescent="0.25">
      <c r="A41" s="29"/>
      <c r="B41" s="36"/>
      <c r="C41" s="61" t="s">
        <v>19</v>
      </c>
      <c r="D41" s="61"/>
      <c r="E41" s="31"/>
      <c r="F41" s="37"/>
      <c r="G41" s="32">
        <v>2853.87</v>
      </c>
      <c r="H41" s="57">
        <v>0</v>
      </c>
      <c r="I41" s="38">
        <f>F39*G41</f>
        <v>1364.15</v>
      </c>
      <c r="J41" s="39"/>
      <c r="K41" s="38">
        <f>$F$39*H41</f>
        <v>0</v>
      </c>
      <c r="BN41" s="23"/>
      <c r="BQ41" s="3" t="s">
        <v>19</v>
      </c>
      <c r="BV41" s="24"/>
    </row>
    <row r="42" spans="1:74" customFormat="1" ht="15" x14ac:dyDescent="0.25">
      <c r="A42" s="29"/>
      <c r="B42" s="36"/>
      <c r="C42" s="61" t="s">
        <v>20</v>
      </c>
      <c r="D42" s="61"/>
      <c r="E42" s="31"/>
      <c r="F42" s="37"/>
      <c r="G42" s="39"/>
      <c r="H42" s="39"/>
      <c r="I42" s="39"/>
      <c r="J42" s="39"/>
      <c r="K42" s="39"/>
      <c r="BN42" s="23"/>
      <c r="BR42" s="3" t="s">
        <v>20</v>
      </c>
      <c r="BV42" s="24"/>
    </row>
    <row r="43" spans="1:74" customFormat="1" ht="15" x14ac:dyDescent="0.25">
      <c r="A43" s="29"/>
      <c r="B43" s="36"/>
      <c r="C43" s="61" t="s">
        <v>21</v>
      </c>
      <c r="D43" s="61"/>
      <c r="E43" s="31"/>
      <c r="F43" s="37"/>
      <c r="G43" s="32">
        <v>1162.01</v>
      </c>
      <c r="H43" s="57">
        <v>0</v>
      </c>
      <c r="I43" s="32">
        <f>F39*G43</f>
        <v>555.44000000000005</v>
      </c>
      <c r="J43" s="39"/>
      <c r="K43" s="32">
        <f>$F$39*H43</f>
        <v>0</v>
      </c>
      <c r="BN43" s="23"/>
      <c r="BS43" s="3" t="s">
        <v>21</v>
      </c>
      <c r="BV43" s="24"/>
    </row>
    <row r="44" spans="1:74" customFormat="1" ht="15" x14ac:dyDescent="0.25">
      <c r="A44" s="29"/>
      <c r="B44" s="36"/>
      <c r="C44" s="61" t="s">
        <v>22</v>
      </c>
      <c r="D44" s="61"/>
      <c r="E44" s="31" t="s">
        <v>23</v>
      </c>
      <c r="F44" s="40">
        <v>93</v>
      </c>
      <c r="G44" s="39"/>
      <c r="H44" s="39"/>
      <c r="I44" s="38">
        <f>I40*F44/100</f>
        <v>5577.51</v>
      </c>
      <c r="J44" s="39"/>
      <c r="K44" s="38">
        <f>$K$40*F44/100</f>
        <v>0</v>
      </c>
      <c r="BN44" s="23"/>
      <c r="BT44" s="3" t="s">
        <v>22</v>
      </c>
      <c r="BV44" s="24"/>
    </row>
    <row r="45" spans="1:74" customFormat="1" ht="15" x14ac:dyDescent="0.25">
      <c r="A45" s="29"/>
      <c r="B45" s="36"/>
      <c r="C45" s="61" t="s">
        <v>24</v>
      </c>
      <c r="D45" s="61"/>
      <c r="E45" s="31" t="s">
        <v>23</v>
      </c>
      <c r="F45" s="40">
        <v>62</v>
      </c>
      <c r="G45" s="39"/>
      <c r="H45" s="39"/>
      <c r="I45" s="38">
        <f>I40*F45/100</f>
        <v>3718.34</v>
      </c>
      <c r="J45" s="39"/>
      <c r="K45" s="38">
        <f>$K$40*F45/100</f>
        <v>0</v>
      </c>
      <c r="BN45" s="23"/>
      <c r="BT45" s="3" t="s">
        <v>24</v>
      </c>
      <c r="BV45" s="24"/>
    </row>
    <row r="46" spans="1:74" customFormat="1" ht="15" x14ac:dyDescent="0.25">
      <c r="A46" s="29"/>
      <c r="B46" s="36"/>
      <c r="C46" s="61" t="s">
        <v>25</v>
      </c>
      <c r="D46" s="61"/>
      <c r="E46" s="31" t="s">
        <v>26</v>
      </c>
      <c r="F46" s="37"/>
      <c r="G46" s="32">
        <v>16.73</v>
      </c>
      <c r="H46" s="32"/>
      <c r="I46" s="39"/>
      <c r="J46" s="52">
        <v>9.1999999999999993</v>
      </c>
      <c r="K46" s="39"/>
      <c r="BN46" s="23"/>
      <c r="BU46" s="3" t="s">
        <v>25</v>
      </c>
      <c r="BV46" s="24"/>
    </row>
    <row r="47" spans="1:74" customFormat="1" ht="15" x14ac:dyDescent="0.25">
      <c r="A47" s="42"/>
      <c r="B47" s="43"/>
      <c r="C47" s="62" t="s">
        <v>27</v>
      </c>
      <c r="D47" s="62"/>
      <c r="E47" s="42"/>
      <c r="F47" s="44"/>
      <c r="G47" s="44"/>
      <c r="H47" s="44"/>
      <c r="I47" s="45">
        <f>I40+I41+I43+I44+I45</f>
        <v>17212.759999999998</v>
      </c>
      <c r="J47" s="44">
        <f>IF(L47&lt;&gt;0,ROUND(I47/L47,2),"")</f>
        <v>36009.96</v>
      </c>
      <c r="K47" s="45">
        <f>K40+K41+K44+K45+K43</f>
        <v>0</v>
      </c>
      <c r="L47" s="26">
        <v>0.47799999999999998</v>
      </c>
      <c r="BN47" s="23"/>
      <c r="BV47" s="24" t="s">
        <v>27</v>
      </c>
    </row>
    <row r="48" spans="1:74" customFormat="1" ht="15" x14ac:dyDescent="0.25">
      <c r="A48" s="46"/>
      <c r="B48" s="46"/>
      <c r="C48" s="60" t="s">
        <v>51</v>
      </c>
      <c r="D48" s="60"/>
      <c r="E48" s="47"/>
      <c r="F48" s="49">
        <f>J46</f>
        <v>9.1999999999999993</v>
      </c>
      <c r="G48" s="48"/>
      <c r="H48" s="48">
        <f>K47/F48</f>
        <v>0</v>
      </c>
      <c r="I48" s="50">
        <f>F48*G48</f>
        <v>0</v>
      </c>
      <c r="J48" s="54">
        <f>K47/F48</f>
        <v>0</v>
      </c>
      <c r="K48" s="50">
        <f>F48*H48</f>
        <v>0</v>
      </c>
      <c r="L48" t="s">
        <v>56</v>
      </c>
      <c r="BN48" s="23"/>
      <c r="BV48" s="24"/>
    </row>
    <row r="49" spans="1:75" customFormat="1" ht="30" customHeight="1" x14ac:dyDescent="0.25">
      <c r="A49" s="29" t="s">
        <v>44</v>
      </c>
      <c r="B49" s="30" t="s">
        <v>45</v>
      </c>
      <c r="C49" s="61" t="s">
        <v>61</v>
      </c>
      <c r="D49" s="61"/>
      <c r="E49" s="31" t="s">
        <v>47</v>
      </c>
      <c r="F49" s="51">
        <v>1.018</v>
      </c>
      <c r="G49" s="33">
        <v>371.85</v>
      </c>
      <c r="H49" s="33"/>
      <c r="I49" s="34"/>
      <c r="J49" s="41">
        <v>0.01</v>
      </c>
      <c r="K49" s="34"/>
      <c r="BN49" s="23"/>
      <c r="BO49" s="3" t="s">
        <v>46</v>
      </c>
      <c r="BV49" s="24"/>
    </row>
    <row r="50" spans="1:75" customFormat="1" ht="15" x14ac:dyDescent="0.25">
      <c r="A50" s="29"/>
      <c r="B50" s="36"/>
      <c r="C50" s="61" t="s">
        <v>18</v>
      </c>
      <c r="D50" s="61"/>
      <c r="E50" s="31"/>
      <c r="F50" s="37"/>
      <c r="G50" s="32">
        <v>3587.78</v>
      </c>
      <c r="H50" s="57">
        <v>0</v>
      </c>
      <c r="I50" s="38">
        <f>F49*G50</f>
        <v>3652.36</v>
      </c>
      <c r="J50" s="39"/>
      <c r="K50" s="45">
        <f>$F$49*H50</f>
        <v>0</v>
      </c>
      <c r="BN50" s="23"/>
      <c r="BP50" s="3" t="s">
        <v>18</v>
      </c>
      <c r="BV50" s="24"/>
    </row>
    <row r="51" spans="1:75" customFormat="1" ht="15" x14ac:dyDescent="0.25">
      <c r="A51" s="29"/>
      <c r="B51" s="36"/>
      <c r="C51" s="61" t="s">
        <v>19</v>
      </c>
      <c r="D51" s="61"/>
      <c r="E51" s="31"/>
      <c r="F51" s="37"/>
      <c r="G51" s="32">
        <v>131.76</v>
      </c>
      <c r="H51" s="57">
        <v>0</v>
      </c>
      <c r="I51" s="32">
        <f>F49*G51</f>
        <v>134.13</v>
      </c>
      <c r="J51" s="39"/>
      <c r="K51" s="58">
        <f>$F$49*H51</f>
        <v>0</v>
      </c>
      <c r="BN51" s="23"/>
      <c r="BQ51" s="3" t="s">
        <v>19</v>
      </c>
      <c r="BV51" s="24"/>
    </row>
    <row r="52" spans="1:75" customFormat="1" ht="15" x14ac:dyDescent="0.25">
      <c r="A52" s="29"/>
      <c r="B52" s="36"/>
      <c r="C52" s="61" t="s">
        <v>20</v>
      </c>
      <c r="D52" s="61"/>
      <c r="E52" s="31"/>
      <c r="F52" s="37"/>
      <c r="G52" s="39"/>
      <c r="H52" s="39"/>
      <c r="I52" s="39"/>
      <c r="J52" s="39"/>
      <c r="K52" s="39"/>
      <c r="BN52" s="23"/>
      <c r="BR52" s="3" t="s">
        <v>20</v>
      </c>
      <c r="BV52" s="24"/>
    </row>
    <row r="53" spans="1:75" customFormat="1" ht="15" x14ac:dyDescent="0.25">
      <c r="A53" s="29"/>
      <c r="B53" s="36"/>
      <c r="C53" s="61" t="s">
        <v>21</v>
      </c>
      <c r="D53" s="61"/>
      <c r="E53" s="31"/>
      <c r="F53" s="37"/>
      <c r="G53" s="32">
        <v>2205.87</v>
      </c>
      <c r="H53" s="57">
        <v>0</v>
      </c>
      <c r="I53" s="38">
        <f>F49*G53</f>
        <v>2245.58</v>
      </c>
      <c r="J53" s="39"/>
      <c r="K53" s="45">
        <f>$F$49*H53</f>
        <v>0</v>
      </c>
      <c r="BN53" s="23"/>
      <c r="BS53" s="3" t="s">
        <v>21</v>
      </c>
      <c r="BV53" s="24"/>
    </row>
    <row r="54" spans="1:75" customFormat="1" ht="15" x14ac:dyDescent="0.25">
      <c r="A54" s="29"/>
      <c r="B54" s="36"/>
      <c r="C54" s="61" t="s">
        <v>48</v>
      </c>
      <c r="D54" s="61"/>
      <c r="E54" s="31" t="s">
        <v>23</v>
      </c>
      <c r="F54" s="40">
        <v>94</v>
      </c>
      <c r="G54" s="39"/>
      <c r="H54" s="39"/>
      <c r="I54" s="38">
        <f>I50*F54/100</f>
        <v>3433.22</v>
      </c>
      <c r="J54" s="39"/>
      <c r="K54" s="38">
        <f>$K$50*F54/100</f>
        <v>0</v>
      </c>
      <c r="BN54" s="23"/>
      <c r="BT54" s="3" t="s">
        <v>48</v>
      </c>
      <c r="BV54" s="24"/>
    </row>
    <row r="55" spans="1:75" customFormat="1" ht="15" x14ac:dyDescent="0.25">
      <c r="A55" s="29"/>
      <c r="B55" s="36"/>
      <c r="C55" s="61" t="s">
        <v>49</v>
      </c>
      <c r="D55" s="61"/>
      <c r="E55" s="31" t="s">
        <v>23</v>
      </c>
      <c r="F55" s="40">
        <v>51</v>
      </c>
      <c r="G55" s="39"/>
      <c r="H55" s="39"/>
      <c r="I55" s="38">
        <f>I50*F55/100</f>
        <v>1862.7</v>
      </c>
      <c r="J55" s="39"/>
      <c r="K55" s="38">
        <f>$K$50*F55/100</f>
        <v>0</v>
      </c>
      <c r="BN55" s="23"/>
      <c r="BT55" s="3" t="s">
        <v>49</v>
      </c>
      <c r="BV55" s="24"/>
    </row>
    <row r="56" spans="1:75" customFormat="1" ht="15" x14ac:dyDescent="0.25">
      <c r="A56" s="29"/>
      <c r="B56" s="36"/>
      <c r="C56" s="61" t="s">
        <v>25</v>
      </c>
      <c r="D56" s="61"/>
      <c r="E56" s="31" t="s">
        <v>26</v>
      </c>
      <c r="F56" s="37"/>
      <c r="G56" s="32">
        <v>5.31</v>
      </c>
      <c r="H56" s="32"/>
      <c r="I56" s="39"/>
      <c r="J56" s="41">
        <v>6.22</v>
      </c>
      <c r="K56" s="39"/>
      <c r="BN56" s="23"/>
      <c r="BU56" s="3" t="s">
        <v>25</v>
      </c>
      <c r="BV56" s="24"/>
    </row>
    <row r="57" spans="1:75" customFormat="1" ht="15" x14ac:dyDescent="0.25">
      <c r="A57" s="42"/>
      <c r="B57" s="43"/>
      <c r="C57" s="62" t="s">
        <v>27</v>
      </c>
      <c r="D57" s="62"/>
      <c r="E57" s="42"/>
      <c r="F57" s="44"/>
      <c r="G57" s="44"/>
      <c r="H57" s="44"/>
      <c r="I57" s="45">
        <f>I50+I51+I53+I54+I55</f>
        <v>11327.99</v>
      </c>
      <c r="J57" s="44">
        <f>IF(L57&lt;&gt;0,ROUND(I57/L57,2),"")</f>
        <v>11127.69</v>
      </c>
      <c r="K57" s="45">
        <f>K50+K51+K54+K55+K53</f>
        <v>0</v>
      </c>
      <c r="L57" s="26">
        <v>1.018</v>
      </c>
      <c r="BN57" s="23"/>
      <c r="BV57" s="24" t="s">
        <v>27</v>
      </c>
    </row>
    <row r="58" spans="1:75" customFormat="1" ht="15" x14ac:dyDescent="0.25">
      <c r="A58" s="46"/>
      <c r="B58" s="46"/>
      <c r="C58" s="60" t="s">
        <v>51</v>
      </c>
      <c r="D58" s="60"/>
      <c r="E58" s="47"/>
      <c r="F58" s="49">
        <f>J56</f>
        <v>6.22</v>
      </c>
      <c r="G58" s="48"/>
      <c r="H58" s="48">
        <f>K57/F58</f>
        <v>0</v>
      </c>
      <c r="I58" s="48" t="e">
        <f t="shared" ref="I58:J58" si="0">K57/H58</f>
        <v>#DIV/0!</v>
      </c>
      <c r="J58" s="48" t="e">
        <f t="shared" si="0"/>
        <v>#DIV/0!</v>
      </c>
      <c r="K58" s="50">
        <f>F58*H58</f>
        <v>0</v>
      </c>
      <c r="BN58" s="23"/>
      <c r="BV58" s="24"/>
    </row>
    <row r="59" spans="1:75" customFormat="1" ht="15" x14ac:dyDescent="0.25">
      <c r="A59" s="27"/>
      <c r="B59" s="27"/>
      <c r="C59" s="63" t="s">
        <v>50</v>
      </c>
      <c r="D59" s="63"/>
      <c r="E59" s="63"/>
      <c r="F59" s="63"/>
      <c r="G59" s="63"/>
      <c r="H59" s="24"/>
      <c r="I59" s="28" t="e">
        <f>I58+I48+I38+I28+I18</f>
        <v>#DIV/0!</v>
      </c>
      <c r="J59" s="27"/>
      <c r="K59" s="28">
        <f>K58+K48+K38+K28+K18</f>
        <v>0</v>
      </c>
      <c r="BW59" s="24" t="s">
        <v>50</v>
      </c>
    </row>
    <row r="60" spans="1:75" customFormat="1" ht="15" x14ac:dyDescent="0.25">
      <c r="A60" s="46"/>
      <c r="B60" s="46"/>
      <c r="C60" s="60" t="s">
        <v>55</v>
      </c>
      <c r="D60" s="60"/>
      <c r="E60" s="47"/>
      <c r="F60" s="48">
        <f>F58+F48+F38+F28+F18</f>
        <v>245.67</v>
      </c>
      <c r="G60" s="48"/>
      <c r="H60" s="48">
        <f>K59/F60</f>
        <v>0</v>
      </c>
      <c r="I60" s="48" t="e">
        <f t="shared" ref="I60:J60" si="1">K59/H60</f>
        <v>#DIV/0!</v>
      </c>
      <c r="J60" s="48" t="e">
        <f t="shared" si="1"/>
        <v>#DIV/0!</v>
      </c>
      <c r="K60" s="50">
        <f>F60*H60</f>
        <v>0</v>
      </c>
      <c r="L60" s="56" t="s">
        <v>56</v>
      </c>
      <c r="BN60" s="23"/>
      <c r="BV60" s="24"/>
    </row>
    <row r="61" spans="1:75" customFormat="1" ht="30" customHeight="1" x14ac:dyDescent="0.25"/>
  </sheetData>
  <mergeCells count="65">
    <mergeCell ref="A1:K1"/>
    <mergeCell ref="A2:K2"/>
    <mergeCell ref="A4:A6"/>
    <mergeCell ref="B4:B6"/>
    <mergeCell ref="C4:D6"/>
    <mergeCell ref="E4:E6"/>
    <mergeCell ref="F4:F6"/>
    <mergeCell ref="G4:G6"/>
    <mergeCell ref="H4:H5"/>
    <mergeCell ref="I4:I6"/>
    <mergeCell ref="C17:D17"/>
    <mergeCell ref="K4:K6"/>
    <mergeCell ref="C7:D7"/>
    <mergeCell ref="A8:J8"/>
    <mergeCell ref="C9:D9"/>
    <mergeCell ref="C10:D10"/>
    <mergeCell ref="C11:D11"/>
    <mergeCell ref="C12:D12"/>
    <mergeCell ref="C13:D13"/>
    <mergeCell ref="C14:D14"/>
    <mergeCell ref="C15:D15"/>
    <mergeCell ref="C16:D16"/>
    <mergeCell ref="C29:D29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41:D41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53:D53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60:D60"/>
    <mergeCell ref="C54:D54"/>
    <mergeCell ref="C55:D55"/>
    <mergeCell ref="C56:D56"/>
    <mergeCell ref="C57:D57"/>
    <mergeCell ref="C58:D58"/>
    <mergeCell ref="C59:G59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8336B-0261-4362-9206-F32263243F87}">
  <sheetPr>
    <tabColor rgb="FF92D050"/>
    <pageSetUpPr fitToPage="1"/>
  </sheetPr>
  <dimension ref="A1:CM61"/>
  <sheetViews>
    <sheetView workbookViewId="0">
      <selection activeCell="L20" sqref="L20"/>
    </sheetView>
  </sheetViews>
  <sheetFormatPr defaultColWidth="9.140625" defaultRowHeight="11.25" customHeight="1" x14ac:dyDescent="0.2"/>
  <cols>
    <col min="1" max="1" width="6.140625" style="1" customWidth="1"/>
    <col min="2" max="2" width="30.5703125" style="1" hidden="1" customWidth="1"/>
    <col min="3" max="4" width="18" style="1" customWidth="1"/>
    <col min="5" max="5" width="18.140625" style="1" customWidth="1"/>
    <col min="6" max="6" width="9.85546875" style="1" customWidth="1"/>
    <col min="7" max="7" width="11.85546875" style="1" hidden="1" customWidth="1"/>
    <col min="8" max="8" width="11.85546875" style="1" customWidth="1"/>
    <col min="9" max="9" width="13.7109375" style="1" hidden="1" customWidth="1"/>
    <col min="10" max="10" width="11.7109375" style="1" hidden="1" customWidth="1"/>
    <col min="11" max="11" width="13.7109375" style="1" customWidth="1"/>
    <col min="12" max="12" width="12.5703125" style="2" customWidth="1"/>
    <col min="13" max="16" width="9.140625" style="1"/>
    <col min="17" max="18" width="36.7109375" style="3" hidden="1" customWidth="1"/>
    <col min="19" max="23" width="58.7109375" style="4" hidden="1" customWidth="1"/>
    <col min="24" max="45" width="150.85546875" style="5" hidden="1" customWidth="1"/>
    <col min="46" max="50" width="67.28515625" style="6" hidden="1" customWidth="1"/>
    <col min="51" max="52" width="25.42578125" style="5" hidden="1" customWidth="1"/>
    <col min="53" max="54" width="25.42578125" style="7" hidden="1" customWidth="1"/>
    <col min="55" max="66" width="150.85546875" style="6" hidden="1" customWidth="1"/>
    <col min="67" max="74" width="36" style="3" hidden="1" customWidth="1"/>
    <col min="75" max="75" width="76" style="3" hidden="1" customWidth="1"/>
    <col min="76" max="79" width="55.42578125" style="8" hidden="1" customWidth="1"/>
    <col min="80" max="83" width="47" style="4" hidden="1" customWidth="1"/>
    <col min="84" max="87" width="55.42578125" style="8" hidden="1" customWidth="1"/>
    <col min="88" max="91" width="47" style="4" hidden="1" customWidth="1"/>
    <col min="92" max="16384" width="9.140625" style="1"/>
  </cols>
  <sheetData>
    <row r="1" spans="1:73" customFormat="1" ht="15" x14ac:dyDescent="0.25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18"/>
      <c r="BA1" s="19"/>
      <c r="BB1" s="19"/>
    </row>
    <row r="2" spans="1:73" customFormat="1" ht="15" x14ac:dyDescent="0.25">
      <c r="A2" s="67" t="s">
        <v>54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18"/>
      <c r="BA2" s="19" t="s">
        <v>2</v>
      </c>
      <c r="BB2" s="19" t="s">
        <v>0</v>
      </c>
    </row>
    <row r="3" spans="1:73" customFormat="1" ht="15" x14ac:dyDescent="0.25">
      <c r="B3" s="9"/>
      <c r="C3" s="9"/>
      <c r="D3" s="9"/>
      <c r="E3" s="10"/>
      <c r="F3" s="9"/>
      <c r="G3" s="9"/>
      <c r="H3" s="9"/>
      <c r="J3" s="11"/>
    </row>
    <row r="4" spans="1:73" customFormat="1" ht="13.5" customHeight="1" x14ac:dyDescent="0.25">
      <c r="A4" s="64" t="s">
        <v>3</v>
      </c>
      <c r="B4" s="64" t="s">
        <v>4</v>
      </c>
      <c r="C4" s="64" t="s">
        <v>5</v>
      </c>
      <c r="D4" s="64"/>
      <c r="E4" s="64" t="s">
        <v>6</v>
      </c>
      <c r="F4" s="68" t="s">
        <v>7</v>
      </c>
      <c r="G4" s="68" t="s">
        <v>8</v>
      </c>
      <c r="H4" s="68" t="s">
        <v>52</v>
      </c>
      <c r="I4" s="64" t="s">
        <v>9</v>
      </c>
      <c r="J4" s="20" t="s">
        <v>10</v>
      </c>
      <c r="K4" s="64" t="s">
        <v>53</v>
      </c>
    </row>
    <row r="5" spans="1:73" customFormat="1" ht="22.5" x14ac:dyDescent="0.25">
      <c r="A5" s="64"/>
      <c r="B5" s="64"/>
      <c r="C5" s="64"/>
      <c r="D5" s="64"/>
      <c r="E5" s="64"/>
      <c r="F5" s="69"/>
      <c r="G5" s="69"/>
      <c r="H5" s="70"/>
      <c r="I5" s="64"/>
      <c r="J5" s="21" t="s">
        <v>11</v>
      </c>
      <c r="K5" s="64"/>
    </row>
    <row r="6" spans="1:73" customFormat="1" ht="22.5" x14ac:dyDescent="0.25">
      <c r="A6" s="64"/>
      <c r="B6" s="64"/>
      <c r="C6" s="64"/>
      <c r="D6" s="64"/>
      <c r="E6" s="64"/>
      <c r="F6" s="70"/>
      <c r="G6" s="70"/>
      <c r="H6" s="55">
        <f>1.0121*1.033*1.20409902725*1.22</f>
        <v>1.5358392999999999</v>
      </c>
      <c r="I6" s="64"/>
      <c r="J6" s="21" t="s">
        <v>12</v>
      </c>
      <c r="K6" s="64"/>
    </row>
    <row r="7" spans="1:73" customFormat="1" ht="15" customHeight="1" x14ac:dyDescent="0.25">
      <c r="A7" s="22">
        <v>1</v>
      </c>
      <c r="B7" s="22">
        <v>2</v>
      </c>
      <c r="C7" s="65">
        <v>3</v>
      </c>
      <c r="D7" s="65"/>
      <c r="E7" s="22">
        <v>4</v>
      </c>
      <c r="F7" s="22">
        <v>5</v>
      </c>
      <c r="G7" s="22">
        <v>6</v>
      </c>
      <c r="H7" s="22">
        <v>7</v>
      </c>
      <c r="I7" s="22">
        <v>9</v>
      </c>
      <c r="J7" s="20">
        <v>10</v>
      </c>
      <c r="K7" s="22">
        <v>8</v>
      </c>
    </row>
    <row r="8" spans="1:73" customFormat="1" ht="15" x14ac:dyDescent="0.25">
      <c r="A8" s="66" t="s">
        <v>13</v>
      </c>
      <c r="B8" s="66"/>
      <c r="C8" s="66"/>
      <c r="D8" s="66"/>
      <c r="E8" s="66"/>
      <c r="F8" s="66"/>
      <c r="G8" s="66"/>
      <c r="H8" s="66"/>
      <c r="I8" s="66"/>
      <c r="J8" s="66"/>
      <c r="K8" s="23"/>
      <c r="BN8" s="23" t="s">
        <v>13</v>
      </c>
    </row>
    <row r="9" spans="1:73" customFormat="1" ht="33.75" x14ac:dyDescent="0.25">
      <c r="A9" s="29" t="s">
        <v>14</v>
      </c>
      <c r="B9" s="30" t="s">
        <v>15</v>
      </c>
      <c r="C9" s="61" t="s">
        <v>58</v>
      </c>
      <c r="D9" s="61"/>
      <c r="E9" s="31" t="s">
        <v>17</v>
      </c>
      <c r="F9" s="32">
        <v>292.49</v>
      </c>
      <c r="G9" s="33">
        <f>(I10+I11+I14+I15)/F9</f>
        <v>500.68</v>
      </c>
      <c r="H9" s="33"/>
      <c r="I9" s="34"/>
      <c r="J9" s="35"/>
      <c r="K9" s="34"/>
      <c r="BN9" s="23"/>
      <c r="BO9" s="3" t="s">
        <v>16</v>
      </c>
    </row>
    <row r="10" spans="1:73" customFormat="1" ht="15" x14ac:dyDescent="0.25">
      <c r="A10" s="29"/>
      <c r="B10" s="36"/>
      <c r="C10" s="61" t="s">
        <v>18</v>
      </c>
      <c r="D10" s="61"/>
      <c r="E10" s="31"/>
      <c r="F10" s="37"/>
      <c r="G10" s="32">
        <f>I10/F9</f>
        <v>193.43</v>
      </c>
      <c r="H10" s="57">
        <f>G10*$H$6</f>
        <v>297.08</v>
      </c>
      <c r="I10" s="38">
        <v>56575.67</v>
      </c>
      <c r="J10" s="39"/>
      <c r="K10" s="45">
        <f>$F$9*H10</f>
        <v>86892.93</v>
      </c>
      <c r="BN10" s="23"/>
      <c r="BP10" s="3" t="s">
        <v>18</v>
      </c>
    </row>
    <row r="11" spans="1:73" customFormat="1" ht="15" x14ac:dyDescent="0.25">
      <c r="A11" s="29"/>
      <c r="B11" s="36"/>
      <c r="C11" s="61" t="s">
        <v>19</v>
      </c>
      <c r="D11" s="61"/>
      <c r="E11" s="31"/>
      <c r="F11" s="37"/>
      <c r="G11" s="32">
        <f>I11/F9</f>
        <v>7.44</v>
      </c>
      <c r="H11" s="57">
        <f>G11*$H$6</f>
        <v>11.43</v>
      </c>
      <c r="I11" s="38">
        <v>2175.6</v>
      </c>
      <c r="J11" s="39"/>
      <c r="K11" s="45">
        <f>$F$9*H11</f>
        <v>3343.16</v>
      </c>
      <c r="BN11" s="23"/>
      <c r="BQ11" s="3" t="s">
        <v>19</v>
      </c>
    </row>
    <row r="12" spans="1:73" customFormat="1" ht="15" customHeight="1" x14ac:dyDescent="0.25">
      <c r="A12" s="29"/>
      <c r="B12" s="36"/>
      <c r="C12" s="61" t="s">
        <v>20</v>
      </c>
      <c r="D12" s="61"/>
      <c r="E12" s="31"/>
      <c r="F12" s="37"/>
      <c r="G12" s="39"/>
      <c r="H12" s="39"/>
      <c r="I12" s="39"/>
      <c r="J12" s="39"/>
      <c r="K12" s="39"/>
      <c r="BN12" s="23"/>
      <c r="BR12" s="3" t="s">
        <v>20</v>
      </c>
    </row>
    <row r="13" spans="1:73" customFormat="1" ht="15" customHeight="1" x14ac:dyDescent="0.25">
      <c r="A13" s="29"/>
      <c r="B13" s="36"/>
      <c r="C13" s="61" t="s">
        <v>21</v>
      </c>
      <c r="D13" s="61"/>
      <c r="E13" s="31"/>
      <c r="F13" s="37"/>
      <c r="G13" s="39">
        <v>0</v>
      </c>
      <c r="H13" s="57">
        <v>0</v>
      </c>
      <c r="I13" s="39">
        <f>F9*G13</f>
        <v>0</v>
      </c>
      <c r="J13" s="39"/>
      <c r="K13" s="44">
        <f>H9*I13</f>
        <v>0</v>
      </c>
      <c r="BN13" s="23"/>
      <c r="BS13" s="3" t="s">
        <v>21</v>
      </c>
    </row>
    <row r="14" spans="1:73" customFormat="1" ht="15" customHeight="1" x14ac:dyDescent="0.25">
      <c r="A14" s="29"/>
      <c r="B14" s="36"/>
      <c r="C14" s="61" t="s">
        <v>22</v>
      </c>
      <c r="D14" s="61"/>
      <c r="E14" s="31" t="s">
        <v>23</v>
      </c>
      <c r="F14" s="40">
        <v>93</v>
      </c>
      <c r="G14" s="39"/>
      <c r="H14" s="39"/>
      <c r="I14" s="38">
        <f>I10*F14/100</f>
        <v>52615.37</v>
      </c>
      <c r="J14" s="39"/>
      <c r="K14" s="38">
        <f>$K$10*F14/100</f>
        <v>80810.42</v>
      </c>
      <c r="BN14" s="23"/>
      <c r="BT14" s="3" t="s">
        <v>22</v>
      </c>
    </row>
    <row r="15" spans="1:73" customFormat="1" ht="15" customHeight="1" x14ac:dyDescent="0.25">
      <c r="A15" s="29"/>
      <c r="B15" s="36"/>
      <c r="C15" s="61" t="s">
        <v>24</v>
      </c>
      <c r="D15" s="61"/>
      <c r="E15" s="31" t="s">
        <v>23</v>
      </c>
      <c r="F15" s="40">
        <v>62</v>
      </c>
      <c r="G15" s="39"/>
      <c r="H15" s="39"/>
      <c r="I15" s="38">
        <f>I10*F15/100</f>
        <v>35076.92</v>
      </c>
      <c r="J15" s="39"/>
      <c r="K15" s="38">
        <f>$K$10*F15/100</f>
        <v>53873.62</v>
      </c>
      <c r="BN15" s="23"/>
      <c r="BT15" s="3" t="s">
        <v>24</v>
      </c>
    </row>
    <row r="16" spans="1:73" customFormat="1" ht="15" customHeight="1" x14ac:dyDescent="0.25">
      <c r="A16" s="29"/>
      <c r="B16" s="36"/>
      <c r="C16" s="61" t="s">
        <v>25</v>
      </c>
      <c r="D16" s="61"/>
      <c r="E16" s="31" t="s">
        <v>26</v>
      </c>
      <c r="F16" s="37"/>
      <c r="G16" s="32">
        <v>0.34</v>
      </c>
      <c r="H16" s="32"/>
      <c r="I16" s="39"/>
      <c r="J16" s="41">
        <v>114.36</v>
      </c>
      <c r="K16" s="39"/>
      <c r="BN16" s="23"/>
      <c r="BU16" s="3" t="s">
        <v>25</v>
      </c>
    </row>
    <row r="17" spans="1:74" customFormat="1" ht="15" customHeight="1" x14ac:dyDescent="0.25">
      <c r="A17" s="42"/>
      <c r="B17" s="43"/>
      <c r="C17" s="62" t="s">
        <v>27</v>
      </c>
      <c r="D17" s="62"/>
      <c r="E17" s="42"/>
      <c r="F17" s="44"/>
      <c r="G17" s="44"/>
      <c r="H17" s="44"/>
      <c r="I17" s="45">
        <f>I10+I11+I14+I15+I13</f>
        <v>146443.56</v>
      </c>
      <c r="J17" s="44">
        <f>IF(L17&lt;&gt;0,ROUND(I17/L17,2),"")</f>
        <v>500.68</v>
      </c>
      <c r="K17" s="45">
        <f>K10+K11+K14+K15+K13</f>
        <v>224920.13</v>
      </c>
      <c r="L17" s="25">
        <v>292.49</v>
      </c>
      <c r="BN17" s="23"/>
      <c r="BV17" s="24" t="s">
        <v>27</v>
      </c>
    </row>
    <row r="18" spans="1:74" customFormat="1" ht="15" customHeight="1" x14ac:dyDescent="0.25">
      <c r="A18" s="46"/>
      <c r="B18" s="46"/>
      <c r="C18" s="60" t="s">
        <v>51</v>
      </c>
      <c r="D18" s="60"/>
      <c r="E18" s="47"/>
      <c r="F18" s="48">
        <f>J16</f>
        <v>114.36</v>
      </c>
      <c r="G18" s="48"/>
      <c r="H18" s="48">
        <f>K17/F18</f>
        <v>1966.77</v>
      </c>
      <c r="I18" s="50">
        <f>F18*G18</f>
        <v>0</v>
      </c>
      <c r="J18" s="54">
        <f>K17/F18</f>
        <v>1966.77</v>
      </c>
      <c r="K18" s="50">
        <f>F18*H18</f>
        <v>224919.82</v>
      </c>
      <c r="L18" s="59" t="s">
        <v>56</v>
      </c>
      <c r="BN18" s="23"/>
      <c r="BV18" s="24"/>
    </row>
    <row r="19" spans="1:74" customFormat="1" ht="36.75" customHeight="1" x14ac:dyDescent="0.25">
      <c r="A19" s="29" t="s">
        <v>28</v>
      </c>
      <c r="B19" s="30" t="s">
        <v>29</v>
      </c>
      <c r="C19" s="61" t="s">
        <v>57</v>
      </c>
      <c r="D19" s="61"/>
      <c r="E19" s="31" t="s">
        <v>31</v>
      </c>
      <c r="F19" s="32">
        <v>291.51</v>
      </c>
      <c r="G19" s="33">
        <f>(I20+I21+I24+I25+I23)/F19</f>
        <v>532.5</v>
      </c>
      <c r="H19" s="33"/>
      <c r="I19" s="34"/>
      <c r="J19" s="35"/>
      <c r="K19" s="34"/>
      <c r="BN19" s="23"/>
      <c r="BO19" s="3" t="s">
        <v>30</v>
      </c>
      <c r="BV19" s="24"/>
    </row>
    <row r="20" spans="1:74" customFormat="1" ht="15" x14ac:dyDescent="0.25">
      <c r="A20" s="29"/>
      <c r="B20" s="36"/>
      <c r="C20" s="61" t="s">
        <v>18</v>
      </c>
      <c r="D20" s="61"/>
      <c r="E20" s="31"/>
      <c r="F20" s="37"/>
      <c r="G20" s="32">
        <v>207.48</v>
      </c>
      <c r="H20" s="57">
        <f>G20*$H$6</f>
        <v>318.66000000000003</v>
      </c>
      <c r="I20" s="38">
        <f>F19*G20</f>
        <v>60482.49</v>
      </c>
      <c r="J20" s="39"/>
      <c r="K20" s="45">
        <f>$F$19*H20</f>
        <v>92892.58</v>
      </c>
      <c r="BN20" s="23"/>
      <c r="BP20" s="3" t="s">
        <v>18</v>
      </c>
      <c r="BV20" s="24"/>
    </row>
    <row r="21" spans="1:74" customFormat="1" ht="15" x14ac:dyDescent="0.25">
      <c r="A21" s="29"/>
      <c r="B21" s="36"/>
      <c r="C21" s="61" t="s">
        <v>19</v>
      </c>
      <c r="D21" s="61"/>
      <c r="E21" s="31"/>
      <c r="F21" s="37"/>
      <c r="G21" s="32">
        <v>45.96</v>
      </c>
      <c r="H21" s="57">
        <f>G21*$H$6</f>
        <v>70.59</v>
      </c>
      <c r="I21" s="38">
        <f>F19*G21</f>
        <v>13397.8</v>
      </c>
      <c r="J21" s="39"/>
      <c r="K21" s="45">
        <f>$F$19*H21</f>
        <v>20577.689999999999</v>
      </c>
      <c r="BN21" s="23"/>
      <c r="BQ21" s="3" t="s">
        <v>19</v>
      </c>
      <c r="BV21" s="24"/>
    </row>
    <row r="22" spans="1:74" customFormat="1" ht="15" x14ac:dyDescent="0.25">
      <c r="A22" s="29"/>
      <c r="B22" s="36"/>
      <c r="C22" s="61" t="s">
        <v>20</v>
      </c>
      <c r="D22" s="61"/>
      <c r="E22" s="31"/>
      <c r="F22" s="37"/>
      <c r="G22" s="39"/>
      <c r="H22" s="39"/>
      <c r="I22" s="39"/>
      <c r="J22" s="39"/>
      <c r="K22" s="39"/>
      <c r="BN22" s="23"/>
      <c r="BR22" s="3" t="s">
        <v>20</v>
      </c>
      <c r="BV22" s="24"/>
    </row>
    <row r="23" spans="1:74" customFormat="1" ht="15" x14ac:dyDescent="0.25">
      <c r="A23" s="29"/>
      <c r="B23" s="36"/>
      <c r="C23" s="61" t="s">
        <v>21</v>
      </c>
      <c r="D23" s="61"/>
      <c r="E23" s="31"/>
      <c r="F23" s="37"/>
      <c r="G23" s="32">
        <v>1.04</v>
      </c>
      <c r="H23" s="57">
        <f>G23*$H$6/1.20409902725</f>
        <v>1.33</v>
      </c>
      <c r="I23" s="32">
        <f>F19*G23</f>
        <v>303.17</v>
      </c>
      <c r="J23" s="39"/>
      <c r="K23" s="58">
        <f>$F$19*H23</f>
        <v>387.71</v>
      </c>
      <c r="BN23" s="23"/>
      <c r="BS23" s="3" t="s">
        <v>21</v>
      </c>
      <c r="BV23" s="24"/>
    </row>
    <row r="24" spans="1:74" customFormat="1" ht="15" x14ac:dyDescent="0.25">
      <c r="A24" s="29"/>
      <c r="B24" s="36"/>
      <c r="C24" s="61" t="s">
        <v>32</v>
      </c>
      <c r="D24" s="61"/>
      <c r="E24" s="31" t="s">
        <v>23</v>
      </c>
      <c r="F24" s="40">
        <v>89</v>
      </c>
      <c r="G24" s="39"/>
      <c r="H24" s="39"/>
      <c r="I24" s="38">
        <f>I20*F24/100</f>
        <v>53829.42</v>
      </c>
      <c r="J24" s="39"/>
      <c r="K24" s="38">
        <f>$K$20*F24/100</f>
        <v>82674.399999999994</v>
      </c>
      <c r="BN24" s="23"/>
      <c r="BT24" s="3" t="s">
        <v>32</v>
      </c>
      <c r="BV24" s="24"/>
    </row>
    <row r="25" spans="1:74" customFormat="1" ht="15" x14ac:dyDescent="0.25">
      <c r="A25" s="29"/>
      <c r="B25" s="36"/>
      <c r="C25" s="61" t="s">
        <v>33</v>
      </c>
      <c r="D25" s="61"/>
      <c r="E25" s="31" t="s">
        <v>23</v>
      </c>
      <c r="F25" s="40">
        <v>45</v>
      </c>
      <c r="G25" s="39"/>
      <c r="H25" s="39"/>
      <c r="I25" s="38">
        <f>I20*F25/100</f>
        <v>27217.119999999999</v>
      </c>
      <c r="J25" s="39"/>
      <c r="K25" s="38">
        <f>$K$20*F25/100</f>
        <v>41801.660000000003</v>
      </c>
      <c r="BN25" s="23"/>
      <c r="BT25" s="3" t="s">
        <v>33</v>
      </c>
      <c r="BV25" s="24"/>
    </row>
    <row r="26" spans="1:74" customFormat="1" ht="15" x14ac:dyDescent="0.25">
      <c r="A26" s="29"/>
      <c r="B26" s="36"/>
      <c r="C26" s="61" t="s">
        <v>25</v>
      </c>
      <c r="D26" s="61"/>
      <c r="E26" s="31" t="s">
        <v>26</v>
      </c>
      <c r="F26" s="37"/>
      <c r="G26" s="32">
        <v>0.34</v>
      </c>
      <c r="H26" s="32"/>
      <c r="I26" s="39"/>
      <c r="J26" s="41">
        <v>113.98</v>
      </c>
      <c r="K26" s="39"/>
      <c r="BN26" s="23"/>
      <c r="BU26" s="3" t="s">
        <v>25</v>
      </c>
      <c r="BV26" s="24"/>
    </row>
    <row r="27" spans="1:74" customFormat="1" ht="21" customHeight="1" x14ac:dyDescent="0.25">
      <c r="A27" s="42"/>
      <c r="B27" s="43"/>
      <c r="C27" s="62" t="s">
        <v>27</v>
      </c>
      <c r="D27" s="62"/>
      <c r="E27" s="42"/>
      <c r="F27" s="44"/>
      <c r="G27" s="44"/>
      <c r="H27" s="44"/>
      <c r="I27" s="45">
        <f>I20+I21+I24+I25+I23</f>
        <v>155230</v>
      </c>
      <c r="J27" s="44">
        <f>IF(L27&lt;&gt;0,ROUND(I27/L27,2),"")</f>
        <v>532.5</v>
      </c>
      <c r="K27" s="45">
        <f>K20+K21+K24+K25+K23</f>
        <v>238334.04</v>
      </c>
      <c r="L27" s="25">
        <v>291.51</v>
      </c>
      <c r="BN27" s="23"/>
      <c r="BV27" s="24" t="s">
        <v>27</v>
      </c>
    </row>
    <row r="28" spans="1:74" customFormat="1" ht="15" customHeight="1" x14ac:dyDescent="0.25">
      <c r="A28" s="46"/>
      <c r="B28" s="46"/>
      <c r="C28" s="60" t="s">
        <v>51</v>
      </c>
      <c r="D28" s="60"/>
      <c r="E28" s="47"/>
      <c r="F28" s="48">
        <f>J26</f>
        <v>113.98</v>
      </c>
      <c r="G28" s="48"/>
      <c r="H28" s="48">
        <f>K27/F28</f>
        <v>2091.02</v>
      </c>
      <c r="I28" s="50">
        <f>F28*G28</f>
        <v>0</v>
      </c>
      <c r="J28" s="54">
        <f>K27/F28</f>
        <v>2091.02</v>
      </c>
      <c r="K28" s="50">
        <f>F28*H28</f>
        <v>238334.46</v>
      </c>
      <c r="L28" t="s">
        <v>56</v>
      </c>
      <c r="BN28" s="23"/>
      <c r="BV28" s="24"/>
    </row>
    <row r="29" spans="1:74" customFormat="1" ht="21" customHeight="1" x14ac:dyDescent="0.25">
      <c r="A29" s="29" t="s">
        <v>34</v>
      </c>
      <c r="B29" s="30" t="s">
        <v>35</v>
      </c>
      <c r="C29" s="61" t="s">
        <v>59</v>
      </c>
      <c r="D29" s="61"/>
      <c r="E29" s="31" t="s">
        <v>37</v>
      </c>
      <c r="F29" s="32">
        <v>0.87</v>
      </c>
      <c r="G29" s="33">
        <f>(I30+I31+I34+I35)/F29</f>
        <v>3378.3</v>
      </c>
      <c r="H29" s="33"/>
      <c r="I29" s="34"/>
      <c r="J29" s="35"/>
      <c r="K29" s="34"/>
      <c r="BN29" s="23"/>
      <c r="BO29" s="3" t="s">
        <v>36</v>
      </c>
      <c r="BV29" s="24"/>
    </row>
    <row r="30" spans="1:74" customFormat="1" ht="15" x14ac:dyDescent="0.25">
      <c r="A30" s="29"/>
      <c r="B30" s="36"/>
      <c r="C30" s="61" t="s">
        <v>18</v>
      </c>
      <c r="D30" s="61"/>
      <c r="E30" s="31"/>
      <c r="F30" s="37"/>
      <c r="G30" s="32">
        <v>1343.62</v>
      </c>
      <c r="H30" s="57">
        <f>G30*$H$6</f>
        <v>2063.58</v>
      </c>
      <c r="I30" s="38">
        <f>F29*G30</f>
        <v>1168.95</v>
      </c>
      <c r="J30" s="39"/>
      <c r="K30" s="45">
        <f>$F$29*H30</f>
        <v>1795.31</v>
      </c>
      <c r="BN30" s="23"/>
      <c r="BP30" s="3" t="s">
        <v>18</v>
      </c>
      <c r="BV30" s="24"/>
    </row>
    <row r="31" spans="1:74" customFormat="1" ht="15" x14ac:dyDescent="0.25">
      <c r="A31" s="29"/>
      <c r="B31" s="36"/>
      <c r="C31" s="61" t="s">
        <v>19</v>
      </c>
      <c r="D31" s="61"/>
      <c r="E31" s="31"/>
      <c r="F31" s="37"/>
      <c r="G31" s="32">
        <v>32.68</v>
      </c>
      <c r="H31" s="57">
        <f>G31*$H$6</f>
        <v>50.19</v>
      </c>
      <c r="I31" s="32">
        <f>F29*G31</f>
        <v>28.43</v>
      </c>
      <c r="J31" s="39"/>
      <c r="K31" s="58">
        <f>$F$29*H31</f>
        <v>43.67</v>
      </c>
      <c r="BN31" s="23"/>
      <c r="BQ31" s="3" t="s">
        <v>19</v>
      </c>
      <c r="BV31" s="24"/>
    </row>
    <row r="32" spans="1:74" customFormat="1" ht="15" x14ac:dyDescent="0.25">
      <c r="A32" s="29"/>
      <c r="B32" s="36"/>
      <c r="C32" s="61" t="s">
        <v>20</v>
      </c>
      <c r="D32" s="61"/>
      <c r="E32" s="31"/>
      <c r="F32" s="37"/>
      <c r="G32" s="39"/>
      <c r="H32" s="39"/>
      <c r="I32" s="39"/>
      <c r="J32" s="39"/>
      <c r="K32" s="39"/>
      <c r="BN32" s="23"/>
      <c r="BR32" s="3" t="s">
        <v>20</v>
      </c>
      <c r="BV32" s="24"/>
    </row>
    <row r="33" spans="1:74" customFormat="1" ht="15" x14ac:dyDescent="0.25">
      <c r="A33" s="29"/>
      <c r="B33" s="36"/>
      <c r="C33" s="61" t="s">
        <v>21</v>
      </c>
      <c r="D33" s="61"/>
      <c r="E33" s="31"/>
      <c r="F33" s="37"/>
      <c r="G33" s="39"/>
      <c r="H33" s="57">
        <f>G33*$H$6</f>
        <v>0</v>
      </c>
      <c r="I33" s="39"/>
      <c r="J33" s="39"/>
      <c r="K33" s="44">
        <f>$F$29*H33</f>
        <v>0</v>
      </c>
      <c r="BN33" s="23"/>
      <c r="BS33" s="3" t="s">
        <v>21</v>
      </c>
      <c r="BV33" s="24"/>
    </row>
    <row r="34" spans="1:74" customFormat="1" ht="15" x14ac:dyDescent="0.25">
      <c r="A34" s="29"/>
      <c r="B34" s="36"/>
      <c r="C34" s="61" t="s">
        <v>38</v>
      </c>
      <c r="D34" s="61"/>
      <c r="E34" s="31" t="s">
        <v>23</v>
      </c>
      <c r="F34" s="40">
        <v>100</v>
      </c>
      <c r="G34" s="39"/>
      <c r="H34" s="39"/>
      <c r="I34" s="38">
        <f>I30*F34/100</f>
        <v>1168.95</v>
      </c>
      <c r="J34" s="39"/>
      <c r="K34" s="38">
        <f>$K$30*F34/100</f>
        <v>1795.31</v>
      </c>
      <c r="BN34" s="23"/>
      <c r="BT34" s="3" t="s">
        <v>38</v>
      </c>
      <c r="BV34" s="24"/>
    </row>
    <row r="35" spans="1:74" customFormat="1" ht="15" x14ac:dyDescent="0.25">
      <c r="A35" s="29"/>
      <c r="B35" s="36"/>
      <c r="C35" s="61" t="s">
        <v>39</v>
      </c>
      <c r="D35" s="61"/>
      <c r="E35" s="31" t="s">
        <v>23</v>
      </c>
      <c r="F35" s="40">
        <v>49</v>
      </c>
      <c r="G35" s="39"/>
      <c r="H35" s="39"/>
      <c r="I35" s="32">
        <f>I30*F35/100</f>
        <v>572.79</v>
      </c>
      <c r="J35" s="39"/>
      <c r="K35" s="32">
        <f>$K$30*F35/100</f>
        <v>879.7</v>
      </c>
      <c r="BN35" s="23"/>
      <c r="BT35" s="3" t="s">
        <v>39</v>
      </c>
      <c r="BV35" s="24"/>
    </row>
    <row r="36" spans="1:74" customFormat="1" ht="15" x14ac:dyDescent="0.25">
      <c r="A36" s="29"/>
      <c r="B36" s="36"/>
      <c r="C36" s="61" t="s">
        <v>25</v>
      </c>
      <c r="D36" s="61"/>
      <c r="E36" s="31" t="s">
        <v>26</v>
      </c>
      <c r="F36" s="37"/>
      <c r="G36" s="32">
        <v>1.91</v>
      </c>
      <c r="H36" s="32"/>
      <c r="I36" s="39"/>
      <c r="J36" s="41">
        <v>1.91</v>
      </c>
      <c r="K36" s="39"/>
      <c r="BN36" s="23"/>
      <c r="BU36" s="3" t="s">
        <v>25</v>
      </c>
      <c r="BV36" s="24"/>
    </row>
    <row r="37" spans="1:74" customFormat="1" ht="15" x14ac:dyDescent="0.25">
      <c r="A37" s="42"/>
      <c r="B37" s="43"/>
      <c r="C37" s="62" t="s">
        <v>27</v>
      </c>
      <c r="D37" s="62"/>
      <c r="E37" s="42"/>
      <c r="F37" s="44"/>
      <c r="G37" s="44"/>
      <c r="H37" s="44"/>
      <c r="I37" s="45">
        <f>I30+I31+I34+I35</f>
        <v>2939.12</v>
      </c>
      <c r="J37" s="44">
        <f>IF(L37&lt;&gt;0,ROUND(I37/L37,2),"")</f>
        <v>3378.3</v>
      </c>
      <c r="K37" s="45">
        <f>K30+K31+K34+K35+K33</f>
        <v>4513.99</v>
      </c>
      <c r="L37" s="25">
        <v>0.87</v>
      </c>
      <c r="BN37" s="23"/>
      <c r="BV37" s="24" t="s">
        <v>27</v>
      </c>
    </row>
    <row r="38" spans="1:74" customFormat="1" ht="15" x14ac:dyDescent="0.25">
      <c r="A38" s="46"/>
      <c r="B38" s="46"/>
      <c r="C38" s="60" t="s">
        <v>51</v>
      </c>
      <c r="D38" s="60"/>
      <c r="E38" s="47"/>
      <c r="F38" s="49">
        <f>J36</f>
        <v>1.91</v>
      </c>
      <c r="G38" s="48"/>
      <c r="H38" s="48">
        <f>K37/F38</f>
        <v>2363.35</v>
      </c>
      <c r="I38" s="50">
        <f>F38*G38</f>
        <v>0</v>
      </c>
      <c r="J38" s="54">
        <f>K37/F38</f>
        <v>2363.35</v>
      </c>
      <c r="K38" s="50">
        <f>F38*H38</f>
        <v>4514</v>
      </c>
      <c r="L38" t="s">
        <v>56</v>
      </c>
      <c r="BN38" s="23"/>
      <c r="BV38" s="24"/>
    </row>
    <row r="39" spans="1:74" customFormat="1" ht="33" customHeight="1" x14ac:dyDescent="0.25">
      <c r="A39" s="29" t="s">
        <v>40</v>
      </c>
      <c r="B39" s="30" t="s">
        <v>41</v>
      </c>
      <c r="C39" s="61" t="s">
        <v>60</v>
      </c>
      <c r="D39" s="61"/>
      <c r="E39" s="31" t="s">
        <v>43</v>
      </c>
      <c r="F39" s="51">
        <v>0.47799999999999998</v>
      </c>
      <c r="G39" s="33">
        <f>(I40+I41+I44+I45+I43)/F39</f>
        <v>36009.96</v>
      </c>
      <c r="H39" s="33"/>
      <c r="I39" s="34"/>
      <c r="J39" s="35"/>
      <c r="K39" s="34"/>
      <c r="BN39" s="23"/>
      <c r="BO39" s="3" t="s">
        <v>42</v>
      </c>
      <c r="BV39" s="24"/>
    </row>
    <row r="40" spans="1:74" customFormat="1" ht="15" x14ac:dyDescent="0.25">
      <c r="A40" s="29"/>
      <c r="B40" s="36"/>
      <c r="C40" s="61" t="s">
        <v>18</v>
      </c>
      <c r="D40" s="61"/>
      <c r="E40" s="31"/>
      <c r="F40" s="37"/>
      <c r="G40" s="32">
        <v>12546.69</v>
      </c>
      <c r="H40" s="57">
        <f>G40*$H$6</f>
        <v>19269.7</v>
      </c>
      <c r="I40" s="38">
        <f>F39*G40</f>
        <v>5997.32</v>
      </c>
      <c r="J40" s="39"/>
      <c r="K40" s="38">
        <f>$F$39*H40</f>
        <v>9210.92</v>
      </c>
      <c r="BN40" s="23"/>
      <c r="BP40" s="3" t="s">
        <v>18</v>
      </c>
      <c r="BV40" s="24"/>
    </row>
    <row r="41" spans="1:74" customFormat="1" ht="15" x14ac:dyDescent="0.25">
      <c r="A41" s="29"/>
      <c r="B41" s="36"/>
      <c r="C41" s="61" t="s">
        <v>19</v>
      </c>
      <c r="D41" s="61"/>
      <c r="E41" s="31"/>
      <c r="F41" s="37"/>
      <c r="G41" s="32">
        <v>2853.87</v>
      </c>
      <c r="H41" s="57">
        <f>G41*$H$6</f>
        <v>4383.09</v>
      </c>
      <c r="I41" s="38">
        <f>F39*G41</f>
        <v>1364.15</v>
      </c>
      <c r="J41" s="39"/>
      <c r="K41" s="38">
        <f>$F$39*H41</f>
        <v>2095.12</v>
      </c>
      <c r="BN41" s="23"/>
      <c r="BQ41" s="3" t="s">
        <v>19</v>
      </c>
      <c r="BV41" s="24"/>
    </row>
    <row r="42" spans="1:74" customFormat="1" ht="15" x14ac:dyDescent="0.25">
      <c r="A42" s="29"/>
      <c r="B42" s="36"/>
      <c r="C42" s="61" t="s">
        <v>20</v>
      </c>
      <c r="D42" s="61"/>
      <c r="E42" s="31"/>
      <c r="F42" s="37"/>
      <c r="G42" s="39"/>
      <c r="H42" s="39"/>
      <c r="I42" s="39"/>
      <c r="J42" s="39"/>
      <c r="K42" s="39"/>
      <c r="BN42" s="23"/>
      <c r="BR42" s="3" t="s">
        <v>20</v>
      </c>
      <c r="BV42" s="24"/>
    </row>
    <row r="43" spans="1:74" customFormat="1" ht="15" x14ac:dyDescent="0.25">
      <c r="A43" s="29"/>
      <c r="B43" s="36"/>
      <c r="C43" s="61" t="s">
        <v>21</v>
      </c>
      <c r="D43" s="61"/>
      <c r="E43" s="31"/>
      <c r="F43" s="37"/>
      <c r="G43" s="32">
        <v>1162.01</v>
      </c>
      <c r="H43" s="57">
        <f>G43*$H$6/1.20409902725</f>
        <v>1482.15</v>
      </c>
      <c r="I43" s="32">
        <f>F39*G43</f>
        <v>555.44000000000005</v>
      </c>
      <c r="J43" s="39"/>
      <c r="K43" s="32">
        <f>$F$39*H43</f>
        <v>708.47</v>
      </c>
      <c r="BN43" s="23"/>
      <c r="BS43" s="3" t="s">
        <v>21</v>
      </c>
      <c r="BV43" s="24"/>
    </row>
    <row r="44" spans="1:74" customFormat="1" ht="15" x14ac:dyDescent="0.25">
      <c r="A44" s="29"/>
      <c r="B44" s="36"/>
      <c r="C44" s="61" t="s">
        <v>22</v>
      </c>
      <c r="D44" s="61"/>
      <c r="E44" s="31" t="s">
        <v>23</v>
      </c>
      <c r="F44" s="40">
        <v>93</v>
      </c>
      <c r="G44" s="39"/>
      <c r="H44" s="39"/>
      <c r="I44" s="38">
        <f>I40*F44/100</f>
        <v>5577.51</v>
      </c>
      <c r="J44" s="39"/>
      <c r="K44" s="38">
        <f>$K$40*F44/100</f>
        <v>8566.16</v>
      </c>
      <c r="BN44" s="23"/>
      <c r="BT44" s="3" t="s">
        <v>22</v>
      </c>
      <c r="BV44" s="24"/>
    </row>
    <row r="45" spans="1:74" customFormat="1" ht="15" x14ac:dyDescent="0.25">
      <c r="A45" s="29"/>
      <c r="B45" s="36"/>
      <c r="C45" s="61" t="s">
        <v>24</v>
      </c>
      <c r="D45" s="61"/>
      <c r="E45" s="31" t="s">
        <v>23</v>
      </c>
      <c r="F45" s="40">
        <v>62</v>
      </c>
      <c r="G45" s="39"/>
      <c r="H45" s="39"/>
      <c r="I45" s="38">
        <f>I40*F45/100</f>
        <v>3718.34</v>
      </c>
      <c r="J45" s="39"/>
      <c r="K45" s="38">
        <f>$K$40*F45/100</f>
        <v>5710.77</v>
      </c>
      <c r="BN45" s="23"/>
      <c r="BT45" s="3" t="s">
        <v>24</v>
      </c>
      <c r="BV45" s="24"/>
    </row>
    <row r="46" spans="1:74" customFormat="1" ht="15" x14ac:dyDescent="0.25">
      <c r="A46" s="29"/>
      <c r="B46" s="36"/>
      <c r="C46" s="61" t="s">
        <v>25</v>
      </c>
      <c r="D46" s="61"/>
      <c r="E46" s="31" t="s">
        <v>26</v>
      </c>
      <c r="F46" s="37"/>
      <c r="G46" s="32">
        <v>16.73</v>
      </c>
      <c r="H46" s="32"/>
      <c r="I46" s="39"/>
      <c r="J46" s="52">
        <v>9.1999999999999993</v>
      </c>
      <c r="K46" s="39"/>
      <c r="BN46" s="23"/>
      <c r="BU46" s="3" t="s">
        <v>25</v>
      </c>
      <c r="BV46" s="24"/>
    </row>
    <row r="47" spans="1:74" customFormat="1" ht="15" x14ac:dyDescent="0.25">
      <c r="A47" s="42"/>
      <c r="B47" s="43"/>
      <c r="C47" s="62" t="s">
        <v>27</v>
      </c>
      <c r="D47" s="62"/>
      <c r="E47" s="42"/>
      <c r="F47" s="44"/>
      <c r="G47" s="44"/>
      <c r="H47" s="44"/>
      <c r="I47" s="45">
        <f>I40+I41+I43+I44+I45</f>
        <v>17212.759999999998</v>
      </c>
      <c r="J47" s="44">
        <f>IF(L47&lt;&gt;0,ROUND(I47/L47,2),"")</f>
        <v>36009.96</v>
      </c>
      <c r="K47" s="45">
        <f>K40+K41+K44+K45+K43</f>
        <v>26291.439999999999</v>
      </c>
      <c r="L47" s="26">
        <v>0.47799999999999998</v>
      </c>
      <c r="BN47" s="23"/>
      <c r="BV47" s="24" t="s">
        <v>27</v>
      </c>
    </row>
    <row r="48" spans="1:74" customFormat="1" ht="15" x14ac:dyDescent="0.25">
      <c r="A48" s="46"/>
      <c r="B48" s="46"/>
      <c r="C48" s="60" t="s">
        <v>51</v>
      </c>
      <c r="D48" s="60"/>
      <c r="E48" s="47"/>
      <c r="F48" s="49">
        <f>J46</f>
        <v>9.1999999999999993</v>
      </c>
      <c r="G48" s="48"/>
      <c r="H48" s="48">
        <f>K47/F48</f>
        <v>2857.77</v>
      </c>
      <c r="I48" s="50">
        <f>F48*G48</f>
        <v>0</v>
      </c>
      <c r="J48" s="54">
        <f>K47/F48</f>
        <v>2857.77</v>
      </c>
      <c r="K48" s="50">
        <f>F48*H48</f>
        <v>26291.48</v>
      </c>
      <c r="L48" t="s">
        <v>56</v>
      </c>
      <c r="BN48" s="23"/>
      <c r="BV48" s="24"/>
    </row>
    <row r="49" spans="1:75" customFormat="1" ht="30" customHeight="1" x14ac:dyDescent="0.25">
      <c r="A49" s="29" t="s">
        <v>44</v>
      </c>
      <c r="B49" s="30" t="s">
        <v>45</v>
      </c>
      <c r="C49" s="61" t="s">
        <v>61</v>
      </c>
      <c r="D49" s="61"/>
      <c r="E49" s="31" t="s">
        <v>47</v>
      </c>
      <c r="F49" s="51">
        <v>1.018</v>
      </c>
      <c r="G49" s="33">
        <v>371.85</v>
      </c>
      <c r="H49" s="33"/>
      <c r="I49" s="34"/>
      <c r="J49" s="41">
        <v>0.01</v>
      </c>
      <c r="K49" s="34"/>
      <c r="BN49" s="23"/>
      <c r="BO49" s="3" t="s">
        <v>46</v>
      </c>
      <c r="BV49" s="24"/>
    </row>
    <row r="50" spans="1:75" customFormat="1" ht="15" x14ac:dyDescent="0.25">
      <c r="A50" s="29"/>
      <c r="B50" s="36"/>
      <c r="C50" s="61" t="s">
        <v>18</v>
      </c>
      <c r="D50" s="61"/>
      <c r="E50" s="31"/>
      <c r="F50" s="37"/>
      <c r="G50" s="32">
        <v>3587.78</v>
      </c>
      <c r="H50" s="57">
        <f>G50*$H$6</f>
        <v>5510.25</v>
      </c>
      <c r="I50" s="38">
        <f>F49*G50</f>
        <v>3652.36</v>
      </c>
      <c r="J50" s="39"/>
      <c r="K50" s="45">
        <f>$F$49*H50</f>
        <v>5609.43</v>
      </c>
      <c r="BN50" s="23"/>
      <c r="BP50" s="3" t="s">
        <v>18</v>
      </c>
      <c r="BV50" s="24"/>
    </row>
    <row r="51" spans="1:75" customFormat="1" ht="15" x14ac:dyDescent="0.25">
      <c r="A51" s="29"/>
      <c r="B51" s="36"/>
      <c r="C51" s="61" t="s">
        <v>19</v>
      </c>
      <c r="D51" s="61"/>
      <c r="E51" s="31"/>
      <c r="F51" s="37"/>
      <c r="G51" s="32">
        <v>131.76</v>
      </c>
      <c r="H51" s="57">
        <f>G51*$H$6</f>
        <v>202.36</v>
      </c>
      <c r="I51" s="32">
        <f>F49*G51</f>
        <v>134.13</v>
      </c>
      <c r="J51" s="39"/>
      <c r="K51" s="58">
        <f>$F$49*H51</f>
        <v>206</v>
      </c>
      <c r="BN51" s="23"/>
      <c r="BQ51" s="3" t="s">
        <v>19</v>
      </c>
      <c r="BV51" s="24"/>
    </row>
    <row r="52" spans="1:75" customFormat="1" ht="15" x14ac:dyDescent="0.25">
      <c r="A52" s="29"/>
      <c r="B52" s="36"/>
      <c r="C52" s="61" t="s">
        <v>20</v>
      </c>
      <c r="D52" s="61"/>
      <c r="E52" s="31"/>
      <c r="F52" s="37"/>
      <c r="G52" s="39"/>
      <c r="H52" s="39"/>
      <c r="I52" s="39"/>
      <c r="J52" s="39"/>
      <c r="K52" s="39"/>
      <c r="BN52" s="23"/>
      <c r="BR52" s="3" t="s">
        <v>20</v>
      </c>
      <c r="BV52" s="24"/>
    </row>
    <row r="53" spans="1:75" customFormat="1" ht="15" x14ac:dyDescent="0.25">
      <c r="A53" s="29"/>
      <c r="B53" s="36"/>
      <c r="C53" s="61" t="s">
        <v>21</v>
      </c>
      <c r="D53" s="61"/>
      <c r="E53" s="31"/>
      <c r="F53" s="37"/>
      <c r="G53" s="32">
        <v>2205.87</v>
      </c>
      <c r="H53" s="57">
        <f>G53*$H$6/1.20409902725</f>
        <v>2813.61</v>
      </c>
      <c r="I53" s="38">
        <f>F49*G53</f>
        <v>2245.58</v>
      </c>
      <c r="J53" s="39"/>
      <c r="K53" s="45">
        <f>$F$49*H53</f>
        <v>2864.25</v>
      </c>
      <c r="BN53" s="23"/>
      <c r="BS53" s="3" t="s">
        <v>21</v>
      </c>
      <c r="BV53" s="24"/>
    </row>
    <row r="54" spans="1:75" customFormat="1" ht="15" x14ac:dyDescent="0.25">
      <c r="A54" s="29"/>
      <c r="B54" s="36"/>
      <c r="C54" s="61" t="s">
        <v>48</v>
      </c>
      <c r="D54" s="61"/>
      <c r="E54" s="31" t="s">
        <v>23</v>
      </c>
      <c r="F54" s="40">
        <v>94</v>
      </c>
      <c r="G54" s="39"/>
      <c r="H54" s="39"/>
      <c r="I54" s="38">
        <f>I50*F54/100</f>
        <v>3433.22</v>
      </c>
      <c r="J54" s="39"/>
      <c r="K54" s="38">
        <f>$K$50*F54/100</f>
        <v>5272.86</v>
      </c>
      <c r="BN54" s="23"/>
      <c r="BT54" s="3" t="s">
        <v>48</v>
      </c>
      <c r="BV54" s="24"/>
    </row>
    <row r="55" spans="1:75" customFormat="1" ht="15" x14ac:dyDescent="0.25">
      <c r="A55" s="29"/>
      <c r="B55" s="36"/>
      <c r="C55" s="61" t="s">
        <v>49</v>
      </c>
      <c r="D55" s="61"/>
      <c r="E55" s="31" t="s">
        <v>23</v>
      </c>
      <c r="F55" s="40">
        <v>51</v>
      </c>
      <c r="G55" s="39"/>
      <c r="H55" s="39"/>
      <c r="I55" s="38">
        <f>I50*F55/100</f>
        <v>1862.7</v>
      </c>
      <c r="J55" s="39"/>
      <c r="K55" s="38">
        <f>$K$50*F55/100</f>
        <v>2860.81</v>
      </c>
      <c r="BN55" s="23"/>
      <c r="BT55" s="3" t="s">
        <v>49</v>
      </c>
      <c r="BV55" s="24"/>
    </row>
    <row r="56" spans="1:75" customFormat="1" ht="15" x14ac:dyDescent="0.25">
      <c r="A56" s="29"/>
      <c r="B56" s="36"/>
      <c r="C56" s="61" t="s">
        <v>25</v>
      </c>
      <c r="D56" s="61"/>
      <c r="E56" s="31" t="s">
        <v>26</v>
      </c>
      <c r="F56" s="37"/>
      <c r="G56" s="32">
        <v>5.31</v>
      </c>
      <c r="H56" s="32"/>
      <c r="I56" s="39"/>
      <c r="J56" s="41">
        <v>6.22</v>
      </c>
      <c r="K56" s="39"/>
      <c r="BN56" s="23"/>
      <c r="BU56" s="3" t="s">
        <v>25</v>
      </c>
      <c r="BV56" s="24"/>
    </row>
    <row r="57" spans="1:75" customFormat="1" ht="15" x14ac:dyDescent="0.25">
      <c r="A57" s="42"/>
      <c r="B57" s="43"/>
      <c r="C57" s="62" t="s">
        <v>27</v>
      </c>
      <c r="D57" s="62"/>
      <c r="E57" s="42"/>
      <c r="F57" s="44"/>
      <c r="G57" s="44"/>
      <c r="H57" s="44"/>
      <c r="I57" s="45">
        <f>I50+I51+I53+I54+I55</f>
        <v>11327.99</v>
      </c>
      <c r="J57" s="44">
        <f>IF(L57&lt;&gt;0,ROUND(I57/L57,2),"")</f>
        <v>11127.69</v>
      </c>
      <c r="K57" s="45">
        <f>K50+K51+K54+K55+K53</f>
        <v>16813.349999999999</v>
      </c>
      <c r="L57" s="26">
        <v>1.018</v>
      </c>
      <c r="BN57" s="23"/>
      <c r="BV57" s="24" t="s">
        <v>27</v>
      </c>
    </row>
    <row r="58" spans="1:75" customFormat="1" ht="15" x14ac:dyDescent="0.25">
      <c r="A58" s="46"/>
      <c r="B58" s="46"/>
      <c r="C58" s="60" t="s">
        <v>51</v>
      </c>
      <c r="D58" s="60"/>
      <c r="E58" s="47"/>
      <c r="F58" s="49">
        <f>J56</f>
        <v>6.22</v>
      </c>
      <c r="G58" s="48"/>
      <c r="H58" s="48">
        <f>K57/F58</f>
        <v>2703.11</v>
      </c>
      <c r="I58" s="48">
        <f t="shared" ref="I58:J58" si="0">K57/H58</f>
        <v>6.22</v>
      </c>
      <c r="J58" s="48">
        <f t="shared" si="0"/>
        <v>0.16</v>
      </c>
      <c r="K58" s="50">
        <f>F58*H58</f>
        <v>16813.34</v>
      </c>
      <c r="BN58" s="23"/>
      <c r="BV58" s="24"/>
    </row>
    <row r="59" spans="1:75" customFormat="1" ht="15" x14ac:dyDescent="0.25">
      <c r="A59" s="27"/>
      <c r="B59" s="27"/>
      <c r="C59" s="63" t="s">
        <v>50</v>
      </c>
      <c r="D59" s="63"/>
      <c r="E59" s="63"/>
      <c r="F59" s="63"/>
      <c r="G59" s="63"/>
      <c r="H59" s="24"/>
      <c r="I59" s="28">
        <f>I58+I48+I38+I28+I18</f>
        <v>6.22</v>
      </c>
      <c r="J59" s="27"/>
      <c r="K59" s="28">
        <f>K58+K48+K38+K28+K18</f>
        <v>510873.1</v>
      </c>
      <c r="BW59" s="24" t="s">
        <v>50</v>
      </c>
    </row>
    <row r="60" spans="1:75" customFormat="1" ht="15" x14ac:dyDescent="0.25">
      <c r="A60" s="46"/>
      <c r="B60" s="46"/>
      <c r="C60" s="60" t="s">
        <v>55</v>
      </c>
      <c r="D60" s="60"/>
      <c r="E60" s="47"/>
      <c r="F60" s="48">
        <f>F58+F48+F38+F28+F18</f>
        <v>245.67</v>
      </c>
      <c r="G60" s="48"/>
      <c r="H60" s="48">
        <v>2079.5100000000002</v>
      </c>
      <c r="I60" s="48">
        <f t="shared" ref="I60" si="1">K59/H60</f>
        <v>245.67</v>
      </c>
      <c r="J60" s="48">
        <f t="shared" ref="J60" si="2">L59/I60</f>
        <v>0</v>
      </c>
      <c r="K60" s="50">
        <f>F60*H60</f>
        <v>510873.22</v>
      </c>
      <c r="L60" s="56" t="s">
        <v>56</v>
      </c>
      <c r="BN60" s="23"/>
      <c r="BV60" s="24"/>
    </row>
    <row r="61" spans="1:75" customFormat="1" ht="30" customHeight="1" x14ac:dyDescent="0.25"/>
  </sheetData>
  <mergeCells count="65">
    <mergeCell ref="C10:D10"/>
    <mergeCell ref="C11:D11"/>
    <mergeCell ref="C12:D12"/>
    <mergeCell ref="C9:D9"/>
    <mergeCell ref="A4:A6"/>
    <mergeCell ref="B4:B6"/>
    <mergeCell ref="C4:D6"/>
    <mergeCell ref="E4:E6"/>
    <mergeCell ref="H4:H5"/>
    <mergeCell ref="I4:I6"/>
    <mergeCell ref="K4:K6"/>
    <mergeCell ref="C7:D7"/>
    <mergeCell ref="A8:J8"/>
    <mergeCell ref="F4:F6"/>
    <mergeCell ref="G4:G6"/>
    <mergeCell ref="C13:D13"/>
    <mergeCell ref="C14:D14"/>
    <mergeCell ref="C27:D27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15:D15"/>
    <mergeCell ref="C39:D39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51:D51"/>
    <mergeCell ref="C40:D40"/>
    <mergeCell ref="C41:D41"/>
    <mergeCell ref="C42:D42"/>
    <mergeCell ref="C43:D43"/>
    <mergeCell ref="C44:D44"/>
    <mergeCell ref="C45:D45"/>
    <mergeCell ref="A1:K1"/>
    <mergeCell ref="A2:K2"/>
    <mergeCell ref="C58:D58"/>
    <mergeCell ref="C59:G59"/>
    <mergeCell ref="C60:D60"/>
    <mergeCell ref="C52:D52"/>
    <mergeCell ref="C53:D53"/>
    <mergeCell ref="C54:D54"/>
    <mergeCell ref="C55:D55"/>
    <mergeCell ref="C56:D56"/>
    <mergeCell ref="C57:D57"/>
    <mergeCell ref="C46:D46"/>
    <mergeCell ref="C47:D47"/>
    <mergeCell ref="C48:D48"/>
    <mergeCell ref="C49:D49"/>
    <mergeCell ref="C50:D50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60"/>
  <sheetViews>
    <sheetView workbookViewId="0">
      <selection activeCell="G56" sqref="G56"/>
    </sheetView>
  </sheetViews>
  <sheetFormatPr defaultColWidth="9.140625" defaultRowHeight="11.25" customHeight="1" x14ac:dyDescent="0.2"/>
  <cols>
    <col min="1" max="1" width="6.140625" style="1" customWidth="1"/>
    <col min="2" max="2" width="30.5703125" style="1" customWidth="1"/>
    <col min="3" max="4" width="18" style="1" customWidth="1"/>
    <col min="5" max="5" width="9.5703125" style="1" customWidth="1"/>
    <col min="6" max="6" width="9.85546875" style="1" customWidth="1"/>
    <col min="7" max="8" width="11.85546875" style="1" customWidth="1"/>
    <col min="9" max="9" width="13.7109375" style="1" hidden="1" customWidth="1"/>
    <col min="10" max="10" width="11.7109375" style="1" hidden="1" customWidth="1"/>
    <col min="11" max="11" width="13.7109375" style="1" customWidth="1"/>
    <col min="12" max="12" width="12.5703125" style="2" customWidth="1"/>
    <col min="13" max="16" width="9.140625" style="1"/>
    <col min="17" max="18" width="36.7109375" style="3" hidden="1" customWidth="1"/>
    <col min="19" max="23" width="58.7109375" style="4" hidden="1" customWidth="1"/>
    <col min="24" max="45" width="150.85546875" style="5" hidden="1" customWidth="1"/>
    <col min="46" max="50" width="67.28515625" style="6" hidden="1" customWidth="1"/>
    <col min="51" max="52" width="25.42578125" style="5" hidden="1" customWidth="1"/>
    <col min="53" max="54" width="25.42578125" style="7" hidden="1" customWidth="1"/>
    <col min="55" max="66" width="150.85546875" style="6" hidden="1" customWidth="1"/>
    <col min="67" max="74" width="36" style="3" hidden="1" customWidth="1"/>
    <col min="75" max="75" width="76" style="3" hidden="1" customWidth="1"/>
    <col min="76" max="79" width="55.42578125" style="8" hidden="1" customWidth="1"/>
    <col min="80" max="83" width="47" style="4" hidden="1" customWidth="1"/>
    <col min="84" max="87" width="55.42578125" style="8" hidden="1" customWidth="1"/>
    <col min="88" max="91" width="47" style="4" hidden="1" customWidth="1"/>
    <col min="92" max="16384" width="9.140625" style="1"/>
  </cols>
  <sheetData>
    <row r="1" spans="1:73" customFormat="1" ht="6" customHeight="1" x14ac:dyDescent="0.25">
      <c r="A1" s="13"/>
      <c r="B1" s="14"/>
      <c r="C1" s="15"/>
      <c r="D1" s="15"/>
      <c r="E1" s="15"/>
      <c r="F1" s="15"/>
      <c r="G1" s="15"/>
      <c r="H1" s="15"/>
      <c r="I1" s="71" t="s">
        <v>1</v>
      </c>
      <c r="J1" s="71"/>
      <c r="K1" s="53"/>
      <c r="L1" s="16"/>
      <c r="AY1" s="17" t="s">
        <v>1</v>
      </c>
      <c r="AZ1" s="17" t="s">
        <v>0</v>
      </c>
    </row>
    <row r="2" spans="1:73" customFormat="1" ht="15" x14ac:dyDescent="0.25">
      <c r="A2" s="67" t="s">
        <v>54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18"/>
      <c r="BA2" s="19" t="s">
        <v>2</v>
      </c>
      <c r="BB2" s="19" t="s">
        <v>0</v>
      </c>
    </row>
    <row r="3" spans="1:73" customFormat="1" ht="7.5" customHeight="1" x14ac:dyDescent="0.25">
      <c r="A3" s="12"/>
    </row>
    <row r="4" spans="1:73" customFormat="1" ht="13.5" customHeight="1" x14ac:dyDescent="0.25">
      <c r="A4" s="64" t="s">
        <v>3</v>
      </c>
      <c r="B4" s="64" t="s">
        <v>4</v>
      </c>
      <c r="C4" s="64" t="s">
        <v>5</v>
      </c>
      <c r="D4" s="64"/>
      <c r="E4" s="64" t="s">
        <v>6</v>
      </c>
      <c r="F4" s="68" t="s">
        <v>7</v>
      </c>
      <c r="G4" s="68" t="s">
        <v>8</v>
      </c>
      <c r="H4" s="68" t="s">
        <v>52</v>
      </c>
      <c r="I4" s="64" t="s">
        <v>9</v>
      </c>
      <c r="J4" s="20" t="s">
        <v>10</v>
      </c>
      <c r="K4" s="64" t="s">
        <v>53</v>
      </c>
    </row>
    <row r="5" spans="1:73" customFormat="1" ht="22.5" x14ac:dyDescent="0.25">
      <c r="A5" s="64"/>
      <c r="B5" s="64"/>
      <c r="C5" s="64"/>
      <c r="D5" s="64"/>
      <c r="E5" s="64"/>
      <c r="F5" s="69"/>
      <c r="G5" s="69"/>
      <c r="H5" s="70"/>
      <c r="I5" s="64"/>
      <c r="J5" s="21" t="s">
        <v>11</v>
      </c>
      <c r="K5" s="64"/>
    </row>
    <row r="6" spans="1:73" customFormat="1" ht="22.5" x14ac:dyDescent="0.25">
      <c r="A6" s="64"/>
      <c r="B6" s="64"/>
      <c r="C6" s="64"/>
      <c r="D6" s="64"/>
      <c r="E6" s="64"/>
      <c r="F6" s="70"/>
      <c r="G6" s="70"/>
      <c r="H6" s="55">
        <f>1.0121*1.033*1.20409902725*1.22</f>
        <v>1.5358392999999999</v>
      </c>
      <c r="I6" s="64"/>
      <c r="J6" s="21" t="s">
        <v>12</v>
      </c>
      <c r="K6" s="64"/>
    </row>
    <row r="7" spans="1:73" customFormat="1" ht="15" customHeight="1" x14ac:dyDescent="0.25">
      <c r="A7" s="22">
        <v>1</v>
      </c>
      <c r="B7" s="22">
        <v>2</v>
      </c>
      <c r="C7" s="65">
        <v>3</v>
      </c>
      <c r="D7" s="65"/>
      <c r="E7" s="22">
        <v>4</v>
      </c>
      <c r="F7" s="22">
        <v>5</v>
      </c>
      <c r="G7" s="22">
        <v>6</v>
      </c>
      <c r="H7" s="22">
        <v>7</v>
      </c>
      <c r="I7" s="22">
        <v>9</v>
      </c>
      <c r="J7" s="20">
        <v>10</v>
      </c>
      <c r="K7" s="22">
        <v>8</v>
      </c>
    </row>
    <row r="8" spans="1:73" customFormat="1" ht="15" x14ac:dyDescent="0.25">
      <c r="A8" s="66" t="s">
        <v>13</v>
      </c>
      <c r="B8" s="66"/>
      <c r="C8" s="66"/>
      <c r="D8" s="66"/>
      <c r="E8" s="66"/>
      <c r="F8" s="66"/>
      <c r="G8" s="66"/>
      <c r="H8" s="66"/>
      <c r="I8" s="66"/>
      <c r="J8" s="66"/>
      <c r="K8" s="23"/>
      <c r="BN8" s="23" t="s">
        <v>13</v>
      </c>
    </row>
    <row r="9" spans="1:73" customFormat="1" ht="33.75" x14ac:dyDescent="0.25">
      <c r="A9" s="29" t="s">
        <v>14</v>
      </c>
      <c r="B9" s="30" t="s">
        <v>15</v>
      </c>
      <c r="C9" s="61" t="s">
        <v>16</v>
      </c>
      <c r="D9" s="61"/>
      <c r="E9" s="31" t="s">
        <v>17</v>
      </c>
      <c r="F9" s="32">
        <v>292.49</v>
      </c>
      <c r="G9" s="33">
        <f>(I10+I11+I14+I15)/F9</f>
        <v>500.68</v>
      </c>
      <c r="H9" s="33"/>
      <c r="I9" s="34"/>
      <c r="J9" s="35"/>
      <c r="K9" s="34"/>
      <c r="BN9" s="23"/>
      <c r="BO9" s="3" t="s">
        <v>16</v>
      </c>
    </row>
    <row r="10" spans="1:73" customFormat="1" ht="15" x14ac:dyDescent="0.25">
      <c r="A10" s="29"/>
      <c r="B10" s="36"/>
      <c r="C10" s="61" t="s">
        <v>18</v>
      </c>
      <c r="D10" s="61"/>
      <c r="E10" s="31"/>
      <c r="F10" s="37"/>
      <c r="G10" s="32">
        <f>I10/F9</f>
        <v>193.43</v>
      </c>
      <c r="H10" s="32">
        <f>G10*$H$6</f>
        <v>297.08</v>
      </c>
      <c r="I10" s="38">
        <v>56575.67</v>
      </c>
      <c r="J10" s="39"/>
      <c r="K10" s="38">
        <f>$F$9*H10</f>
        <v>86892.93</v>
      </c>
      <c r="BN10" s="23"/>
      <c r="BP10" s="3" t="s">
        <v>18</v>
      </c>
    </row>
    <row r="11" spans="1:73" customFormat="1" ht="15" x14ac:dyDescent="0.25">
      <c r="A11" s="29"/>
      <c r="B11" s="36"/>
      <c r="C11" s="61" t="s">
        <v>19</v>
      </c>
      <c r="D11" s="61"/>
      <c r="E11" s="31"/>
      <c r="F11" s="37"/>
      <c r="G11" s="32">
        <f>I11/F9</f>
        <v>7.44</v>
      </c>
      <c r="H11" s="32">
        <f>G11*$H$6</f>
        <v>11.43</v>
      </c>
      <c r="I11" s="38">
        <v>2175.6</v>
      </c>
      <c r="J11" s="39"/>
      <c r="K11" s="38">
        <f>$F$9*H11</f>
        <v>3343.16</v>
      </c>
      <c r="BN11" s="23"/>
      <c r="BQ11" s="3" t="s">
        <v>19</v>
      </c>
    </row>
    <row r="12" spans="1:73" customFormat="1" ht="15" customHeight="1" x14ac:dyDescent="0.25">
      <c r="A12" s="29"/>
      <c r="B12" s="36"/>
      <c r="C12" s="61" t="s">
        <v>20</v>
      </c>
      <c r="D12" s="61"/>
      <c r="E12" s="31"/>
      <c r="F12" s="37"/>
      <c r="G12" s="39"/>
      <c r="H12" s="39"/>
      <c r="I12" s="39"/>
      <c r="J12" s="39"/>
      <c r="K12" s="39"/>
      <c r="BN12" s="23"/>
      <c r="BR12" s="3" t="s">
        <v>20</v>
      </c>
    </row>
    <row r="13" spans="1:73" customFormat="1" ht="15" customHeight="1" x14ac:dyDescent="0.25">
      <c r="A13" s="29"/>
      <c r="B13" s="36"/>
      <c r="C13" s="61" t="s">
        <v>21</v>
      </c>
      <c r="D13" s="61"/>
      <c r="E13" s="31"/>
      <c r="F13" s="37"/>
      <c r="G13" s="39">
        <v>0</v>
      </c>
      <c r="H13" s="39"/>
      <c r="I13" s="39">
        <f>F9*G13</f>
        <v>0</v>
      </c>
      <c r="J13" s="39"/>
      <c r="K13" s="39">
        <f>H9*I13</f>
        <v>0</v>
      </c>
      <c r="BN13" s="23"/>
      <c r="BS13" s="3" t="s">
        <v>21</v>
      </c>
    </row>
    <row r="14" spans="1:73" customFormat="1" ht="15" customHeight="1" x14ac:dyDescent="0.25">
      <c r="A14" s="29"/>
      <c r="B14" s="36"/>
      <c r="C14" s="61" t="s">
        <v>22</v>
      </c>
      <c r="D14" s="61"/>
      <c r="E14" s="31" t="s">
        <v>23</v>
      </c>
      <c r="F14" s="40">
        <v>93</v>
      </c>
      <c r="G14" s="39"/>
      <c r="H14" s="39"/>
      <c r="I14" s="38">
        <f>I10*F14/100</f>
        <v>52615.37</v>
      </c>
      <c r="J14" s="39"/>
      <c r="K14" s="38">
        <f>$K$10*F14/100</f>
        <v>80810.42</v>
      </c>
      <c r="BN14" s="23"/>
      <c r="BT14" s="3" t="s">
        <v>22</v>
      </c>
    </row>
    <row r="15" spans="1:73" customFormat="1" ht="15" customHeight="1" x14ac:dyDescent="0.25">
      <c r="A15" s="29"/>
      <c r="B15" s="36"/>
      <c r="C15" s="61" t="s">
        <v>24</v>
      </c>
      <c r="D15" s="61"/>
      <c r="E15" s="31" t="s">
        <v>23</v>
      </c>
      <c r="F15" s="40">
        <v>62</v>
      </c>
      <c r="G15" s="39"/>
      <c r="H15" s="39"/>
      <c r="I15" s="38">
        <f>I10*F15/100</f>
        <v>35076.92</v>
      </c>
      <c r="J15" s="39"/>
      <c r="K15" s="38">
        <f>$K$10*F15/100</f>
        <v>53873.62</v>
      </c>
      <c r="BN15" s="23"/>
      <c r="BT15" s="3" t="s">
        <v>24</v>
      </c>
    </row>
    <row r="16" spans="1:73" customFormat="1" ht="15" customHeight="1" x14ac:dyDescent="0.25">
      <c r="A16" s="29"/>
      <c r="B16" s="36"/>
      <c r="C16" s="61" t="s">
        <v>25</v>
      </c>
      <c r="D16" s="61"/>
      <c r="E16" s="31" t="s">
        <v>26</v>
      </c>
      <c r="F16" s="37"/>
      <c r="G16" s="32">
        <v>0.34</v>
      </c>
      <c r="H16" s="32"/>
      <c r="I16" s="39"/>
      <c r="J16" s="41">
        <v>114.36</v>
      </c>
      <c r="K16" s="39"/>
      <c r="BN16" s="23"/>
      <c r="BU16" s="3" t="s">
        <v>25</v>
      </c>
    </row>
    <row r="17" spans="1:74" customFormat="1" ht="15" customHeight="1" x14ac:dyDescent="0.25">
      <c r="A17" s="42"/>
      <c r="B17" s="43"/>
      <c r="C17" s="62" t="s">
        <v>27</v>
      </c>
      <c r="D17" s="62"/>
      <c r="E17" s="42"/>
      <c r="F17" s="44"/>
      <c r="G17" s="44"/>
      <c r="H17" s="44"/>
      <c r="I17" s="45">
        <f>I10+I11+I14+I15+I13</f>
        <v>146443.56</v>
      </c>
      <c r="J17" s="44">
        <f>IF(L17&lt;&gt;0,ROUND(I17/L17,2),"")</f>
        <v>500.68</v>
      </c>
      <c r="K17" s="45">
        <f>K10+K11+K14+K15+K13</f>
        <v>224920.13</v>
      </c>
      <c r="L17" s="25">
        <v>292.49</v>
      </c>
      <c r="BN17" s="23"/>
      <c r="BV17" s="24" t="s">
        <v>27</v>
      </c>
    </row>
    <row r="18" spans="1:74" customFormat="1" ht="15" customHeight="1" x14ac:dyDescent="0.25">
      <c r="A18" s="46"/>
      <c r="B18" s="46"/>
      <c r="C18" s="60" t="s">
        <v>51</v>
      </c>
      <c r="D18" s="60"/>
      <c r="E18" s="47"/>
      <c r="F18" s="48">
        <f>J16</f>
        <v>114.36</v>
      </c>
      <c r="G18" s="48">
        <v>1280.55</v>
      </c>
      <c r="H18" s="48"/>
      <c r="I18" s="50">
        <f>F18*G18</f>
        <v>146443.70000000001</v>
      </c>
      <c r="J18" s="54">
        <f>K17/F18</f>
        <v>1966.77</v>
      </c>
      <c r="K18" s="50">
        <f>F18*J18</f>
        <v>224919.82</v>
      </c>
      <c r="BN18" s="23"/>
      <c r="BV18" s="24"/>
    </row>
    <row r="19" spans="1:74" customFormat="1" ht="90" x14ac:dyDescent="0.25">
      <c r="A19" s="29" t="s">
        <v>28</v>
      </c>
      <c r="B19" s="30" t="s">
        <v>29</v>
      </c>
      <c r="C19" s="61" t="s">
        <v>30</v>
      </c>
      <c r="D19" s="61"/>
      <c r="E19" s="31" t="s">
        <v>31</v>
      </c>
      <c r="F19" s="32">
        <v>291.51</v>
      </c>
      <c r="G19" s="33">
        <f>(I20+I21+I24+I25+I23)/F19</f>
        <v>532.5</v>
      </c>
      <c r="H19" s="33"/>
      <c r="I19" s="34"/>
      <c r="J19" s="35"/>
      <c r="K19" s="34"/>
      <c r="BN19" s="23"/>
      <c r="BO19" s="3" t="s">
        <v>30</v>
      </c>
      <c r="BV19" s="24"/>
    </row>
    <row r="20" spans="1:74" customFormat="1" ht="15" x14ac:dyDescent="0.25">
      <c r="A20" s="29"/>
      <c r="B20" s="36"/>
      <c r="C20" s="61" t="s">
        <v>18</v>
      </c>
      <c r="D20" s="61"/>
      <c r="E20" s="31"/>
      <c r="F20" s="37"/>
      <c r="G20" s="32">
        <v>207.48</v>
      </c>
      <c r="H20" s="32">
        <f>G20*$H$6</f>
        <v>318.66000000000003</v>
      </c>
      <c r="I20" s="38">
        <f>F19*G20</f>
        <v>60482.49</v>
      </c>
      <c r="J20" s="39"/>
      <c r="K20" s="38">
        <f>$F$19*H20</f>
        <v>92892.58</v>
      </c>
      <c r="BN20" s="23"/>
      <c r="BP20" s="3" t="s">
        <v>18</v>
      </c>
      <c r="BV20" s="24"/>
    </row>
    <row r="21" spans="1:74" customFormat="1" ht="15" x14ac:dyDescent="0.25">
      <c r="A21" s="29"/>
      <c r="B21" s="36"/>
      <c r="C21" s="61" t="s">
        <v>19</v>
      </c>
      <c r="D21" s="61"/>
      <c r="E21" s="31"/>
      <c r="F21" s="37"/>
      <c r="G21" s="32">
        <v>45.96</v>
      </c>
      <c r="H21" s="32">
        <f>G21*$H$6</f>
        <v>70.59</v>
      </c>
      <c r="I21" s="38">
        <f>F19*G21</f>
        <v>13397.8</v>
      </c>
      <c r="J21" s="39"/>
      <c r="K21" s="38">
        <f>$F$19*H21</f>
        <v>20577.689999999999</v>
      </c>
      <c r="BN21" s="23"/>
      <c r="BQ21" s="3" t="s">
        <v>19</v>
      </c>
      <c r="BV21" s="24"/>
    </row>
    <row r="22" spans="1:74" customFormat="1" ht="15" x14ac:dyDescent="0.25">
      <c r="A22" s="29"/>
      <c r="B22" s="36"/>
      <c r="C22" s="61" t="s">
        <v>20</v>
      </c>
      <c r="D22" s="61"/>
      <c r="E22" s="31"/>
      <c r="F22" s="37"/>
      <c r="G22" s="39"/>
      <c r="H22" s="39"/>
      <c r="I22" s="39"/>
      <c r="J22" s="39"/>
      <c r="K22" s="39"/>
      <c r="BN22" s="23"/>
      <c r="BR22" s="3" t="s">
        <v>20</v>
      </c>
      <c r="BV22" s="24"/>
    </row>
    <row r="23" spans="1:74" customFormat="1" ht="15" x14ac:dyDescent="0.25">
      <c r="A23" s="29"/>
      <c r="B23" s="36"/>
      <c r="C23" s="61" t="s">
        <v>21</v>
      </c>
      <c r="D23" s="61"/>
      <c r="E23" s="31"/>
      <c r="F23" s="37"/>
      <c r="G23" s="32">
        <v>1.04</v>
      </c>
      <c r="H23" s="32">
        <f>G23*$H$6/1.20409902725</f>
        <v>1.33</v>
      </c>
      <c r="I23" s="32">
        <f>F19*G23</f>
        <v>303.17</v>
      </c>
      <c r="J23" s="39"/>
      <c r="K23" s="32">
        <f>$F$19*H23</f>
        <v>387.71</v>
      </c>
      <c r="BN23" s="23"/>
      <c r="BS23" s="3" t="s">
        <v>21</v>
      </c>
      <c r="BV23" s="24"/>
    </row>
    <row r="24" spans="1:74" customFormat="1" ht="15" x14ac:dyDescent="0.25">
      <c r="A24" s="29"/>
      <c r="B24" s="36"/>
      <c r="C24" s="61" t="s">
        <v>32</v>
      </c>
      <c r="D24" s="61"/>
      <c r="E24" s="31" t="s">
        <v>23</v>
      </c>
      <c r="F24" s="40">
        <v>89</v>
      </c>
      <c r="G24" s="39"/>
      <c r="H24" s="39"/>
      <c r="I24" s="38">
        <f>I20*F24/100</f>
        <v>53829.42</v>
      </c>
      <c r="J24" s="39"/>
      <c r="K24" s="38">
        <f>$K$20*F24/100</f>
        <v>82674.399999999994</v>
      </c>
      <c r="BN24" s="23"/>
      <c r="BT24" s="3" t="s">
        <v>32</v>
      </c>
      <c r="BV24" s="24"/>
    </row>
    <row r="25" spans="1:74" customFormat="1" ht="15" x14ac:dyDescent="0.25">
      <c r="A25" s="29"/>
      <c r="B25" s="36"/>
      <c r="C25" s="61" t="s">
        <v>33</v>
      </c>
      <c r="D25" s="61"/>
      <c r="E25" s="31" t="s">
        <v>23</v>
      </c>
      <c r="F25" s="40">
        <v>45</v>
      </c>
      <c r="G25" s="39"/>
      <c r="H25" s="39"/>
      <c r="I25" s="38">
        <f>I20*F25/100</f>
        <v>27217.119999999999</v>
      </c>
      <c r="J25" s="39"/>
      <c r="K25" s="38">
        <f>$K$20*F25/100</f>
        <v>41801.660000000003</v>
      </c>
      <c r="BN25" s="23"/>
      <c r="BT25" s="3" t="s">
        <v>33</v>
      </c>
      <c r="BV25" s="24"/>
    </row>
    <row r="26" spans="1:74" customFormat="1" ht="15" x14ac:dyDescent="0.25">
      <c r="A26" s="29"/>
      <c r="B26" s="36"/>
      <c r="C26" s="61" t="s">
        <v>25</v>
      </c>
      <c r="D26" s="61"/>
      <c r="E26" s="31" t="s">
        <v>26</v>
      </c>
      <c r="F26" s="37"/>
      <c r="G26" s="32">
        <v>0.34</v>
      </c>
      <c r="H26" s="32"/>
      <c r="I26" s="39"/>
      <c r="J26" s="41">
        <v>113.98</v>
      </c>
      <c r="K26" s="39"/>
      <c r="BN26" s="23"/>
      <c r="BU26" s="3" t="s">
        <v>25</v>
      </c>
      <c r="BV26" s="24"/>
    </row>
    <row r="27" spans="1:74" customFormat="1" ht="21" customHeight="1" x14ac:dyDescent="0.25">
      <c r="A27" s="42"/>
      <c r="B27" s="43"/>
      <c r="C27" s="62" t="s">
        <v>27</v>
      </c>
      <c r="D27" s="62"/>
      <c r="E27" s="42"/>
      <c r="F27" s="44"/>
      <c r="G27" s="44"/>
      <c r="H27" s="44"/>
      <c r="I27" s="45">
        <f>I20+I21+I24+I25+I23</f>
        <v>155230</v>
      </c>
      <c r="J27" s="44">
        <f>IF(L27&lt;&gt;0,ROUND(I27/L27,2),"")</f>
        <v>532.5</v>
      </c>
      <c r="K27" s="45">
        <f>K20+K21+K24+K25+K23</f>
        <v>238334.04</v>
      </c>
      <c r="L27" s="25">
        <v>291.51</v>
      </c>
      <c r="BN27" s="23"/>
      <c r="BV27" s="24" t="s">
        <v>27</v>
      </c>
    </row>
    <row r="28" spans="1:74" customFormat="1" ht="15" customHeight="1" x14ac:dyDescent="0.25">
      <c r="A28" s="46"/>
      <c r="B28" s="46"/>
      <c r="C28" s="60" t="s">
        <v>51</v>
      </c>
      <c r="D28" s="60"/>
      <c r="E28" s="47"/>
      <c r="F28" s="48">
        <f>J26</f>
        <v>113.98</v>
      </c>
      <c r="G28" s="48">
        <v>1180.8900000000001</v>
      </c>
      <c r="H28" s="48"/>
      <c r="I28" s="50">
        <f>F28*G28</f>
        <v>134597.84</v>
      </c>
      <c r="J28" s="54">
        <f>K27/F28</f>
        <v>2091.02</v>
      </c>
      <c r="K28" s="50">
        <f>F28*J28</f>
        <v>238334.46</v>
      </c>
      <c r="BN28" s="23"/>
      <c r="BV28" s="24"/>
    </row>
    <row r="29" spans="1:74" customFormat="1" ht="21" customHeight="1" x14ac:dyDescent="0.25">
      <c r="A29" s="29" t="s">
        <v>34</v>
      </c>
      <c r="B29" s="30" t="s">
        <v>35</v>
      </c>
      <c r="C29" s="61" t="s">
        <v>36</v>
      </c>
      <c r="D29" s="61"/>
      <c r="E29" s="31" t="s">
        <v>37</v>
      </c>
      <c r="F29" s="32">
        <v>0.87</v>
      </c>
      <c r="G29" s="33">
        <f>(I30+I31+I34+I35)/F29</f>
        <v>3378.3</v>
      </c>
      <c r="H29" s="33"/>
      <c r="I29" s="34"/>
      <c r="J29" s="35"/>
      <c r="K29" s="34"/>
      <c r="BN29" s="23"/>
      <c r="BO29" s="3" t="s">
        <v>36</v>
      </c>
      <c r="BV29" s="24"/>
    </row>
    <row r="30" spans="1:74" customFormat="1" ht="15" x14ac:dyDescent="0.25">
      <c r="A30" s="29"/>
      <c r="B30" s="36"/>
      <c r="C30" s="61" t="s">
        <v>18</v>
      </c>
      <c r="D30" s="61"/>
      <c r="E30" s="31"/>
      <c r="F30" s="37"/>
      <c r="G30" s="32">
        <v>1343.62</v>
      </c>
      <c r="H30" s="32">
        <f>G30*$H$6</f>
        <v>2063.58</v>
      </c>
      <c r="I30" s="38">
        <f>F29*G30</f>
        <v>1168.95</v>
      </c>
      <c r="J30" s="39"/>
      <c r="K30" s="38">
        <f>$F$29*H30</f>
        <v>1795.31</v>
      </c>
      <c r="BN30" s="23"/>
      <c r="BP30" s="3" t="s">
        <v>18</v>
      </c>
      <c r="BV30" s="24"/>
    </row>
    <row r="31" spans="1:74" customFormat="1" ht="15" x14ac:dyDescent="0.25">
      <c r="A31" s="29"/>
      <c r="B31" s="36"/>
      <c r="C31" s="61" t="s">
        <v>19</v>
      </c>
      <c r="D31" s="61"/>
      <c r="E31" s="31"/>
      <c r="F31" s="37"/>
      <c r="G31" s="32">
        <v>32.68</v>
      </c>
      <c r="H31" s="32">
        <f>G31*$H$6</f>
        <v>50.19</v>
      </c>
      <c r="I31" s="32">
        <f>F29*G31</f>
        <v>28.43</v>
      </c>
      <c r="J31" s="39"/>
      <c r="K31" s="32">
        <f>$F$29*H31</f>
        <v>43.67</v>
      </c>
      <c r="BN31" s="23"/>
      <c r="BQ31" s="3" t="s">
        <v>19</v>
      </c>
      <c r="BV31" s="24"/>
    </row>
    <row r="32" spans="1:74" customFormat="1" ht="15" x14ac:dyDescent="0.25">
      <c r="A32" s="29"/>
      <c r="B32" s="36"/>
      <c r="C32" s="61" t="s">
        <v>20</v>
      </c>
      <c r="D32" s="61"/>
      <c r="E32" s="31"/>
      <c r="F32" s="37"/>
      <c r="G32" s="39"/>
      <c r="H32" s="39"/>
      <c r="I32" s="39"/>
      <c r="J32" s="39"/>
      <c r="K32" s="39"/>
      <c r="BN32" s="23"/>
      <c r="BR32" s="3" t="s">
        <v>20</v>
      </c>
      <c r="BV32" s="24"/>
    </row>
    <row r="33" spans="1:74" customFormat="1" ht="15" x14ac:dyDescent="0.25">
      <c r="A33" s="29"/>
      <c r="B33" s="36"/>
      <c r="C33" s="61" t="s">
        <v>21</v>
      </c>
      <c r="D33" s="61"/>
      <c r="E33" s="31"/>
      <c r="F33" s="37"/>
      <c r="G33" s="39"/>
      <c r="H33" s="39">
        <f>G33*$H$6</f>
        <v>0</v>
      </c>
      <c r="I33" s="39"/>
      <c r="J33" s="39"/>
      <c r="K33" s="39">
        <f>$F$29*H33</f>
        <v>0</v>
      </c>
      <c r="BN33" s="23"/>
      <c r="BS33" s="3" t="s">
        <v>21</v>
      </c>
      <c r="BV33" s="24"/>
    </row>
    <row r="34" spans="1:74" customFormat="1" ht="15" x14ac:dyDescent="0.25">
      <c r="A34" s="29"/>
      <c r="B34" s="36"/>
      <c r="C34" s="61" t="s">
        <v>38</v>
      </c>
      <c r="D34" s="61"/>
      <c r="E34" s="31" t="s">
        <v>23</v>
      </c>
      <c r="F34" s="40">
        <v>100</v>
      </c>
      <c r="G34" s="39"/>
      <c r="H34" s="39"/>
      <c r="I34" s="38">
        <f>I30*F34/100</f>
        <v>1168.95</v>
      </c>
      <c r="J34" s="39"/>
      <c r="K34" s="38">
        <f>$K$30*F34/100</f>
        <v>1795.31</v>
      </c>
      <c r="BN34" s="23"/>
      <c r="BT34" s="3" t="s">
        <v>38</v>
      </c>
      <c r="BV34" s="24"/>
    </row>
    <row r="35" spans="1:74" customFormat="1" ht="15" x14ac:dyDescent="0.25">
      <c r="A35" s="29"/>
      <c r="B35" s="36"/>
      <c r="C35" s="61" t="s">
        <v>39</v>
      </c>
      <c r="D35" s="61"/>
      <c r="E35" s="31" t="s">
        <v>23</v>
      </c>
      <c r="F35" s="40">
        <v>49</v>
      </c>
      <c r="G35" s="39"/>
      <c r="H35" s="39"/>
      <c r="I35" s="32">
        <f>I30*F35/100</f>
        <v>572.79</v>
      </c>
      <c r="J35" s="39"/>
      <c r="K35" s="32">
        <f>$K$30*F35/100</f>
        <v>879.7</v>
      </c>
      <c r="BN35" s="23"/>
      <c r="BT35" s="3" t="s">
        <v>39</v>
      </c>
      <c r="BV35" s="24"/>
    </row>
    <row r="36" spans="1:74" customFormat="1" ht="15" x14ac:dyDescent="0.25">
      <c r="A36" s="29"/>
      <c r="B36" s="36"/>
      <c r="C36" s="61" t="s">
        <v>25</v>
      </c>
      <c r="D36" s="61"/>
      <c r="E36" s="31" t="s">
        <v>26</v>
      </c>
      <c r="F36" s="37"/>
      <c r="G36" s="32">
        <v>1.91</v>
      </c>
      <c r="H36" s="32"/>
      <c r="I36" s="39"/>
      <c r="J36" s="41">
        <v>1.91</v>
      </c>
      <c r="K36" s="39"/>
      <c r="BN36" s="23"/>
      <c r="BU36" s="3" t="s">
        <v>25</v>
      </c>
      <c r="BV36" s="24"/>
    </row>
    <row r="37" spans="1:74" customFormat="1" ht="15" x14ac:dyDescent="0.25">
      <c r="A37" s="42"/>
      <c r="B37" s="43"/>
      <c r="C37" s="62" t="s">
        <v>27</v>
      </c>
      <c r="D37" s="62"/>
      <c r="E37" s="42"/>
      <c r="F37" s="44"/>
      <c r="G37" s="44"/>
      <c r="H37" s="44"/>
      <c r="I37" s="45">
        <f>I30+I31+I34+I35</f>
        <v>2939.12</v>
      </c>
      <c r="J37" s="44">
        <f>IF(L37&lt;&gt;0,ROUND(I37/L37,2),"")</f>
        <v>3378.3</v>
      </c>
      <c r="K37" s="45">
        <f>K30+K31+K34+K35+K33</f>
        <v>4513.99</v>
      </c>
      <c r="L37" s="25">
        <v>0.87</v>
      </c>
      <c r="BN37" s="23"/>
      <c r="BV37" s="24" t="s">
        <v>27</v>
      </c>
    </row>
    <row r="38" spans="1:74" customFormat="1" ht="15" x14ac:dyDescent="0.25">
      <c r="A38" s="46"/>
      <c r="B38" s="46"/>
      <c r="C38" s="60" t="s">
        <v>51</v>
      </c>
      <c r="D38" s="60"/>
      <c r="E38" s="47"/>
      <c r="F38" s="49">
        <f>J36</f>
        <v>1.91</v>
      </c>
      <c r="G38" s="48">
        <f>I37/F38</f>
        <v>1538.81</v>
      </c>
      <c r="H38" s="48"/>
      <c r="I38" s="50">
        <f>F38*G38</f>
        <v>2939.13</v>
      </c>
      <c r="J38" s="54">
        <f>K37/F38</f>
        <v>2363.35</v>
      </c>
      <c r="K38" s="50">
        <f>F38*J38</f>
        <v>4514</v>
      </c>
      <c r="BN38" s="23"/>
      <c r="BV38" s="24"/>
    </row>
    <row r="39" spans="1:74" customFormat="1" ht="45" x14ac:dyDescent="0.25">
      <c r="A39" s="29" t="s">
        <v>40</v>
      </c>
      <c r="B39" s="30" t="s">
        <v>41</v>
      </c>
      <c r="C39" s="61" t="s">
        <v>42</v>
      </c>
      <c r="D39" s="61"/>
      <c r="E39" s="31" t="s">
        <v>43</v>
      </c>
      <c r="F39" s="51">
        <v>0.47799999999999998</v>
      </c>
      <c r="G39" s="33">
        <f>(I40+I41+I44+I45+I43)/F39</f>
        <v>36009.96</v>
      </c>
      <c r="H39" s="33"/>
      <c r="I39" s="34"/>
      <c r="J39" s="35"/>
      <c r="K39" s="34"/>
      <c r="BN39" s="23"/>
      <c r="BO39" s="3" t="s">
        <v>42</v>
      </c>
      <c r="BV39" s="24"/>
    </row>
    <row r="40" spans="1:74" customFormat="1" ht="15" x14ac:dyDescent="0.25">
      <c r="A40" s="29"/>
      <c r="B40" s="36"/>
      <c r="C40" s="61" t="s">
        <v>18</v>
      </c>
      <c r="D40" s="61"/>
      <c r="E40" s="31"/>
      <c r="F40" s="37"/>
      <c r="G40" s="32">
        <v>12546.69</v>
      </c>
      <c r="H40" s="32">
        <f>G40*$H$6</f>
        <v>19269.7</v>
      </c>
      <c r="I40" s="38">
        <f>F39*G40</f>
        <v>5997.32</v>
      </c>
      <c r="J40" s="39"/>
      <c r="K40" s="38">
        <f>$F$39*H40</f>
        <v>9210.92</v>
      </c>
      <c r="BN40" s="23"/>
      <c r="BP40" s="3" t="s">
        <v>18</v>
      </c>
      <c r="BV40" s="24"/>
    </row>
    <row r="41" spans="1:74" customFormat="1" ht="15" x14ac:dyDescent="0.25">
      <c r="A41" s="29"/>
      <c r="B41" s="36"/>
      <c r="C41" s="61" t="s">
        <v>19</v>
      </c>
      <c r="D41" s="61"/>
      <c r="E41" s="31"/>
      <c r="F41" s="37"/>
      <c r="G41" s="32">
        <v>2853.87</v>
      </c>
      <c r="H41" s="32">
        <f>G41*$H$6</f>
        <v>4383.09</v>
      </c>
      <c r="I41" s="38">
        <f>F39*G41</f>
        <v>1364.15</v>
      </c>
      <c r="J41" s="39"/>
      <c r="K41" s="38">
        <f>$F$39*H41</f>
        <v>2095.12</v>
      </c>
      <c r="BN41" s="23"/>
      <c r="BQ41" s="3" t="s">
        <v>19</v>
      </c>
      <c r="BV41" s="24"/>
    </row>
    <row r="42" spans="1:74" customFormat="1" ht="15" x14ac:dyDescent="0.25">
      <c r="A42" s="29"/>
      <c r="B42" s="36"/>
      <c r="C42" s="61" t="s">
        <v>20</v>
      </c>
      <c r="D42" s="61"/>
      <c r="E42" s="31"/>
      <c r="F42" s="37"/>
      <c r="G42" s="39"/>
      <c r="H42" s="39"/>
      <c r="I42" s="39"/>
      <c r="J42" s="39"/>
      <c r="K42" s="39"/>
      <c r="BN42" s="23"/>
      <c r="BR42" s="3" t="s">
        <v>20</v>
      </c>
      <c r="BV42" s="24"/>
    </row>
    <row r="43" spans="1:74" customFormat="1" ht="15" x14ac:dyDescent="0.25">
      <c r="A43" s="29"/>
      <c r="B43" s="36"/>
      <c r="C43" s="61" t="s">
        <v>21</v>
      </c>
      <c r="D43" s="61"/>
      <c r="E43" s="31"/>
      <c r="F43" s="37"/>
      <c r="G43" s="32">
        <v>1162.01</v>
      </c>
      <c r="H43" s="32">
        <f>G43*$H$6/1.20409902725</f>
        <v>1482.15</v>
      </c>
      <c r="I43" s="32">
        <f>F39*G43</f>
        <v>555.44000000000005</v>
      </c>
      <c r="J43" s="39"/>
      <c r="K43" s="32">
        <f>$F$39*H43</f>
        <v>708.47</v>
      </c>
      <c r="BN43" s="23"/>
      <c r="BS43" s="3" t="s">
        <v>21</v>
      </c>
      <c r="BV43" s="24"/>
    </row>
    <row r="44" spans="1:74" customFormat="1" ht="15" x14ac:dyDescent="0.25">
      <c r="A44" s="29"/>
      <c r="B44" s="36"/>
      <c r="C44" s="61" t="s">
        <v>22</v>
      </c>
      <c r="D44" s="61"/>
      <c r="E44" s="31" t="s">
        <v>23</v>
      </c>
      <c r="F44" s="40">
        <v>93</v>
      </c>
      <c r="G44" s="39"/>
      <c r="H44" s="39"/>
      <c r="I44" s="38">
        <f>I40*F44/100</f>
        <v>5577.51</v>
      </c>
      <c r="J44" s="39"/>
      <c r="K44" s="38">
        <f>$K$40*F44/100</f>
        <v>8566.16</v>
      </c>
      <c r="BN44" s="23"/>
      <c r="BT44" s="3" t="s">
        <v>22</v>
      </c>
      <c r="BV44" s="24"/>
    </row>
    <row r="45" spans="1:74" customFormat="1" ht="15" x14ac:dyDescent="0.25">
      <c r="A45" s="29"/>
      <c r="B45" s="36"/>
      <c r="C45" s="61" t="s">
        <v>24</v>
      </c>
      <c r="D45" s="61"/>
      <c r="E45" s="31" t="s">
        <v>23</v>
      </c>
      <c r="F45" s="40">
        <v>62</v>
      </c>
      <c r="G45" s="39"/>
      <c r="H45" s="39"/>
      <c r="I45" s="38">
        <f>I40*F45/100</f>
        <v>3718.34</v>
      </c>
      <c r="J45" s="39"/>
      <c r="K45" s="38">
        <f>$K$40*F45/100</f>
        <v>5710.77</v>
      </c>
      <c r="BN45" s="23"/>
      <c r="BT45" s="3" t="s">
        <v>24</v>
      </c>
      <c r="BV45" s="24"/>
    </row>
    <row r="46" spans="1:74" customFormat="1" ht="15" x14ac:dyDescent="0.25">
      <c r="A46" s="29"/>
      <c r="B46" s="36"/>
      <c r="C46" s="61" t="s">
        <v>25</v>
      </c>
      <c r="D46" s="61"/>
      <c r="E46" s="31" t="s">
        <v>26</v>
      </c>
      <c r="F46" s="37"/>
      <c r="G46" s="32">
        <v>16.73</v>
      </c>
      <c r="H46" s="32"/>
      <c r="I46" s="39"/>
      <c r="J46" s="52">
        <v>9.1999999999999993</v>
      </c>
      <c r="K46" s="39"/>
      <c r="BN46" s="23"/>
      <c r="BU46" s="3" t="s">
        <v>25</v>
      </c>
      <c r="BV46" s="24"/>
    </row>
    <row r="47" spans="1:74" customFormat="1" ht="15" x14ac:dyDescent="0.25">
      <c r="A47" s="42"/>
      <c r="B47" s="43"/>
      <c r="C47" s="62" t="s">
        <v>27</v>
      </c>
      <c r="D47" s="62"/>
      <c r="E47" s="42"/>
      <c r="F47" s="44"/>
      <c r="G47" s="44"/>
      <c r="H47" s="44"/>
      <c r="I47" s="45">
        <f>I40+I41+I43+I44+I45</f>
        <v>17212.759999999998</v>
      </c>
      <c r="J47" s="44">
        <f>IF(L47&lt;&gt;0,ROUND(I47/L47,2),"")</f>
        <v>36009.96</v>
      </c>
      <c r="K47" s="45">
        <f>K40+K41+K44+K45+K43</f>
        <v>26291.439999999999</v>
      </c>
      <c r="L47" s="26">
        <v>0.47799999999999998</v>
      </c>
      <c r="BN47" s="23"/>
      <c r="BV47" s="24" t="s">
        <v>27</v>
      </c>
    </row>
    <row r="48" spans="1:74" customFormat="1" ht="15" x14ac:dyDescent="0.25">
      <c r="A48" s="46"/>
      <c r="B48" s="46"/>
      <c r="C48" s="60" t="s">
        <v>51</v>
      </c>
      <c r="D48" s="60"/>
      <c r="E48" s="47"/>
      <c r="F48" s="49">
        <f>J46</f>
        <v>9.1999999999999993</v>
      </c>
      <c r="G48" s="48">
        <f>I47/F48</f>
        <v>1870.95</v>
      </c>
      <c r="H48" s="48"/>
      <c r="I48" s="50">
        <f>F48*G48</f>
        <v>17212.740000000002</v>
      </c>
      <c r="J48" s="54">
        <f>K47/F48</f>
        <v>2857.77</v>
      </c>
      <c r="K48" s="50">
        <f>F48*J48</f>
        <v>26291.48</v>
      </c>
      <c r="BN48" s="23"/>
      <c r="BV48" s="24"/>
    </row>
    <row r="49" spans="1:75" customFormat="1" ht="56.25" x14ac:dyDescent="0.25">
      <c r="A49" s="29" t="s">
        <v>44</v>
      </c>
      <c r="B49" s="30" t="s">
        <v>45</v>
      </c>
      <c r="C49" s="61" t="s">
        <v>46</v>
      </c>
      <c r="D49" s="61"/>
      <c r="E49" s="31" t="s">
        <v>47</v>
      </c>
      <c r="F49" s="51">
        <v>1.018</v>
      </c>
      <c r="G49" s="33">
        <v>371.85</v>
      </c>
      <c r="H49" s="33"/>
      <c r="I49" s="34"/>
      <c r="J49" s="41">
        <v>0.01</v>
      </c>
      <c r="K49" s="34"/>
      <c r="BN49" s="23"/>
      <c r="BO49" s="3" t="s">
        <v>46</v>
      </c>
      <c r="BV49" s="24"/>
    </row>
    <row r="50" spans="1:75" customFormat="1" ht="15" x14ac:dyDescent="0.25">
      <c r="A50" s="29"/>
      <c r="B50" s="36"/>
      <c r="C50" s="61" t="s">
        <v>18</v>
      </c>
      <c r="D50" s="61"/>
      <c r="E50" s="31"/>
      <c r="F50" s="37"/>
      <c r="G50" s="32">
        <v>3587.78</v>
      </c>
      <c r="H50" s="32">
        <f>G50*$H$6</f>
        <v>5510.25</v>
      </c>
      <c r="I50" s="38">
        <f>F49*G50</f>
        <v>3652.36</v>
      </c>
      <c r="J50" s="39"/>
      <c r="K50" s="38">
        <f>$F$49*H50</f>
        <v>5609.43</v>
      </c>
      <c r="BN50" s="23"/>
      <c r="BP50" s="3" t="s">
        <v>18</v>
      </c>
      <c r="BV50" s="24"/>
    </row>
    <row r="51" spans="1:75" customFormat="1" ht="15" x14ac:dyDescent="0.25">
      <c r="A51" s="29"/>
      <c r="B51" s="36"/>
      <c r="C51" s="61" t="s">
        <v>19</v>
      </c>
      <c r="D51" s="61"/>
      <c r="E51" s="31"/>
      <c r="F51" s="37"/>
      <c r="G51" s="32">
        <v>131.76</v>
      </c>
      <c r="H51" s="32">
        <f>G51*$H$6</f>
        <v>202.36</v>
      </c>
      <c r="I51" s="32">
        <f>F49*G51</f>
        <v>134.13</v>
      </c>
      <c r="J51" s="39"/>
      <c r="K51" s="32">
        <f>$F$49*H51</f>
        <v>206</v>
      </c>
      <c r="BN51" s="23"/>
      <c r="BQ51" s="3" t="s">
        <v>19</v>
      </c>
      <c r="BV51" s="24"/>
    </row>
    <row r="52" spans="1:75" customFormat="1" ht="15" x14ac:dyDescent="0.25">
      <c r="A52" s="29"/>
      <c r="B52" s="36"/>
      <c r="C52" s="61" t="s">
        <v>20</v>
      </c>
      <c r="D52" s="61"/>
      <c r="E52" s="31"/>
      <c r="F52" s="37"/>
      <c r="G52" s="39"/>
      <c r="H52" s="39"/>
      <c r="I52" s="39"/>
      <c r="J52" s="39"/>
      <c r="K52" s="39"/>
      <c r="BN52" s="23"/>
      <c r="BR52" s="3" t="s">
        <v>20</v>
      </c>
      <c r="BV52" s="24"/>
    </row>
    <row r="53" spans="1:75" customFormat="1" ht="15" x14ac:dyDescent="0.25">
      <c r="A53" s="29"/>
      <c r="B53" s="36"/>
      <c r="C53" s="61" t="s">
        <v>21</v>
      </c>
      <c r="D53" s="61"/>
      <c r="E53" s="31"/>
      <c r="F53" s="37"/>
      <c r="G53" s="32">
        <v>2205.87</v>
      </c>
      <c r="H53" s="32">
        <f>G53*$H$6/1.20409902725</f>
        <v>2813.61</v>
      </c>
      <c r="I53" s="38">
        <f>F49*G53</f>
        <v>2245.58</v>
      </c>
      <c r="J53" s="39"/>
      <c r="K53" s="38">
        <f>$F$49*H53</f>
        <v>2864.25</v>
      </c>
      <c r="BN53" s="23"/>
      <c r="BS53" s="3" t="s">
        <v>21</v>
      </c>
      <c r="BV53" s="24"/>
    </row>
    <row r="54" spans="1:75" customFormat="1" ht="15" x14ac:dyDescent="0.25">
      <c r="A54" s="29"/>
      <c r="B54" s="36"/>
      <c r="C54" s="61" t="s">
        <v>48</v>
      </c>
      <c r="D54" s="61"/>
      <c r="E54" s="31" t="s">
        <v>23</v>
      </c>
      <c r="F54" s="40">
        <v>94</v>
      </c>
      <c r="G54" s="39"/>
      <c r="H54" s="39"/>
      <c r="I54" s="38">
        <f>I50*F54/100</f>
        <v>3433.22</v>
      </c>
      <c r="J54" s="39"/>
      <c r="K54" s="38">
        <f>$K$50*F54/100</f>
        <v>5272.86</v>
      </c>
      <c r="BN54" s="23"/>
      <c r="BT54" s="3" t="s">
        <v>48</v>
      </c>
      <c r="BV54" s="24"/>
    </row>
    <row r="55" spans="1:75" customFormat="1" ht="15" x14ac:dyDescent="0.25">
      <c r="A55" s="29"/>
      <c r="B55" s="36"/>
      <c r="C55" s="61" t="s">
        <v>49</v>
      </c>
      <c r="D55" s="61"/>
      <c r="E55" s="31" t="s">
        <v>23</v>
      </c>
      <c r="F55" s="40">
        <v>51</v>
      </c>
      <c r="G55" s="39"/>
      <c r="H55" s="39"/>
      <c r="I55" s="38">
        <f>I50*F55/100</f>
        <v>1862.7</v>
      </c>
      <c r="J55" s="39"/>
      <c r="K55" s="38">
        <f>$K$50*F55/100</f>
        <v>2860.81</v>
      </c>
      <c r="BN55" s="23"/>
      <c r="BT55" s="3" t="s">
        <v>49</v>
      </c>
      <c r="BV55" s="24"/>
    </row>
    <row r="56" spans="1:75" customFormat="1" ht="15" x14ac:dyDescent="0.25">
      <c r="A56" s="29"/>
      <c r="B56" s="36"/>
      <c r="C56" s="61" t="s">
        <v>25</v>
      </c>
      <c r="D56" s="61"/>
      <c r="E56" s="31" t="s">
        <v>26</v>
      </c>
      <c r="F56" s="37"/>
      <c r="G56" s="32">
        <v>5.31</v>
      </c>
      <c r="H56" s="32"/>
      <c r="I56" s="39"/>
      <c r="J56" s="41">
        <v>6.22</v>
      </c>
      <c r="K56" s="39"/>
      <c r="BN56" s="23"/>
      <c r="BU56" s="3" t="s">
        <v>25</v>
      </c>
      <c r="BV56" s="24"/>
    </row>
    <row r="57" spans="1:75" customFormat="1" ht="15" x14ac:dyDescent="0.25">
      <c r="A57" s="42"/>
      <c r="B57" s="43"/>
      <c r="C57" s="62" t="s">
        <v>27</v>
      </c>
      <c r="D57" s="62"/>
      <c r="E57" s="42"/>
      <c r="F57" s="44"/>
      <c r="G57" s="44"/>
      <c r="H57" s="44"/>
      <c r="I57" s="45">
        <f>I50+I51+I53+I54+I55</f>
        <v>11327.99</v>
      </c>
      <c r="J57" s="44">
        <f>IF(L57&lt;&gt;0,ROUND(I57/L57,2),"")</f>
        <v>11127.69</v>
      </c>
      <c r="K57" s="45">
        <f>K50+K51+K54+K55+K53</f>
        <v>16813.349999999999</v>
      </c>
      <c r="L57" s="26">
        <v>1.018</v>
      </c>
      <c r="BN57" s="23"/>
      <c r="BV57" s="24" t="s">
        <v>27</v>
      </c>
    </row>
    <row r="58" spans="1:75" customFormat="1" ht="15" x14ac:dyDescent="0.25">
      <c r="A58" s="46"/>
      <c r="B58" s="46"/>
      <c r="C58" s="60" t="s">
        <v>51</v>
      </c>
      <c r="D58" s="60"/>
      <c r="E58" s="47"/>
      <c r="F58" s="49">
        <f>J56</f>
        <v>6.22</v>
      </c>
      <c r="G58" s="48">
        <f>I57/F58</f>
        <v>1821.22</v>
      </c>
      <c r="H58" s="48"/>
      <c r="I58" s="50">
        <f>F58*G58</f>
        <v>11327.99</v>
      </c>
      <c r="J58" s="54">
        <f>K57/F58</f>
        <v>2703.11</v>
      </c>
      <c r="K58" s="50">
        <f>F58*J58</f>
        <v>16813.34</v>
      </c>
      <c r="BN58" s="23"/>
      <c r="BV58" s="24"/>
    </row>
    <row r="59" spans="1:75" customFormat="1" ht="15" x14ac:dyDescent="0.25">
      <c r="A59" s="27"/>
      <c r="B59" s="27"/>
      <c r="C59" s="63" t="s">
        <v>50</v>
      </c>
      <c r="D59" s="63"/>
      <c r="E59" s="63"/>
      <c r="F59" s="63"/>
      <c r="G59" s="63"/>
      <c r="H59" s="24"/>
      <c r="I59" s="28">
        <f>I58+I48+I38+I28+I18</f>
        <v>312521.40000000002</v>
      </c>
      <c r="J59" s="27"/>
      <c r="K59" s="28">
        <f>K58+K48+K38+K28+K18</f>
        <v>510873.1</v>
      </c>
      <c r="BW59" s="24" t="s">
        <v>50</v>
      </c>
    </row>
    <row r="60" spans="1:75" customFormat="1" ht="30" customHeight="1" x14ac:dyDescent="0.25"/>
  </sheetData>
  <mergeCells count="64">
    <mergeCell ref="G4:G6"/>
    <mergeCell ref="I4:I6"/>
    <mergeCell ref="I1:J1"/>
    <mergeCell ref="A2:K2"/>
    <mergeCell ref="A4:A6"/>
    <mergeCell ref="B4:B6"/>
    <mergeCell ref="C4:D6"/>
    <mergeCell ref="E4:E6"/>
    <mergeCell ref="F4:F6"/>
    <mergeCell ref="C7:D7"/>
    <mergeCell ref="A8:J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43:D43"/>
    <mergeCell ref="C44:D44"/>
    <mergeCell ref="C45:D45"/>
    <mergeCell ref="C46:D46"/>
    <mergeCell ref="C37:D37"/>
    <mergeCell ref="C38:D38"/>
    <mergeCell ref="C39:D39"/>
    <mergeCell ref="C40:D40"/>
    <mergeCell ref="C41:D41"/>
    <mergeCell ref="C48:D48"/>
    <mergeCell ref="C58:D58"/>
    <mergeCell ref="K4:K6"/>
    <mergeCell ref="H4:H5"/>
    <mergeCell ref="C59:G59"/>
    <mergeCell ref="C57:D57"/>
    <mergeCell ref="C52:D52"/>
    <mergeCell ref="C53:D53"/>
    <mergeCell ref="C54:D54"/>
    <mergeCell ref="C55:D55"/>
    <mergeCell ref="C56:D56"/>
    <mergeCell ref="C47:D47"/>
    <mergeCell ref="C49:D49"/>
    <mergeCell ref="C50:D50"/>
    <mergeCell ref="C51:D51"/>
    <mergeCell ref="C42:D42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калькуляция</vt:lpstr>
      <vt:lpstr>ЛСР_для коммерции</vt:lpstr>
      <vt:lpstr>ЛСР</vt:lpstr>
      <vt:lpstr>калькуляция!Заголовки_для_печати</vt:lpstr>
      <vt:lpstr>ЛСР!Заголовки_для_печати</vt:lpstr>
      <vt:lpstr>'ЛСР_для коммерции'!Заголовки_для_печати</vt:lpstr>
      <vt:lpstr>калькуляция!Область_печати</vt:lpstr>
      <vt:lpstr>ЛСР!Область_печати</vt:lpstr>
      <vt:lpstr>'ЛСР_для коммерции'!Область_печати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2025-04-09T09:19:47Z</cp:lastPrinted>
  <dcterms:created xsi:type="dcterms:W3CDTF">2020-09-30T08:50:27Z</dcterms:created>
  <dcterms:modified xsi:type="dcterms:W3CDTF">2026-04-29T07:14:36Z</dcterms:modified>
</cp:coreProperties>
</file>