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АОВ\"/>
    </mc:Choice>
  </mc:AlternateContent>
  <xr:revisionPtr revIDLastSave="0" documentId="13_ncr:1_{38B96F80-65C3-40B7-B6CD-B19849E63D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3 (2)" sheetId="4" r:id="rId1"/>
    <sheet name="Лист3" sheetId="3" r:id="rId2"/>
  </sheets>
  <externalReferences>
    <externalReference r:id="rId3"/>
    <externalReference r:id="rId4"/>
  </externalReferences>
  <definedNames>
    <definedName name="_xlnm._FilterDatabase" localSheetId="1" hidden="1">Лист3!$A$9:$N$96</definedName>
    <definedName name="_xlnm._FilterDatabase" localSheetId="0" hidden="1">'Лист3 (2)'!$A$9:$N$96</definedName>
    <definedName name="_xlnm.Print_Area" localSheetId="1">Лист3!$A$1:$S$111</definedName>
    <definedName name="_xlnm.Print_Area" localSheetId="0">'Лист3 (2)'!$A$1:$S$111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3" i="4" l="1"/>
  <c r="M49" i="4"/>
  <c r="I49" i="4"/>
  <c r="M48" i="4"/>
  <c r="I48" i="4"/>
  <c r="M47" i="4"/>
  <c r="I47" i="4"/>
  <c r="M46" i="4"/>
  <c r="I46" i="4"/>
  <c r="M45" i="4"/>
  <c r="I45" i="4"/>
  <c r="M44" i="4"/>
  <c r="I44" i="4"/>
  <c r="M43" i="4"/>
  <c r="I43" i="4"/>
  <c r="M42" i="4"/>
  <c r="I42" i="4"/>
  <c r="M41" i="4"/>
  <c r="I41" i="4"/>
  <c r="M40" i="4"/>
  <c r="I40" i="4"/>
  <c r="M39" i="4"/>
  <c r="I39" i="4"/>
  <c r="I38" i="4"/>
  <c r="L38" i="4" s="1"/>
  <c r="M37" i="4"/>
  <c r="I37" i="4"/>
  <c r="M36" i="4"/>
  <c r="I36" i="4"/>
  <c r="M35" i="4"/>
  <c r="I35" i="4"/>
  <c r="M34" i="4"/>
  <c r="I34" i="4"/>
  <c r="M33" i="4"/>
  <c r="I33" i="4"/>
  <c r="M32" i="4"/>
  <c r="I32" i="4"/>
  <c r="M31" i="4"/>
  <c r="I31" i="4"/>
  <c r="M30" i="4"/>
  <c r="I30" i="4"/>
  <c r="M29" i="4"/>
  <c r="I29" i="4"/>
  <c r="M28" i="4"/>
  <c r="I28" i="4"/>
  <c r="L28" i="4" s="1"/>
  <c r="N28" i="4" s="1"/>
  <c r="M27" i="4"/>
  <c r="I27" i="4"/>
  <c r="M26" i="4"/>
  <c r="I26" i="4"/>
  <c r="M25" i="4"/>
  <c r="I25" i="4"/>
  <c r="M24" i="4"/>
  <c r="I24" i="4"/>
  <c r="I23" i="4"/>
  <c r="L23" i="4" s="1"/>
  <c r="N23" i="4" s="1"/>
  <c r="M22" i="4"/>
  <c r="K22" i="4"/>
  <c r="K24" i="4" s="1"/>
  <c r="K26" i="4" s="1"/>
  <c r="K28" i="4" s="1"/>
  <c r="K30" i="4" s="1"/>
  <c r="J22" i="4"/>
  <c r="J24" i="4" s="1"/>
  <c r="J26" i="4" s="1"/>
  <c r="J28" i="4" s="1"/>
  <c r="J30" i="4" s="1"/>
  <c r="I22" i="4"/>
  <c r="L22" i="4" s="1"/>
  <c r="N22" i="4" s="1"/>
  <c r="I21" i="4"/>
  <c r="L21" i="4" s="1"/>
  <c r="N21" i="4" s="1"/>
  <c r="M20" i="4"/>
  <c r="K20" i="4"/>
  <c r="J20" i="4"/>
  <c r="I20" i="4"/>
  <c r="L20" i="4" s="1"/>
  <c r="N20" i="4" s="1"/>
  <c r="M19" i="4"/>
  <c r="K19" i="4"/>
  <c r="J19" i="4"/>
  <c r="I19" i="4"/>
  <c r="L19" i="4" s="1"/>
  <c r="N19" i="4" s="1"/>
  <c r="M16" i="4"/>
  <c r="K16" i="4"/>
  <c r="J16" i="4"/>
  <c r="H51" i="4"/>
  <c r="G51" i="4"/>
  <c r="F51" i="4"/>
  <c r="F52" i="4" s="1"/>
  <c r="M13" i="4"/>
  <c r="K13" i="4"/>
  <c r="J13" i="4"/>
  <c r="I13" i="4"/>
  <c r="L13" i="4" s="1"/>
  <c r="N13" i="4" s="1"/>
  <c r="M12" i="4"/>
  <c r="M51" i="4" s="1"/>
  <c r="I12" i="4"/>
  <c r="L12" i="4" s="1"/>
  <c r="H37" i="3"/>
  <c r="G37" i="3"/>
  <c r="F37" i="3"/>
  <c r="L27" i="4" l="1"/>
  <c r="N27" i="4" s="1"/>
  <c r="L25" i="4"/>
  <c r="N25" i="4" s="1"/>
  <c r="L26" i="4"/>
  <c r="N26" i="4" s="1"/>
  <c r="L31" i="4"/>
  <c r="N31" i="4" s="1"/>
  <c r="F53" i="4"/>
  <c r="F54" i="4" s="1"/>
  <c r="L29" i="4"/>
  <c r="N29" i="4" s="1"/>
  <c r="N12" i="4"/>
  <c r="L24" i="4"/>
  <c r="N24" i="4" s="1"/>
  <c r="L30" i="4"/>
  <c r="N30" i="4" s="1"/>
  <c r="L32" i="4"/>
  <c r="N32" i="4" s="1"/>
  <c r="J25" i="4"/>
  <c r="J27" i="4" s="1"/>
  <c r="J29" i="4" s="1"/>
  <c r="J31" i="4" s="1"/>
  <c r="J32" i="4" s="1"/>
  <c r="K25" i="4"/>
  <c r="K27" i="4" s="1"/>
  <c r="K29" i="4" s="1"/>
  <c r="K31" i="4" s="1"/>
  <c r="K32" i="4" s="1"/>
  <c r="I16" i="4"/>
  <c r="L16" i="4" s="1"/>
  <c r="N16" i="4" s="1"/>
  <c r="H27" i="3"/>
  <c r="G27" i="3"/>
  <c r="F27" i="3"/>
  <c r="M49" i="3"/>
  <c r="M47" i="3"/>
  <c r="M46" i="3"/>
  <c r="M48" i="3"/>
  <c r="M45" i="3"/>
  <c r="M44" i="3"/>
  <c r="M43" i="3"/>
  <c r="M41" i="3"/>
  <c r="M42" i="3"/>
  <c r="M39" i="3"/>
  <c r="M40" i="3"/>
  <c r="M37" i="3"/>
  <c r="M36" i="3"/>
  <c r="M35" i="3"/>
  <c r="M34" i="3"/>
  <c r="M33" i="3"/>
  <c r="M32" i="3"/>
  <c r="M30" i="3"/>
  <c r="M29" i="3"/>
  <c r="M25" i="3"/>
  <c r="M24" i="3"/>
  <c r="M20" i="3"/>
  <c r="M22" i="3"/>
  <c r="M19" i="3"/>
  <c r="M51" i="3" s="1"/>
  <c r="M28" i="3"/>
  <c r="M27" i="3"/>
  <c r="M26" i="3"/>
  <c r="M16" i="3"/>
  <c r="M13" i="3"/>
  <c r="M31" i="3"/>
  <c r="M12" i="3"/>
  <c r="I47" i="3"/>
  <c r="I38" i="3"/>
  <c r="L38" i="3" s="1"/>
  <c r="I32" i="3"/>
  <c r="I23" i="3"/>
  <c r="L23" i="3" s="1"/>
  <c r="N23" i="3" s="1"/>
  <c r="I21" i="3"/>
  <c r="L21" i="3" s="1"/>
  <c r="N21" i="3" s="1"/>
  <c r="I13" i="3"/>
  <c r="K22" i="3"/>
  <c r="K24" i="3" s="1"/>
  <c r="K26" i="3" s="1"/>
  <c r="K28" i="3" s="1"/>
  <c r="K30" i="3" s="1"/>
  <c r="K20" i="3"/>
  <c r="K19" i="3"/>
  <c r="K13" i="3"/>
  <c r="K16" i="3" s="1"/>
  <c r="J22" i="3"/>
  <c r="J24" i="3" s="1"/>
  <c r="J20" i="3"/>
  <c r="J19" i="3"/>
  <c r="J13" i="3"/>
  <c r="J16" i="3" s="1"/>
  <c r="H49" i="3"/>
  <c r="G49" i="3"/>
  <c r="F49" i="3"/>
  <c r="I49" i="3" s="1"/>
  <c r="H48" i="3"/>
  <c r="G48" i="3"/>
  <c r="F48" i="3"/>
  <c r="H46" i="3"/>
  <c r="G46" i="3"/>
  <c r="I46" i="3" s="1"/>
  <c r="F46" i="3"/>
  <c r="H45" i="3"/>
  <c r="G45" i="3"/>
  <c r="F45" i="3"/>
  <c r="H44" i="3"/>
  <c r="G44" i="3"/>
  <c r="F44" i="3"/>
  <c r="I44" i="3" s="1"/>
  <c r="H43" i="3"/>
  <c r="G43" i="3"/>
  <c r="F43" i="3"/>
  <c r="H42" i="3"/>
  <c r="G42" i="3"/>
  <c r="F42" i="3"/>
  <c r="H41" i="3"/>
  <c r="G41" i="3"/>
  <c r="F41" i="3"/>
  <c r="H40" i="3"/>
  <c r="G40" i="3"/>
  <c r="F40" i="3"/>
  <c r="I40" i="3" s="1"/>
  <c r="H39" i="3"/>
  <c r="G39" i="3"/>
  <c r="F39" i="3"/>
  <c r="H36" i="3"/>
  <c r="G36" i="3"/>
  <c r="F36" i="3"/>
  <c r="H35" i="3"/>
  <c r="G35" i="3"/>
  <c r="F35" i="3"/>
  <c r="I35" i="3" s="1"/>
  <c r="H33" i="3"/>
  <c r="G33" i="3"/>
  <c r="I33" i="3" s="1"/>
  <c r="F33" i="3"/>
  <c r="H32" i="3"/>
  <c r="G32" i="3"/>
  <c r="F32" i="3"/>
  <c r="H31" i="3"/>
  <c r="G31" i="3"/>
  <c r="F31" i="3"/>
  <c r="I31" i="3" s="1"/>
  <c r="H30" i="3"/>
  <c r="G30" i="3"/>
  <c r="F30" i="3"/>
  <c r="H29" i="3"/>
  <c r="G29" i="3"/>
  <c r="I29" i="3" s="1"/>
  <c r="F29" i="3"/>
  <c r="H28" i="3"/>
  <c r="G28" i="3"/>
  <c r="F28" i="3"/>
  <c r="I28" i="3" s="1"/>
  <c r="H26" i="3"/>
  <c r="G26" i="3"/>
  <c r="F26" i="3"/>
  <c r="H25" i="3"/>
  <c r="G25" i="3"/>
  <c r="F25" i="3"/>
  <c r="H24" i="3"/>
  <c r="G24" i="3"/>
  <c r="F24" i="3"/>
  <c r="H22" i="3"/>
  <c r="G22" i="3"/>
  <c r="F22" i="3"/>
  <c r="I22" i="3" s="1"/>
  <c r="H20" i="3"/>
  <c r="G20" i="3"/>
  <c r="F20" i="3"/>
  <c r="H19" i="3"/>
  <c r="G19" i="3"/>
  <c r="F19" i="3"/>
  <c r="H16" i="3"/>
  <c r="H13" i="3"/>
  <c r="G13" i="3"/>
  <c r="F13" i="3"/>
  <c r="H12" i="3"/>
  <c r="G12" i="3"/>
  <c r="F12" i="3"/>
  <c r="F55" i="4" l="1"/>
  <c r="F56" i="4" s="1"/>
  <c r="J33" i="4"/>
  <c r="J34" i="4"/>
  <c r="K33" i="4"/>
  <c r="K34" i="4"/>
  <c r="I27" i="3"/>
  <c r="L22" i="3"/>
  <c r="N22" i="3" s="1"/>
  <c r="L13" i="3"/>
  <c r="N13" i="3" s="1"/>
  <c r="I19" i="3"/>
  <c r="L19" i="3" s="1"/>
  <c r="N19" i="3" s="1"/>
  <c r="I25" i="3"/>
  <c r="I42" i="3"/>
  <c r="I24" i="3"/>
  <c r="I41" i="3"/>
  <c r="I36" i="3"/>
  <c r="I45" i="3"/>
  <c r="J25" i="3"/>
  <c r="J27" i="3" s="1"/>
  <c r="J29" i="3" s="1"/>
  <c r="J31" i="3" s="1"/>
  <c r="I12" i="3"/>
  <c r="L12" i="3" s="1"/>
  <c r="N12" i="3" s="1"/>
  <c r="I20" i="3"/>
  <c r="L20" i="3" s="1"/>
  <c r="N20" i="3" s="1"/>
  <c r="I26" i="3"/>
  <c r="I30" i="3"/>
  <c r="I39" i="3"/>
  <c r="I43" i="3"/>
  <c r="I48" i="3"/>
  <c r="L24" i="3"/>
  <c r="N24" i="3" s="1"/>
  <c r="J26" i="3"/>
  <c r="K25" i="3"/>
  <c r="K27" i="3" s="1"/>
  <c r="J35" i="4" l="1"/>
  <c r="J36" i="4"/>
  <c r="L36" i="4" s="1"/>
  <c r="N36" i="4" s="1"/>
  <c r="L34" i="4"/>
  <c r="N34" i="4" s="1"/>
  <c r="K36" i="4"/>
  <c r="K35" i="4"/>
  <c r="K37" i="4" s="1"/>
  <c r="K39" i="4" s="1"/>
  <c r="K40" i="4" s="1"/>
  <c r="K41" i="4" s="1"/>
  <c r="K42" i="4" s="1"/>
  <c r="K43" i="4" s="1"/>
  <c r="K44" i="4" s="1"/>
  <c r="K45" i="4" s="1"/>
  <c r="K46" i="4" s="1"/>
  <c r="K47" i="4" s="1"/>
  <c r="K48" i="4" s="1"/>
  <c r="K49" i="4" s="1"/>
  <c r="L33" i="4"/>
  <c r="L26" i="3"/>
  <c r="N26" i="3" s="1"/>
  <c r="K29" i="3"/>
  <c r="J32" i="3"/>
  <c r="L25" i="3"/>
  <c r="N25" i="3" s="1"/>
  <c r="J28" i="3"/>
  <c r="L27" i="3"/>
  <c r="N27" i="3" s="1"/>
  <c r="J37" i="4" l="1"/>
  <c r="L35" i="4"/>
  <c r="N35" i="4" s="1"/>
  <c r="N33" i="4"/>
  <c r="J30" i="3"/>
  <c r="L28" i="3"/>
  <c r="N28" i="3" s="1"/>
  <c r="J34" i="3"/>
  <c r="J33" i="3"/>
  <c r="K31" i="3"/>
  <c r="L29" i="3"/>
  <c r="N29" i="3" s="1"/>
  <c r="J39" i="4" l="1"/>
  <c r="L37" i="4"/>
  <c r="N37" i="4" s="1"/>
  <c r="L30" i="3"/>
  <c r="N30" i="3" s="1"/>
  <c r="J36" i="3"/>
  <c r="J35" i="3"/>
  <c r="K32" i="3"/>
  <c r="L31" i="3"/>
  <c r="N31" i="3" s="1"/>
  <c r="F34" i="3"/>
  <c r="J40" i="4" l="1"/>
  <c r="L39" i="4"/>
  <c r="N39" i="4" s="1"/>
  <c r="K34" i="3"/>
  <c r="K33" i="3"/>
  <c r="L32" i="3"/>
  <c r="N32" i="3" s="1"/>
  <c r="J37" i="3"/>
  <c r="H34" i="3"/>
  <c r="H51" i="3" s="1"/>
  <c r="G34" i="3"/>
  <c r="J41" i="4" l="1"/>
  <c r="L40" i="4"/>
  <c r="N40" i="4" s="1"/>
  <c r="I34" i="3"/>
  <c r="L33" i="3"/>
  <c r="N33" i="3" s="1"/>
  <c r="K35" i="3"/>
  <c r="K36" i="3"/>
  <c r="L34" i="3"/>
  <c r="N34" i="3" s="1"/>
  <c r="J39" i="3"/>
  <c r="F16" i="3"/>
  <c r="G16" i="3"/>
  <c r="G51" i="3" s="1"/>
  <c r="J42" i="4" l="1"/>
  <c r="L41" i="4"/>
  <c r="N41" i="4" s="1"/>
  <c r="I37" i="3"/>
  <c r="F51" i="3"/>
  <c r="F52" i="3" s="1"/>
  <c r="I16" i="3"/>
  <c r="L16" i="3" s="1"/>
  <c r="N16" i="3" s="1"/>
  <c r="J40" i="3"/>
  <c r="K37" i="3"/>
  <c r="L35" i="3"/>
  <c r="N35" i="3" s="1"/>
  <c r="L36" i="3"/>
  <c r="N36" i="3" s="1"/>
  <c r="J43" i="4" l="1"/>
  <c r="L42" i="4"/>
  <c r="N42" i="4" s="1"/>
  <c r="K39" i="3"/>
  <c r="L37" i="3"/>
  <c r="N37" i="3" s="1"/>
  <c r="J41" i="3"/>
  <c r="F53" i="3"/>
  <c r="F54" i="3" s="1"/>
  <c r="F55" i="3" s="1"/>
  <c r="J44" i="4" l="1"/>
  <c r="L43" i="4"/>
  <c r="N43" i="4" s="1"/>
  <c r="K40" i="3"/>
  <c r="L39" i="3"/>
  <c r="N39" i="3" s="1"/>
  <c r="J42" i="3"/>
  <c r="F56" i="3"/>
  <c r="J45" i="4" l="1"/>
  <c r="L44" i="4"/>
  <c r="N44" i="4" s="1"/>
  <c r="J43" i="3"/>
  <c r="K41" i="3"/>
  <c r="L40" i="3"/>
  <c r="N40" i="3" s="1"/>
  <c r="J46" i="4" l="1"/>
  <c r="L45" i="4"/>
  <c r="N45" i="4" s="1"/>
  <c r="K42" i="3"/>
  <c r="L41" i="3"/>
  <c r="N41" i="3" s="1"/>
  <c r="J44" i="3"/>
  <c r="J47" i="4" l="1"/>
  <c r="L46" i="4"/>
  <c r="N46" i="4" s="1"/>
  <c r="K43" i="3"/>
  <c r="L42" i="3"/>
  <c r="N42" i="3" s="1"/>
  <c r="J45" i="3"/>
  <c r="J48" i="4" l="1"/>
  <c r="L47" i="4"/>
  <c r="N47" i="4" s="1"/>
  <c r="K44" i="3"/>
  <c r="L43" i="3"/>
  <c r="N43" i="3" s="1"/>
  <c r="J46" i="3"/>
  <c r="J49" i="4" l="1"/>
  <c r="L49" i="4" s="1"/>
  <c r="L48" i="4"/>
  <c r="N48" i="4" s="1"/>
  <c r="J47" i="3"/>
  <c r="K45" i="3"/>
  <c r="L44" i="3"/>
  <c r="N44" i="3" s="1"/>
  <c r="N49" i="4" l="1"/>
  <c r="L51" i="4"/>
  <c r="K46" i="3"/>
  <c r="L45" i="3"/>
  <c r="N45" i="3" s="1"/>
  <c r="J48" i="3"/>
  <c r="J49" i="3" l="1"/>
  <c r="K47" i="3"/>
  <c r="L46" i="3"/>
  <c r="N46" i="3" s="1"/>
  <c r="K48" i="3" l="1"/>
  <c r="L47" i="3"/>
  <c r="N47" i="3" s="1"/>
  <c r="K49" i="3" l="1"/>
  <c r="L48" i="3"/>
  <c r="N48" i="3" s="1"/>
  <c r="L49" i="3" l="1"/>
  <c r="L51" i="3" l="1"/>
  <c r="N49" i="3"/>
</calcChain>
</file>

<file path=xl/sharedStrings.xml><?xml version="1.0" encoding="utf-8"?>
<sst xmlns="http://schemas.openxmlformats.org/spreadsheetml/2006/main" count="298" uniqueCount="148">
  <si>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</si>
  <si>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</si>
  <si>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</si>
  <si>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</si>
  <si>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</si>
  <si>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</si>
  <si>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</si>
  <si>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</si>
  <si>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Материалы</t>
  </si>
  <si>
    <t>Работы</t>
  </si>
  <si>
    <t>Настоящее Предложение имеет правовой статус оферты и действует до "  " _____ 202_г.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</si>
  <si>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</si>
  <si>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</si>
  <si>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</si>
  <si>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</si>
  <si>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</si>
  <si>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</si>
  <si>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</si>
  <si>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</si>
  <si>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</si>
  <si>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</si>
  <si>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</si>
  <si>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</si>
  <si>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</si>
  <si>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</si>
  <si>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</si>
  <si>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</si>
  <si>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</si>
  <si>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>Выполнение комплекса работ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</si>
  <si>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</si>
  <si>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в соответствии п. 9.1 ТЗ
приложить график производства работ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</si>
  <si>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</si>
  <si>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</si>
  <si>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</si>
  <si>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</si>
  <si>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3. 1632-2021-1.1, 1.2, 2.1.0-ОВ. Станция разгрузки вагонов, здание трансбордера, тоннель. Отопление, вентиляция и кондиционирование</t>
  </si>
  <si>
    <t>4. 1632-2021-2.1.1-ОВ. Конвейерная галерея №1. Отопление, вентиляция и кондиционирование</t>
  </si>
  <si>
    <t>5. 1632-2021-2.1.2, 2.1.7-ОВ. Конвейерные галереи №2 и №7. Отопление, вентиляция и кондиционирование</t>
  </si>
  <si>
    <t>6. 1632-2021-2.1.2, 2.1.7-АОВ. Конвейерные галереи №2 и №7. Автоматизация систем отопления, вентиляции и кондиционирования воздуха</t>
  </si>
  <si>
    <t>7. 1632-2021-2.1.4-ОВ. Конвейерная галерея №4. Отопление, вентиляция и кондиционирование</t>
  </si>
  <si>
    <t>8. 1632-2021-2.1.5-ОВ. Конвейерная галерея №5. Отопление, вентиляция и кондиционирование</t>
  </si>
  <si>
    <t>9. 1632-2021-2.1.11-ОВ. Конвейерная галерея №11. Отопление, вентиляция и кондиционирование</t>
  </si>
  <si>
    <t>10. 1632-2021-2.1.12-ОВ. Конвейерная галерея №12. Отопление, вентиляция и кондиционирование</t>
  </si>
  <si>
    <t>11. 1632-2021-2.1.13-ОВ. Конвейерная галерея №13. Отопление, вентиляция и кондиционирование</t>
  </si>
  <si>
    <t>12. 1632-2021-2.2.1-АОВ. Пересыпная станция №1. Автоматизация систем отопления, вентиляции и кондиционирования воздуха</t>
  </si>
  <si>
    <t xml:space="preserve">13. 1632-2021-2.2.1-ОВ . Пересыпная станция №1. Отопление, вентиляция и кондиционирование </t>
  </si>
  <si>
    <t>14. 1632-2021-2.2.1-ТМ. Пересыпная станция№1. Индивидуальный тепловой пункт</t>
  </si>
  <si>
    <t>15. 1632-2021-2.2.2-АОВ. Пересыпная станция №2. Автоматизация систем отопления, вентиляции и кондиционирования воздуха</t>
  </si>
  <si>
    <t>16. 1632-2021-2.2.2-ОВ. Пересыпная станция №2. Отопление, вентиляция и кондиционирование</t>
  </si>
  <si>
    <t>17. 1632-2021-2.2.3-АОВ. Пересыпная станция №3. Автоматизация систем отопления, вентиляции и кондиционирования воздуха</t>
  </si>
  <si>
    <t xml:space="preserve">18. 1632-2021-2.2.3-ОВ. Пересыпная станция №3.Отопление, вентиляция и кондиционирование </t>
  </si>
  <si>
    <t>19. 1632-2021-2.2.4-АОВ. Пересыпная станция №4. Автоматизация систем отопления, вентиляции и кондиционирования воздуха</t>
  </si>
  <si>
    <t>20. 1632-2021-2.2.4, 2.1.6-ОВ. Пересыпная станция №4 и конвейерная галерея №6. Отопление, вентиляция и кондиционирование</t>
  </si>
  <si>
    <t>21. 1632-2021-2.2.5-АОВ. Пересыпная станция №5. Автоматизация систем отопления, вентиляции и кондиционирования воздуха</t>
  </si>
  <si>
    <t xml:space="preserve">22. 1632-2021-2.2.5-ОВ. Пересыпная станция №5. Отопление, вентиляция и кондиционирование </t>
  </si>
  <si>
    <t>23. 1632-2021-2.2.6-ОВ. Пересыпная станция №6. Отопление, вентиляция и кондиционирование</t>
  </si>
  <si>
    <t>24. 1632-2021-2.2.7-АОВ. Приводная станция. Автоматизация систем отопления, вентиляции и кондиционирования</t>
  </si>
  <si>
    <t>25. 1632-2021-2.2.7-ОВ. Приводная станция. Отопление, вентиляция и кондиционирование</t>
  </si>
  <si>
    <t>26. 1632-2021-3.1-ОВ. Крытый склад №1. Отопление, вентиляция и кондиционирование</t>
  </si>
  <si>
    <t>27. 1632-2021-3.2-ОВ. Крытый склад №2. Отопление, вентиляция и кондиционирование</t>
  </si>
  <si>
    <t>28. 1632-2021-3.3-АОВ. Купольный склад. Автоматизация систем отопления, вентиляции и кондиционирования воздуха</t>
  </si>
  <si>
    <t>29. 1632-2021-3.3-ОВ. Купольный склад. Отопление, вентиляция и кондиционирование</t>
  </si>
  <si>
    <t>30. 1632-2021-3.3.9-ОВ. Купольный склад. Электропомещение. Отопление, вентиляция и кондиционирование</t>
  </si>
  <si>
    <t>31. 1632-2021-3.4-ОВ. Ангар для временного накопления отходов. Отопление, вентиляция и кондиционирование</t>
  </si>
  <si>
    <t>1. 1632-2021-1.1-ТМ</t>
  </si>
  <si>
    <t>2. 1632-2021-1.1, 1.2, 2.1.0-АОВ</t>
  </si>
  <si>
    <t>3. 1632-2021-1.1, 1.2, 2.1.0-ОВ</t>
  </si>
  <si>
    <t>4. 1632-2021-2.1.1-ОВ</t>
  </si>
  <si>
    <t>5. 1632-2021-2.1.2, 2.1.7-ОВ</t>
  </si>
  <si>
    <t>6. 1632-2021-2.1.2, 2.1.7-АОВ</t>
  </si>
  <si>
    <t>7. 1632-2021-2.1.4-ОВ</t>
  </si>
  <si>
    <t>8. 1632-2021-2.1.5-ОВ</t>
  </si>
  <si>
    <t>9. 1632-2021-2.1.11-ОВ</t>
  </si>
  <si>
    <t>10. 1632-2021-2.1.12-ОВ</t>
  </si>
  <si>
    <t>11. 1632-2021-2.1.13-ОВ</t>
  </si>
  <si>
    <t>12. 1632-2021-2.2.1-АОВ</t>
  </si>
  <si>
    <t xml:space="preserve">13. 1632-2021-2.2.1-ОВ </t>
  </si>
  <si>
    <t>14. 1632-2021-2.2.1-ТМ</t>
  </si>
  <si>
    <t>15. 1632-2021-2.2.2-АОВ</t>
  </si>
  <si>
    <t>16. 1632-2021-2.2.2-ОВ</t>
  </si>
  <si>
    <t>17. 1632-2021-2.2.3-АОВ</t>
  </si>
  <si>
    <t>18. 1632-2021-2.2.3-ОВ</t>
  </si>
  <si>
    <t>19. 1632-2021-2.2.4-АОВ</t>
  </si>
  <si>
    <t>20. 1632-2021-2.2.4, 2.1.6-ОВ</t>
  </si>
  <si>
    <t>21. 1632-2021-2.2.5-АОВ</t>
  </si>
  <si>
    <t>22. 1632-2021-2.2.5-ОВ</t>
  </si>
  <si>
    <t>23. 1632-2021-2.2.6-ОВ</t>
  </si>
  <si>
    <t>24. 1632-2021-2.2.7-АОВ</t>
  </si>
  <si>
    <t>25. 1632-2021-2.2.7-ОВ</t>
  </si>
  <si>
    <t>26. 1632-2021-3.1-ОВ</t>
  </si>
  <si>
    <t>27. 1632-2021-3.2-ОВ</t>
  </si>
  <si>
    <t>28. 1632-2021-3.3-АОВ</t>
  </si>
  <si>
    <t>29. 1632-2021-3.3-ОВ</t>
  </si>
  <si>
    <t>30. 1632-2021-3.3.9-ОВ</t>
  </si>
  <si>
    <t>31. 1632-2021-3.4-ОВ</t>
  </si>
  <si>
    <t>1.1-АОВ</t>
  </si>
  <si>
    <t>1.2-АОВ</t>
  </si>
  <si>
    <t>2.1.0-АОВ</t>
  </si>
  <si>
    <t>1.1-ОВ</t>
  </si>
  <si>
    <t>1.2-ОВ</t>
  </si>
  <si>
    <t>2.1.0-ОВ</t>
  </si>
  <si>
    <t>2.1.1-ОВ</t>
  </si>
  <si>
    <t>2.1.2-ОВ</t>
  </si>
  <si>
    <t>2.1.7-ОВ</t>
  </si>
  <si>
    <t>2.1.2-АОВ</t>
  </si>
  <si>
    <t>2.1.7-АОВ</t>
  </si>
  <si>
    <t>2.1.4-ОВ</t>
  </si>
  <si>
    <t>2.1.5-ОВ</t>
  </si>
  <si>
    <t>2.1.11-ОВ</t>
  </si>
  <si>
    <t>2.1.12-ОВ</t>
  </si>
  <si>
    <t>2.1.13-ОВ</t>
  </si>
  <si>
    <t>2.2.1-АОВ</t>
  </si>
  <si>
    <t xml:space="preserve">2.2.1-ОВ </t>
  </si>
  <si>
    <t>2.2.1-ТМ</t>
  </si>
  <si>
    <t>2.2.2-АОВ</t>
  </si>
  <si>
    <t>2.2.2-ОВ</t>
  </si>
  <si>
    <t>2.2.3-АОВ</t>
  </si>
  <si>
    <t>2.2.3-ОВ</t>
  </si>
  <si>
    <t>2.2.4-АОВ</t>
  </si>
  <si>
    <t>2.2.4-ОВ</t>
  </si>
  <si>
    <t>2.1.6-ОВ</t>
  </si>
  <si>
    <t>2.2.5-АОВ</t>
  </si>
  <si>
    <t>2.2.5-ОВ</t>
  </si>
  <si>
    <t>2.2.6-ОВ</t>
  </si>
  <si>
    <t>2.2.7-АОВ</t>
  </si>
  <si>
    <t>2.2.7-ОВ</t>
  </si>
  <si>
    <t>3.1-ОВ</t>
  </si>
  <si>
    <t>3.2-ОВ</t>
  </si>
  <si>
    <t>3.3-АОВ</t>
  </si>
  <si>
    <t>3.3-ОВ</t>
  </si>
  <si>
    <t>3.3.9-ОВ</t>
  </si>
  <si>
    <t>3.4-ОВ</t>
  </si>
  <si>
    <t>1.1-ТМ</t>
  </si>
  <si>
    <t>Наименование раздела</t>
  </si>
  <si>
    <t>Оборудование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</si>
  <si>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</si>
  <si>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</si>
  <si>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</si>
  <si>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Согласие с условиями договора</t>
  </si>
  <si>
    <t>Согласны с условиями проекта договора, приложенного к документации о закупке</t>
  </si>
  <si>
    <t>Прочее</t>
  </si>
  <si>
    <t>Указывается при необходимости</t>
  </si>
  <si>
    <t>Непредвиденные расходы 3%</t>
  </si>
  <si>
    <t>НДС 20%</t>
  </si>
  <si>
    <t>Стоимость</t>
  </si>
  <si>
    <t>Исх. № ______________ от __.__.2025г.</t>
  </si>
  <si>
    <t>Коммерческое предложение</t>
  </si>
  <si>
    <t>Приложение 1 к Заявке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</si>
</sst>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19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4" borderId="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/>
    <xf numFmtId="0" fontId="8" fillId="0" borderId="2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wrapText="1"/>
    </xf>
    <xf numFmtId="0" fontId="4" fillId="0" borderId="0" xfId="0" applyFont="1" applyBorder="1"/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3" fillId="5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justify" vertical="center"/>
    </xf>
    <xf numFmtId="0" fontId="6" fillId="4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4" fillId="0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9" fillId="3" borderId="1" xfId="0" quotePrefix="1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top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wrapText="1"/>
    </xf>
    <xf numFmtId="0" fontId="8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3" borderId="1" xfId="0" quotePrefix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wrapText="1"/>
    </xf>
    <xf numFmtId="0" fontId="15" fillId="0" borderId="0" xfId="0" applyNumberFormat="1" applyFont="1" applyFill="1" applyAlignment="1">
      <alignment horizontal="left" vertical="top" wrapText="1"/>
    </xf>
    <xf numFmtId="0" fontId="8" fillId="0" borderId="0" xfId="0" applyFont="1" applyAlignment="1"/>
    <xf numFmtId="0" fontId="17" fillId="0" borderId="0" xfId="0" applyFont="1" applyAlignment="1"/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15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/>
    </xf>
    <xf numFmtId="4" fontId="14" fillId="5" borderId="7" xfId="0" applyNumberFormat="1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4" fontId="18" fillId="5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4" fontId="15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4" fontId="15" fillId="4" borderId="5" xfId="0" applyNumberFormat="1" applyFont="1" applyFill="1" applyBorder="1" applyAlignment="1">
      <alignment horizontal="center" vertical="center"/>
    </xf>
    <xf numFmtId="4" fontId="15" fillId="4" borderId="3" xfId="0" applyNumberFormat="1" applyFont="1" applyFill="1" applyBorder="1" applyAlignment="1">
      <alignment horizontal="center" vertical="center"/>
    </xf>
    <xf numFmtId="4" fontId="15" fillId="4" borderId="6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165" fontId="9" fillId="0" borderId="0" xfId="0" applyNumberFormat="1" applyFont="1"/>
    <xf numFmtId="165" fontId="2" fillId="0" borderId="0" xfId="0" applyNumberFormat="1" applyFont="1" applyAlignment="1">
      <alignment wrapText="1"/>
    </xf>
    <xf numFmtId="165" fontId="9" fillId="0" borderId="0" xfId="0" applyNumberFormat="1" applyFont="1" applyAlignment="1">
      <alignment horizontal="center" vertical="top" wrapText="1"/>
    </xf>
    <xf numFmtId="165" fontId="8" fillId="0" borderId="0" xfId="0" applyNumberFormat="1" applyFont="1" applyAlignment="1">
      <alignment horizontal="justify" vertical="center"/>
    </xf>
    <xf numFmtId="165" fontId="8" fillId="0" borderId="0" xfId="0" applyNumberFormat="1" applyFont="1"/>
    <xf numFmtId="4" fontId="8" fillId="6" borderId="1" xfId="0" applyNumberFormat="1" applyFont="1" applyFill="1" applyBorder="1" applyAlignment="1">
      <alignment horizontal="center" vertical="center"/>
    </xf>
    <xf numFmtId="4" fontId="14" fillId="6" borderId="7" xfId="0" applyNumberFormat="1" applyFont="1" applyFill="1" applyBorder="1" applyAlignment="1">
      <alignment horizontal="center" vertical="center"/>
    </xf>
    <xf numFmtId="4" fontId="14" fillId="6" borderId="1" xfId="0" applyNumberFormat="1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4" fontId="8" fillId="6" borderId="0" xfId="0" applyNumberFormat="1" applyFont="1" applyFill="1" applyBorder="1" applyAlignment="1">
      <alignment horizontal="center" vertical="center"/>
    </xf>
    <xf numFmtId="4" fontId="15" fillId="6" borderId="0" xfId="0" applyNumberFormat="1" applyFont="1" applyFill="1" applyBorder="1" applyAlignment="1">
      <alignment horizontal="center" vertical="center"/>
    </xf>
    <xf numFmtId="4" fontId="15" fillId="6" borderId="0" xfId="0" applyNumberFormat="1" applyFont="1" applyFill="1" applyAlignment="1">
      <alignment horizontal="left" vertical="top" wrapText="1"/>
    </xf>
    <xf numFmtId="4" fontId="16" fillId="6" borderId="0" xfId="0" applyNumberFormat="1" applyFont="1" applyFill="1" applyAlignment="1">
      <alignment horizontal="center" wrapText="1"/>
    </xf>
    <xf numFmtId="4" fontId="6" fillId="6" borderId="0" xfId="0" applyNumberFormat="1" applyFont="1" applyFill="1" applyAlignment="1">
      <alignment horizontal="center" wrapText="1"/>
    </xf>
    <xf numFmtId="4" fontId="17" fillId="6" borderId="0" xfId="0" applyNumberFormat="1" applyFont="1" applyFill="1" applyAlignment="1"/>
    <xf numFmtId="4" fontId="17" fillId="6" borderId="0" xfId="0" applyNumberFormat="1" applyFont="1" applyFill="1" applyAlignment="1">
      <alignment horizontal="center"/>
    </xf>
    <xf numFmtId="4" fontId="8" fillId="6" borderId="0" xfId="0" applyNumberFormat="1" applyFont="1" applyFill="1" applyBorder="1"/>
    <xf numFmtId="4" fontId="8" fillId="6" borderId="0" xfId="0" applyNumberFormat="1" applyFont="1" applyFill="1" applyBorder="1" applyAlignment="1">
      <alignment horizontal="left"/>
    </xf>
    <xf numFmtId="4" fontId="8" fillId="6" borderId="0" xfId="0" applyNumberFormat="1" applyFont="1" applyFill="1"/>
    <xf numFmtId="4" fontId="15" fillId="6" borderId="0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center"/>
    </xf>
    <xf numFmtId="4" fontId="14" fillId="6" borderId="8" xfId="0" applyNumberFormat="1" applyFont="1" applyFill="1" applyBorder="1" applyAlignment="1">
      <alignment horizontal="center" vertical="center"/>
    </xf>
    <xf numFmtId="4" fontId="14" fillId="6" borderId="9" xfId="0" applyNumberFormat="1" applyFont="1" applyFill="1" applyBorder="1" applyAlignment="1">
      <alignment horizontal="center" vertical="center"/>
    </xf>
    <xf numFmtId="4" fontId="18" fillId="6" borderId="0" xfId="0" applyNumberFormat="1" applyFont="1" applyFill="1" applyBorder="1" applyAlignment="1">
      <alignment horizontal="center" vertical="center"/>
    </xf>
    <xf numFmtId="4" fontId="9" fillId="6" borderId="0" xfId="0" applyNumberFormat="1" applyFont="1" applyFill="1" applyBorder="1" applyAlignment="1">
      <alignment horizontal="center" vertical="top" wrapText="1"/>
    </xf>
    <xf numFmtId="4" fontId="12" fillId="6" borderId="0" xfId="0" applyNumberFormat="1" applyFont="1" applyFill="1" applyBorder="1" applyAlignment="1">
      <alignment horizontal="center" wrapText="1"/>
    </xf>
    <xf numFmtId="4" fontId="12" fillId="6" borderId="0" xfId="0" applyNumberFormat="1" applyFont="1" applyFill="1" applyBorder="1" applyAlignment="1">
      <alignment horizontal="center" vertical="center" wrapText="1"/>
    </xf>
    <xf numFmtId="4" fontId="11" fillId="6" borderId="0" xfId="0" applyNumberFormat="1" applyFont="1" applyFill="1" applyBorder="1" applyAlignment="1">
      <alignment horizontal="center" wrapText="1"/>
    </xf>
    <xf numFmtId="4" fontId="8" fillId="6" borderId="0" xfId="0" applyNumberFormat="1" applyFont="1" applyFill="1" applyBorder="1" applyAlignment="1">
      <alignment horizontal="center"/>
    </xf>
    <xf numFmtId="4" fontId="9" fillId="6" borderId="0" xfId="0" applyNumberFormat="1" applyFont="1" applyFill="1" applyAlignment="1">
      <alignment horizontal="left" wrapText="1"/>
    </xf>
    <xf numFmtId="4" fontId="8" fillId="6" borderId="2" xfId="0" applyNumberFormat="1" applyFont="1" applyFill="1" applyBorder="1"/>
    <xf numFmtId="4" fontId="8" fillId="6" borderId="0" xfId="0" applyNumberFormat="1" applyFont="1" applyFill="1" applyAlignment="1">
      <alignment horizontal="center"/>
    </xf>
    <xf numFmtId="165" fontId="15" fillId="6" borderId="0" xfId="0" applyNumberFormat="1" applyFont="1" applyFill="1" applyAlignment="1">
      <alignment horizontal="left" vertical="top" wrapText="1"/>
    </xf>
    <xf numFmtId="165" fontId="16" fillId="6" borderId="0" xfId="0" applyNumberFormat="1" applyFont="1" applyFill="1" applyAlignment="1">
      <alignment horizontal="center" wrapText="1"/>
    </xf>
    <xf numFmtId="165" fontId="6" fillId="6" borderId="0" xfId="0" applyNumberFormat="1" applyFont="1" applyFill="1" applyAlignment="1">
      <alignment horizontal="center" wrapText="1"/>
    </xf>
    <xf numFmtId="165" fontId="17" fillId="6" borderId="0" xfId="0" applyNumberFormat="1" applyFont="1" applyFill="1" applyAlignment="1"/>
    <xf numFmtId="165" fontId="17" fillId="6" borderId="0" xfId="0" applyNumberFormat="1" applyFont="1" applyFill="1" applyAlignment="1">
      <alignment horizontal="center"/>
    </xf>
    <xf numFmtId="165" fontId="8" fillId="6" borderId="0" xfId="0" applyNumberFormat="1" applyFont="1" applyFill="1" applyBorder="1"/>
    <xf numFmtId="165" fontId="8" fillId="6" borderId="0" xfId="0" applyNumberFormat="1" applyFont="1" applyFill="1" applyBorder="1" applyAlignment="1">
      <alignment horizontal="left"/>
    </xf>
    <xf numFmtId="165" fontId="8" fillId="6" borderId="0" xfId="0" applyNumberFormat="1" applyFont="1" applyFill="1"/>
    <xf numFmtId="165" fontId="15" fillId="6" borderId="0" xfId="0" applyNumberFormat="1" applyFont="1" applyFill="1" applyBorder="1" applyAlignment="1">
      <alignment horizontal="center" vertical="center" wrapText="1"/>
    </xf>
    <xf numFmtId="165" fontId="8" fillId="6" borderId="1" xfId="0" applyNumberFormat="1" applyFont="1" applyFill="1" applyBorder="1" applyAlignment="1">
      <alignment horizontal="center"/>
    </xf>
    <xf numFmtId="165" fontId="8" fillId="6" borderId="1" xfId="0" applyNumberFormat="1" applyFont="1" applyFill="1" applyBorder="1" applyAlignment="1">
      <alignment horizontal="center" vertical="center"/>
    </xf>
    <xf numFmtId="165" fontId="14" fillId="6" borderId="7" xfId="0" applyNumberFormat="1" applyFont="1" applyFill="1" applyBorder="1" applyAlignment="1">
      <alignment horizontal="center" vertical="center"/>
    </xf>
    <xf numFmtId="165" fontId="14" fillId="6" borderId="8" xfId="0" applyNumberFormat="1" applyFont="1" applyFill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165" fontId="18" fillId="6" borderId="0" xfId="0" applyNumberFormat="1" applyFont="1" applyFill="1" applyBorder="1" applyAlignment="1">
      <alignment horizontal="center" vertical="center"/>
    </xf>
    <xf numFmtId="165" fontId="18" fillId="6" borderId="1" xfId="0" applyNumberFormat="1" applyFont="1" applyFill="1" applyBorder="1" applyAlignment="1">
      <alignment horizontal="center" vertical="center"/>
    </xf>
    <xf numFmtId="165" fontId="15" fillId="6" borderId="0" xfId="0" applyNumberFormat="1" applyFont="1" applyFill="1" applyBorder="1" applyAlignment="1">
      <alignment horizontal="center" vertical="center"/>
    </xf>
    <xf numFmtId="165" fontId="8" fillId="6" borderId="0" xfId="0" applyNumberFormat="1" applyFont="1" applyFill="1" applyBorder="1" applyAlignment="1">
      <alignment horizontal="center" vertical="center"/>
    </xf>
    <xf numFmtId="165" fontId="9" fillId="6" borderId="0" xfId="0" applyNumberFormat="1" applyFont="1" applyFill="1" applyBorder="1" applyAlignment="1">
      <alignment horizontal="center" vertical="top" wrapText="1"/>
    </xf>
    <xf numFmtId="165" fontId="12" fillId="6" borderId="0" xfId="0" applyNumberFormat="1" applyFont="1" applyFill="1" applyBorder="1" applyAlignment="1">
      <alignment horizontal="center" wrapText="1"/>
    </xf>
    <xf numFmtId="165" fontId="12" fillId="6" borderId="0" xfId="0" applyNumberFormat="1" applyFont="1" applyFill="1" applyBorder="1" applyAlignment="1">
      <alignment horizontal="center" vertical="center" wrapText="1"/>
    </xf>
    <xf numFmtId="165" fontId="11" fillId="6" borderId="0" xfId="0" applyNumberFormat="1" applyFont="1" applyFill="1" applyBorder="1" applyAlignment="1">
      <alignment horizontal="center" wrapText="1"/>
    </xf>
    <xf numFmtId="165" fontId="8" fillId="6" borderId="0" xfId="0" applyNumberFormat="1" applyFont="1" applyFill="1" applyBorder="1" applyAlignment="1">
      <alignment horizontal="center"/>
    </xf>
    <xf numFmtId="165" fontId="9" fillId="6" borderId="0" xfId="0" applyNumberFormat="1" applyFont="1" applyFill="1" applyAlignment="1">
      <alignment horizontal="left" wrapText="1"/>
    </xf>
    <xf numFmtId="165" fontId="8" fillId="6" borderId="2" xfId="0" applyNumberFormat="1" applyFont="1" applyFill="1" applyBorder="1"/>
    <xf numFmtId="165" fontId="8" fillId="6" borderId="0" xfId="0" applyNumberFormat="1" applyFont="1" applyFill="1" applyAlignment="1">
      <alignment horizontal="center"/>
    </xf>
    <xf numFmtId="4" fontId="8" fillId="6" borderId="7" xfId="0" applyNumberFormat="1" applyFont="1" applyFill="1" applyBorder="1" applyAlignment="1">
      <alignment horizontal="center" vertical="center"/>
    </xf>
    <xf numFmtId="4" fontId="8" fillId="6" borderId="8" xfId="0" applyNumberFormat="1" applyFont="1" applyFill="1" applyBorder="1" applyAlignment="1">
      <alignment horizontal="center" vertical="center"/>
    </xf>
    <xf numFmtId="4" fontId="8" fillId="6" borderId="9" xfId="0" applyNumberFormat="1" applyFont="1" applyFill="1" applyBorder="1" applyAlignment="1">
      <alignment horizontal="center" vertical="center"/>
    </xf>
    <xf numFmtId="4" fontId="15" fillId="7" borderId="0" xfId="0" applyNumberFormat="1" applyFont="1" applyFill="1" applyAlignment="1">
      <alignment horizontal="left" vertical="top" wrapText="1"/>
    </xf>
    <xf numFmtId="4" fontId="16" fillId="7" borderId="0" xfId="0" applyNumberFormat="1" applyFont="1" applyFill="1" applyAlignment="1">
      <alignment horizontal="center" wrapText="1"/>
    </xf>
    <xf numFmtId="4" fontId="6" fillId="7" borderId="0" xfId="0" applyNumberFormat="1" applyFont="1" applyFill="1" applyAlignment="1">
      <alignment horizontal="center" wrapText="1"/>
    </xf>
    <xf numFmtId="4" fontId="17" fillId="7" borderId="0" xfId="0" applyNumberFormat="1" applyFont="1" applyFill="1" applyAlignment="1"/>
    <xf numFmtId="4" fontId="17" fillId="7" borderId="0" xfId="0" applyNumberFormat="1" applyFont="1" applyFill="1" applyAlignment="1">
      <alignment horizontal="center"/>
    </xf>
    <xf numFmtId="4" fontId="8" fillId="7" borderId="0" xfId="0" applyNumberFormat="1" applyFont="1" applyFill="1" applyBorder="1"/>
    <xf numFmtId="4" fontId="8" fillId="7" borderId="0" xfId="0" applyNumberFormat="1" applyFont="1" applyFill="1" applyBorder="1" applyAlignment="1">
      <alignment horizontal="left"/>
    </xf>
    <xf numFmtId="4" fontId="8" fillId="7" borderId="0" xfId="0" applyNumberFormat="1" applyFont="1" applyFill="1"/>
    <xf numFmtId="4" fontId="15" fillId="7" borderId="0" xfId="0" applyNumberFormat="1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/>
    </xf>
    <xf numFmtId="4" fontId="8" fillId="7" borderId="1" xfId="0" applyNumberFormat="1" applyFont="1" applyFill="1" applyBorder="1" applyAlignment="1">
      <alignment horizontal="center" vertical="center"/>
    </xf>
    <xf numFmtId="4" fontId="8" fillId="7" borderId="7" xfId="0" applyNumberFormat="1" applyFont="1" applyFill="1" applyBorder="1" applyAlignment="1">
      <alignment horizontal="center" vertical="center"/>
    </xf>
    <xf numFmtId="4" fontId="8" fillId="7" borderId="8" xfId="0" applyNumberFormat="1" applyFont="1" applyFill="1" applyBorder="1" applyAlignment="1">
      <alignment horizontal="center" vertical="center"/>
    </xf>
    <xf numFmtId="4" fontId="8" fillId="7" borderId="9" xfId="0" applyNumberFormat="1" applyFont="1" applyFill="1" applyBorder="1" applyAlignment="1">
      <alignment horizontal="center" vertical="center"/>
    </xf>
    <xf numFmtId="4" fontId="14" fillId="7" borderId="7" xfId="0" applyNumberFormat="1" applyFont="1" applyFill="1" applyBorder="1" applyAlignment="1">
      <alignment horizontal="center" vertical="center"/>
    </xf>
    <xf numFmtId="4" fontId="14" fillId="7" borderId="9" xfId="0" applyNumberFormat="1" applyFont="1" applyFill="1" applyBorder="1" applyAlignment="1">
      <alignment horizontal="center" vertical="center"/>
    </xf>
    <xf numFmtId="4" fontId="18" fillId="7" borderId="0" xfId="0" applyNumberFormat="1" applyFont="1" applyFill="1" applyBorder="1" applyAlignment="1">
      <alignment horizontal="center" vertical="center"/>
    </xf>
    <xf numFmtId="4" fontId="18" fillId="7" borderId="1" xfId="0" applyNumberFormat="1" applyFont="1" applyFill="1" applyBorder="1" applyAlignment="1">
      <alignment horizontal="center" vertical="center"/>
    </xf>
    <xf numFmtId="4" fontId="15" fillId="7" borderId="0" xfId="0" applyNumberFormat="1" applyFont="1" applyFill="1" applyBorder="1" applyAlignment="1">
      <alignment horizontal="center" vertical="center"/>
    </xf>
    <xf numFmtId="4" fontId="8" fillId="7" borderId="0" xfId="0" applyNumberFormat="1" applyFont="1" applyFill="1" applyBorder="1" applyAlignment="1">
      <alignment horizontal="center" vertical="center"/>
    </xf>
    <xf numFmtId="4" fontId="9" fillId="7" borderId="0" xfId="0" applyNumberFormat="1" applyFont="1" applyFill="1" applyBorder="1" applyAlignment="1">
      <alignment horizontal="center" vertical="top" wrapText="1"/>
    </xf>
    <xf numFmtId="4" fontId="12" fillId="7" borderId="0" xfId="0" applyNumberFormat="1" applyFont="1" applyFill="1" applyBorder="1" applyAlignment="1">
      <alignment horizontal="center" wrapText="1"/>
    </xf>
    <xf numFmtId="4" fontId="12" fillId="7" borderId="0" xfId="0" applyNumberFormat="1" applyFont="1" applyFill="1" applyBorder="1" applyAlignment="1">
      <alignment horizontal="center" vertical="center" wrapText="1"/>
    </xf>
    <xf numFmtId="4" fontId="11" fillId="7" borderId="0" xfId="0" applyNumberFormat="1" applyFont="1" applyFill="1" applyBorder="1" applyAlignment="1">
      <alignment horizontal="center" wrapText="1"/>
    </xf>
    <xf numFmtId="4" fontId="8" fillId="7" borderId="0" xfId="0" applyNumberFormat="1" applyFont="1" applyFill="1" applyBorder="1" applyAlignment="1">
      <alignment horizontal="center"/>
    </xf>
    <xf numFmtId="4" fontId="9" fillId="7" borderId="0" xfId="0" applyNumberFormat="1" applyFont="1" applyFill="1" applyAlignment="1">
      <alignment horizontal="left" wrapText="1"/>
    </xf>
    <xf numFmtId="4" fontId="8" fillId="7" borderId="2" xfId="0" applyNumberFormat="1" applyFont="1" applyFill="1" applyBorder="1"/>
    <xf numFmtId="4" fontId="8" fillId="7" borderId="0" xfId="0" applyNumberFormat="1" applyFont="1" applyFill="1" applyAlignment="1">
      <alignment horizontal="center"/>
    </xf>
    <xf numFmtId="4" fontId="14" fillId="8" borderId="7" xfId="0" applyNumberFormat="1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60;&#1054;&#1056;&#1052;&#1051;&#1045;&#1053;%20&#1089;%20&#1087;&#1086;&#1084;&#1086;&#1097;&#1100;&#1102;%20&#1048;&#1048;,%20&#1055;&#1054;&#1063;&#1058;&#1048;%20&#1054;&#1060;&#1054;&#1056;&#1052;&#1051;&#1045;&#10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86;&#1076;&#1082;&#1072;%20&#1079;&#1072;&#1090;&#1088;&#1072;&#1090;%20&#1054;&#104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1632-2021-1.1-ТМ"/>
      <sheetName val="1632-2021-1.1, 1.2, 2.1.0-АОВ"/>
      <sheetName val="1632-2021-1.1,1.2,2.1.0-ОВ"/>
      <sheetName val="1632-2021-2.1.1-ОВ"/>
      <sheetName val="1632-2021-2.1.2,2.1.7-ОВ"/>
      <sheetName val="1632-2021-2.1.2,2.1.7-АОВ"/>
      <sheetName val="1632-2021-2.1.4-ОВ"/>
      <sheetName val="1632-2021-2.1.5 ОВ"/>
      <sheetName val="1632-2021-2.1.11-ОВ"/>
      <sheetName val="1632-2021-2.1.12-ОВ"/>
      <sheetName val="1632-2021-2.1.13-ОВ"/>
      <sheetName val="1632-2021-2.2.1-АОВ "/>
      <sheetName val="1632-2021-2.2.1-ОВ "/>
      <sheetName val="1632-2021-2.2.1-ТМ"/>
      <sheetName val="1632-2021-2.2.2-АОВ"/>
      <sheetName val="1632-2021-2.2.2-ОВ "/>
      <sheetName val="1632-2021-2.2.3-АОВ "/>
      <sheetName val="1632-2021-2.2.3-ОВ"/>
      <sheetName val="1632-2021-2.2.4-АОВ"/>
      <sheetName val="1632-2021-2.2.4,2.1.6_ОВ"/>
      <sheetName val="1632-2021-2.2.5_АОВ"/>
      <sheetName val="1632-2021-2.2.5_ОВ"/>
      <sheetName val="1632-2021-2.2.6_ОВ"/>
      <sheetName val="1632-2021-2.2.7-АОВ "/>
      <sheetName val="1632-2021-2.2.7_ОВ"/>
      <sheetName val="1632-2021-3.1-ОВ"/>
      <sheetName val="1632-2021-3.2-ОВ "/>
      <sheetName val="1632-2021-3.3-АОВ "/>
      <sheetName val="1632-2021-3.3-ОВ "/>
      <sheetName val="1632-2021-3.3.9-ОВ "/>
      <sheetName val="1632-2021-3.4-ОВ "/>
    </sheetNames>
    <sheetDataSet>
      <sheetData sheetId="0" refreshError="1"/>
      <sheetData sheetId="1">
        <row r="395">
          <cell r="I395">
            <v>544412.24</v>
          </cell>
        </row>
        <row r="396">
          <cell r="L396">
            <v>1458165</v>
          </cell>
        </row>
        <row r="397">
          <cell r="O397">
            <v>825931</v>
          </cell>
        </row>
      </sheetData>
      <sheetData sheetId="2">
        <row r="101">
          <cell r="I101">
            <v>874088.31</v>
          </cell>
        </row>
        <row r="102">
          <cell r="L102">
            <v>943455.95</v>
          </cell>
        </row>
        <row r="103">
          <cell r="O103">
            <v>120271.51</v>
          </cell>
        </row>
      </sheetData>
      <sheetData sheetId="3">
        <row r="2848">
          <cell r="I2848">
            <v>13466723.460000001</v>
          </cell>
        </row>
        <row r="2849">
          <cell r="L2849">
            <v>37731037.590000004</v>
          </cell>
        </row>
        <row r="2850">
          <cell r="O2850">
            <v>30100764.059999999</v>
          </cell>
        </row>
      </sheetData>
      <sheetData sheetId="4">
        <row r="59">
          <cell r="I59">
            <v>188719.68</v>
          </cell>
        </row>
        <row r="60">
          <cell r="L60">
            <v>2761567.16</v>
          </cell>
        </row>
        <row r="61">
          <cell r="O61">
            <v>0</v>
          </cell>
        </row>
      </sheetData>
      <sheetData sheetId="5">
        <row r="156">
          <cell r="I156">
            <v>1379897.29</v>
          </cell>
        </row>
        <row r="157">
          <cell r="L157">
            <v>13878626.35</v>
          </cell>
        </row>
        <row r="158">
          <cell r="O158">
            <v>81846046.099999994</v>
          </cell>
        </row>
      </sheetData>
      <sheetData sheetId="6">
        <row r="73">
          <cell r="I73">
            <v>511721.19</v>
          </cell>
        </row>
        <row r="74">
          <cell r="L74">
            <v>408297.95</v>
          </cell>
        </row>
        <row r="75">
          <cell r="O75">
            <v>120271.52</v>
          </cell>
        </row>
      </sheetData>
      <sheetData sheetId="7">
        <row r="62">
          <cell r="I62">
            <v>67192.87</v>
          </cell>
        </row>
        <row r="63">
          <cell r="L63">
            <v>962156.73</v>
          </cell>
        </row>
        <row r="64">
          <cell r="O64">
            <v>0</v>
          </cell>
        </row>
      </sheetData>
      <sheetData sheetId="8">
        <row r="62">
          <cell r="I62">
            <v>68196.59</v>
          </cell>
        </row>
        <row r="63">
          <cell r="L63">
            <v>962173.64</v>
          </cell>
        </row>
        <row r="64">
          <cell r="O64">
            <v>0</v>
          </cell>
        </row>
      </sheetData>
      <sheetData sheetId="9">
        <row r="60">
          <cell r="I60">
            <v>88695.94</v>
          </cell>
        </row>
        <row r="61">
          <cell r="L61">
            <v>1799001.51</v>
          </cell>
        </row>
        <row r="62">
          <cell r="O62">
            <v>0</v>
          </cell>
        </row>
      </sheetData>
      <sheetData sheetId="10">
        <row r="62">
          <cell r="I62">
            <v>68566.259999999995</v>
          </cell>
        </row>
        <row r="63">
          <cell r="L63">
            <v>962173.64</v>
          </cell>
        </row>
        <row r="64">
          <cell r="O64">
            <v>0</v>
          </cell>
        </row>
      </sheetData>
      <sheetData sheetId="11">
        <row r="59">
          <cell r="I59">
            <v>23486.12</v>
          </cell>
        </row>
        <row r="60">
          <cell r="L60">
            <v>324389.49</v>
          </cell>
        </row>
        <row r="61">
          <cell r="O61">
            <v>0</v>
          </cell>
        </row>
      </sheetData>
      <sheetData sheetId="12">
        <row r="72">
          <cell r="I72">
            <v>440179.5</v>
          </cell>
        </row>
        <row r="73">
          <cell r="L73">
            <v>542299.61</v>
          </cell>
        </row>
        <row r="74">
          <cell r="O74">
            <v>120271.51</v>
          </cell>
        </row>
      </sheetData>
      <sheetData sheetId="13">
        <row r="1357">
          <cell r="I1357">
            <v>4855078.9400000004</v>
          </cell>
        </row>
        <row r="1358">
          <cell r="L1358">
            <v>18148018.859999999</v>
          </cell>
        </row>
        <row r="1359">
          <cell r="O1359">
            <v>5456290</v>
          </cell>
        </row>
      </sheetData>
      <sheetData sheetId="14">
        <row r="282">
          <cell r="I282">
            <v>238984.43</v>
          </cell>
        </row>
        <row r="283">
          <cell r="L283">
            <v>574071.56999999995</v>
          </cell>
        </row>
        <row r="284">
          <cell r="O284">
            <v>277822</v>
          </cell>
        </row>
      </sheetData>
      <sheetData sheetId="15">
        <row r="99">
          <cell r="I99">
            <v>428596.1</v>
          </cell>
        </row>
        <row r="100">
          <cell r="L100">
            <v>350323.49</v>
          </cell>
        </row>
        <row r="101">
          <cell r="O101">
            <v>120272</v>
          </cell>
        </row>
      </sheetData>
      <sheetData sheetId="16">
        <row r="579">
          <cell r="I579">
            <v>1686398.77</v>
          </cell>
        </row>
        <row r="580">
          <cell r="L580">
            <v>982476.99</v>
          </cell>
        </row>
        <row r="581">
          <cell r="O581">
            <v>9817733</v>
          </cell>
        </row>
      </sheetData>
      <sheetData sheetId="17">
        <row r="94">
          <cell r="I94">
            <v>281686.12</v>
          </cell>
        </row>
        <row r="95">
          <cell r="L95">
            <v>184194.65</v>
          </cell>
        </row>
        <row r="96">
          <cell r="O96">
            <v>120271.51</v>
          </cell>
        </row>
      </sheetData>
      <sheetData sheetId="18">
        <row r="336">
          <cell r="I336">
            <v>643648.23</v>
          </cell>
        </row>
        <row r="337">
          <cell r="L337">
            <v>1069526.1599999999</v>
          </cell>
        </row>
        <row r="338">
          <cell r="O338">
            <v>3448188</v>
          </cell>
        </row>
      </sheetData>
      <sheetData sheetId="19">
        <row r="64">
          <cell r="I64">
            <v>144626.5</v>
          </cell>
        </row>
        <row r="65">
          <cell r="L65">
            <v>137211.35</v>
          </cell>
        </row>
        <row r="66">
          <cell r="O66">
            <v>0</v>
          </cell>
        </row>
      </sheetData>
      <sheetData sheetId="20">
        <row r="295">
          <cell r="I295">
            <v>886814.78</v>
          </cell>
        </row>
        <row r="296">
          <cell r="L296">
            <v>1232453.6000000001</v>
          </cell>
        </row>
        <row r="297">
          <cell r="O297">
            <v>1930323.9</v>
          </cell>
        </row>
      </sheetData>
      <sheetData sheetId="21">
        <row r="81">
          <cell r="I81">
            <v>112910.46</v>
          </cell>
        </row>
        <row r="82">
          <cell r="L82">
            <v>116366.63</v>
          </cell>
        </row>
        <row r="83">
          <cell r="O83">
            <v>0</v>
          </cell>
        </row>
      </sheetData>
      <sheetData sheetId="22">
        <row r="252">
          <cell r="I252">
            <v>712351.94</v>
          </cell>
        </row>
        <row r="253">
          <cell r="L253">
            <v>2391801.58</v>
          </cell>
        </row>
        <row r="254">
          <cell r="O254">
            <v>2264787.2400000002</v>
          </cell>
        </row>
      </sheetData>
      <sheetData sheetId="23">
        <row r="76">
          <cell r="I76">
            <v>103788.51</v>
          </cell>
        </row>
        <row r="77">
          <cell r="L77">
            <v>383048.87</v>
          </cell>
        </row>
        <row r="78">
          <cell r="O78">
            <v>186728.59</v>
          </cell>
        </row>
      </sheetData>
      <sheetData sheetId="24">
        <row r="102">
          <cell r="I102">
            <v>195654.09</v>
          </cell>
        </row>
        <row r="103">
          <cell r="L103">
            <v>183059.3</v>
          </cell>
        </row>
        <row r="104">
          <cell r="O104">
            <v>120271.51</v>
          </cell>
        </row>
      </sheetData>
      <sheetData sheetId="25">
        <row r="280">
          <cell r="I280">
            <v>657657.99</v>
          </cell>
        </row>
        <row r="281">
          <cell r="L281">
            <v>360982.75</v>
          </cell>
        </row>
        <row r="282">
          <cell r="O282">
            <v>1659271.96</v>
          </cell>
        </row>
      </sheetData>
      <sheetData sheetId="26">
        <row r="102">
          <cell r="I102">
            <v>1093578.33</v>
          </cell>
        </row>
        <row r="103">
          <cell r="L103">
            <v>2303400.71</v>
          </cell>
        </row>
        <row r="104">
          <cell r="O104">
            <v>234132.28</v>
          </cell>
        </row>
      </sheetData>
      <sheetData sheetId="27">
        <row r="102">
          <cell r="I102">
            <v>1209011.3799999999</v>
          </cell>
        </row>
        <row r="103">
          <cell r="L103">
            <v>2627752.9500000002</v>
          </cell>
        </row>
        <row r="104">
          <cell r="O104">
            <v>234355.87</v>
          </cell>
        </row>
      </sheetData>
      <sheetData sheetId="28">
        <row r="65">
          <cell r="I65">
            <v>885915.04</v>
          </cell>
        </row>
        <row r="66">
          <cell r="L66">
            <v>1894717.7</v>
          </cell>
        </row>
        <row r="67">
          <cell r="O67">
            <v>0</v>
          </cell>
        </row>
      </sheetData>
      <sheetData sheetId="29"/>
      <sheetData sheetId="30">
        <row r="231">
          <cell r="I231">
            <v>571067.99</v>
          </cell>
        </row>
        <row r="232">
          <cell r="L232">
            <v>189481.45</v>
          </cell>
        </row>
        <row r="233">
          <cell r="O233">
            <v>2262616.46</v>
          </cell>
        </row>
      </sheetData>
      <sheetData sheetId="31">
        <row r="107">
          <cell r="I107">
            <v>392812.25</v>
          </cell>
        </row>
        <row r="108">
          <cell r="L108">
            <v>600613.51</v>
          </cell>
        </row>
        <row r="109">
          <cell r="O109">
            <v>837741.17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затрат - Сводка затрат"/>
    </sheetNames>
    <sheetDataSet>
      <sheetData sheetId="0">
        <row r="14">
          <cell r="X14">
            <v>2395215.56</v>
          </cell>
        </row>
        <row r="15">
          <cell r="X15">
            <v>100487170.39</v>
          </cell>
        </row>
        <row r="16">
          <cell r="X16">
            <v>3495976.8</v>
          </cell>
        </row>
        <row r="17">
          <cell r="X17">
            <v>2332409.17</v>
          </cell>
        </row>
        <row r="18">
          <cell r="X18">
            <v>1273606.58</v>
          </cell>
        </row>
        <row r="19">
          <cell r="X19">
            <v>429705.91</v>
          </cell>
        </row>
        <row r="20">
          <cell r="X20">
            <v>3646427.64</v>
          </cell>
        </row>
        <row r="21">
          <cell r="X21">
            <v>1281871.1399999999</v>
          </cell>
        </row>
        <row r="22">
          <cell r="X22">
            <v>120021650.93000001</v>
          </cell>
        </row>
        <row r="23">
          <cell r="X23">
            <v>1272513.48</v>
          </cell>
        </row>
        <row r="24">
          <cell r="X24">
            <v>1273606.58</v>
          </cell>
        </row>
        <row r="25">
          <cell r="X25">
            <v>1363046.71</v>
          </cell>
        </row>
        <row r="26">
          <cell r="X26">
            <v>35176054.799999997</v>
          </cell>
        </row>
        <row r="27">
          <cell r="X27">
            <v>1348213.2</v>
          </cell>
        </row>
        <row r="28">
          <cell r="X28">
            <v>1111522.8</v>
          </cell>
        </row>
        <row r="29">
          <cell r="X29">
            <v>15432948</v>
          </cell>
        </row>
        <row r="30">
          <cell r="X30">
            <v>724661.16</v>
          </cell>
        </row>
        <row r="31">
          <cell r="X31">
            <v>6379975.2000000002</v>
          </cell>
        </row>
        <row r="32">
          <cell r="X32">
            <v>5005365.34</v>
          </cell>
        </row>
        <row r="33">
          <cell r="X33">
            <v>6635975.04</v>
          </cell>
        </row>
        <row r="34">
          <cell r="X34">
            <v>831909.5</v>
          </cell>
        </row>
        <row r="35">
          <cell r="X35">
            <v>3309607.93</v>
          </cell>
        </row>
        <row r="36">
          <cell r="X36">
            <v>616191.14</v>
          </cell>
        </row>
        <row r="37">
          <cell r="X37">
            <v>4487688.55</v>
          </cell>
        </row>
        <row r="38">
          <cell r="X38">
            <v>5031924.05</v>
          </cell>
        </row>
        <row r="39">
          <cell r="X39">
            <v>3736497.44</v>
          </cell>
        </row>
        <row r="40">
          <cell r="X40">
            <v>3436498.25</v>
          </cell>
        </row>
        <row r="41">
          <cell r="X41">
            <v>67969710.819999993</v>
          </cell>
        </row>
        <row r="42">
          <cell r="X42">
            <v>2271851.52</v>
          </cell>
        </row>
        <row r="43">
          <cell r="X43">
            <v>347805.89</v>
          </cell>
        </row>
        <row r="44">
          <cell r="X44">
            <v>283406.59999999998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6A2F-8426-42CC-B362-F4E4EA445807}">
  <dimension ref="A1:U112"/>
  <sheetViews>
    <sheetView tabSelected="1" view="pageBreakPreview" topLeftCell="A37" zoomScale="70" zoomScaleNormal="80" zoomScaleSheetLayoutView="70" workbookViewId="0">
      <selection activeCell="M54" sqref="M54"/>
    </sheetView>
  </sheetViews>
  <sheetFormatPr defaultColWidth="8.85546875" defaultRowHeight="15" x14ac:dyDescent="0.25"/>
  <cols>
    <col min="1" max="1" width="7" style="14" customWidth="1"/>
    <col min="2" max="2" width="47.5703125" style="15" customWidth="1"/>
    <col min="3" max="3" width="56" style="51" customWidth="1"/>
    <col min="4" max="4" width="30.7109375" style="51" customWidth="1"/>
    <col min="5" max="5" width="24.85546875" style="11" customWidth="1"/>
    <col min="6" max="6" width="24.85546875" style="10" customWidth="1"/>
    <col min="7" max="7" width="21.42578125" style="10" customWidth="1"/>
    <col min="8" max="8" width="22.85546875" style="10" customWidth="1"/>
    <col min="9" max="10" width="22.85546875" style="139" customWidth="1"/>
    <col min="11" max="11" width="22.85546875" style="160" customWidth="1"/>
    <col min="12" max="12" width="22.85546875" style="139" customWidth="1"/>
    <col min="13" max="14" width="22.85546875" style="190" customWidth="1"/>
    <col min="15" max="15" width="10.140625" style="11" bestFit="1" customWidth="1"/>
    <col min="16" max="16" width="12.42578125" style="121" customWidth="1"/>
    <col min="17" max="17" width="13.5703125" style="11" customWidth="1"/>
    <col min="18" max="19" width="8.85546875" style="11"/>
    <col min="20" max="20" width="43.5703125" style="11" customWidth="1"/>
    <col min="21" max="16384" width="8.85546875" style="11"/>
  </cols>
  <sheetData>
    <row r="1" spans="1:21" ht="42" customHeight="1" x14ac:dyDescent="0.25">
      <c r="A1" s="77"/>
      <c r="B1" s="78"/>
      <c r="G1" s="95" t="s">
        <v>147</v>
      </c>
      <c r="H1" s="95"/>
      <c r="I1" s="132"/>
      <c r="J1" s="132"/>
      <c r="K1" s="153"/>
      <c r="L1" s="132"/>
      <c r="M1" s="183"/>
      <c r="N1" s="183"/>
      <c r="Q1" s="60"/>
      <c r="R1" s="60"/>
      <c r="S1" s="60"/>
      <c r="T1" s="60"/>
    </row>
    <row r="2" spans="1:21" ht="42" customHeight="1" x14ac:dyDescent="0.3">
      <c r="A2" s="54"/>
      <c r="B2" s="55"/>
      <c r="C2" s="81" t="s">
        <v>146</v>
      </c>
      <c r="D2" s="81"/>
      <c r="E2" s="81"/>
      <c r="F2" s="81"/>
      <c r="G2" s="81"/>
      <c r="H2" s="81"/>
      <c r="I2" s="133"/>
      <c r="J2" s="133"/>
      <c r="K2" s="154"/>
      <c r="L2" s="133"/>
      <c r="M2" s="184"/>
      <c r="N2" s="184"/>
      <c r="Q2" s="60"/>
      <c r="R2" s="60"/>
      <c r="S2" s="60"/>
      <c r="T2" s="60"/>
    </row>
    <row r="3" spans="1:21" ht="45.75" customHeight="1" x14ac:dyDescent="0.2">
      <c r="A3" s="84" t="s">
        <v>25</v>
      </c>
      <c r="B3" s="85"/>
      <c r="C3" s="86" t="s">
        <v>135</v>
      </c>
      <c r="D3" s="86"/>
      <c r="E3" s="86"/>
      <c r="F3" s="86"/>
      <c r="G3" s="86"/>
      <c r="H3" s="86"/>
      <c r="I3" s="134"/>
      <c r="J3" s="134"/>
      <c r="K3" s="155"/>
      <c r="L3" s="134"/>
      <c r="M3" s="185"/>
      <c r="N3" s="185"/>
      <c r="Q3" s="60"/>
      <c r="R3" s="60"/>
      <c r="S3" s="60"/>
      <c r="T3" s="60"/>
    </row>
    <row r="4" spans="1:21" ht="18.75" x14ac:dyDescent="0.3">
      <c r="A4" s="79" t="s">
        <v>145</v>
      </c>
      <c r="B4" s="80"/>
      <c r="C4" s="33"/>
      <c r="D4" s="33"/>
      <c r="E4" s="6"/>
      <c r="F4" s="96"/>
      <c r="G4" s="97"/>
      <c r="H4" s="97"/>
      <c r="I4" s="135"/>
      <c r="J4" s="135"/>
      <c r="K4" s="156"/>
      <c r="L4" s="135"/>
      <c r="M4" s="186"/>
      <c r="N4" s="186"/>
      <c r="O4" s="5"/>
      <c r="P4" s="122"/>
      <c r="Q4" s="12"/>
      <c r="R4" s="1"/>
      <c r="S4" s="1"/>
      <c r="T4" s="1"/>
      <c r="U4" s="1"/>
    </row>
    <row r="5" spans="1:21" ht="18.75" x14ac:dyDescent="0.3">
      <c r="A5" s="8"/>
      <c r="B5" s="9"/>
      <c r="C5" s="33"/>
      <c r="D5" s="33"/>
      <c r="E5" s="7"/>
      <c r="F5" s="98"/>
      <c r="G5" s="99"/>
      <c r="H5" s="99"/>
      <c r="I5" s="136"/>
      <c r="J5" s="136"/>
      <c r="K5" s="157"/>
      <c r="L5" s="136"/>
      <c r="M5" s="187"/>
      <c r="N5" s="187"/>
      <c r="O5" s="4"/>
      <c r="P5" s="122"/>
      <c r="Q5" s="12"/>
      <c r="R5" s="1"/>
      <c r="S5" s="1"/>
      <c r="T5" s="1"/>
      <c r="U5" s="1"/>
    </row>
    <row r="6" spans="1:21" ht="15.75" x14ac:dyDescent="0.25">
      <c r="A6" s="77" t="s">
        <v>4</v>
      </c>
      <c r="B6" s="78"/>
      <c r="C6" s="34"/>
      <c r="D6" s="35"/>
      <c r="E6" s="13"/>
      <c r="F6" s="100"/>
      <c r="H6" s="100"/>
      <c r="I6" s="137"/>
      <c r="J6" s="137"/>
      <c r="K6" s="158"/>
      <c r="L6" s="137"/>
      <c r="M6" s="188"/>
      <c r="N6" s="188"/>
      <c r="O6" s="13"/>
      <c r="P6" s="122"/>
      <c r="Q6" s="2"/>
      <c r="R6" s="2"/>
      <c r="S6" s="2"/>
      <c r="T6" s="2"/>
      <c r="U6" s="2"/>
    </row>
    <row r="7" spans="1:21" ht="18.75" x14ac:dyDescent="0.3">
      <c r="A7" s="77" t="s">
        <v>6</v>
      </c>
      <c r="B7" s="78"/>
      <c r="C7" s="36"/>
      <c r="D7" s="37"/>
      <c r="E7" s="30"/>
      <c r="F7" s="100"/>
      <c r="H7" s="101"/>
      <c r="I7" s="138"/>
      <c r="J7" s="138"/>
      <c r="K7" s="159"/>
      <c r="L7" s="138"/>
      <c r="M7" s="189"/>
      <c r="N7" s="189"/>
      <c r="O7" s="13"/>
      <c r="P7" s="122"/>
      <c r="Q7" s="2"/>
      <c r="R7" s="2"/>
      <c r="S7" s="2"/>
      <c r="T7" s="2"/>
      <c r="U7" s="2"/>
    </row>
    <row r="9" spans="1:21" ht="27.75" customHeight="1" x14ac:dyDescent="0.2">
      <c r="A9" s="44" t="s">
        <v>0</v>
      </c>
      <c r="B9" s="45" t="s">
        <v>1</v>
      </c>
      <c r="C9" s="83" t="s">
        <v>26</v>
      </c>
      <c r="D9" s="83"/>
      <c r="E9" s="83"/>
      <c r="F9" s="102" t="s">
        <v>7</v>
      </c>
      <c r="G9" s="102"/>
      <c r="H9" s="102"/>
      <c r="I9" s="140"/>
      <c r="J9" s="140"/>
      <c r="K9" s="161"/>
      <c r="L9" s="140"/>
      <c r="M9" s="191"/>
      <c r="N9" s="191"/>
    </row>
    <row r="10" spans="1:21" x14ac:dyDescent="0.25">
      <c r="A10" s="53">
        <v>1</v>
      </c>
      <c r="B10" s="49" t="s">
        <v>144</v>
      </c>
      <c r="C10" s="31"/>
      <c r="D10" s="31"/>
      <c r="E10" s="19"/>
      <c r="F10" s="103" t="s">
        <v>134</v>
      </c>
      <c r="G10" s="103" t="s">
        <v>8</v>
      </c>
      <c r="H10" s="103" t="s">
        <v>9</v>
      </c>
      <c r="I10" s="141"/>
      <c r="J10" s="141"/>
      <c r="K10" s="162"/>
      <c r="L10" s="141"/>
      <c r="M10" s="192"/>
      <c r="N10" s="192"/>
    </row>
    <row r="11" spans="1:21" ht="25.5" x14ac:dyDescent="0.2">
      <c r="A11" s="87">
        <v>1</v>
      </c>
      <c r="B11" s="82" t="s">
        <v>28</v>
      </c>
      <c r="C11" s="67" t="s">
        <v>133</v>
      </c>
      <c r="D11" s="67" t="s">
        <v>31</v>
      </c>
      <c r="E11" s="67" t="s">
        <v>32</v>
      </c>
      <c r="F11" s="104"/>
      <c r="G11" s="57"/>
      <c r="H11" s="57"/>
      <c r="I11" s="126"/>
      <c r="J11" s="126"/>
      <c r="K11" s="163"/>
      <c r="L11" s="126"/>
      <c r="M11" s="193"/>
      <c r="N11" s="193"/>
    </row>
    <row r="12" spans="1:21" ht="30" x14ac:dyDescent="0.2">
      <c r="A12" s="87"/>
      <c r="B12" s="82"/>
      <c r="C12" s="56" t="s">
        <v>33</v>
      </c>
      <c r="D12" s="58" t="s">
        <v>64</v>
      </c>
      <c r="E12" s="38" t="s">
        <v>132</v>
      </c>
      <c r="F12" s="105">
        <v>825931</v>
      </c>
      <c r="G12" s="106">
        <v>1458165</v>
      </c>
      <c r="H12" s="106">
        <v>544412.24</v>
      </c>
      <c r="I12" s="126">
        <f>F12+G12+H12</f>
        <v>2828508.24</v>
      </c>
      <c r="J12" s="126">
        <v>1.03</v>
      </c>
      <c r="K12" s="163">
        <v>1.2</v>
      </c>
      <c r="L12" s="126">
        <f>I12*J12*K12</f>
        <v>3496036.1846400001</v>
      </c>
      <c r="M12" s="193">
        <f>'[2]Сводка затрат - Сводка затрат'!$X$16</f>
        <v>3495976.8</v>
      </c>
      <c r="N12" s="193">
        <f>L12-M12</f>
        <v>59.384640000294894</v>
      </c>
      <c r="O12" s="120"/>
      <c r="Q12" s="120"/>
      <c r="R12" s="120"/>
      <c r="S12" s="120"/>
    </row>
    <row r="13" spans="1:21" x14ac:dyDescent="0.2">
      <c r="A13" s="87"/>
      <c r="B13" s="82"/>
      <c r="C13" s="75" t="s">
        <v>34</v>
      </c>
      <c r="D13" s="76" t="s">
        <v>65</v>
      </c>
      <c r="E13" s="38" t="s">
        <v>95</v>
      </c>
      <c r="F13" s="107">
        <v>120271.51</v>
      </c>
      <c r="G13" s="107">
        <v>943455.95</v>
      </c>
      <c r="H13" s="107">
        <v>874088.31</v>
      </c>
      <c r="I13" s="127">
        <f>F13+G13+H13</f>
        <v>1937815.77</v>
      </c>
      <c r="J13" s="127">
        <f>J12</f>
        <v>1.03</v>
      </c>
      <c r="K13" s="164">
        <f>K12</f>
        <v>1.2</v>
      </c>
      <c r="L13" s="180">
        <f>I13*J13*K13</f>
        <v>2395140.2917200001</v>
      </c>
      <c r="M13" s="194">
        <f>'[2]Сводка затрат - Сводка затрат'!$X$14</f>
        <v>2395215.56</v>
      </c>
      <c r="N13" s="194">
        <f>L13-M13</f>
        <v>-75.268279999960214</v>
      </c>
      <c r="O13" s="120"/>
      <c r="Q13" s="120"/>
      <c r="R13" s="120"/>
      <c r="S13" s="120"/>
    </row>
    <row r="14" spans="1:21" x14ac:dyDescent="0.2">
      <c r="A14" s="87"/>
      <c r="B14" s="82"/>
      <c r="C14" s="75"/>
      <c r="D14" s="76"/>
      <c r="E14" s="38" t="s">
        <v>96</v>
      </c>
      <c r="F14" s="108"/>
      <c r="G14" s="108"/>
      <c r="H14" s="108"/>
      <c r="I14" s="142"/>
      <c r="J14" s="142"/>
      <c r="K14" s="165"/>
      <c r="L14" s="181"/>
      <c r="M14" s="195"/>
      <c r="N14" s="195"/>
      <c r="O14" s="120"/>
      <c r="Q14" s="120"/>
      <c r="R14" s="120"/>
      <c r="S14" s="120"/>
    </row>
    <row r="15" spans="1:21" x14ac:dyDescent="0.2">
      <c r="A15" s="87"/>
      <c r="B15" s="82"/>
      <c r="C15" s="75"/>
      <c r="D15" s="76"/>
      <c r="E15" s="38" t="s">
        <v>97</v>
      </c>
      <c r="F15" s="109"/>
      <c r="G15" s="109"/>
      <c r="H15" s="109"/>
      <c r="I15" s="143"/>
      <c r="J15" s="143"/>
      <c r="K15" s="166"/>
      <c r="L15" s="182"/>
      <c r="M15" s="196"/>
      <c r="N15" s="196"/>
      <c r="O15" s="120"/>
      <c r="Q15" s="120"/>
      <c r="R15" s="120"/>
      <c r="S15" s="120"/>
    </row>
    <row r="16" spans="1:21" x14ac:dyDescent="0.2">
      <c r="A16" s="87"/>
      <c r="B16" s="82"/>
      <c r="C16" s="75" t="s">
        <v>35</v>
      </c>
      <c r="D16" s="76" t="s">
        <v>66</v>
      </c>
      <c r="E16" s="38" t="s">
        <v>98</v>
      </c>
      <c r="F16" s="107">
        <v>30100764.059999999</v>
      </c>
      <c r="G16" s="107">
        <v>37731037.590000004</v>
      </c>
      <c r="H16" s="107">
        <v>13466723.460000001</v>
      </c>
      <c r="I16" s="127">
        <f>F16+G16+H16</f>
        <v>81298525.110000014</v>
      </c>
      <c r="J16" s="127">
        <f>J13</f>
        <v>1.03</v>
      </c>
      <c r="K16" s="164">
        <f>K13</f>
        <v>1.2</v>
      </c>
      <c r="L16" s="180">
        <f>I16*J16*K16</f>
        <v>100484977.03596</v>
      </c>
      <c r="M16" s="194">
        <f>'[2]Сводка затрат - Сводка затрат'!$X$15</f>
        <v>100487170.39</v>
      </c>
      <c r="N16" s="194">
        <f>L16-M16</f>
        <v>-2193.3540399968624</v>
      </c>
      <c r="O16" s="120"/>
      <c r="Q16" s="120"/>
      <c r="R16" s="120"/>
      <c r="S16" s="120"/>
    </row>
    <row r="17" spans="1:19" x14ac:dyDescent="0.2">
      <c r="A17" s="87"/>
      <c r="B17" s="82"/>
      <c r="C17" s="75"/>
      <c r="D17" s="76"/>
      <c r="E17" s="38" t="s">
        <v>99</v>
      </c>
      <c r="F17" s="108"/>
      <c r="G17" s="108"/>
      <c r="H17" s="108"/>
      <c r="I17" s="142"/>
      <c r="J17" s="142"/>
      <c r="K17" s="165"/>
      <c r="L17" s="181"/>
      <c r="M17" s="195"/>
      <c r="N17" s="195"/>
      <c r="O17" s="120"/>
      <c r="Q17" s="120"/>
      <c r="R17" s="120"/>
      <c r="S17" s="120"/>
    </row>
    <row r="18" spans="1:19" x14ac:dyDescent="0.2">
      <c r="A18" s="87"/>
      <c r="B18" s="82"/>
      <c r="C18" s="75"/>
      <c r="D18" s="76"/>
      <c r="E18" s="38" t="s">
        <v>100</v>
      </c>
      <c r="F18" s="109"/>
      <c r="G18" s="109"/>
      <c r="H18" s="109"/>
      <c r="I18" s="143"/>
      <c r="J18" s="143"/>
      <c r="K18" s="166"/>
      <c r="L18" s="182"/>
      <c r="M18" s="196"/>
      <c r="N18" s="196"/>
      <c r="O18" s="120"/>
      <c r="Q18" s="120"/>
      <c r="R18" s="120"/>
      <c r="S18" s="120"/>
    </row>
    <row r="19" spans="1:19" ht="30" x14ac:dyDescent="0.2">
      <c r="A19" s="87"/>
      <c r="B19" s="82"/>
      <c r="C19" s="56" t="s">
        <v>36</v>
      </c>
      <c r="D19" s="58" t="s">
        <v>67</v>
      </c>
      <c r="E19" s="38" t="s">
        <v>101</v>
      </c>
      <c r="F19" s="105">
        <v>0</v>
      </c>
      <c r="G19" s="106">
        <v>2761567.16</v>
      </c>
      <c r="H19" s="106">
        <v>188719.68</v>
      </c>
      <c r="I19" s="126">
        <f>F19+G19+H19</f>
        <v>2950286.8400000003</v>
      </c>
      <c r="J19" s="126">
        <f>J12</f>
        <v>1.03</v>
      </c>
      <c r="K19" s="163">
        <f>K12</f>
        <v>1.2</v>
      </c>
      <c r="L19" s="126">
        <f>I19*J19*K19</f>
        <v>3646554.5342400004</v>
      </c>
      <c r="M19" s="193">
        <f>'[2]Сводка затрат - Сводка затрат'!$X$20</f>
        <v>3646427.64</v>
      </c>
      <c r="N19" s="193">
        <f>L19-M19</f>
        <v>126.89424000028521</v>
      </c>
      <c r="O19" s="120"/>
      <c r="Q19" s="120"/>
      <c r="R19" s="120"/>
      <c r="S19" s="120"/>
    </row>
    <row r="20" spans="1:19" x14ac:dyDescent="0.2">
      <c r="A20" s="87"/>
      <c r="B20" s="82"/>
      <c r="C20" s="75" t="s">
        <v>37</v>
      </c>
      <c r="D20" s="76" t="s">
        <v>68</v>
      </c>
      <c r="E20" s="38" t="s">
        <v>102</v>
      </c>
      <c r="F20" s="107">
        <v>81846046.099999994</v>
      </c>
      <c r="G20" s="107">
        <v>13878626.35</v>
      </c>
      <c r="H20" s="107">
        <v>1379897.29</v>
      </c>
      <c r="I20" s="127">
        <f t="shared" ref="I20:I49" si="0">F20+G20+H20</f>
        <v>97104569.739999995</v>
      </c>
      <c r="J20" s="127">
        <f>J12</f>
        <v>1.03</v>
      </c>
      <c r="K20" s="164">
        <f>K12</f>
        <v>1.2</v>
      </c>
      <c r="L20" s="127">
        <f t="shared" ref="L20:L49" si="1">I20*J20*K20</f>
        <v>120021248.19863999</v>
      </c>
      <c r="M20" s="197">
        <f>'[2]Сводка затрат - Сводка затрат'!$X$22</f>
        <v>120021650.93000001</v>
      </c>
      <c r="N20" s="197">
        <f t="shared" ref="N20:N49" si="2">L20-M20</f>
        <v>-402.73136001825333</v>
      </c>
      <c r="O20" s="120"/>
      <c r="Q20" s="120"/>
      <c r="R20" s="120"/>
      <c r="S20" s="120"/>
    </row>
    <row r="21" spans="1:19" x14ac:dyDescent="0.2">
      <c r="A21" s="87"/>
      <c r="B21" s="82"/>
      <c r="C21" s="75"/>
      <c r="D21" s="76"/>
      <c r="E21" s="38" t="s">
        <v>103</v>
      </c>
      <c r="F21" s="109"/>
      <c r="G21" s="109"/>
      <c r="H21" s="109"/>
      <c r="I21" s="143">
        <f t="shared" si="0"/>
        <v>0</v>
      </c>
      <c r="J21" s="143"/>
      <c r="K21" s="166"/>
      <c r="L21" s="143">
        <f t="shared" si="1"/>
        <v>0</v>
      </c>
      <c r="M21" s="198"/>
      <c r="N21" s="198">
        <f t="shared" si="2"/>
        <v>0</v>
      </c>
      <c r="O21" s="120"/>
      <c r="Q21" s="120"/>
      <c r="R21" s="120"/>
      <c r="S21" s="120"/>
    </row>
    <row r="22" spans="1:19" ht="21.6" customHeight="1" x14ac:dyDescent="0.2">
      <c r="A22" s="87"/>
      <c r="B22" s="82"/>
      <c r="C22" s="75" t="s">
        <v>38</v>
      </c>
      <c r="D22" s="76" t="s">
        <v>69</v>
      </c>
      <c r="E22" s="38" t="s">
        <v>104</v>
      </c>
      <c r="F22" s="107">
        <v>120271.52</v>
      </c>
      <c r="G22" s="107">
        <v>408297.95</v>
      </c>
      <c r="H22" s="107">
        <v>511721.19</v>
      </c>
      <c r="I22" s="127">
        <f t="shared" si="0"/>
        <v>1040290.6599999999</v>
      </c>
      <c r="J22" s="127">
        <f>J12</f>
        <v>1.03</v>
      </c>
      <c r="K22" s="164">
        <f>K12</f>
        <v>1.2</v>
      </c>
      <c r="L22" s="127">
        <f t="shared" si="1"/>
        <v>1285799.2557599999</v>
      </c>
      <c r="M22" s="197">
        <f>'[2]Сводка затрат - Сводка затрат'!$X$21</f>
        <v>1281871.1399999999</v>
      </c>
      <c r="N22" s="197">
        <f t="shared" si="2"/>
        <v>3928.1157599999569</v>
      </c>
      <c r="O22" s="120"/>
      <c r="Q22" s="120"/>
      <c r="R22" s="120"/>
      <c r="S22" s="120"/>
    </row>
    <row r="23" spans="1:19" ht="21.6" customHeight="1" x14ac:dyDescent="0.2">
      <c r="A23" s="87"/>
      <c r="B23" s="82"/>
      <c r="C23" s="75"/>
      <c r="D23" s="76"/>
      <c r="E23" s="38" t="s">
        <v>105</v>
      </c>
      <c r="F23" s="109"/>
      <c r="G23" s="109"/>
      <c r="H23" s="109"/>
      <c r="I23" s="143">
        <f t="shared" si="0"/>
        <v>0</v>
      </c>
      <c r="J23" s="143"/>
      <c r="K23" s="166"/>
      <c r="L23" s="143">
        <f t="shared" si="1"/>
        <v>0</v>
      </c>
      <c r="M23" s="198"/>
      <c r="N23" s="198">
        <f t="shared" si="2"/>
        <v>0</v>
      </c>
      <c r="O23" s="120"/>
      <c r="Q23" s="120"/>
      <c r="R23" s="120"/>
      <c r="S23" s="120"/>
    </row>
    <row r="24" spans="1:19" ht="30" x14ac:dyDescent="0.2">
      <c r="A24" s="87"/>
      <c r="B24" s="82"/>
      <c r="C24" s="56" t="s">
        <v>39</v>
      </c>
      <c r="D24" s="58" t="s">
        <v>70</v>
      </c>
      <c r="E24" s="38" t="s">
        <v>106</v>
      </c>
      <c r="F24" s="105">
        <v>0</v>
      </c>
      <c r="G24" s="106">
        <v>962156.73</v>
      </c>
      <c r="H24" s="106">
        <v>67192.87</v>
      </c>
      <c r="I24" s="126">
        <f t="shared" si="0"/>
        <v>1029349.6</v>
      </c>
      <c r="J24" s="126">
        <f>J22</f>
        <v>1.03</v>
      </c>
      <c r="K24" s="163">
        <f>K22</f>
        <v>1.2</v>
      </c>
      <c r="L24" s="126">
        <f t="shared" si="1"/>
        <v>1272276.1055999999</v>
      </c>
      <c r="M24" s="193">
        <f>'[2]Сводка затрат - Сводка затрат'!$X$23</f>
        <v>1272513.48</v>
      </c>
      <c r="N24" s="193">
        <f t="shared" si="2"/>
        <v>-237.37440000008792</v>
      </c>
      <c r="O24" s="120"/>
      <c r="Q24" s="120"/>
      <c r="R24" s="120"/>
      <c r="S24" s="120"/>
    </row>
    <row r="25" spans="1:19" ht="30" x14ac:dyDescent="0.2">
      <c r="A25" s="87"/>
      <c r="B25" s="82"/>
      <c r="C25" s="56" t="s">
        <v>40</v>
      </c>
      <c r="D25" s="58" t="s">
        <v>71</v>
      </c>
      <c r="E25" s="38" t="s">
        <v>107</v>
      </c>
      <c r="F25" s="105">
        <v>0</v>
      </c>
      <c r="G25" s="106">
        <v>962173.64</v>
      </c>
      <c r="H25" s="106">
        <v>68196.59</v>
      </c>
      <c r="I25" s="126">
        <f t="shared" si="0"/>
        <v>1030370.23</v>
      </c>
      <c r="J25" s="126">
        <f>J22</f>
        <v>1.03</v>
      </c>
      <c r="K25" s="163">
        <f>K22</f>
        <v>1.2</v>
      </c>
      <c r="L25" s="126">
        <f t="shared" si="1"/>
        <v>1273537.6042799999</v>
      </c>
      <c r="M25" s="193">
        <f>'[2]Сводка затрат - Сводка затрат'!$X$24</f>
        <v>1273606.58</v>
      </c>
      <c r="N25" s="193">
        <f t="shared" si="2"/>
        <v>-68.975720000220463</v>
      </c>
      <c r="O25" s="120"/>
      <c r="Q25" s="120"/>
      <c r="R25" s="120"/>
      <c r="S25" s="120"/>
    </row>
    <row r="26" spans="1:19" ht="30" x14ac:dyDescent="0.2">
      <c r="A26" s="87"/>
      <c r="B26" s="82"/>
      <c r="C26" s="56" t="s">
        <v>41</v>
      </c>
      <c r="D26" s="58" t="s">
        <v>72</v>
      </c>
      <c r="E26" s="38" t="s">
        <v>108</v>
      </c>
      <c r="F26" s="105">
        <v>0</v>
      </c>
      <c r="G26" s="106">
        <v>1799001.51</v>
      </c>
      <c r="H26" s="106">
        <v>88695.94</v>
      </c>
      <c r="I26" s="126">
        <f t="shared" si="0"/>
        <v>1887697.45</v>
      </c>
      <c r="J26" s="126">
        <f>J24</f>
        <v>1.03</v>
      </c>
      <c r="K26" s="163">
        <f>K24</f>
        <v>1.2</v>
      </c>
      <c r="L26" s="126">
        <f t="shared" si="1"/>
        <v>2333194.0482000001</v>
      </c>
      <c r="M26" s="193">
        <f>'[2]Сводка затрат - Сводка затрат'!$X$17</f>
        <v>2332409.17</v>
      </c>
      <c r="N26" s="193">
        <f t="shared" si="2"/>
        <v>784.87820000015199</v>
      </c>
      <c r="O26" s="120"/>
      <c r="Q26" s="120"/>
      <c r="R26" s="120"/>
      <c r="S26" s="120"/>
    </row>
    <row r="27" spans="1:19" ht="30" x14ac:dyDescent="0.2">
      <c r="A27" s="87"/>
      <c r="B27" s="82"/>
      <c r="C27" s="56" t="s">
        <v>42</v>
      </c>
      <c r="D27" s="58" t="s">
        <v>73</v>
      </c>
      <c r="E27" s="38" t="s">
        <v>109</v>
      </c>
      <c r="F27" s="105">
        <v>0</v>
      </c>
      <c r="G27" s="106">
        <v>962173.64</v>
      </c>
      <c r="H27" s="106">
        <v>68566.259999999995</v>
      </c>
      <c r="I27" s="126">
        <f t="shared" si="0"/>
        <v>1030739.9</v>
      </c>
      <c r="J27" s="126">
        <f>J25</f>
        <v>1.03</v>
      </c>
      <c r="K27" s="163">
        <f>K25</f>
        <v>1.2</v>
      </c>
      <c r="L27" s="126">
        <f t="shared" si="1"/>
        <v>1273994.5164000001</v>
      </c>
      <c r="M27" s="193">
        <f>'[2]Сводка затрат - Сводка затрат'!$X$18</f>
        <v>1273606.58</v>
      </c>
      <c r="N27" s="193">
        <f t="shared" si="2"/>
        <v>387.93640000000596</v>
      </c>
      <c r="O27" s="120"/>
      <c r="Q27" s="120"/>
      <c r="R27" s="120"/>
      <c r="S27" s="120"/>
    </row>
    <row r="28" spans="1:19" ht="30" x14ac:dyDescent="0.2">
      <c r="A28" s="87"/>
      <c r="B28" s="82"/>
      <c r="C28" s="56" t="s">
        <v>43</v>
      </c>
      <c r="D28" s="58" t="s">
        <v>74</v>
      </c>
      <c r="E28" s="38" t="s">
        <v>110</v>
      </c>
      <c r="F28" s="105">
        <v>0</v>
      </c>
      <c r="G28" s="106">
        <v>324389.49</v>
      </c>
      <c r="H28" s="106">
        <v>23486.12</v>
      </c>
      <c r="I28" s="126">
        <f t="shared" si="0"/>
        <v>347875.61</v>
      </c>
      <c r="J28" s="126">
        <f>J26</f>
        <v>1.03</v>
      </c>
      <c r="K28" s="163">
        <f>K26</f>
        <v>1.2</v>
      </c>
      <c r="L28" s="126">
        <f t="shared" si="1"/>
        <v>429974.25395999994</v>
      </c>
      <c r="M28" s="193">
        <f>'[2]Сводка затрат - Сводка затрат'!$X$19</f>
        <v>429705.91</v>
      </c>
      <c r="N28" s="193">
        <f t="shared" si="2"/>
        <v>268.34395999996923</v>
      </c>
      <c r="O28" s="120"/>
      <c r="Q28" s="120"/>
      <c r="R28" s="120"/>
      <c r="S28" s="120"/>
    </row>
    <row r="29" spans="1:19" ht="45" x14ac:dyDescent="0.2">
      <c r="A29" s="87"/>
      <c r="B29" s="82"/>
      <c r="C29" s="56" t="s">
        <v>44</v>
      </c>
      <c r="D29" s="58" t="s">
        <v>75</v>
      </c>
      <c r="E29" s="38" t="s">
        <v>111</v>
      </c>
      <c r="F29" s="105">
        <v>120271.51</v>
      </c>
      <c r="G29" s="106">
        <v>542299.61</v>
      </c>
      <c r="H29" s="106">
        <v>440179.5</v>
      </c>
      <c r="I29" s="126">
        <f t="shared" si="0"/>
        <v>1102750.6200000001</v>
      </c>
      <c r="J29" s="126">
        <f>J27</f>
        <v>1.03</v>
      </c>
      <c r="K29" s="163">
        <f>K27</f>
        <v>1.2</v>
      </c>
      <c r="L29" s="126">
        <f t="shared" si="1"/>
        <v>1362999.7663200002</v>
      </c>
      <c r="M29" s="193">
        <f>'[2]Сводка затрат - Сводка затрат'!$X$25</f>
        <v>1363046.71</v>
      </c>
      <c r="N29" s="193">
        <f t="shared" si="2"/>
        <v>-46.943679999792948</v>
      </c>
      <c r="O29" s="120"/>
      <c r="Q29" s="120"/>
      <c r="R29" s="120"/>
      <c r="S29" s="120"/>
    </row>
    <row r="30" spans="1:19" ht="30" x14ac:dyDescent="0.2">
      <c r="A30" s="87"/>
      <c r="B30" s="82"/>
      <c r="C30" s="56" t="s">
        <v>45</v>
      </c>
      <c r="D30" s="58" t="s">
        <v>76</v>
      </c>
      <c r="E30" s="38" t="s">
        <v>112</v>
      </c>
      <c r="F30" s="105">
        <v>5456290</v>
      </c>
      <c r="G30" s="106">
        <v>18148018.859999999</v>
      </c>
      <c r="H30" s="106">
        <v>4855078.9400000004</v>
      </c>
      <c r="I30" s="126">
        <f t="shared" si="0"/>
        <v>28459387.800000001</v>
      </c>
      <c r="J30" s="126">
        <f>J28</f>
        <v>1.03</v>
      </c>
      <c r="K30" s="163">
        <f>K28</f>
        <v>1.2</v>
      </c>
      <c r="L30" s="126">
        <f t="shared" si="1"/>
        <v>35175803.320799999</v>
      </c>
      <c r="M30" s="193">
        <f>'[2]Сводка затрат - Сводка затрат'!$X$26</f>
        <v>35176054.799999997</v>
      </c>
      <c r="N30" s="193">
        <f t="shared" si="2"/>
        <v>-251.47919999808073</v>
      </c>
      <c r="O30" s="120"/>
      <c r="Q30" s="120"/>
      <c r="R30" s="120"/>
      <c r="S30" s="120"/>
    </row>
    <row r="31" spans="1:19" ht="30" x14ac:dyDescent="0.2">
      <c r="A31" s="87"/>
      <c r="B31" s="82"/>
      <c r="C31" s="56" t="s">
        <v>46</v>
      </c>
      <c r="D31" s="58" t="s">
        <v>77</v>
      </c>
      <c r="E31" s="38" t="s">
        <v>113</v>
      </c>
      <c r="F31" s="105">
        <v>277822</v>
      </c>
      <c r="G31" s="106">
        <v>574071.56999999995</v>
      </c>
      <c r="H31" s="106">
        <v>238984.43</v>
      </c>
      <c r="I31" s="126">
        <f t="shared" si="0"/>
        <v>1090878</v>
      </c>
      <c r="J31" s="126">
        <f>J29</f>
        <v>1.03</v>
      </c>
      <c r="K31" s="163">
        <f>K29</f>
        <v>1.2</v>
      </c>
      <c r="L31" s="126">
        <f t="shared" si="1"/>
        <v>1348325.2080000001</v>
      </c>
      <c r="M31" s="193">
        <f>'[2]Сводка затрат - Сводка затрат'!$X$27</f>
        <v>1348213.2</v>
      </c>
      <c r="N31" s="193">
        <f t="shared" si="2"/>
        <v>112.00800000014715</v>
      </c>
      <c r="O31" s="120"/>
      <c r="Q31" s="120"/>
      <c r="R31" s="120"/>
      <c r="S31" s="120"/>
    </row>
    <row r="32" spans="1:19" ht="45" x14ac:dyDescent="0.2">
      <c r="A32" s="87"/>
      <c r="B32" s="82"/>
      <c r="C32" s="56" t="s">
        <v>47</v>
      </c>
      <c r="D32" s="58" t="s">
        <v>78</v>
      </c>
      <c r="E32" s="38" t="s">
        <v>114</v>
      </c>
      <c r="F32" s="105">
        <v>120272</v>
      </c>
      <c r="G32" s="106">
        <v>350323.49</v>
      </c>
      <c r="H32" s="106">
        <v>428596.1</v>
      </c>
      <c r="I32" s="126">
        <f t="shared" si="0"/>
        <v>899191.59</v>
      </c>
      <c r="J32" s="126">
        <f>J31</f>
        <v>1.03</v>
      </c>
      <c r="K32" s="163">
        <f>K31</f>
        <v>1.2</v>
      </c>
      <c r="L32" s="126">
        <f t="shared" si="1"/>
        <v>1111400.8052399999</v>
      </c>
      <c r="M32" s="193">
        <f>'[2]Сводка затрат - Сводка затрат'!$X$28</f>
        <v>1111522.8</v>
      </c>
      <c r="N32" s="193">
        <f t="shared" si="2"/>
        <v>-121.99476000014693</v>
      </c>
      <c r="O32" s="120"/>
      <c r="Q32" s="120"/>
      <c r="R32" s="120"/>
      <c r="S32" s="120"/>
    </row>
    <row r="33" spans="1:19" ht="30" x14ac:dyDescent="0.2">
      <c r="A33" s="87"/>
      <c r="B33" s="82"/>
      <c r="C33" s="56" t="s">
        <v>48</v>
      </c>
      <c r="D33" s="58" t="s">
        <v>79</v>
      </c>
      <c r="E33" s="38" t="s">
        <v>115</v>
      </c>
      <c r="F33" s="105">
        <v>9817733</v>
      </c>
      <c r="G33" s="106">
        <v>982476.99</v>
      </c>
      <c r="H33" s="106">
        <v>1686398.77</v>
      </c>
      <c r="I33" s="126">
        <f t="shared" si="0"/>
        <v>12486608.76</v>
      </c>
      <c r="J33" s="126">
        <f>J32</f>
        <v>1.03</v>
      </c>
      <c r="K33" s="163">
        <f>K32</f>
        <v>1.2</v>
      </c>
      <c r="L33" s="126">
        <f t="shared" si="1"/>
        <v>15433448.42736</v>
      </c>
      <c r="M33" s="193">
        <f>'[2]Сводка затрат - Сводка затрат'!$X$29</f>
        <v>15432948</v>
      </c>
      <c r="N33" s="193">
        <f t="shared" si="2"/>
        <v>500.42736000008881</v>
      </c>
      <c r="O33" s="120"/>
      <c r="Q33" s="120"/>
      <c r="R33" s="120"/>
      <c r="S33" s="120"/>
    </row>
    <row r="34" spans="1:19" ht="45" x14ac:dyDescent="0.2">
      <c r="A34" s="87"/>
      <c r="B34" s="82"/>
      <c r="C34" s="56" t="s">
        <v>49</v>
      </c>
      <c r="D34" s="58" t="s">
        <v>80</v>
      </c>
      <c r="E34" s="38" t="s">
        <v>116</v>
      </c>
      <c r="F34" s="105">
        <v>120271.51</v>
      </c>
      <c r="G34" s="106">
        <v>184194.65</v>
      </c>
      <c r="H34" s="106">
        <v>281686.12</v>
      </c>
      <c r="I34" s="126">
        <f t="shared" si="0"/>
        <v>586152.28</v>
      </c>
      <c r="J34" s="126">
        <f>J32</f>
        <v>1.03</v>
      </c>
      <c r="K34" s="163">
        <f>K32</f>
        <v>1.2</v>
      </c>
      <c r="L34" s="126">
        <f t="shared" si="1"/>
        <v>724484.21808000002</v>
      </c>
      <c r="M34" s="193">
        <f>'[2]Сводка затрат - Сводка затрат'!$X$30</f>
        <v>724661.16</v>
      </c>
      <c r="N34" s="193">
        <f t="shared" si="2"/>
        <v>-176.94192000001203</v>
      </c>
      <c r="O34" s="120"/>
      <c r="Q34" s="120"/>
      <c r="R34" s="120"/>
      <c r="S34" s="120"/>
    </row>
    <row r="35" spans="1:19" ht="30" x14ac:dyDescent="0.2">
      <c r="A35" s="87"/>
      <c r="B35" s="82"/>
      <c r="C35" s="56" t="s">
        <v>50</v>
      </c>
      <c r="D35" s="58" t="s">
        <v>81</v>
      </c>
      <c r="E35" s="38" t="s">
        <v>117</v>
      </c>
      <c r="F35" s="105">
        <v>3448188</v>
      </c>
      <c r="G35" s="106">
        <v>1069526.1599999999</v>
      </c>
      <c r="H35" s="106">
        <v>643648.23</v>
      </c>
      <c r="I35" s="126">
        <f t="shared" si="0"/>
        <v>5161362.3900000006</v>
      </c>
      <c r="J35" s="126">
        <f>J34</f>
        <v>1.03</v>
      </c>
      <c r="K35" s="163">
        <f>K34</f>
        <v>1.2</v>
      </c>
      <c r="L35" s="126">
        <f t="shared" si="1"/>
        <v>6379443.9140400002</v>
      </c>
      <c r="M35" s="193">
        <f>'[2]Сводка затрат - Сводка затрат'!$X$31</f>
        <v>6379975.2000000002</v>
      </c>
      <c r="N35" s="193">
        <f t="shared" si="2"/>
        <v>-531.28596000000834</v>
      </c>
      <c r="O35" s="120"/>
      <c r="Q35" s="120"/>
      <c r="R35" s="120"/>
      <c r="S35" s="120"/>
    </row>
    <row r="36" spans="1:19" ht="45" x14ac:dyDescent="0.2">
      <c r="A36" s="87"/>
      <c r="B36" s="82"/>
      <c r="C36" s="56" t="s">
        <v>51</v>
      </c>
      <c r="D36" s="58" t="s">
        <v>82</v>
      </c>
      <c r="E36" s="38" t="s">
        <v>118</v>
      </c>
      <c r="F36" s="105">
        <v>0</v>
      </c>
      <c r="G36" s="106">
        <v>137211.35</v>
      </c>
      <c r="H36" s="106">
        <v>144626.5</v>
      </c>
      <c r="I36" s="126">
        <f t="shared" si="0"/>
        <v>281837.84999999998</v>
      </c>
      <c r="J36" s="126">
        <f>J34</f>
        <v>1.03</v>
      </c>
      <c r="K36" s="163">
        <f>K34</f>
        <v>1.2</v>
      </c>
      <c r="L36" s="126">
        <f t="shared" si="1"/>
        <v>348351.58260000002</v>
      </c>
      <c r="M36" s="193">
        <f>'[2]Сводка затрат - Сводка затрат'!$X$43</f>
        <v>347805.89</v>
      </c>
      <c r="N36" s="193">
        <f t="shared" si="2"/>
        <v>545.69260000000941</v>
      </c>
      <c r="O36" s="120"/>
      <c r="Q36" s="120"/>
      <c r="R36" s="120"/>
      <c r="S36" s="120"/>
    </row>
    <row r="37" spans="1:19" ht="19.149999999999999" customHeight="1" x14ac:dyDescent="0.2">
      <c r="A37" s="87"/>
      <c r="B37" s="82"/>
      <c r="C37" s="75" t="s">
        <v>52</v>
      </c>
      <c r="D37" s="76" t="s">
        <v>83</v>
      </c>
      <c r="E37" s="38" t="s">
        <v>119</v>
      </c>
      <c r="F37" s="211">
        <v>1930323.9</v>
      </c>
      <c r="G37" s="211">
        <v>1232453.6000000001</v>
      </c>
      <c r="H37" s="211">
        <v>886814.78</v>
      </c>
      <c r="I37" s="127">
        <f t="shared" si="0"/>
        <v>4049592.2800000003</v>
      </c>
      <c r="J37" s="127">
        <f>J35</f>
        <v>1.03</v>
      </c>
      <c r="K37" s="164">
        <f>K35</f>
        <v>1.2</v>
      </c>
      <c r="L37" s="127">
        <f t="shared" si="1"/>
        <v>5005296.0580799999</v>
      </c>
      <c r="M37" s="197">
        <f>'[2]Сводка затрат - Сводка затрат'!$X$32</f>
        <v>5005365.34</v>
      </c>
      <c r="N37" s="194">
        <f t="shared" si="2"/>
        <v>-69.281919999979436</v>
      </c>
      <c r="O37" s="120"/>
      <c r="Q37" s="120"/>
      <c r="R37" s="120"/>
      <c r="S37" s="120"/>
    </row>
    <row r="38" spans="1:19" ht="19.149999999999999" customHeight="1" x14ac:dyDescent="0.2">
      <c r="A38" s="87"/>
      <c r="B38" s="82"/>
      <c r="C38" s="75"/>
      <c r="D38" s="76"/>
      <c r="E38" s="38" t="s">
        <v>120</v>
      </c>
      <c r="F38" s="212"/>
      <c r="G38" s="212"/>
      <c r="H38" s="212"/>
      <c r="I38" s="143">
        <f t="shared" si="0"/>
        <v>0</v>
      </c>
      <c r="J38" s="143"/>
      <c r="K38" s="166"/>
      <c r="L38" s="143">
        <f t="shared" si="1"/>
        <v>0</v>
      </c>
      <c r="M38" s="198"/>
      <c r="N38" s="196"/>
      <c r="O38" s="120"/>
      <c r="Q38" s="120"/>
      <c r="R38" s="120"/>
      <c r="S38" s="120"/>
    </row>
    <row r="39" spans="1:19" ht="45" x14ac:dyDescent="0.2">
      <c r="A39" s="87"/>
      <c r="B39" s="82"/>
      <c r="C39" s="56" t="s">
        <v>53</v>
      </c>
      <c r="D39" s="58" t="s">
        <v>84</v>
      </c>
      <c r="E39" s="38" t="s">
        <v>121</v>
      </c>
      <c r="F39" s="105">
        <v>0</v>
      </c>
      <c r="G39" s="106">
        <v>116366.63</v>
      </c>
      <c r="H39" s="106">
        <v>112910.46</v>
      </c>
      <c r="I39" s="126">
        <f t="shared" si="0"/>
        <v>229277.09000000003</v>
      </c>
      <c r="J39" s="126">
        <f>J37</f>
        <v>1.03</v>
      </c>
      <c r="K39" s="163">
        <f>K37</f>
        <v>1.2</v>
      </c>
      <c r="L39" s="126">
        <f t="shared" si="1"/>
        <v>283386.48324000003</v>
      </c>
      <c r="M39" s="193">
        <f>'[2]Сводка затрат - Сводка затрат'!$X$44</f>
        <v>283406.59999999998</v>
      </c>
      <c r="N39" s="193">
        <f t="shared" si="2"/>
        <v>-20.116759999946225</v>
      </c>
      <c r="O39" s="120"/>
      <c r="Q39" s="120"/>
      <c r="R39" s="120"/>
      <c r="S39" s="120"/>
    </row>
    <row r="40" spans="1:19" ht="30" x14ac:dyDescent="0.2">
      <c r="A40" s="87"/>
      <c r="B40" s="82"/>
      <c r="C40" s="56" t="s">
        <v>54</v>
      </c>
      <c r="D40" s="58" t="s">
        <v>85</v>
      </c>
      <c r="E40" s="38" t="s">
        <v>122</v>
      </c>
      <c r="F40" s="105">
        <v>2264787.2400000002</v>
      </c>
      <c r="G40" s="106">
        <v>2391801.58</v>
      </c>
      <c r="H40" s="106">
        <v>712351.94</v>
      </c>
      <c r="I40" s="126">
        <f t="shared" si="0"/>
        <v>5368940.7599999998</v>
      </c>
      <c r="J40" s="126">
        <f>J39</f>
        <v>1.03</v>
      </c>
      <c r="K40" s="163">
        <f>K39</f>
        <v>1.2</v>
      </c>
      <c r="L40" s="126">
        <f t="shared" si="1"/>
        <v>6636010.77936</v>
      </c>
      <c r="M40" s="193">
        <f>'[2]Сводка затрат - Сводка затрат'!$X$33</f>
        <v>6635975.04</v>
      </c>
      <c r="N40" s="193">
        <f t="shared" si="2"/>
        <v>35.739360000006855</v>
      </c>
      <c r="O40" s="120"/>
      <c r="Q40" s="120"/>
      <c r="R40" s="120"/>
      <c r="S40" s="120"/>
    </row>
    <row r="41" spans="1:19" ht="30" x14ac:dyDescent="0.2">
      <c r="A41" s="87"/>
      <c r="B41" s="82"/>
      <c r="C41" s="56" t="s">
        <v>55</v>
      </c>
      <c r="D41" s="58" t="s">
        <v>86</v>
      </c>
      <c r="E41" s="38" t="s">
        <v>123</v>
      </c>
      <c r="F41" s="105">
        <v>186728.59</v>
      </c>
      <c r="G41" s="106">
        <v>383048.87</v>
      </c>
      <c r="H41" s="106">
        <v>103788.51</v>
      </c>
      <c r="I41" s="126">
        <f t="shared" si="0"/>
        <v>673565.97</v>
      </c>
      <c r="J41" s="126">
        <f>J40</f>
        <v>1.03</v>
      </c>
      <c r="K41" s="163">
        <f>K40</f>
        <v>1.2</v>
      </c>
      <c r="L41" s="126">
        <f t="shared" si="1"/>
        <v>832527.53891999996</v>
      </c>
      <c r="M41" s="193">
        <f>'[2]Сводка затрат - Сводка затрат'!$X$34</f>
        <v>831909.5</v>
      </c>
      <c r="N41" s="193">
        <f t="shared" si="2"/>
        <v>618.03891999996267</v>
      </c>
      <c r="O41" s="120"/>
      <c r="Q41" s="120"/>
      <c r="R41" s="120"/>
      <c r="S41" s="120"/>
    </row>
    <row r="42" spans="1:19" ht="45" x14ac:dyDescent="0.2">
      <c r="A42" s="87"/>
      <c r="B42" s="82"/>
      <c r="C42" s="56" t="s">
        <v>56</v>
      </c>
      <c r="D42" s="58" t="s">
        <v>87</v>
      </c>
      <c r="E42" s="38" t="s">
        <v>124</v>
      </c>
      <c r="F42" s="105">
        <v>120271.51</v>
      </c>
      <c r="G42" s="106">
        <v>183059.3</v>
      </c>
      <c r="H42" s="106">
        <v>195654.09</v>
      </c>
      <c r="I42" s="126">
        <f t="shared" si="0"/>
        <v>498984.9</v>
      </c>
      <c r="J42" s="126">
        <f>J41</f>
        <v>1.03</v>
      </c>
      <c r="K42" s="163">
        <f>K41</f>
        <v>1.2</v>
      </c>
      <c r="L42" s="126">
        <f t="shared" si="1"/>
        <v>616745.33640000003</v>
      </c>
      <c r="M42" s="193">
        <f>'[2]Сводка затрат - Сводка затрат'!$X$36</f>
        <v>616191.14</v>
      </c>
      <c r="N42" s="193">
        <f t="shared" si="2"/>
        <v>554.19640000001527</v>
      </c>
      <c r="O42" s="120"/>
      <c r="Q42" s="120"/>
      <c r="R42" s="120"/>
      <c r="S42" s="120"/>
    </row>
    <row r="43" spans="1:19" ht="30" x14ac:dyDescent="0.2">
      <c r="A43" s="87"/>
      <c r="B43" s="82"/>
      <c r="C43" s="56" t="s">
        <v>57</v>
      </c>
      <c r="D43" s="58" t="s">
        <v>88</v>
      </c>
      <c r="E43" s="38" t="s">
        <v>125</v>
      </c>
      <c r="F43" s="105">
        <v>1659271.96</v>
      </c>
      <c r="G43" s="106">
        <v>360982.75</v>
      </c>
      <c r="H43" s="106">
        <v>657657.99</v>
      </c>
      <c r="I43" s="126">
        <f t="shared" si="0"/>
        <v>2677912.7000000002</v>
      </c>
      <c r="J43" s="126">
        <f>J42</f>
        <v>1.03</v>
      </c>
      <c r="K43" s="163">
        <f>K42</f>
        <v>1.2</v>
      </c>
      <c r="L43" s="126">
        <f t="shared" si="1"/>
        <v>3309900.0972000002</v>
      </c>
      <c r="M43" s="193">
        <f>'[2]Сводка затрат - Сводка затрат'!$X$35</f>
        <v>3309607.93</v>
      </c>
      <c r="N43" s="193">
        <f t="shared" si="2"/>
        <v>292.16720000002533</v>
      </c>
      <c r="O43" s="120"/>
      <c r="Q43" s="120"/>
      <c r="R43" s="120"/>
      <c r="S43" s="120"/>
    </row>
    <row r="44" spans="1:19" ht="30" x14ac:dyDescent="0.2">
      <c r="A44" s="87"/>
      <c r="B44" s="82"/>
      <c r="C44" s="56" t="s">
        <v>58</v>
      </c>
      <c r="D44" s="58" t="s">
        <v>89</v>
      </c>
      <c r="E44" s="38" t="s">
        <v>126</v>
      </c>
      <c r="F44" s="105">
        <v>234132.28</v>
      </c>
      <c r="G44" s="106">
        <v>2303400.71</v>
      </c>
      <c r="H44" s="106">
        <v>1093578.33</v>
      </c>
      <c r="I44" s="126">
        <f t="shared" si="0"/>
        <v>3631111.32</v>
      </c>
      <c r="J44" s="126">
        <f>J43</f>
        <v>1.03</v>
      </c>
      <c r="K44" s="163">
        <f>K43</f>
        <v>1.2</v>
      </c>
      <c r="L44" s="126">
        <f t="shared" si="1"/>
        <v>4488053.5915199993</v>
      </c>
      <c r="M44" s="193">
        <f>'[2]Сводка затрат - Сводка затрат'!$X$37</f>
        <v>4487688.55</v>
      </c>
      <c r="N44" s="193">
        <f t="shared" si="2"/>
        <v>365.04151999950409</v>
      </c>
      <c r="O44" s="120"/>
      <c r="Q44" s="120"/>
      <c r="R44" s="120"/>
      <c r="S44" s="120"/>
    </row>
    <row r="45" spans="1:19" ht="30" x14ac:dyDescent="0.2">
      <c r="A45" s="87"/>
      <c r="B45" s="82"/>
      <c r="C45" s="56" t="s">
        <v>59</v>
      </c>
      <c r="D45" s="58" t="s">
        <v>90</v>
      </c>
      <c r="E45" s="38" t="s">
        <v>127</v>
      </c>
      <c r="F45" s="105">
        <v>234355.87</v>
      </c>
      <c r="G45" s="106">
        <v>2627752.9500000002</v>
      </c>
      <c r="H45" s="106">
        <v>1209011.3799999999</v>
      </c>
      <c r="I45" s="126">
        <f t="shared" si="0"/>
        <v>4071120.2</v>
      </c>
      <c r="J45" s="126">
        <f>J44</f>
        <v>1.03</v>
      </c>
      <c r="K45" s="163">
        <f>K44</f>
        <v>1.2</v>
      </c>
      <c r="L45" s="126">
        <f t="shared" si="1"/>
        <v>5031904.5672000004</v>
      </c>
      <c r="M45" s="193">
        <f>'[2]Сводка затрат - Сводка затрат'!$X$38</f>
        <v>5031924.05</v>
      </c>
      <c r="N45" s="193">
        <f t="shared" si="2"/>
        <v>-19.482799999415874</v>
      </c>
      <c r="O45" s="120"/>
      <c r="Q45" s="120"/>
      <c r="R45" s="120"/>
      <c r="S45" s="120"/>
    </row>
    <row r="46" spans="1:19" ht="45" x14ac:dyDescent="0.2">
      <c r="A46" s="87"/>
      <c r="B46" s="82"/>
      <c r="C46" s="56" t="s">
        <v>60</v>
      </c>
      <c r="D46" s="58" t="s">
        <v>91</v>
      </c>
      <c r="E46" s="38" t="s">
        <v>128</v>
      </c>
      <c r="F46" s="105">
        <v>0</v>
      </c>
      <c r="G46" s="106">
        <v>1894717.7</v>
      </c>
      <c r="H46" s="106">
        <v>885915.04</v>
      </c>
      <c r="I46" s="126">
        <f t="shared" si="0"/>
        <v>2780632.74</v>
      </c>
      <c r="J46" s="126">
        <f>J45</f>
        <v>1.03</v>
      </c>
      <c r="K46" s="163">
        <f>K45</f>
        <v>1.2</v>
      </c>
      <c r="L46" s="126">
        <f t="shared" si="1"/>
        <v>3436862.0666400003</v>
      </c>
      <c r="M46" s="193">
        <f>'[2]Сводка затрат - Сводка затрат'!$X$40</f>
        <v>3436498.25</v>
      </c>
      <c r="N46" s="193">
        <f t="shared" si="2"/>
        <v>363.8166400003247</v>
      </c>
      <c r="O46" s="120"/>
      <c r="Q46" s="120"/>
      <c r="R46" s="120"/>
      <c r="S46" s="120"/>
    </row>
    <row r="47" spans="1:19" ht="30" x14ac:dyDescent="0.2">
      <c r="A47" s="87"/>
      <c r="B47" s="82"/>
      <c r="C47" s="56" t="s">
        <v>61</v>
      </c>
      <c r="D47" s="58" t="s">
        <v>92</v>
      </c>
      <c r="E47" s="38" t="s">
        <v>129</v>
      </c>
      <c r="F47" s="105">
        <v>8780647.7100000009</v>
      </c>
      <c r="G47" s="105">
        <v>43239745.609999999</v>
      </c>
      <c r="H47" s="105">
        <v>2971722.61</v>
      </c>
      <c r="I47" s="126">
        <f t="shared" si="0"/>
        <v>54992115.93</v>
      </c>
      <c r="J47" s="128">
        <f>J46</f>
        <v>1.03</v>
      </c>
      <c r="K47" s="167">
        <f>K46</f>
        <v>1.2</v>
      </c>
      <c r="L47" s="126">
        <f t="shared" si="1"/>
        <v>67970255.289480001</v>
      </c>
      <c r="M47" s="193">
        <f>'[2]Сводка затрат - Сводка затрат'!$X$41</f>
        <v>67969710.819999993</v>
      </c>
      <c r="N47" s="193">
        <f t="shared" si="2"/>
        <v>544.46948000788689</v>
      </c>
      <c r="O47" s="120"/>
      <c r="Q47" s="120"/>
      <c r="R47" s="120"/>
      <c r="S47" s="120"/>
    </row>
    <row r="48" spans="1:19" ht="45" x14ac:dyDescent="0.2">
      <c r="A48" s="87"/>
      <c r="B48" s="82"/>
      <c r="C48" s="56" t="s">
        <v>62</v>
      </c>
      <c r="D48" s="58" t="s">
        <v>93</v>
      </c>
      <c r="E48" s="38" t="s">
        <v>130</v>
      </c>
      <c r="F48" s="105">
        <v>2262616.46</v>
      </c>
      <c r="G48" s="106">
        <v>189481.45</v>
      </c>
      <c r="H48" s="106">
        <v>571067.99</v>
      </c>
      <c r="I48" s="126">
        <f t="shared" si="0"/>
        <v>3023165.9000000004</v>
      </c>
      <c r="J48" s="126">
        <f>J47</f>
        <v>1.03</v>
      </c>
      <c r="K48" s="163">
        <f>K47</f>
        <v>1.2</v>
      </c>
      <c r="L48" s="126">
        <f t="shared" si="1"/>
        <v>3736633.0524000004</v>
      </c>
      <c r="M48" s="193">
        <f>'[2]Сводка затрат - Сводка затрат'!$X$39</f>
        <v>3736497.44</v>
      </c>
      <c r="N48" s="193">
        <f t="shared" si="2"/>
        <v>135.61240000044927</v>
      </c>
      <c r="O48" s="120"/>
      <c r="Q48" s="120"/>
      <c r="R48" s="120"/>
      <c r="S48" s="120"/>
    </row>
    <row r="49" spans="1:19" ht="30" x14ac:dyDescent="0.2">
      <c r="A49" s="87"/>
      <c r="B49" s="82"/>
      <c r="C49" s="56" t="s">
        <v>63</v>
      </c>
      <c r="D49" s="58" t="s">
        <v>94</v>
      </c>
      <c r="E49" s="38" t="s">
        <v>131</v>
      </c>
      <c r="F49" s="105">
        <v>837741.17</v>
      </c>
      <c r="G49" s="106">
        <v>600613.51</v>
      </c>
      <c r="H49" s="106">
        <v>392812.25</v>
      </c>
      <c r="I49" s="126">
        <f t="shared" si="0"/>
        <v>1831166.9300000002</v>
      </c>
      <c r="J49" s="126">
        <f>J48</f>
        <v>1.03</v>
      </c>
      <c r="K49" s="163">
        <f>K48</f>
        <v>1.2</v>
      </c>
      <c r="L49" s="126">
        <f t="shared" si="1"/>
        <v>2263322.3254800001</v>
      </c>
      <c r="M49" s="193">
        <f>'[2]Сводка затрат - Сводка затрат'!$X$42</f>
        <v>2271851.52</v>
      </c>
      <c r="N49" s="193">
        <f t="shared" si="2"/>
        <v>-8529.1945199999027</v>
      </c>
      <c r="O49" s="120"/>
      <c r="Q49" s="120"/>
      <c r="R49" s="120"/>
      <c r="S49" s="120"/>
    </row>
    <row r="50" spans="1:19" x14ac:dyDescent="0.2">
      <c r="A50" s="59"/>
      <c r="B50" s="72" t="s">
        <v>140</v>
      </c>
      <c r="C50" s="73"/>
      <c r="D50" s="73"/>
      <c r="E50" s="74"/>
      <c r="F50" s="110" t="s">
        <v>141</v>
      </c>
      <c r="G50" s="110"/>
      <c r="H50" s="110"/>
      <c r="I50" s="144"/>
      <c r="J50" s="144"/>
      <c r="K50" s="168"/>
      <c r="L50" s="144"/>
      <c r="M50" s="199"/>
      <c r="N50" s="199"/>
      <c r="O50" s="120"/>
      <c r="Q50" s="120"/>
      <c r="R50" s="120"/>
      <c r="S50" s="120"/>
    </row>
    <row r="51" spans="1:19" x14ac:dyDescent="0.2">
      <c r="A51" s="59"/>
      <c r="B51" s="64"/>
      <c r="C51" s="65"/>
      <c r="D51" s="65"/>
      <c r="E51" s="66"/>
      <c r="F51" s="113">
        <f>SUM(F12:F49)</f>
        <v>150885008.90000001</v>
      </c>
      <c r="G51" s="113">
        <f>SUM(G12:G49)</f>
        <v>139702592.34999996</v>
      </c>
      <c r="H51" s="113">
        <f>SUM(H12:H49)</f>
        <v>35794183.910000019</v>
      </c>
      <c r="I51" s="129"/>
      <c r="J51" s="129"/>
      <c r="K51" s="169"/>
      <c r="L51" s="129">
        <f>SUM(L12:L50)</f>
        <v>403407886.45775998</v>
      </c>
      <c r="M51" s="200">
        <f>SUM(M12:M50)</f>
        <v>403411008.12</v>
      </c>
      <c r="N51" s="200"/>
      <c r="O51" s="120"/>
      <c r="Q51" s="120"/>
      <c r="R51" s="120"/>
      <c r="S51" s="120"/>
    </row>
    <row r="52" spans="1:19" ht="30" customHeight="1" x14ac:dyDescent="0.2">
      <c r="A52" s="59"/>
      <c r="B52" s="68" t="s">
        <v>11</v>
      </c>
      <c r="C52" s="68"/>
      <c r="D52" s="68"/>
      <c r="E52" s="68"/>
      <c r="F52" s="115">
        <f>F51+G51+H51</f>
        <v>326381785.16000003</v>
      </c>
      <c r="G52" s="116"/>
      <c r="H52" s="116"/>
      <c r="I52" s="131"/>
      <c r="J52" s="131"/>
      <c r="K52" s="170"/>
      <c r="L52" s="131"/>
      <c r="M52" s="201"/>
      <c r="N52" s="201"/>
      <c r="O52" s="120"/>
      <c r="Q52" s="120"/>
      <c r="R52" s="120"/>
      <c r="S52" s="120"/>
    </row>
    <row r="53" spans="1:19" ht="30" customHeight="1" x14ac:dyDescent="0.2">
      <c r="A53" s="59"/>
      <c r="B53" s="69" t="s">
        <v>142</v>
      </c>
      <c r="C53" s="70"/>
      <c r="D53" s="70"/>
      <c r="E53" s="71"/>
      <c r="F53" s="114">
        <f>F52*0.03</f>
        <v>9791453.5548</v>
      </c>
      <c r="G53" s="114"/>
      <c r="H53" s="114"/>
      <c r="I53" s="130"/>
      <c r="J53" s="130"/>
      <c r="K53" s="171"/>
      <c r="L53" s="130"/>
      <c r="M53" s="202">
        <f>M51-F56</f>
        <v>3121.6622400283813</v>
      </c>
      <c r="N53" s="202"/>
      <c r="O53" s="120"/>
      <c r="Q53" s="120"/>
      <c r="R53" s="120"/>
      <c r="S53" s="120"/>
    </row>
    <row r="54" spans="1:19" ht="30" customHeight="1" x14ac:dyDescent="0.2">
      <c r="A54" s="59"/>
      <c r="B54" s="61"/>
      <c r="C54" s="62"/>
      <c r="D54" s="62"/>
      <c r="E54" s="63"/>
      <c r="F54" s="117">
        <f>F52+F53</f>
        <v>336173238.7148</v>
      </c>
      <c r="G54" s="118"/>
      <c r="H54" s="119"/>
      <c r="I54" s="131"/>
      <c r="J54" s="131"/>
      <c r="K54" s="170"/>
      <c r="L54" s="131"/>
      <c r="M54" s="201"/>
      <c r="N54" s="201"/>
      <c r="O54" s="120"/>
      <c r="Q54" s="120"/>
      <c r="R54" s="120"/>
      <c r="S54" s="120"/>
    </row>
    <row r="55" spans="1:19" ht="30" customHeight="1" x14ac:dyDescent="0.2">
      <c r="A55" s="59"/>
      <c r="B55" s="68" t="s">
        <v>143</v>
      </c>
      <c r="C55" s="68"/>
      <c r="D55" s="68"/>
      <c r="E55" s="68"/>
      <c r="F55" s="114">
        <f>F54*0.2</f>
        <v>67234647.742960006</v>
      </c>
      <c r="G55" s="114"/>
      <c r="H55" s="114"/>
      <c r="I55" s="130"/>
      <c r="J55" s="130"/>
      <c r="K55" s="171"/>
      <c r="L55" s="130"/>
      <c r="M55" s="202"/>
      <c r="N55" s="202"/>
      <c r="O55" s="120"/>
      <c r="Q55" s="120"/>
      <c r="R55" s="120"/>
      <c r="S55" s="120"/>
    </row>
    <row r="56" spans="1:19" ht="30" customHeight="1" x14ac:dyDescent="0.2">
      <c r="A56" s="59"/>
      <c r="B56" s="50" t="s">
        <v>24</v>
      </c>
      <c r="C56" s="32"/>
      <c r="D56" s="32"/>
      <c r="E56" s="16"/>
      <c r="F56" s="117">
        <f>F54+F55</f>
        <v>403407886.45775998</v>
      </c>
      <c r="G56" s="118"/>
      <c r="H56" s="119"/>
      <c r="I56" s="131"/>
      <c r="J56" s="131"/>
      <c r="K56" s="170"/>
      <c r="L56" s="131"/>
      <c r="M56" s="201"/>
      <c r="N56" s="201"/>
      <c r="O56" s="120"/>
      <c r="Q56" s="120"/>
      <c r="R56" s="120"/>
      <c r="S56" s="120"/>
    </row>
    <row r="57" spans="1:19" ht="81" customHeight="1" x14ac:dyDescent="0.2">
      <c r="A57" s="59">
        <v>2</v>
      </c>
      <c r="B57" s="50" t="s">
        <v>16</v>
      </c>
      <c r="C57" s="52" t="s">
        <v>136</v>
      </c>
      <c r="D57" s="91"/>
      <c r="E57" s="91"/>
      <c r="F57" s="91"/>
      <c r="G57" s="91"/>
      <c r="H57" s="91"/>
      <c r="I57" s="145"/>
      <c r="J57" s="145"/>
      <c r="K57" s="172"/>
      <c r="L57" s="145"/>
      <c r="M57" s="203"/>
      <c r="N57" s="203"/>
      <c r="O57" s="120"/>
      <c r="P57" s="123"/>
      <c r="Q57" s="120"/>
      <c r="R57" s="120"/>
      <c r="S57" s="120"/>
    </row>
    <row r="58" spans="1:19" ht="27" customHeight="1" x14ac:dyDescent="0.2">
      <c r="A58" s="59">
        <v>3</v>
      </c>
      <c r="B58" s="50" t="s">
        <v>3</v>
      </c>
      <c r="C58" s="31" t="s">
        <v>30</v>
      </c>
      <c r="D58" s="92" t="s">
        <v>14</v>
      </c>
      <c r="E58" s="92"/>
      <c r="F58" s="92"/>
      <c r="G58" s="92"/>
      <c r="H58" s="92"/>
      <c r="I58" s="146"/>
      <c r="J58" s="146"/>
      <c r="K58" s="173"/>
      <c r="L58" s="146"/>
      <c r="M58" s="204"/>
      <c r="N58" s="204"/>
      <c r="O58" s="120"/>
      <c r="Q58" s="120"/>
      <c r="R58" s="120"/>
      <c r="S58" s="120"/>
    </row>
    <row r="59" spans="1:19" ht="12.75" customHeight="1" x14ac:dyDescent="0.2">
      <c r="A59" s="90">
        <v>4</v>
      </c>
      <c r="B59" s="68" t="s">
        <v>12</v>
      </c>
      <c r="C59" s="89" t="s">
        <v>29</v>
      </c>
      <c r="D59" s="93" t="s">
        <v>137</v>
      </c>
      <c r="E59" s="93"/>
      <c r="F59" s="93"/>
      <c r="G59" s="93"/>
      <c r="H59" s="93"/>
      <c r="I59" s="147"/>
      <c r="J59" s="147"/>
      <c r="K59" s="174"/>
      <c r="L59" s="147"/>
      <c r="M59" s="205"/>
      <c r="N59" s="205"/>
      <c r="O59" s="120"/>
      <c r="P59" s="124"/>
      <c r="Q59" s="120"/>
      <c r="R59" s="120"/>
      <c r="S59" s="120"/>
    </row>
    <row r="60" spans="1:19" ht="12.75" customHeight="1" x14ac:dyDescent="0.2">
      <c r="A60" s="90"/>
      <c r="B60" s="68"/>
      <c r="C60" s="89"/>
      <c r="D60" s="93"/>
      <c r="E60" s="93"/>
      <c r="F60" s="93"/>
      <c r="G60" s="93"/>
      <c r="H60" s="93"/>
      <c r="I60" s="147"/>
      <c r="J60" s="147"/>
      <c r="K60" s="174"/>
      <c r="L60" s="147"/>
      <c r="M60" s="205"/>
      <c r="N60" s="205"/>
      <c r="O60" s="120"/>
      <c r="P60" s="124"/>
      <c r="Q60" s="120"/>
      <c r="R60" s="120"/>
      <c r="S60" s="120"/>
    </row>
    <row r="61" spans="1:19" ht="12.75" customHeight="1" x14ac:dyDescent="0.2">
      <c r="A61" s="90"/>
      <c r="B61" s="68"/>
      <c r="C61" s="89"/>
      <c r="D61" s="93"/>
      <c r="E61" s="93"/>
      <c r="F61" s="93"/>
      <c r="G61" s="93"/>
      <c r="H61" s="93"/>
      <c r="I61" s="147"/>
      <c r="J61" s="147"/>
      <c r="K61" s="174"/>
      <c r="L61" s="147"/>
      <c r="M61" s="205"/>
      <c r="N61" s="205"/>
      <c r="O61" s="120"/>
      <c r="P61" s="124"/>
      <c r="Q61" s="120"/>
      <c r="R61" s="120"/>
      <c r="S61" s="120"/>
    </row>
    <row r="62" spans="1:19" ht="12.75" customHeight="1" x14ac:dyDescent="0.2">
      <c r="A62" s="90"/>
      <c r="B62" s="68"/>
      <c r="C62" s="89"/>
      <c r="D62" s="93"/>
      <c r="E62" s="93"/>
      <c r="F62" s="93"/>
      <c r="G62" s="93"/>
      <c r="H62" s="93"/>
      <c r="I62" s="147"/>
      <c r="J62" s="147"/>
      <c r="K62" s="174"/>
      <c r="L62" s="147"/>
      <c r="M62" s="205"/>
      <c r="N62" s="205"/>
      <c r="O62" s="120"/>
      <c r="P62" s="124"/>
      <c r="Q62" s="120"/>
      <c r="R62" s="120"/>
      <c r="S62" s="120"/>
    </row>
    <row r="63" spans="1:19" ht="12.75" customHeight="1" x14ac:dyDescent="0.2">
      <c r="A63" s="90"/>
      <c r="B63" s="68"/>
      <c r="C63" s="89"/>
      <c r="D63" s="93"/>
      <c r="E63" s="93"/>
      <c r="F63" s="93"/>
      <c r="G63" s="93"/>
      <c r="H63" s="93"/>
      <c r="I63" s="147"/>
      <c r="J63" s="147"/>
      <c r="K63" s="174"/>
      <c r="L63" s="147"/>
      <c r="M63" s="205"/>
      <c r="N63" s="205"/>
      <c r="O63" s="120"/>
      <c r="P63" s="124"/>
      <c r="Q63" s="120"/>
      <c r="R63" s="120"/>
      <c r="S63" s="120"/>
    </row>
    <row r="64" spans="1:19" ht="12.75" customHeight="1" x14ac:dyDescent="0.2">
      <c r="A64" s="90"/>
      <c r="B64" s="68"/>
      <c r="C64" s="89"/>
      <c r="D64" s="93"/>
      <c r="E64" s="93"/>
      <c r="F64" s="93"/>
      <c r="G64" s="93"/>
      <c r="H64" s="93"/>
      <c r="I64" s="147"/>
      <c r="J64" s="147"/>
      <c r="K64" s="174"/>
      <c r="L64" s="147"/>
      <c r="M64" s="205"/>
      <c r="N64" s="205"/>
      <c r="O64" s="120"/>
      <c r="P64" s="124"/>
      <c r="Q64" s="120"/>
      <c r="R64" s="120"/>
      <c r="S64" s="120"/>
    </row>
    <row r="65" spans="1:16" ht="12.75" customHeight="1" x14ac:dyDescent="0.25">
      <c r="A65" s="90"/>
      <c r="B65" s="68"/>
      <c r="C65" s="89"/>
      <c r="D65" s="93"/>
      <c r="E65" s="93"/>
      <c r="F65" s="93"/>
      <c r="G65" s="93"/>
      <c r="H65" s="93"/>
      <c r="I65" s="147"/>
      <c r="J65" s="147"/>
      <c r="K65" s="174"/>
      <c r="L65" s="147"/>
      <c r="M65" s="205"/>
      <c r="N65" s="205"/>
      <c r="P65" s="125"/>
    </row>
    <row r="66" spans="1:16" ht="12.75" x14ac:dyDescent="0.2">
      <c r="A66" s="90"/>
      <c r="B66" s="68"/>
      <c r="C66" s="89"/>
      <c r="D66" s="93"/>
      <c r="E66" s="93"/>
      <c r="F66" s="93"/>
      <c r="G66" s="93"/>
      <c r="H66" s="93"/>
      <c r="I66" s="147"/>
      <c r="J66" s="147"/>
      <c r="K66" s="174"/>
      <c r="L66" s="147"/>
      <c r="M66" s="205"/>
      <c r="N66" s="205"/>
    </row>
    <row r="67" spans="1:16" ht="12.75" x14ac:dyDescent="0.2">
      <c r="A67" s="90"/>
      <c r="B67" s="68"/>
      <c r="C67" s="89"/>
      <c r="D67" s="93"/>
      <c r="E67" s="93"/>
      <c r="F67" s="93"/>
      <c r="G67" s="93"/>
      <c r="H67" s="93"/>
      <c r="I67" s="147"/>
      <c r="J67" s="147"/>
      <c r="K67" s="174"/>
      <c r="L67" s="147"/>
      <c r="M67" s="205"/>
      <c r="N67" s="205"/>
    </row>
    <row r="68" spans="1:16" ht="12.75" x14ac:dyDescent="0.2">
      <c r="A68" s="90"/>
      <c r="B68" s="68"/>
      <c r="C68" s="89"/>
      <c r="D68" s="93"/>
      <c r="E68" s="93"/>
      <c r="F68" s="93"/>
      <c r="G68" s="93"/>
      <c r="H68" s="93"/>
      <c r="I68" s="147"/>
      <c r="J68" s="147"/>
      <c r="K68" s="174"/>
      <c r="L68" s="147"/>
      <c r="M68" s="205"/>
      <c r="N68" s="205"/>
    </row>
    <row r="69" spans="1:16" ht="12.75" x14ac:dyDescent="0.2">
      <c r="A69" s="90"/>
      <c r="B69" s="68"/>
      <c r="C69" s="89"/>
      <c r="D69" s="93"/>
      <c r="E69" s="93"/>
      <c r="F69" s="93"/>
      <c r="G69" s="93"/>
      <c r="H69" s="93"/>
      <c r="I69" s="147"/>
      <c r="J69" s="147"/>
      <c r="K69" s="174"/>
      <c r="L69" s="147"/>
      <c r="M69" s="205"/>
      <c r="N69" s="205"/>
    </row>
    <row r="70" spans="1:16" ht="12.75" x14ac:dyDescent="0.2">
      <c r="A70" s="90"/>
      <c r="B70" s="68"/>
      <c r="C70" s="89"/>
      <c r="D70" s="93"/>
      <c r="E70" s="93"/>
      <c r="F70" s="93"/>
      <c r="G70" s="93"/>
      <c r="H70" s="93"/>
      <c r="I70" s="147"/>
      <c r="J70" s="147"/>
      <c r="K70" s="174"/>
      <c r="L70" s="147"/>
      <c r="M70" s="205"/>
      <c r="N70" s="205"/>
    </row>
    <row r="71" spans="1:16" ht="12.75" x14ac:dyDescent="0.2">
      <c r="A71" s="90"/>
      <c r="B71" s="68"/>
      <c r="C71" s="89"/>
      <c r="D71" s="93"/>
      <c r="E71" s="93"/>
      <c r="F71" s="93"/>
      <c r="G71" s="93"/>
      <c r="H71" s="93"/>
      <c r="I71" s="147"/>
      <c r="J71" s="147"/>
      <c r="K71" s="174"/>
      <c r="L71" s="147"/>
      <c r="M71" s="205"/>
      <c r="N71" s="205"/>
    </row>
    <row r="72" spans="1:16" ht="12.75" x14ac:dyDescent="0.2">
      <c r="A72" s="90"/>
      <c r="B72" s="68"/>
      <c r="C72" s="89"/>
      <c r="D72" s="93"/>
      <c r="E72" s="93"/>
      <c r="F72" s="93"/>
      <c r="G72" s="93"/>
      <c r="H72" s="93"/>
      <c r="I72" s="147"/>
      <c r="J72" s="147"/>
      <c r="K72" s="174"/>
      <c r="L72" s="147"/>
      <c r="M72" s="205"/>
      <c r="N72" s="205"/>
    </row>
    <row r="73" spans="1:16" ht="12.75" x14ac:dyDescent="0.2">
      <c r="A73" s="90"/>
      <c r="B73" s="68"/>
      <c r="C73" s="89"/>
      <c r="D73" s="93"/>
      <c r="E73" s="93"/>
      <c r="F73" s="93"/>
      <c r="G73" s="93"/>
      <c r="H73" s="93"/>
      <c r="I73" s="147"/>
      <c r="J73" s="147"/>
      <c r="K73" s="174"/>
      <c r="L73" s="147"/>
      <c r="M73" s="205"/>
      <c r="N73" s="205"/>
    </row>
    <row r="74" spans="1:16" ht="12.75" x14ac:dyDescent="0.2">
      <c r="A74" s="90"/>
      <c r="B74" s="68"/>
      <c r="C74" s="89"/>
      <c r="D74" s="93"/>
      <c r="E74" s="93"/>
      <c r="F74" s="93"/>
      <c r="G74" s="93"/>
      <c r="H74" s="93"/>
      <c r="I74" s="147"/>
      <c r="J74" s="147"/>
      <c r="K74" s="174"/>
      <c r="L74" s="147"/>
      <c r="M74" s="205"/>
      <c r="N74" s="205"/>
    </row>
    <row r="75" spans="1:16" ht="12.75" x14ac:dyDescent="0.2">
      <c r="A75" s="90"/>
      <c r="B75" s="68"/>
      <c r="C75" s="89"/>
      <c r="D75" s="93"/>
      <c r="E75" s="93"/>
      <c r="F75" s="93"/>
      <c r="G75" s="93"/>
      <c r="H75" s="93"/>
      <c r="I75" s="147"/>
      <c r="J75" s="147"/>
      <c r="K75" s="174"/>
      <c r="L75" s="147"/>
      <c r="M75" s="205"/>
      <c r="N75" s="205"/>
    </row>
    <row r="76" spans="1:16" ht="12.75" x14ac:dyDescent="0.2">
      <c r="A76" s="90"/>
      <c r="B76" s="68"/>
      <c r="C76" s="89"/>
      <c r="D76" s="93"/>
      <c r="E76" s="93"/>
      <c r="F76" s="93"/>
      <c r="G76" s="93"/>
      <c r="H76" s="93"/>
      <c r="I76" s="147"/>
      <c r="J76" s="147"/>
      <c r="K76" s="174"/>
      <c r="L76" s="147"/>
      <c r="M76" s="205"/>
      <c r="N76" s="205"/>
    </row>
    <row r="77" spans="1:16" ht="3" customHeight="1" x14ac:dyDescent="0.2">
      <c r="A77" s="90"/>
      <c r="B77" s="68"/>
      <c r="C77" s="89"/>
      <c r="D77" s="93"/>
      <c r="E77" s="93"/>
      <c r="F77" s="93"/>
      <c r="G77" s="93"/>
      <c r="H77" s="93"/>
      <c r="I77" s="147"/>
      <c r="J77" s="147"/>
      <c r="K77" s="174"/>
      <c r="L77" s="147"/>
      <c r="M77" s="205"/>
      <c r="N77" s="205"/>
    </row>
    <row r="78" spans="1:16" ht="12.75" customHeight="1" x14ac:dyDescent="0.2">
      <c r="A78" s="90"/>
      <c r="B78" s="68"/>
      <c r="C78" s="89"/>
      <c r="D78" s="93"/>
      <c r="E78" s="93"/>
      <c r="F78" s="93"/>
      <c r="G78" s="93"/>
      <c r="H78" s="93"/>
      <c r="I78" s="147"/>
      <c r="J78" s="147"/>
      <c r="K78" s="174"/>
      <c r="L78" s="147"/>
      <c r="M78" s="205"/>
      <c r="N78" s="205"/>
    </row>
    <row r="79" spans="1:16" ht="3.75" customHeight="1" x14ac:dyDescent="0.2">
      <c r="A79" s="90"/>
      <c r="B79" s="68"/>
      <c r="C79" s="89"/>
      <c r="D79" s="93"/>
      <c r="E79" s="93"/>
      <c r="F79" s="93"/>
      <c r="G79" s="93"/>
      <c r="H79" s="93"/>
      <c r="I79" s="147"/>
      <c r="J79" s="147"/>
      <c r="K79" s="174"/>
      <c r="L79" s="147"/>
      <c r="M79" s="205"/>
      <c r="N79" s="205"/>
    </row>
    <row r="80" spans="1:16" ht="12.75" customHeight="1" x14ac:dyDescent="0.2">
      <c r="A80" s="90"/>
      <c r="B80" s="68"/>
      <c r="C80" s="89"/>
      <c r="D80" s="93"/>
      <c r="E80" s="93"/>
      <c r="F80" s="93"/>
      <c r="G80" s="93"/>
      <c r="H80" s="93"/>
      <c r="I80" s="147"/>
      <c r="J80" s="147"/>
      <c r="K80" s="174"/>
      <c r="L80" s="147"/>
      <c r="M80" s="205"/>
      <c r="N80" s="205"/>
    </row>
    <row r="81" spans="1:14" ht="12.75" customHeight="1" x14ac:dyDescent="0.2">
      <c r="A81" s="90"/>
      <c r="B81" s="68"/>
      <c r="C81" s="89"/>
      <c r="D81" s="93"/>
      <c r="E81" s="93"/>
      <c r="F81" s="93"/>
      <c r="G81" s="93"/>
      <c r="H81" s="93"/>
      <c r="I81" s="147"/>
      <c r="J81" s="147"/>
      <c r="K81" s="174"/>
      <c r="L81" s="147"/>
      <c r="M81" s="205"/>
      <c r="N81" s="205"/>
    </row>
    <row r="82" spans="1:14" ht="12.75" customHeight="1" x14ac:dyDescent="0.2">
      <c r="A82" s="90"/>
      <c r="B82" s="68"/>
      <c r="C82" s="89"/>
      <c r="D82" s="93"/>
      <c r="E82" s="93"/>
      <c r="F82" s="93"/>
      <c r="G82" s="93"/>
      <c r="H82" s="93"/>
      <c r="I82" s="147"/>
      <c r="J82" s="147"/>
      <c r="K82" s="174"/>
      <c r="L82" s="147"/>
      <c r="M82" s="205"/>
      <c r="N82" s="205"/>
    </row>
    <row r="83" spans="1:14" ht="12.75" customHeight="1" x14ac:dyDescent="0.2">
      <c r="A83" s="90"/>
      <c r="B83" s="68"/>
      <c r="C83" s="89"/>
      <c r="D83" s="93"/>
      <c r="E83" s="93"/>
      <c r="F83" s="93"/>
      <c r="G83" s="93"/>
      <c r="H83" s="93"/>
      <c r="I83" s="147"/>
      <c r="J83" s="147"/>
      <c r="K83" s="174"/>
      <c r="L83" s="147"/>
      <c r="M83" s="205"/>
      <c r="N83" s="205"/>
    </row>
    <row r="84" spans="1:14" ht="12.75" customHeight="1" x14ac:dyDescent="0.2">
      <c r="A84" s="90"/>
      <c r="B84" s="68"/>
      <c r="C84" s="89"/>
      <c r="D84" s="93"/>
      <c r="E84" s="93"/>
      <c r="F84" s="93"/>
      <c r="G84" s="93"/>
      <c r="H84" s="93"/>
      <c r="I84" s="147"/>
      <c r="J84" s="147"/>
      <c r="K84" s="174"/>
      <c r="L84" s="147"/>
      <c r="M84" s="205"/>
      <c r="N84" s="205"/>
    </row>
    <row r="85" spans="1:14" ht="12.75" customHeight="1" x14ac:dyDescent="0.2">
      <c r="A85" s="90"/>
      <c r="B85" s="68"/>
      <c r="C85" s="89"/>
      <c r="D85" s="93"/>
      <c r="E85" s="93"/>
      <c r="F85" s="93"/>
      <c r="G85" s="93"/>
      <c r="H85" s="93"/>
      <c r="I85" s="147"/>
      <c r="J85" s="147"/>
      <c r="K85" s="174"/>
      <c r="L85" s="147"/>
      <c r="M85" s="205"/>
      <c r="N85" s="205"/>
    </row>
    <row r="86" spans="1:14" ht="4.5" customHeight="1" x14ac:dyDescent="0.2">
      <c r="A86" s="90"/>
      <c r="B86" s="68"/>
      <c r="C86" s="89"/>
      <c r="D86" s="93"/>
      <c r="E86" s="93"/>
      <c r="F86" s="93"/>
      <c r="G86" s="93"/>
      <c r="H86" s="93"/>
      <c r="I86" s="147"/>
      <c r="J86" s="147"/>
      <c r="K86" s="174"/>
      <c r="L86" s="147"/>
      <c r="M86" s="205"/>
      <c r="N86" s="205"/>
    </row>
    <row r="87" spans="1:14" ht="12.75" customHeight="1" x14ac:dyDescent="0.2">
      <c r="A87" s="90"/>
      <c r="B87" s="68"/>
      <c r="C87" s="89"/>
      <c r="D87" s="93"/>
      <c r="E87" s="93"/>
      <c r="F87" s="93"/>
      <c r="G87" s="93"/>
      <c r="H87" s="93"/>
      <c r="I87" s="147"/>
      <c r="J87" s="147"/>
      <c r="K87" s="174"/>
      <c r="L87" s="147"/>
      <c r="M87" s="205"/>
      <c r="N87" s="205"/>
    </row>
    <row r="88" spans="1:14" ht="12.75" customHeight="1" x14ac:dyDescent="0.2">
      <c r="A88" s="90"/>
      <c r="B88" s="68"/>
      <c r="C88" s="89"/>
      <c r="D88" s="93"/>
      <c r="E88" s="93"/>
      <c r="F88" s="93"/>
      <c r="G88" s="93"/>
      <c r="H88" s="93"/>
      <c r="I88" s="147"/>
      <c r="J88" s="147"/>
      <c r="K88" s="174"/>
      <c r="L88" s="147"/>
      <c r="M88" s="205"/>
      <c r="N88" s="205"/>
    </row>
    <row r="89" spans="1:14" ht="12.75" customHeight="1" x14ac:dyDescent="0.2">
      <c r="A89" s="90"/>
      <c r="B89" s="68"/>
      <c r="C89" s="89"/>
      <c r="D89" s="93"/>
      <c r="E89" s="93"/>
      <c r="F89" s="93"/>
      <c r="G89" s="93"/>
      <c r="H89" s="93"/>
      <c r="I89" s="147"/>
      <c r="J89" s="147"/>
      <c r="K89" s="174"/>
      <c r="L89" s="147"/>
      <c r="M89" s="205"/>
      <c r="N89" s="205"/>
    </row>
    <row r="90" spans="1:14" ht="12.75" customHeight="1" x14ac:dyDescent="0.2">
      <c r="A90" s="90"/>
      <c r="B90" s="68"/>
      <c r="C90" s="89"/>
      <c r="D90" s="93"/>
      <c r="E90" s="93"/>
      <c r="F90" s="93"/>
      <c r="G90" s="93"/>
      <c r="H90" s="93"/>
      <c r="I90" s="147"/>
      <c r="J90" s="147"/>
      <c r="K90" s="174"/>
      <c r="L90" s="147"/>
      <c r="M90" s="205"/>
      <c r="N90" s="205"/>
    </row>
    <row r="91" spans="1:14" ht="12.75" customHeight="1" x14ac:dyDescent="0.2">
      <c r="A91" s="90"/>
      <c r="B91" s="68"/>
      <c r="C91" s="89"/>
      <c r="D91" s="93"/>
      <c r="E91" s="93"/>
      <c r="F91" s="93"/>
      <c r="G91" s="93"/>
      <c r="H91" s="93"/>
      <c r="I91" s="147"/>
      <c r="J91" s="147"/>
      <c r="K91" s="174"/>
      <c r="L91" s="147"/>
      <c r="M91" s="205"/>
      <c r="N91" s="205"/>
    </row>
    <row r="92" spans="1:14" ht="27.75" customHeight="1" x14ac:dyDescent="0.2">
      <c r="A92" s="90"/>
      <c r="B92" s="68"/>
      <c r="C92" s="89"/>
      <c r="D92" s="93"/>
      <c r="E92" s="93"/>
      <c r="F92" s="93"/>
      <c r="G92" s="93"/>
      <c r="H92" s="93"/>
      <c r="I92" s="147"/>
      <c r="J92" s="147"/>
      <c r="K92" s="174"/>
      <c r="L92" s="147"/>
      <c r="M92" s="205"/>
      <c r="N92" s="205"/>
    </row>
    <row r="93" spans="1:14" ht="59.25" customHeight="1" x14ac:dyDescent="0.2">
      <c r="A93" s="90"/>
      <c r="B93" s="68"/>
      <c r="C93" s="89"/>
      <c r="D93" s="93"/>
      <c r="E93" s="93"/>
      <c r="F93" s="93"/>
      <c r="G93" s="93"/>
      <c r="H93" s="93"/>
      <c r="I93" s="147"/>
      <c r="J93" s="147"/>
      <c r="K93" s="174"/>
      <c r="L93" s="147"/>
      <c r="M93" s="205"/>
      <c r="N93" s="205"/>
    </row>
    <row r="94" spans="1:14" ht="42.75" customHeight="1" x14ac:dyDescent="0.2">
      <c r="A94" s="53">
        <v>5</v>
      </c>
      <c r="B94" s="50" t="s">
        <v>13</v>
      </c>
      <c r="C94" s="32" t="s">
        <v>27</v>
      </c>
      <c r="D94" s="92" t="s">
        <v>14</v>
      </c>
      <c r="E94" s="92"/>
      <c r="F94" s="92"/>
      <c r="G94" s="92"/>
      <c r="H94" s="92"/>
      <c r="I94" s="146"/>
      <c r="J94" s="146"/>
      <c r="K94" s="173"/>
      <c r="L94" s="146"/>
      <c r="M94" s="204"/>
      <c r="N94" s="204"/>
    </row>
    <row r="95" spans="1:14" ht="42.75" customHeight="1" x14ac:dyDescent="0.2">
      <c r="A95" s="53">
        <v>6</v>
      </c>
      <c r="B95" s="50" t="s">
        <v>138</v>
      </c>
      <c r="C95" s="32"/>
      <c r="D95" s="92" t="s">
        <v>139</v>
      </c>
      <c r="E95" s="92"/>
      <c r="F95" s="92"/>
      <c r="G95" s="92"/>
      <c r="H95" s="92"/>
      <c r="I95" s="146"/>
      <c r="J95" s="146"/>
      <c r="K95" s="173"/>
      <c r="L95" s="146"/>
      <c r="M95" s="204"/>
      <c r="N95" s="204"/>
    </row>
    <row r="96" spans="1:14" ht="29.25" customHeight="1" x14ac:dyDescent="0.2">
      <c r="A96" s="53">
        <v>7</v>
      </c>
      <c r="B96" s="50" t="s">
        <v>15</v>
      </c>
      <c r="C96" s="48"/>
      <c r="D96" s="94"/>
      <c r="E96" s="94"/>
      <c r="F96" s="94"/>
      <c r="G96" s="94"/>
      <c r="H96" s="94"/>
      <c r="I96" s="148"/>
      <c r="J96" s="148"/>
      <c r="K96" s="175"/>
      <c r="L96" s="148"/>
      <c r="M96" s="206"/>
      <c r="N96" s="206"/>
    </row>
    <row r="97" spans="1:14" x14ac:dyDescent="0.25">
      <c r="A97" s="20"/>
      <c r="B97" s="21"/>
      <c r="C97" s="35"/>
      <c r="D97" s="35"/>
      <c r="E97" s="13"/>
      <c r="F97" s="100"/>
      <c r="G97" s="111"/>
      <c r="H97" s="111"/>
      <c r="I97" s="149"/>
      <c r="J97" s="149"/>
      <c r="K97" s="176"/>
      <c r="L97" s="149"/>
      <c r="M97" s="207"/>
      <c r="N97" s="207"/>
    </row>
    <row r="98" spans="1:14" ht="12.75" x14ac:dyDescent="0.2">
      <c r="A98" s="88" t="s">
        <v>10</v>
      </c>
      <c r="B98" s="88"/>
      <c r="C98" s="88"/>
      <c r="D98" s="88"/>
      <c r="E98" s="88"/>
      <c r="F98" s="88"/>
      <c r="G98" s="88"/>
      <c r="H98" s="88"/>
      <c r="I98" s="150"/>
      <c r="J98" s="150"/>
      <c r="K98" s="177"/>
      <c r="L98" s="150"/>
      <c r="M98" s="208"/>
      <c r="N98" s="208"/>
    </row>
    <row r="99" spans="1:14" ht="32.25" customHeight="1" x14ac:dyDescent="0.2">
      <c r="A99" s="88" t="s">
        <v>17</v>
      </c>
      <c r="B99" s="88"/>
      <c r="C99" s="88"/>
      <c r="D99" s="88"/>
      <c r="E99" s="88"/>
      <c r="F99" s="88"/>
      <c r="G99" s="88"/>
      <c r="H99" s="88"/>
      <c r="I99" s="150"/>
      <c r="J99" s="150"/>
      <c r="K99" s="177"/>
      <c r="L99" s="150"/>
      <c r="M99" s="208"/>
      <c r="N99" s="208"/>
    </row>
    <row r="100" spans="1:14" ht="31.5" customHeight="1" x14ac:dyDescent="0.2">
      <c r="A100" s="88" t="s">
        <v>18</v>
      </c>
      <c r="B100" s="88"/>
      <c r="C100" s="88"/>
      <c r="D100" s="88"/>
      <c r="E100" s="88"/>
      <c r="F100" s="88"/>
      <c r="G100" s="88"/>
      <c r="H100" s="88"/>
      <c r="I100" s="150"/>
      <c r="J100" s="150"/>
      <c r="K100" s="177"/>
      <c r="L100" s="150"/>
      <c r="M100" s="208"/>
      <c r="N100" s="208"/>
    </row>
    <row r="103" spans="1:14" x14ac:dyDescent="0.25">
      <c r="A103" s="22"/>
      <c r="B103" s="23"/>
      <c r="C103" s="35"/>
      <c r="D103" s="35"/>
      <c r="E103" s="13"/>
      <c r="F103" s="100"/>
      <c r="G103" s="100"/>
      <c r="H103" s="24"/>
      <c r="I103" s="151"/>
      <c r="J103" s="151"/>
      <c r="K103" s="178"/>
      <c r="L103" s="151"/>
      <c r="M103" s="209"/>
      <c r="N103" s="209"/>
    </row>
    <row r="104" spans="1:14" x14ac:dyDescent="0.25">
      <c r="A104" s="25" t="s">
        <v>5</v>
      </c>
      <c r="E104" s="26"/>
      <c r="F104" s="112"/>
      <c r="G104" s="112"/>
      <c r="H104" s="98" t="s">
        <v>2</v>
      </c>
      <c r="I104" s="152"/>
      <c r="J104" s="152"/>
      <c r="K104" s="179"/>
      <c r="L104" s="152"/>
      <c r="M104" s="210"/>
      <c r="N104" s="210"/>
    </row>
    <row r="105" spans="1:14" x14ac:dyDescent="0.25">
      <c r="A105" s="25"/>
      <c r="B105" s="27"/>
      <c r="E105" s="26"/>
      <c r="F105" s="112"/>
      <c r="G105" s="112"/>
    </row>
    <row r="106" spans="1:14" x14ac:dyDescent="0.25">
      <c r="A106" s="25"/>
      <c r="B106" s="27"/>
      <c r="E106" s="26"/>
      <c r="F106" s="112"/>
      <c r="G106" s="112"/>
    </row>
    <row r="107" spans="1:14" x14ac:dyDescent="0.25">
      <c r="A107" s="28" t="s">
        <v>19</v>
      </c>
      <c r="B107" s="27"/>
      <c r="E107" s="26"/>
      <c r="F107" s="112"/>
      <c r="G107" s="112"/>
    </row>
    <row r="108" spans="1:14" x14ac:dyDescent="0.25">
      <c r="A108" s="28" t="s">
        <v>20</v>
      </c>
      <c r="B108" s="27"/>
      <c r="E108" s="26"/>
      <c r="F108" s="112"/>
      <c r="G108" s="112"/>
    </row>
    <row r="109" spans="1:14" x14ac:dyDescent="0.25">
      <c r="A109" s="28" t="s">
        <v>21</v>
      </c>
      <c r="B109" s="27"/>
      <c r="E109" s="26"/>
      <c r="F109" s="112"/>
      <c r="G109" s="112"/>
    </row>
    <row r="110" spans="1:14" x14ac:dyDescent="0.25">
      <c r="A110" s="28" t="s">
        <v>22</v>
      </c>
      <c r="B110" s="27"/>
      <c r="E110" s="26"/>
      <c r="F110" s="112"/>
      <c r="G110" s="112"/>
    </row>
    <row r="111" spans="1:14" x14ac:dyDescent="0.25">
      <c r="A111" s="28" t="s">
        <v>23</v>
      </c>
      <c r="B111" s="27"/>
      <c r="E111" s="26"/>
      <c r="F111" s="112"/>
      <c r="G111" s="112"/>
    </row>
    <row r="112" spans="1:14" x14ac:dyDescent="0.25">
      <c r="A112" s="25"/>
      <c r="B112" s="27"/>
      <c r="E112" s="26"/>
      <c r="F112" s="112"/>
      <c r="G112" s="112"/>
    </row>
  </sheetData>
  <autoFilter ref="A9:N96" xr:uid="{00000000-0001-0000-0000-000000000000}">
    <filterColumn colId="2" showButton="0"/>
    <filterColumn colId="3" showButton="0"/>
    <filterColumn colId="5" showButton="0"/>
    <filterColumn colId="6" showButton="0"/>
  </autoFilter>
  <mergeCells count="89">
    <mergeCell ref="D94:H94"/>
    <mergeCell ref="D95:H95"/>
    <mergeCell ref="D96:H96"/>
    <mergeCell ref="A98:H98"/>
    <mergeCell ref="A99:H99"/>
    <mergeCell ref="A100:H100"/>
    <mergeCell ref="F56:H56"/>
    <mergeCell ref="D57:H57"/>
    <mergeCell ref="D58:H58"/>
    <mergeCell ref="A59:A93"/>
    <mergeCell ref="B59:B93"/>
    <mergeCell ref="C59:C93"/>
    <mergeCell ref="D59:H93"/>
    <mergeCell ref="B52:E52"/>
    <mergeCell ref="F52:H52"/>
    <mergeCell ref="B53:E53"/>
    <mergeCell ref="F53:H53"/>
    <mergeCell ref="F54:H54"/>
    <mergeCell ref="B55:E55"/>
    <mergeCell ref="F55:H55"/>
    <mergeCell ref="J37:J38"/>
    <mergeCell ref="K37:K38"/>
    <mergeCell ref="L37:L38"/>
    <mergeCell ref="M37:M38"/>
    <mergeCell ref="N37:N38"/>
    <mergeCell ref="B50:E50"/>
    <mergeCell ref="F50:H50"/>
    <mergeCell ref="K22:K23"/>
    <mergeCell ref="L22:L23"/>
    <mergeCell ref="M22:M23"/>
    <mergeCell ref="N22:N23"/>
    <mergeCell ref="C37:C38"/>
    <mergeCell ref="D37:D38"/>
    <mergeCell ref="F37:F38"/>
    <mergeCell ref="G37:G38"/>
    <mergeCell ref="H37:H38"/>
    <mergeCell ref="I37:I38"/>
    <mergeCell ref="L20:L21"/>
    <mergeCell ref="M20:M21"/>
    <mergeCell ref="N20:N21"/>
    <mergeCell ref="C22:C23"/>
    <mergeCell ref="D22:D23"/>
    <mergeCell ref="F22:F23"/>
    <mergeCell ref="G22:G23"/>
    <mergeCell ref="H22:H23"/>
    <mergeCell ref="I22:I23"/>
    <mergeCell ref="J22:J23"/>
    <mergeCell ref="M16:M18"/>
    <mergeCell ref="N16:N18"/>
    <mergeCell ref="C20:C21"/>
    <mergeCell ref="D20:D21"/>
    <mergeCell ref="F20:F21"/>
    <mergeCell ref="G20:G21"/>
    <mergeCell ref="H20:H21"/>
    <mergeCell ref="I20:I21"/>
    <mergeCell ref="J20:J21"/>
    <mergeCell ref="K20:K21"/>
    <mergeCell ref="N13:N15"/>
    <mergeCell ref="C16:C18"/>
    <mergeCell ref="D16:D18"/>
    <mergeCell ref="F16:F18"/>
    <mergeCell ref="G16:G18"/>
    <mergeCell ref="H16:H18"/>
    <mergeCell ref="I16:I18"/>
    <mergeCell ref="J16:J18"/>
    <mergeCell ref="K16:K18"/>
    <mergeCell ref="L16:L18"/>
    <mergeCell ref="H13:H15"/>
    <mergeCell ref="I13:I15"/>
    <mergeCell ref="J13:J15"/>
    <mergeCell ref="K13:K15"/>
    <mergeCell ref="L13:L15"/>
    <mergeCell ref="M13:M15"/>
    <mergeCell ref="A6:B6"/>
    <mergeCell ref="A7:B7"/>
    <mergeCell ref="C9:E9"/>
    <mergeCell ref="F9:H9"/>
    <mergeCell ref="A11:A49"/>
    <mergeCell ref="B11:B49"/>
    <mergeCell ref="C13:C15"/>
    <mergeCell ref="D13:D15"/>
    <mergeCell ref="F13:F15"/>
    <mergeCell ref="G13:G15"/>
    <mergeCell ref="A1:B1"/>
    <mergeCell ref="G1:H1"/>
    <mergeCell ref="C2:H2"/>
    <mergeCell ref="A3:B3"/>
    <mergeCell ref="C3:H3"/>
    <mergeCell ref="A4:B4"/>
  </mergeCells>
  <pageMargins left="0.75" right="0.75" top="1" bottom="1" header="0.5" footer="0.5"/>
  <pageSetup scale="3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2"/>
  <sheetViews>
    <sheetView view="pageBreakPreview" topLeftCell="A32" zoomScale="70" zoomScaleNormal="80" zoomScaleSheetLayoutView="70" workbookViewId="0">
      <selection activeCell="F12" sqref="F12:H49"/>
    </sheetView>
  </sheetViews>
  <sheetFormatPr defaultColWidth="8.85546875" defaultRowHeight="15" x14ac:dyDescent="0.25"/>
  <cols>
    <col min="1" max="1" width="7" style="14" customWidth="1"/>
    <col min="2" max="2" width="47.5703125" style="15" customWidth="1"/>
    <col min="3" max="3" width="56" style="29" customWidth="1"/>
    <col min="4" max="4" width="30.7109375" style="29" customWidth="1"/>
    <col min="5" max="5" width="24.85546875" style="11" customWidth="1"/>
    <col min="6" max="6" width="24.85546875" style="10" customWidth="1"/>
    <col min="7" max="7" width="21.42578125" style="10" customWidth="1"/>
    <col min="8" max="8" width="22.85546875" style="10" customWidth="1"/>
    <col min="9" max="10" width="22.85546875" style="139" customWidth="1"/>
    <col min="11" max="11" width="22.85546875" style="160" customWidth="1"/>
    <col min="12" max="12" width="22.85546875" style="139" customWidth="1"/>
    <col min="13" max="14" width="22.85546875" style="190" customWidth="1"/>
    <col min="15" max="15" width="10.140625" style="11" bestFit="1" customWidth="1"/>
    <col min="16" max="16" width="12.42578125" style="121" customWidth="1"/>
    <col min="17" max="17" width="13.5703125" style="11" customWidth="1"/>
    <col min="18" max="19" width="8.85546875" style="11"/>
    <col min="20" max="20" width="43.5703125" style="11" customWidth="1"/>
    <col min="21" max="16384" width="8.85546875" style="11"/>
  </cols>
  <sheetData>
    <row r="1" spans="1:21" ht="42" customHeight="1" x14ac:dyDescent="0.25">
      <c r="A1" s="77"/>
      <c r="B1" s="78"/>
      <c r="G1" s="95" t="s">
        <v>147</v>
      </c>
      <c r="H1" s="95"/>
      <c r="I1" s="132"/>
      <c r="J1" s="132"/>
      <c r="K1" s="153"/>
      <c r="L1" s="132"/>
      <c r="M1" s="183"/>
      <c r="N1" s="183"/>
      <c r="Q1" s="3"/>
      <c r="R1" s="3"/>
      <c r="S1" s="3"/>
      <c r="T1" s="3"/>
    </row>
    <row r="2" spans="1:21" ht="42" customHeight="1" x14ac:dyDescent="0.3">
      <c r="A2" s="41"/>
      <c r="B2" s="42"/>
      <c r="C2" s="81" t="s">
        <v>146</v>
      </c>
      <c r="D2" s="81"/>
      <c r="E2" s="81"/>
      <c r="F2" s="81"/>
      <c r="G2" s="81"/>
      <c r="H2" s="81"/>
      <c r="I2" s="133"/>
      <c r="J2" s="133"/>
      <c r="K2" s="154"/>
      <c r="L2" s="133"/>
      <c r="M2" s="184"/>
      <c r="N2" s="184"/>
      <c r="Q2" s="43"/>
      <c r="R2" s="43"/>
      <c r="S2" s="43"/>
      <c r="T2" s="43"/>
    </row>
    <row r="3" spans="1:21" ht="45.75" customHeight="1" x14ac:dyDescent="0.2">
      <c r="A3" s="84" t="s">
        <v>25</v>
      </c>
      <c r="B3" s="85"/>
      <c r="C3" s="86" t="s">
        <v>135</v>
      </c>
      <c r="D3" s="86"/>
      <c r="E3" s="86"/>
      <c r="F3" s="86"/>
      <c r="G3" s="86"/>
      <c r="H3" s="86"/>
      <c r="I3" s="134"/>
      <c r="J3" s="134"/>
      <c r="K3" s="155"/>
      <c r="L3" s="134"/>
      <c r="M3" s="185"/>
      <c r="N3" s="185"/>
      <c r="Q3" s="3"/>
      <c r="R3" s="3"/>
      <c r="S3" s="3"/>
      <c r="T3" s="3"/>
    </row>
    <row r="4" spans="1:21" ht="18.75" x14ac:dyDescent="0.3">
      <c r="A4" s="79" t="s">
        <v>145</v>
      </c>
      <c r="B4" s="80"/>
      <c r="C4" s="33"/>
      <c r="D4" s="33"/>
      <c r="E4" s="6"/>
      <c r="F4" s="96"/>
      <c r="G4" s="97"/>
      <c r="H4" s="97"/>
      <c r="I4" s="135"/>
      <c r="J4" s="135"/>
      <c r="K4" s="156"/>
      <c r="L4" s="135"/>
      <c r="M4" s="186"/>
      <c r="N4" s="186"/>
      <c r="O4" s="5"/>
      <c r="P4" s="122"/>
      <c r="Q4" s="12"/>
      <c r="R4" s="1"/>
      <c r="S4" s="1"/>
      <c r="T4" s="1"/>
      <c r="U4" s="1"/>
    </row>
    <row r="5" spans="1:21" ht="18.75" x14ac:dyDescent="0.3">
      <c r="A5" s="8"/>
      <c r="B5" s="9"/>
      <c r="C5" s="33"/>
      <c r="D5" s="33"/>
      <c r="E5" s="7"/>
      <c r="F5" s="98"/>
      <c r="G5" s="99"/>
      <c r="H5" s="99"/>
      <c r="I5" s="136"/>
      <c r="J5" s="136"/>
      <c r="K5" s="157"/>
      <c r="L5" s="136"/>
      <c r="M5" s="187"/>
      <c r="N5" s="187"/>
      <c r="O5" s="4"/>
      <c r="P5" s="122"/>
      <c r="Q5" s="12"/>
      <c r="R5" s="1"/>
      <c r="S5" s="1"/>
      <c r="T5" s="1"/>
      <c r="U5" s="1"/>
    </row>
    <row r="6" spans="1:21" ht="15.75" x14ac:dyDescent="0.25">
      <c r="A6" s="77" t="s">
        <v>4</v>
      </c>
      <c r="B6" s="78"/>
      <c r="C6" s="34"/>
      <c r="D6" s="35"/>
      <c r="E6" s="13"/>
      <c r="F6" s="100"/>
      <c r="H6" s="100"/>
      <c r="I6" s="137"/>
      <c r="J6" s="137"/>
      <c r="K6" s="158"/>
      <c r="L6" s="137"/>
      <c r="M6" s="188"/>
      <c r="N6" s="188"/>
      <c r="O6" s="13"/>
      <c r="P6" s="122"/>
      <c r="Q6" s="2"/>
      <c r="R6" s="2"/>
      <c r="S6" s="2"/>
      <c r="T6" s="2"/>
      <c r="U6" s="2"/>
    </row>
    <row r="7" spans="1:21" ht="18.75" x14ac:dyDescent="0.3">
      <c r="A7" s="77" t="s">
        <v>6</v>
      </c>
      <c r="B7" s="78"/>
      <c r="C7" s="36"/>
      <c r="D7" s="37"/>
      <c r="E7" s="30"/>
      <c r="F7" s="100"/>
      <c r="H7" s="101"/>
      <c r="I7" s="138"/>
      <c r="J7" s="138"/>
      <c r="K7" s="159"/>
      <c r="L7" s="138"/>
      <c r="M7" s="189"/>
      <c r="N7" s="189"/>
      <c r="O7" s="13"/>
      <c r="P7" s="122"/>
      <c r="Q7" s="2"/>
      <c r="R7" s="2"/>
      <c r="S7" s="2"/>
      <c r="T7" s="2"/>
      <c r="U7" s="2"/>
    </row>
    <row r="9" spans="1:21" ht="27.75" customHeight="1" x14ac:dyDescent="0.2">
      <c r="A9" s="44" t="s">
        <v>0</v>
      </c>
      <c r="B9" s="45" t="s">
        <v>1</v>
      </c>
      <c r="C9" s="83" t="s">
        <v>26</v>
      </c>
      <c r="D9" s="83"/>
      <c r="E9" s="83"/>
      <c r="F9" s="102" t="s">
        <v>7</v>
      </c>
      <c r="G9" s="102"/>
      <c r="H9" s="102"/>
      <c r="I9" s="140"/>
      <c r="J9" s="140"/>
      <c r="K9" s="161"/>
      <c r="L9" s="140"/>
      <c r="M9" s="191"/>
      <c r="N9" s="191"/>
    </row>
    <row r="10" spans="1:21" x14ac:dyDescent="0.25">
      <c r="A10" s="46">
        <v>1</v>
      </c>
      <c r="B10" s="49" t="s">
        <v>144</v>
      </c>
      <c r="C10" s="31"/>
      <c r="D10" s="31"/>
      <c r="E10" s="19"/>
      <c r="F10" s="103" t="s">
        <v>134</v>
      </c>
      <c r="G10" s="103" t="s">
        <v>8</v>
      </c>
      <c r="H10" s="103" t="s">
        <v>9</v>
      </c>
      <c r="I10" s="141"/>
      <c r="J10" s="141"/>
      <c r="K10" s="162"/>
      <c r="L10" s="141"/>
      <c r="M10" s="192"/>
      <c r="N10" s="192"/>
    </row>
    <row r="11" spans="1:21" ht="25.5" x14ac:dyDescent="0.2">
      <c r="A11" s="87">
        <v>1</v>
      </c>
      <c r="B11" s="82" t="s">
        <v>28</v>
      </c>
      <c r="C11" s="67" t="s">
        <v>133</v>
      </c>
      <c r="D11" s="67" t="s">
        <v>31</v>
      </c>
      <c r="E11" s="67" t="s">
        <v>32</v>
      </c>
      <c r="F11" s="104"/>
      <c r="G11" s="57"/>
      <c r="H11" s="57"/>
      <c r="I11" s="126"/>
      <c r="J11" s="126"/>
      <c r="K11" s="163"/>
      <c r="L11" s="126"/>
      <c r="M11" s="193"/>
      <c r="N11" s="193"/>
    </row>
    <row r="12" spans="1:21" ht="30" x14ac:dyDescent="0.2">
      <c r="A12" s="87"/>
      <c r="B12" s="82"/>
      <c r="C12" s="39" t="s">
        <v>33</v>
      </c>
      <c r="D12" s="40" t="s">
        <v>64</v>
      </c>
      <c r="E12" s="38" t="s">
        <v>132</v>
      </c>
      <c r="F12" s="105">
        <f>'[1]1632-2021-1.1-ТМ'!$O$397</f>
        <v>825931</v>
      </c>
      <c r="G12" s="106">
        <f>'[1]1632-2021-1.1-ТМ'!$L$396</f>
        <v>1458165</v>
      </c>
      <c r="H12" s="106">
        <f>'[1]1632-2021-1.1-ТМ'!$I$395</f>
        <v>544412.24</v>
      </c>
      <c r="I12" s="126">
        <f>F12+G12+H12</f>
        <v>2828508.24</v>
      </c>
      <c r="J12" s="126">
        <v>1.03</v>
      </c>
      <c r="K12" s="163">
        <v>1.2</v>
      </c>
      <c r="L12" s="126">
        <f>I12*J12*K12</f>
        <v>3496036.1846400001</v>
      </c>
      <c r="M12" s="193">
        <f>'[2]Сводка затрат - Сводка затрат'!$X$16</f>
        <v>3495976.8</v>
      </c>
      <c r="N12" s="193">
        <f>L12-M12</f>
        <v>59.384640000294894</v>
      </c>
      <c r="O12" s="120"/>
      <c r="Q12" s="120"/>
      <c r="R12" s="120"/>
      <c r="S12" s="120"/>
    </row>
    <row r="13" spans="1:21" x14ac:dyDescent="0.2">
      <c r="A13" s="87"/>
      <c r="B13" s="82"/>
      <c r="C13" s="75" t="s">
        <v>34</v>
      </c>
      <c r="D13" s="76" t="s">
        <v>65</v>
      </c>
      <c r="E13" s="38" t="s">
        <v>95</v>
      </c>
      <c r="F13" s="107">
        <f>'[1]1632-2021-1.1, 1.2, 2.1.0-АОВ'!$O$103</f>
        <v>120271.51</v>
      </c>
      <c r="G13" s="107">
        <f>'[1]1632-2021-1.1, 1.2, 2.1.0-АОВ'!$L$102</f>
        <v>943455.95</v>
      </c>
      <c r="H13" s="107">
        <f>'[1]1632-2021-1.1, 1.2, 2.1.0-АОВ'!$I$101</f>
        <v>874088.31</v>
      </c>
      <c r="I13" s="127">
        <f>F13+G13+H13</f>
        <v>1937815.77</v>
      </c>
      <c r="J13" s="127">
        <f>J12</f>
        <v>1.03</v>
      </c>
      <c r="K13" s="164">
        <f>K12</f>
        <v>1.2</v>
      </c>
      <c r="L13" s="180">
        <f>I13*J13*K13</f>
        <v>2395140.2917200001</v>
      </c>
      <c r="M13" s="194">
        <f>'[2]Сводка затрат - Сводка затрат'!$X$14</f>
        <v>2395215.56</v>
      </c>
      <c r="N13" s="194">
        <f>L13-M13</f>
        <v>-75.268279999960214</v>
      </c>
      <c r="O13" s="120"/>
      <c r="Q13" s="120"/>
      <c r="R13" s="120"/>
      <c r="S13" s="120"/>
    </row>
    <row r="14" spans="1:21" x14ac:dyDescent="0.2">
      <c r="A14" s="87"/>
      <c r="B14" s="82"/>
      <c r="C14" s="75"/>
      <c r="D14" s="76"/>
      <c r="E14" s="38" t="s">
        <v>96</v>
      </c>
      <c r="F14" s="108"/>
      <c r="G14" s="108"/>
      <c r="H14" s="108"/>
      <c r="I14" s="142"/>
      <c r="J14" s="142"/>
      <c r="K14" s="165"/>
      <c r="L14" s="181"/>
      <c r="M14" s="195"/>
      <c r="N14" s="195"/>
      <c r="O14" s="120"/>
      <c r="Q14" s="120"/>
      <c r="R14" s="120"/>
      <c r="S14" s="120"/>
    </row>
    <row r="15" spans="1:21" x14ac:dyDescent="0.2">
      <c r="A15" s="87"/>
      <c r="B15" s="82"/>
      <c r="C15" s="75"/>
      <c r="D15" s="76"/>
      <c r="E15" s="38" t="s">
        <v>97</v>
      </c>
      <c r="F15" s="109"/>
      <c r="G15" s="109"/>
      <c r="H15" s="109"/>
      <c r="I15" s="143"/>
      <c r="J15" s="143"/>
      <c r="K15" s="166"/>
      <c r="L15" s="182"/>
      <c r="M15" s="196"/>
      <c r="N15" s="196"/>
      <c r="O15" s="120"/>
      <c r="Q15" s="120"/>
      <c r="R15" s="120"/>
      <c r="S15" s="120"/>
    </row>
    <row r="16" spans="1:21" x14ac:dyDescent="0.2">
      <c r="A16" s="87"/>
      <c r="B16" s="82"/>
      <c r="C16" s="75" t="s">
        <v>35</v>
      </c>
      <c r="D16" s="76" t="s">
        <v>66</v>
      </c>
      <c r="E16" s="38" t="s">
        <v>98</v>
      </c>
      <c r="F16" s="107">
        <f>'[1]1632-2021-1.1,1.2,2.1.0-ОВ'!$O$2850</f>
        <v>30100764.059999999</v>
      </c>
      <c r="G16" s="107">
        <f>'[1]1632-2021-1.1,1.2,2.1.0-ОВ'!$L$2849</f>
        <v>37731037.590000004</v>
      </c>
      <c r="H16" s="107">
        <f>'[1]1632-2021-1.1,1.2,2.1.0-ОВ'!$I$2848</f>
        <v>13466723.460000001</v>
      </c>
      <c r="I16" s="127">
        <f>F16+G16+H16</f>
        <v>81298525.110000014</v>
      </c>
      <c r="J16" s="127">
        <f>J13</f>
        <v>1.03</v>
      </c>
      <c r="K16" s="164">
        <f>K13</f>
        <v>1.2</v>
      </c>
      <c r="L16" s="180">
        <f>I16*J16*K16</f>
        <v>100484977.03596</v>
      </c>
      <c r="M16" s="194">
        <f>'[2]Сводка затрат - Сводка затрат'!$X$15</f>
        <v>100487170.39</v>
      </c>
      <c r="N16" s="194">
        <f>L16-M16</f>
        <v>-2193.3540399968624</v>
      </c>
      <c r="O16" s="120"/>
      <c r="Q16" s="120"/>
      <c r="R16" s="120"/>
      <c r="S16" s="120"/>
    </row>
    <row r="17" spans="1:19" x14ac:dyDescent="0.2">
      <c r="A17" s="87"/>
      <c r="B17" s="82"/>
      <c r="C17" s="75"/>
      <c r="D17" s="76"/>
      <c r="E17" s="38" t="s">
        <v>99</v>
      </c>
      <c r="F17" s="108"/>
      <c r="G17" s="108"/>
      <c r="H17" s="108"/>
      <c r="I17" s="142"/>
      <c r="J17" s="142"/>
      <c r="K17" s="165"/>
      <c r="L17" s="181"/>
      <c r="M17" s="195"/>
      <c r="N17" s="195"/>
      <c r="O17" s="120"/>
      <c r="Q17" s="120"/>
      <c r="R17" s="120"/>
      <c r="S17" s="120"/>
    </row>
    <row r="18" spans="1:19" x14ac:dyDescent="0.2">
      <c r="A18" s="87"/>
      <c r="B18" s="82"/>
      <c r="C18" s="75"/>
      <c r="D18" s="76"/>
      <c r="E18" s="38" t="s">
        <v>100</v>
      </c>
      <c r="F18" s="109"/>
      <c r="G18" s="109"/>
      <c r="H18" s="109"/>
      <c r="I18" s="143"/>
      <c r="J18" s="143"/>
      <c r="K18" s="166"/>
      <c r="L18" s="182"/>
      <c r="M18" s="196"/>
      <c r="N18" s="196"/>
      <c r="O18" s="120"/>
      <c r="Q18" s="120"/>
      <c r="R18" s="120"/>
      <c r="S18" s="120"/>
    </row>
    <row r="19" spans="1:19" ht="30" x14ac:dyDescent="0.2">
      <c r="A19" s="87"/>
      <c r="B19" s="82"/>
      <c r="C19" s="39" t="s">
        <v>36</v>
      </c>
      <c r="D19" s="40" t="s">
        <v>67</v>
      </c>
      <c r="E19" s="38" t="s">
        <v>101</v>
      </c>
      <c r="F19" s="105">
        <f>'[1]1632-2021-2.1.1-ОВ'!$O$61</f>
        <v>0</v>
      </c>
      <c r="G19" s="106">
        <f>'[1]1632-2021-2.1.1-ОВ'!$L$60</f>
        <v>2761567.16</v>
      </c>
      <c r="H19" s="106">
        <f>'[1]1632-2021-2.1.1-ОВ'!$I$59</f>
        <v>188719.68</v>
      </c>
      <c r="I19" s="126">
        <f>F19+G19+H19</f>
        <v>2950286.8400000003</v>
      </c>
      <c r="J19" s="126">
        <f>J12</f>
        <v>1.03</v>
      </c>
      <c r="K19" s="163">
        <f>K12</f>
        <v>1.2</v>
      </c>
      <c r="L19" s="126">
        <f>I19*J19*K19</f>
        <v>3646554.5342400004</v>
      </c>
      <c r="M19" s="193">
        <f>'[2]Сводка затрат - Сводка затрат'!$X$20</f>
        <v>3646427.64</v>
      </c>
      <c r="N19" s="193">
        <f>L19-M19</f>
        <v>126.89424000028521</v>
      </c>
      <c r="O19" s="120"/>
      <c r="Q19" s="120"/>
      <c r="R19" s="120"/>
      <c r="S19" s="120"/>
    </row>
    <row r="20" spans="1:19" x14ac:dyDescent="0.2">
      <c r="A20" s="87"/>
      <c r="B20" s="82"/>
      <c r="C20" s="75" t="s">
        <v>37</v>
      </c>
      <c r="D20" s="76" t="s">
        <v>68</v>
      </c>
      <c r="E20" s="38" t="s">
        <v>102</v>
      </c>
      <c r="F20" s="107">
        <f>'[1]1632-2021-2.1.2,2.1.7-ОВ'!$O$158</f>
        <v>81846046.099999994</v>
      </c>
      <c r="G20" s="107">
        <f>'[1]1632-2021-2.1.2,2.1.7-ОВ'!$L$157</f>
        <v>13878626.35</v>
      </c>
      <c r="H20" s="107">
        <f>'[1]1632-2021-2.1.2,2.1.7-ОВ'!$I$156</f>
        <v>1379897.29</v>
      </c>
      <c r="I20" s="127">
        <f t="shared" ref="I20:I49" si="0">F20+G20+H20</f>
        <v>97104569.739999995</v>
      </c>
      <c r="J20" s="127">
        <f>J12</f>
        <v>1.03</v>
      </c>
      <c r="K20" s="164">
        <f>K12</f>
        <v>1.2</v>
      </c>
      <c r="L20" s="127">
        <f t="shared" ref="L20:L49" si="1">I20*J20*K20</f>
        <v>120021248.19863999</v>
      </c>
      <c r="M20" s="197">
        <f>'[2]Сводка затрат - Сводка затрат'!$X$22</f>
        <v>120021650.93000001</v>
      </c>
      <c r="N20" s="197">
        <f t="shared" ref="N20:N49" si="2">L20-M20</f>
        <v>-402.73136001825333</v>
      </c>
      <c r="O20" s="120"/>
      <c r="Q20" s="120"/>
      <c r="R20" s="120"/>
      <c r="S20" s="120"/>
    </row>
    <row r="21" spans="1:19" x14ac:dyDescent="0.2">
      <c r="A21" s="87"/>
      <c r="B21" s="82"/>
      <c r="C21" s="75"/>
      <c r="D21" s="76"/>
      <c r="E21" s="38" t="s">
        <v>103</v>
      </c>
      <c r="F21" s="109"/>
      <c r="G21" s="109"/>
      <c r="H21" s="109"/>
      <c r="I21" s="143">
        <f t="shared" si="0"/>
        <v>0</v>
      </c>
      <c r="J21" s="143"/>
      <c r="K21" s="166"/>
      <c r="L21" s="143">
        <f t="shared" si="1"/>
        <v>0</v>
      </c>
      <c r="M21" s="198"/>
      <c r="N21" s="198">
        <f t="shared" si="2"/>
        <v>0</v>
      </c>
      <c r="O21" s="120"/>
      <c r="Q21" s="120"/>
      <c r="R21" s="120"/>
      <c r="S21" s="120"/>
    </row>
    <row r="22" spans="1:19" ht="21.6" customHeight="1" x14ac:dyDescent="0.2">
      <c r="A22" s="87"/>
      <c r="B22" s="82"/>
      <c r="C22" s="75" t="s">
        <v>38</v>
      </c>
      <c r="D22" s="76" t="s">
        <v>69</v>
      </c>
      <c r="E22" s="38" t="s">
        <v>104</v>
      </c>
      <c r="F22" s="107">
        <f>'[1]1632-2021-2.1.2,2.1.7-АОВ'!$O$75</f>
        <v>120271.52</v>
      </c>
      <c r="G22" s="107">
        <f>'[1]1632-2021-2.1.2,2.1.7-АОВ'!$L$74</f>
        <v>408297.95</v>
      </c>
      <c r="H22" s="107">
        <f>'[1]1632-2021-2.1.2,2.1.7-АОВ'!$I$73</f>
        <v>511721.19</v>
      </c>
      <c r="I22" s="127">
        <f t="shared" si="0"/>
        <v>1040290.6599999999</v>
      </c>
      <c r="J22" s="127">
        <f>J12</f>
        <v>1.03</v>
      </c>
      <c r="K22" s="164">
        <f>K12</f>
        <v>1.2</v>
      </c>
      <c r="L22" s="127">
        <f t="shared" si="1"/>
        <v>1285799.2557599999</v>
      </c>
      <c r="M22" s="197">
        <f>'[2]Сводка затрат - Сводка затрат'!$X$21</f>
        <v>1281871.1399999999</v>
      </c>
      <c r="N22" s="197">
        <f t="shared" si="2"/>
        <v>3928.1157599999569</v>
      </c>
      <c r="O22" s="120"/>
      <c r="Q22" s="120"/>
      <c r="R22" s="120"/>
      <c r="S22" s="120"/>
    </row>
    <row r="23" spans="1:19" ht="21.6" customHeight="1" x14ac:dyDescent="0.2">
      <c r="A23" s="87"/>
      <c r="B23" s="82"/>
      <c r="C23" s="75"/>
      <c r="D23" s="76"/>
      <c r="E23" s="38" t="s">
        <v>105</v>
      </c>
      <c r="F23" s="109"/>
      <c r="G23" s="109"/>
      <c r="H23" s="109"/>
      <c r="I23" s="143">
        <f t="shared" si="0"/>
        <v>0</v>
      </c>
      <c r="J23" s="143"/>
      <c r="K23" s="166"/>
      <c r="L23" s="143">
        <f t="shared" si="1"/>
        <v>0</v>
      </c>
      <c r="M23" s="198"/>
      <c r="N23" s="198">
        <f t="shared" si="2"/>
        <v>0</v>
      </c>
      <c r="O23" s="120"/>
      <c r="Q23" s="120"/>
      <c r="R23" s="120"/>
      <c r="S23" s="120"/>
    </row>
    <row r="24" spans="1:19" ht="30" x14ac:dyDescent="0.2">
      <c r="A24" s="87"/>
      <c r="B24" s="82"/>
      <c r="C24" s="39" t="s">
        <v>39</v>
      </c>
      <c r="D24" s="40" t="s">
        <v>70</v>
      </c>
      <c r="E24" s="38" t="s">
        <v>106</v>
      </c>
      <c r="F24" s="105">
        <f>'[1]1632-2021-2.1.4-ОВ'!$O$64</f>
        <v>0</v>
      </c>
      <c r="G24" s="106">
        <f>'[1]1632-2021-2.1.4-ОВ'!$L$63</f>
        <v>962156.73</v>
      </c>
      <c r="H24" s="106">
        <f>'[1]1632-2021-2.1.4-ОВ'!$I$62</f>
        <v>67192.87</v>
      </c>
      <c r="I24" s="126">
        <f t="shared" si="0"/>
        <v>1029349.6</v>
      </c>
      <c r="J24" s="126">
        <f>J22</f>
        <v>1.03</v>
      </c>
      <c r="K24" s="163">
        <f>K22</f>
        <v>1.2</v>
      </c>
      <c r="L24" s="126">
        <f t="shared" si="1"/>
        <v>1272276.1055999999</v>
      </c>
      <c r="M24" s="193">
        <f>'[2]Сводка затрат - Сводка затрат'!$X$23</f>
        <v>1272513.48</v>
      </c>
      <c r="N24" s="193">
        <f t="shared" si="2"/>
        <v>-237.37440000008792</v>
      </c>
      <c r="O24" s="120"/>
      <c r="Q24" s="120"/>
      <c r="R24" s="120"/>
      <c r="S24" s="120"/>
    </row>
    <row r="25" spans="1:19" ht="30" x14ac:dyDescent="0.2">
      <c r="A25" s="87"/>
      <c r="B25" s="82"/>
      <c r="C25" s="39" t="s">
        <v>40</v>
      </c>
      <c r="D25" s="40" t="s">
        <v>71</v>
      </c>
      <c r="E25" s="38" t="s">
        <v>107</v>
      </c>
      <c r="F25" s="105">
        <f>'[1]1632-2021-2.1.5 ОВ'!$O$64</f>
        <v>0</v>
      </c>
      <c r="G25" s="106">
        <f>'[1]1632-2021-2.1.5 ОВ'!$L$63</f>
        <v>962173.64</v>
      </c>
      <c r="H25" s="106">
        <f>'[1]1632-2021-2.1.5 ОВ'!$I$62</f>
        <v>68196.59</v>
      </c>
      <c r="I25" s="126">
        <f t="shared" si="0"/>
        <v>1030370.23</v>
      </c>
      <c r="J25" s="126">
        <f>J22</f>
        <v>1.03</v>
      </c>
      <c r="K25" s="163">
        <f>K22</f>
        <v>1.2</v>
      </c>
      <c r="L25" s="126">
        <f t="shared" si="1"/>
        <v>1273537.6042799999</v>
      </c>
      <c r="M25" s="193">
        <f>'[2]Сводка затрат - Сводка затрат'!$X$24</f>
        <v>1273606.58</v>
      </c>
      <c r="N25" s="193">
        <f t="shared" si="2"/>
        <v>-68.975720000220463</v>
      </c>
      <c r="O25" s="120"/>
      <c r="Q25" s="120"/>
      <c r="R25" s="120"/>
      <c r="S25" s="120"/>
    </row>
    <row r="26" spans="1:19" ht="30" x14ac:dyDescent="0.2">
      <c r="A26" s="87"/>
      <c r="B26" s="82"/>
      <c r="C26" s="39" t="s">
        <v>41</v>
      </c>
      <c r="D26" s="40" t="s">
        <v>72</v>
      </c>
      <c r="E26" s="38" t="s">
        <v>108</v>
      </c>
      <c r="F26" s="105">
        <f>'[1]1632-2021-2.1.11-ОВ'!$O$62</f>
        <v>0</v>
      </c>
      <c r="G26" s="106">
        <f>'[1]1632-2021-2.1.11-ОВ'!$L$61</f>
        <v>1799001.51</v>
      </c>
      <c r="H26" s="106">
        <f>'[1]1632-2021-2.1.11-ОВ'!$I$60</f>
        <v>88695.94</v>
      </c>
      <c r="I26" s="126">
        <f t="shared" si="0"/>
        <v>1887697.45</v>
      </c>
      <c r="J26" s="126">
        <f>J24</f>
        <v>1.03</v>
      </c>
      <c r="K26" s="163">
        <f>K24</f>
        <v>1.2</v>
      </c>
      <c r="L26" s="126">
        <f t="shared" si="1"/>
        <v>2333194.0482000001</v>
      </c>
      <c r="M26" s="193">
        <f>'[2]Сводка затрат - Сводка затрат'!$X$17</f>
        <v>2332409.17</v>
      </c>
      <c r="N26" s="193">
        <f t="shared" si="2"/>
        <v>784.87820000015199</v>
      </c>
      <c r="O26" s="120"/>
      <c r="Q26" s="120"/>
      <c r="R26" s="120"/>
      <c r="S26" s="120"/>
    </row>
    <row r="27" spans="1:19" ht="30" x14ac:dyDescent="0.2">
      <c r="A27" s="87"/>
      <c r="B27" s="82"/>
      <c r="C27" s="39" t="s">
        <v>42</v>
      </c>
      <c r="D27" s="40" t="s">
        <v>73</v>
      </c>
      <c r="E27" s="38" t="s">
        <v>109</v>
      </c>
      <c r="F27" s="105">
        <f>'[1]1632-2021-2.1.12-ОВ'!$O$64</f>
        <v>0</v>
      </c>
      <c r="G27" s="106">
        <f>'[1]1632-2021-2.1.12-ОВ'!$L$63</f>
        <v>962173.64</v>
      </c>
      <c r="H27" s="106">
        <f>'[1]1632-2021-2.1.12-ОВ'!$I$62</f>
        <v>68566.259999999995</v>
      </c>
      <c r="I27" s="126">
        <f t="shared" si="0"/>
        <v>1030739.9</v>
      </c>
      <c r="J27" s="126">
        <f>J25</f>
        <v>1.03</v>
      </c>
      <c r="K27" s="163">
        <f>K25</f>
        <v>1.2</v>
      </c>
      <c r="L27" s="126">
        <f t="shared" si="1"/>
        <v>1273994.5164000001</v>
      </c>
      <c r="M27" s="193">
        <f>'[2]Сводка затрат - Сводка затрат'!$X$18</f>
        <v>1273606.58</v>
      </c>
      <c r="N27" s="193">
        <f t="shared" si="2"/>
        <v>387.93640000000596</v>
      </c>
      <c r="O27" s="120"/>
      <c r="Q27" s="120"/>
      <c r="R27" s="120"/>
      <c r="S27" s="120"/>
    </row>
    <row r="28" spans="1:19" ht="30" x14ac:dyDescent="0.2">
      <c r="A28" s="87"/>
      <c r="B28" s="82"/>
      <c r="C28" s="39" t="s">
        <v>43</v>
      </c>
      <c r="D28" s="40" t="s">
        <v>74</v>
      </c>
      <c r="E28" s="38" t="s">
        <v>110</v>
      </c>
      <c r="F28" s="105">
        <f>'[1]1632-2021-2.1.13-ОВ'!$O$61</f>
        <v>0</v>
      </c>
      <c r="G28" s="106">
        <f>'[1]1632-2021-2.1.13-ОВ'!$L$60</f>
        <v>324389.49</v>
      </c>
      <c r="H28" s="106">
        <f>'[1]1632-2021-2.1.13-ОВ'!$I$59</f>
        <v>23486.12</v>
      </c>
      <c r="I28" s="126">
        <f t="shared" si="0"/>
        <v>347875.61</v>
      </c>
      <c r="J28" s="126">
        <f>J26</f>
        <v>1.03</v>
      </c>
      <c r="K28" s="163">
        <f>K26</f>
        <v>1.2</v>
      </c>
      <c r="L28" s="126">
        <f t="shared" si="1"/>
        <v>429974.25395999994</v>
      </c>
      <c r="M28" s="193">
        <f>'[2]Сводка затрат - Сводка затрат'!$X$19</f>
        <v>429705.91</v>
      </c>
      <c r="N28" s="193">
        <f t="shared" si="2"/>
        <v>268.34395999996923</v>
      </c>
      <c r="O28" s="120"/>
      <c r="Q28" s="120"/>
      <c r="R28" s="120"/>
      <c r="S28" s="120"/>
    </row>
    <row r="29" spans="1:19" ht="45" x14ac:dyDescent="0.2">
      <c r="A29" s="87"/>
      <c r="B29" s="82"/>
      <c r="C29" s="39" t="s">
        <v>44</v>
      </c>
      <c r="D29" s="40" t="s">
        <v>75</v>
      </c>
      <c r="E29" s="38" t="s">
        <v>111</v>
      </c>
      <c r="F29" s="105">
        <f>'[1]1632-2021-2.2.1-АОВ '!$O$74</f>
        <v>120271.51</v>
      </c>
      <c r="G29" s="106">
        <f>'[1]1632-2021-2.2.1-АОВ '!$L$73</f>
        <v>542299.61</v>
      </c>
      <c r="H29" s="106">
        <f>'[1]1632-2021-2.2.1-АОВ '!$I$72</f>
        <v>440179.5</v>
      </c>
      <c r="I29" s="126">
        <f t="shared" si="0"/>
        <v>1102750.6200000001</v>
      </c>
      <c r="J29" s="126">
        <f>J27</f>
        <v>1.03</v>
      </c>
      <c r="K29" s="163">
        <f>K27</f>
        <v>1.2</v>
      </c>
      <c r="L29" s="126">
        <f t="shared" si="1"/>
        <v>1362999.7663200002</v>
      </c>
      <c r="M29" s="193">
        <f>'[2]Сводка затрат - Сводка затрат'!$X$25</f>
        <v>1363046.71</v>
      </c>
      <c r="N29" s="193">
        <f t="shared" si="2"/>
        <v>-46.943679999792948</v>
      </c>
      <c r="O29" s="120"/>
      <c r="Q29" s="120"/>
      <c r="R29" s="120"/>
      <c r="S29" s="120"/>
    </row>
    <row r="30" spans="1:19" ht="30" x14ac:dyDescent="0.2">
      <c r="A30" s="87"/>
      <c r="B30" s="82"/>
      <c r="C30" s="39" t="s">
        <v>45</v>
      </c>
      <c r="D30" s="40" t="s">
        <v>76</v>
      </c>
      <c r="E30" s="38" t="s">
        <v>112</v>
      </c>
      <c r="F30" s="105">
        <f>'[1]1632-2021-2.2.1-ОВ '!$O$1359</f>
        <v>5456290</v>
      </c>
      <c r="G30" s="106">
        <f>'[1]1632-2021-2.2.1-ОВ '!$L$1358</f>
        <v>18148018.859999999</v>
      </c>
      <c r="H30" s="106">
        <f>'[1]1632-2021-2.2.1-ОВ '!$I$1357</f>
        <v>4855078.9400000004</v>
      </c>
      <c r="I30" s="126">
        <f t="shared" si="0"/>
        <v>28459387.800000001</v>
      </c>
      <c r="J30" s="126">
        <f>J28</f>
        <v>1.03</v>
      </c>
      <c r="K30" s="163">
        <f>K28</f>
        <v>1.2</v>
      </c>
      <c r="L30" s="126">
        <f t="shared" si="1"/>
        <v>35175803.320799999</v>
      </c>
      <c r="M30" s="193">
        <f>'[2]Сводка затрат - Сводка затрат'!$X$26</f>
        <v>35176054.799999997</v>
      </c>
      <c r="N30" s="193">
        <f t="shared" si="2"/>
        <v>-251.47919999808073</v>
      </c>
      <c r="O30" s="120"/>
      <c r="Q30" s="120"/>
      <c r="R30" s="120"/>
      <c r="S30" s="120"/>
    </row>
    <row r="31" spans="1:19" ht="30" x14ac:dyDescent="0.2">
      <c r="A31" s="87"/>
      <c r="B31" s="82"/>
      <c r="C31" s="39" t="s">
        <v>46</v>
      </c>
      <c r="D31" s="40" t="s">
        <v>77</v>
      </c>
      <c r="E31" s="38" t="s">
        <v>113</v>
      </c>
      <c r="F31" s="105">
        <f>'[1]1632-2021-2.2.1-ТМ'!$O$284</f>
        <v>277822</v>
      </c>
      <c r="G31" s="106">
        <f>'[1]1632-2021-2.2.1-ТМ'!$L$283</f>
        <v>574071.56999999995</v>
      </c>
      <c r="H31" s="106">
        <f>'[1]1632-2021-2.2.1-ТМ'!$I$282</f>
        <v>238984.43</v>
      </c>
      <c r="I31" s="126">
        <f t="shared" si="0"/>
        <v>1090878</v>
      </c>
      <c r="J31" s="126">
        <f>J29</f>
        <v>1.03</v>
      </c>
      <c r="K31" s="163">
        <f>K29</f>
        <v>1.2</v>
      </c>
      <c r="L31" s="126">
        <f t="shared" si="1"/>
        <v>1348325.2080000001</v>
      </c>
      <c r="M31" s="193">
        <f>'[2]Сводка затрат - Сводка затрат'!$X$27</f>
        <v>1348213.2</v>
      </c>
      <c r="N31" s="193">
        <f t="shared" si="2"/>
        <v>112.00800000014715</v>
      </c>
      <c r="O31" s="120"/>
      <c r="Q31" s="120"/>
      <c r="R31" s="120"/>
      <c r="S31" s="120"/>
    </row>
    <row r="32" spans="1:19" ht="45" x14ac:dyDescent="0.2">
      <c r="A32" s="87"/>
      <c r="B32" s="82"/>
      <c r="C32" s="39" t="s">
        <v>47</v>
      </c>
      <c r="D32" s="40" t="s">
        <v>78</v>
      </c>
      <c r="E32" s="38" t="s">
        <v>114</v>
      </c>
      <c r="F32" s="105">
        <f>'[1]1632-2021-2.2.2-АОВ'!$O$101</f>
        <v>120272</v>
      </c>
      <c r="G32" s="106">
        <f>'[1]1632-2021-2.2.2-АОВ'!$L$100</f>
        <v>350323.49</v>
      </c>
      <c r="H32" s="106">
        <f>'[1]1632-2021-2.2.2-АОВ'!$I$99</f>
        <v>428596.1</v>
      </c>
      <c r="I32" s="126">
        <f t="shared" si="0"/>
        <v>899191.59</v>
      </c>
      <c r="J32" s="126">
        <f>J31</f>
        <v>1.03</v>
      </c>
      <c r="K32" s="163">
        <f>K31</f>
        <v>1.2</v>
      </c>
      <c r="L32" s="126">
        <f t="shared" si="1"/>
        <v>1111400.8052399999</v>
      </c>
      <c r="M32" s="193">
        <f>'[2]Сводка затрат - Сводка затрат'!$X$28</f>
        <v>1111522.8</v>
      </c>
      <c r="N32" s="193">
        <f t="shared" si="2"/>
        <v>-121.99476000014693</v>
      </c>
      <c r="O32" s="120"/>
      <c r="Q32" s="120"/>
      <c r="R32" s="120"/>
      <c r="S32" s="120"/>
    </row>
    <row r="33" spans="1:19" ht="30" x14ac:dyDescent="0.2">
      <c r="A33" s="87"/>
      <c r="B33" s="82"/>
      <c r="C33" s="39" t="s">
        <v>48</v>
      </c>
      <c r="D33" s="40" t="s">
        <v>79</v>
      </c>
      <c r="E33" s="38" t="s">
        <v>115</v>
      </c>
      <c r="F33" s="105">
        <f>'[1]1632-2021-2.2.2-ОВ '!$O$581</f>
        <v>9817733</v>
      </c>
      <c r="G33" s="106">
        <f>'[1]1632-2021-2.2.2-ОВ '!$L$580</f>
        <v>982476.99</v>
      </c>
      <c r="H33" s="106">
        <f>'[1]1632-2021-2.2.2-ОВ '!$I$579</f>
        <v>1686398.77</v>
      </c>
      <c r="I33" s="126">
        <f t="shared" si="0"/>
        <v>12486608.76</v>
      </c>
      <c r="J33" s="126">
        <f>J32</f>
        <v>1.03</v>
      </c>
      <c r="K33" s="163">
        <f>K32</f>
        <v>1.2</v>
      </c>
      <c r="L33" s="126">
        <f t="shared" si="1"/>
        <v>15433448.42736</v>
      </c>
      <c r="M33" s="193">
        <f>'[2]Сводка затрат - Сводка затрат'!$X$29</f>
        <v>15432948</v>
      </c>
      <c r="N33" s="193">
        <f t="shared" si="2"/>
        <v>500.42736000008881</v>
      </c>
      <c r="O33" s="120"/>
      <c r="Q33" s="120"/>
      <c r="R33" s="120"/>
      <c r="S33" s="120"/>
    </row>
    <row r="34" spans="1:19" ht="45" x14ac:dyDescent="0.2">
      <c r="A34" s="87"/>
      <c r="B34" s="82"/>
      <c r="C34" s="39" t="s">
        <v>49</v>
      </c>
      <c r="D34" s="40" t="s">
        <v>80</v>
      </c>
      <c r="E34" s="38" t="s">
        <v>116</v>
      </c>
      <c r="F34" s="105">
        <f>'[1]1632-2021-2.2.3-АОВ '!$O$96</f>
        <v>120271.51</v>
      </c>
      <c r="G34" s="106">
        <f>'[1]1632-2021-2.2.3-АОВ '!$L$95</f>
        <v>184194.65</v>
      </c>
      <c r="H34" s="106">
        <f>'[1]1632-2021-2.2.3-АОВ '!$I$94</f>
        <v>281686.12</v>
      </c>
      <c r="I34" s="126">
        <f t="shared" si="0"/>
        <v>586152.28</v>
      </c>
      <c r="J34" s="126">
        <f>J32</f>
        <v>1.03</v>
      </c>
      <c r="K34" s="163">
        <f>K32</f>
        <v>1.2</v>
      </c>
      <c r="L34" s="126">
        <f t="shared" si="1"/>
        <v>724484.21808000002</v>
      </c>
      <c r="M34" s="193">
        <f>'[2]Сводка затрат - Сводка затрат'!$X$30</f>
        <v>724661.16</v>
      </c>
      <c r="N34" s="193">
        <f t="shared" si="2"/>
        <v>-176.94192000001203</v>
      </c>
      <c r="O34" s="120"/>
      <c r="Q34" s="120"/>
      <c r="R34" s="120"/>
      <c r="S34" s="120"/>
    </row>
    <row r="35" spans="1:19" ht="30" x14ac:dyDescent="0.2">
      <c r="A35" s="87"/>
      <c r="B35" s="82"/>
      <c r="C35" s="39" t="s">
        <v>50</v>
      </c>
      <c r="D35" s="40" t="s">
        <v>81</v>
      </c>
      <c r="E35" s="38" t="s">
        <v>117</v>
      </c>
      <c r="F35" s="105">
        <f>'[1]1632-2021-2.2.3-ОВ'!$O$338</f>
        <v>3448188</v>
      </c>
      <c r="G35" s="106">
        <f>'[1]1632-2021-2.2.3-ОВ'!$L$337</f>
        <v>1069526.1599999999</v>
      </c>
      <c r="H35" s="106">
        <f>'[1]1632-2021-2.2.3-ОВ'!$I$336</f>
        <v>643648.23</v>
      </c>
      <c r="I35" s="126">
        <f t="shared" si="0"/>
        <v>5161362.3900000006</v>
      </c>
      <c r="J35" s="126">
        <f>J34</f>
        <v>1.03</v>
      </c>
      <c r="K35" s="163">
        <f>K34</f>
        <v>1.2</v>
      </c>
      <c r="L35" s="126">
        <f t="shared" si="1"/>
        <v>6379443.9140400002</v>
      </c>
      <c r="M35" s="193">
        <f>'[2]Сводка затрат - Сводка затрат'!$X$31</f>
        <v>6379975.2000000002</v>
      </c>
      <c r="N35" s="193">
        <f t="shared" si="2"/>
        <v>-531.28596000000834</v>
      </c>
      <c r="O35" s="120"/>
      <c r="Q35" s="120"/>
      <c r="R35" s="120"/>
      <c r="S35" s="120"/>
    </row>
    <row r="36" spans="1:19" ht="45" x14ac:dyDescent="0.2">
      <c r="A36" s="87"/>
      <c r="B36" s="82"/>
      <c r="C36" s="39" t="s">
        <v>51</v>
      </c>
      <c r="D36" s="40" t="s">
        <v>82</v>
      </c>
      <c r="E36" s="38" t="s">
        <v>118</v>
      </c>
      <c r="F36" s="105">
        <f>'[1]1632-2021-2.2.4-АОВ'!$O$66</f>
        <v>0</v>
      </c>
      <c r="G36" s="106">
        <f>'[1]1632-2021-2.2.4-АОВ'!$L$65</f>
        <v>137211.35</v>
      </c>
      <c r="H36" s="106">
        <f>'[1]1632-2021-2.2.4-АОВ'!$I$64</f>
        <v>144626.5</v>
      </c>
      <c r="I36" s="126">
        <f t="shared" si="0"/>
        <v>281837.84999999998</v>
      </c>
      <c r="J36" s="126">
        <f>J34</f>
        <v>1.03</v>
      </c>
      <c r="K36" s="163">
        <f>K34</f>
        <v>1.2</v>
      </c>
      <c r="L36" s="126">
        <f t="shared" si="1"/>
        <v>348351.58260000002</v>
      </c>
      <c r="M36" s="193">
        <f>'[2]Сводка затрат - Сводка затрат'!$X$43</f>
        <v>347805.89</v>
      </c>
      <c r="N36" s="193">
        <f t="shared" si="2"/>
        <v>545.69260000000941</v>
      </c>
      <c r="O36" s="120"/>
      <c r="Q36" s="120"/>
      <c r="R36" s="120"/>
      <c r="S36" s="120"/>
    </row>
    <row r="37" spans="1:19" ht="19.149999999999999" customHeight="1" x14ac:dyDescent="0.2">
      <c r="A37" s="87"/>
      <c r="B37" s="82"/>
      <c r="C37" s="75" t="s">
        <v>52</v>
      </c>
      <c r="D37" s="76" t="s">
        <v>83</v>
      </c>
      <c r="E37" s="38" t="s">
        <v>119</v>
      </c>
      <c r="F37" s="211">
        <f>'[1]1632-2021-2.2.4,2.1.6_ОВ'!$O$297</f>
        <v>1930323.9</v>
      </c>
      <c r="G37" s="211">
        <f>'[1]1632-2021-2.2.4,2.1.6_ОВ'!$L$296</f>
        <v>1232453.6000000001</v>
      </c>
      <c r="H37" s="211">
        <f>'[1]1632-2021-2.2.4,2.1.6_ОВ'!$I$295</f>
        <v>886814.78</v>
      </c>
      <c r="I37" s="127">
        <f t="shared" si="0"/>
        <v>4049592.2800000003</v>
      </c>
      <c r="J37" s="127">
        <f>J35</f>
        <v>1.03</v>
      </c>
      <c r="K37" s="164">
        <f>K35</f>
        <v>1.2</v>
      </c>
      <c r="L37" s="127">
        <f t="shared" si="1"/>
        <v>5005296.0580799999</v>
      </c>
      <c r="M37" s="197">
        <f>'[2]Сводка затрат - Сводка затрат'!$X$32</f>
        <v>5005365.34</v>
      </c>
      <c r="N37" s="194">
        <f t="shared" si="2"/>
        <v>-69.281919999979436</v>
      </c>
      <c r="O37" s="120"/>
      <c r="Q37" s="120"/>
      <c r="R37" s="120"/>
      <c r="S37" s="120"/>
    </row>
    <row r="38" spans="1:19" ht="19.149999999999999" customHeight="1" x14ac:dyDescent="0.2">
      <c r="A38" s="87"/>
      <c r="B38" s="82"/>
      <c r="C38" s="75"/>
      <c r="D38" s="76"/>
      <c r="E38" s="38" t="s">
        <v>120</v>
      </c>
      <c r="F38" s="212"/>
      <c r="G38" s="212"/>
      <c r="H38" s="212"/>
      <c r="I38" s="143">
        <f t="shared" si="0"/>
        <v>0</v>
      </c>
      <c r="J38" s="143"/>
      <c r="K38" s="166"/>
      <c r="L38" s="143">
        <f t="shared" si="1"/>
        <v>0</v>
      </c>
      <c r="M38" s="198"/>
      <c r="N38" s="196"/>
      <c r="O38" s="120"/>
      <c r="Q38" s="120"/>
      <c r="R38" s="120"/>
      <c r="S38" s="120"/>
    </row>
    <row r="39" spans="1:19" ht="45" x14ac:dyDescent="0.2">
      <c r="A39" s="87"/>
      <c r="B39" s="82"/>
      <c r="C39" s="39" t="s">
        <v>53</v>
      </c>
      <c r="D39" s="40" t="s">
        <v>84</v>
      </c>
      <c r="E39" s="38" t="s">
        <v>121</v>
      </c>
      <c r="F39" s="105">
        <f>'[1]1632-2021-2.2.5_АОВ'!$O$83</f>
        <v>0</v>
      </c>
      <c r="G39" s="106">
        <f>'[1]1632-2021-2.2.5_АОВ'!$L$82</f>
        <v>116366.63</v>
      </c>
      <c r="H39" s="106">
        <f>'[1]1632-2021-2.2.5_АОВ'!$I$81</f>
        <v>112910.46</v>
      </c>
      <c r="I39" s="126">
        <f t="shared" si="0"/>
        <v>229277.09000000003</v>
      </c>
      <c r="J39" s="126">
        <f>J37</f>
        <v>1.03</v>
      </c>
      <c r="K39" s="163">
        <f>K37</f>
        <v>1.2</v>
      </c>
      <c r="L39" s="126">
        <f t="shared" si="1"/>
        <v>283386.48324000003</v>
      </c>
      <c r="M39" s="193">
        <f>'[2]Сводка затрат - Сводка затрат'!$X$44</f>
        <v>283406.59999999998</v>
      </c>
      <c r="N39" s="193">
        <f t="shared" si="2"/>
        <v>-20.116759999946225</v>
      </c>
      <c r="O39" s="120"/>
      <c r="Q39" s="120"/>
      <c r="R39" s="120"/>
      <c r="S39" s="120"/>
    </row>
    <row r="40" spans="1:19" ht="30" x14ac:dyDescent="0.2">
      <c r="A40" s="87"/>
      <c r="B40" s="82"/>
      <c r="C40" s="39" t="s">
        <v>54</v>
      </c>
      <c r="D40" s="40" t="s">
        <v>85</v>
      </c>
      <c r="E40" s="38" t="s">
        <v>122</v>
      </c>
      <c r="F40" s="105">
        <f>'[1]1632-2021-2.2.5_ОВ'!$O$254</f>
        <v>2264787.2400000002</v>
      </c>
      <c r="G40" s="106">
        <f>'[1]1632-2021-2.2.5_ОВ'!$L$253</f>
        <v>2391801.58</v>
      </c>
      <c r="H40" s="106">
        <f>'[1]1632-2021-2.2.5_ОВ'!$I$252</f>
        <v>712351.94</v>
      </c>
      <c r="I40" s="126">
        <f t="shared" si="0"/>
        <v>5368940.7599999998</v>
      </c>
      <c r="J40" s="126">
        <f>J39</f>
        <v>1.03</v>
      </c>
      <c r="K40" s="163">
        <f>K39</f>
        <v>1.2</v>
      </c>
      <c r="L40" s="126">
        <f t="shared" si="1"/>
        <v>6636010.77936</v>
      </c>
      <c r="M40" s="193">
        <f>'[2]Сводка затрат - Сводка затрат'!$X$33</f>
        <v>6635975.04</v>
      </c>
      <c r="N40" s="193">
        <f t="shared" si="2"/>
        <v>35.739360000006855</v>
      </c>
      <c r="O40" s="120"/>
      <c r="Q40" s="120"/>
      <c r="R40" s="120"/>
      <c r="S40" s="120"/>
    </row>
    <row r="41" spans="1:19" ht="30" x14ac:dyDescent="0.2">
      <c r="A41" s="87"/>
      <c r="B41" s="82"/>
      <c r="C41" s="39" t="s">
        <v>55</v>
      </c>
      <c r="D41" s="40" t="s">
        <v>86</v>
      </c>
      <c r="E41" s="38" t="s">
        <v>123</v>
      </c>
      <c r="F41" s="105">
        <f>'[1]1632-2021-2.2.6_ОВ'!$O$78</f>
        <v>186728.59</v>
      </c>
      <c r="G41" s="106">
        <f>'[1]1632-2021-2.2.6_ОВ'!$L$77</f>
        <v>383048.87</v>
      </c>
      <c r="H41" s="106">
        <f>'[1]1632-2021-2.2.6_ОВ'!$I$76</f>
        <v>103788.51</v>
      </c>
      <c r="I41" s="126">
        <f t="shared" si="0"/>
        <v>673565.97</v>
      </c>
      <c r="J41" s="126">
        <f>J40</f>
        <v>1.03</v>
      </c>
      <c r="K41" s="163">
        <f>K40</f>
        <v>1.2</v>
      </c>
      <c r="L41" s="126">
        <f t="shared" si="1"/>
        <v>832527.53891999996</v>
      </c>
      <c r="M41" s="193">
        <f>'[2]Сводка затрат - Сводка затрат'!$X$34</f>
        <v>831909.5</v>
      </c>
      <c r="N41" s="193">
        <f t="shared" si="2"/>
        <v>618.03891999996267</v>
      </c>
      <c r="O41" s="120"/>
      <c r="Q41" s="120"/>
      <c r="R41" s="120"/>
      <c r="S41" s="120"/>
    </row>
    <row r="42" spans="1:19" ht="45" x14ac:dyDescent="0.2">
      <c r="A42" s="87"/>
      <c r="B42" s="82"/>
      <c r="C42" s="39" t="s">
        <v>56</v>
      </c>
      <c r="D42" s="40" t="s">
        <v>87</v>
      </c>
      <c r="E42" s="38" t="s">
        <v>124</v>
      </c>
      <c r="F42" s="105">
        <f>'[1]1632-2021-2.2.7-АОВ '!$O$104</f>
        <v>120271.51</v>
      </c>
      <c r="G42" s="106">
        <f>'[1]1632-2021-2.2.7-АОВ '!$L$103</f>
        <v>183059.3</v>
      </c>
      <c r="H42" s="106">
        <f>'[1]1632-2021-2.2.7-АОВ '!$I$102</f>
        <v>195654.09</v>
      </c>
      <c r="I42" s="126">
        <f t="shared" si="0"/>
        <v>498984.9</v>
      </c>
      <c r="J42" s="126">
        <f>J41</f>
        <v>1.03</v>
      </c>
      <c r="K42" s="163">
        <f>K41</f>
        <v>1.2</v>
      </c>
      <c r="L42" s="126">
        <f t="shared" si="1"/>
        <v>616745.33640000003</v>
      </c>
      <c r="M42" s="193">
        <f>'[2]Сводка затрат - Сводка затрат'!$X$36</f>
        <v>616191.14</v>
      </c>
      <c r="N42" s="193">
        <f t="shared" si="2"/>
        <v>554.19640000001527</v>
      </c>
      <c r="O42" s="120"/>
      <c r="Q42" s="120"/>
      <c r="R42" s="120"/>
      <c r="S42" s="120"/>
    </row>
    <row r="43" spans="1:19" ht="30" x14ac:dyDescent="0.2">
      <c r="A43" s="87"/>
      <c r="B43" s="82"/>
      <c r="C43" s="39" t="s">
        <v>57</v>
      </c>
      <c r="D43" s="40" t="s">
        <v>88</v>
      </c>
      <c r="E43" s="38" t="s">
        <v>125</v>
      </c>
      <c r="F43" s="105">
        <f>'[1]1632-2021-2.2.7_ОВ'!$O$282</f>
        <v>1659271.96</v>
      </c>
      <c r="G43" s="106">
        <f>'[1]1632-2021-2.2.7_ОВ'!$L$281</f>
        <v>360982.75</v>
      </c>
      <c r="H43" s="106">
        <f>'[1]1632-2021-2.2.7_ОВ'!$I$280</f>
        <v>657657.99</v>
      </c>
      <c r="I43" s="126">
        <f t="shared" si="0"/>
        <v>2677912.7000000002</v>
      </c>
      <c r="J43" s="126">
        <f>J42</f>
        <v>1.03</v>
      </c>
      <c r="K43" s="163">
        <f>K42</f>
        <v>1.2</v>
      </c>
      <c r="L43" s="126">
        <f t="shared" si="1"/>
        <v>3309900.0972000002</v>
      </c>
      <c r="M43" s="193">
        <f>'[2]Сводка затрат - Сводка затрат'!$X$35</f>
        <v>3309607.93</v>
      </c>
      <c r="N43" s="193">
        <f t="shared" si="2"/>
        <v>292.16720000002533</v>
      </c>
      <c r="O43" s="120"/>
      <c r="Q43" s="120"/>
      <c r="R43" s="120"/>
      <c r="S43" s="120"/>
    </row>
    <row r="44" spans="1:19" ht="30" x14ac:dyDescent="0.2">
      <c r="A44" s="87"/>
      <c r="B44" s="82"/>
      <c r="C44" s="39" t="s">
        <v>58</v>
      </c>
      <c r="D44" s="40" t="s">
        <v>89</v>
      </c>
      <c r="E44" s="38" t="s">
        <v>126</v>
      </c>
      <c r="F44" s="105">
        <f>'[1]1632-2021-3.1-ОВ'!$O$104</f>
        <v>234132.28</v>
      </c>
      <c r="G44" s="106">
        <f>'[1]1632-2021-3.1-ОВ'!$L$103</f>
        <v>2303400.71</v>
      </c>
      <c r="H44" s="106">
        <f>'[1]1632-2021-3.1-ОВ'!$I$102</f>
        <v>1093578.33</v>
      </c>
      <c r="I44" s="126">
        <f t="shared" si="0"/>
        <v>3631111.32</v>
      </c>
      <c r="J44" s="126">
        <f>J43</f>
        <v>1.03</v>
      </c>
      <c r="K44" s="163">
        <f>K43</f>
        <v>1.2</v>
      </c>
      <c r="L44" s="126">
        <f t="shared" si="1"/>
        <v>4488053.5915199993</v>
      </c>
      <c r="M44" s="193">
        <f>'[2]Сводка затрат - Сводка затрат'!$X$37</f>
        <v>4487688.55</v>
      </c>
      <c r="N44" s="193">
        <f t="shared" si="2"/>
        <v>365.04151999950409</v>
      </c>
      <c r="O44" s="120"/>
      <c r="Q44" s="120"/>
      <c r="R44" s="120"/>
      <c r="S44" s="120"/>
    </row>
    <row r="45" spans="1:19" ht="30" x14ac:dyDescent="0.2">
      <c r="A45" s="87"/>
      <c r="B45" s="82"/>
      <c r="C45" s="39" t="s">
        <v>59</v>
      </c>
      <c r="D45" s="40" t="s">
        <v>90</v>
      </c>
      <c r="E45" s="38" t="s">
        <v>127</v>
      </c>
      <c r="F45" s="105">
        <f>'[1]1632-2021-3.2-ОВ '!$O$104</f>
        <v>234355.87</v>
      </c>
      <c r="G45" s="106">
        <f>'[1]1632-2021-3.2-ОВ '!$L$103</f>
        <v>2627752.9500000002</v>
      </c>
      <c r="H45" s="106">
        <f>'[1]1632-2021-3.2-ОВ '!$I$102</f>
        <v>1209011.3799999999</v>
      </c>
      <c r="I45" s="126">
        <f t="shared" si="0"/>
        <v>4071120.2</v>
      </c>
      <c r="J45" s="126">
        <f>J44</f>
        <v>1.03</v>
      </c>
      <c r="K45" s="163">
        <f>K44</f>
        <v>1.2</v>
      </c>
      <c r="L45" s="126">
        <f t="shared" si="1"/>
        <v>5031904.5672000004</v>
      </c>
      <c r="M45" s="193">
        <f>'[2]Сводка затрат - Сводка затрат'!$X$38</f>
        <v>5031924.05</v>
      </c>
      <c r="N45" s="193">
        <f t="shared" si="2"/>
        <v>-19.482799999415874</v>
      </c>
      <c r="O45" s="120"/>
      <c r="Q45" s="120"/>
      <c r="R45" s="120"/>
      <c r="S45" s="120"/>
    </row>
    <row r="46" spans="1:19" ht="45" x14ac:dyDescent="0.2">
      <c r="A46" s="87"/>
      <c r="B46" s="82"/>
      <c r="C46" s="39" t="s">
        <v>60</v>
      </c>
      <c r="D46" s="40" t="s">
        <v>91</v>
      </c>
      <c r="E46" s="38" t="s">
        <v>128</v>
      </c>
      <c r="F46" s="105">
        <f>'[1]1632-2021-3.3-АОВ '!$O$67</f>
        <v>0</v>
      </c>
      <c r="G46" s="106">
        <f>'[1]1632-2021-3.3-АОВ '!$L$66</f>
        <v>1894717.7</v>
      </c>
      <c r="H46" s="106">
        <f>'[1]1632-2021-3.3-АОВ '!$I$65</f>
        <v>885915.04</v>
      </c>
      <c r="I46" s="126">
        <f t="shared" si="0"/>
        <v>2780632.74</v>
      </c>
      <c r="J46" s="126">
        <f>J45</f>
        <v>1.03</v>
      </c>
      <c r="K46" s="163">
        <f>K45</f>
        <v>1.2</v>
      </c>
      <c r="L46" s="126">
        <f t="shared" si="1"/>
        <v>3436862.0666400003</v>
      </c>
      <c r="M46" s="193">
        <f>'[2]Сводка затрат - Сводка затрат'!$X$40</f>
        <v>3436498.25</v>
      </c>
      <c r="N46" s="193">
        <f t="shared" si="2"/>
        <v>363.8166400003247</v>
      </c>
      <c r="O46" s="120"/>
      <c r="Q46" s="120"/>
      <c r="R46" s="120"/>
      <c r="S46" s="120"/>
    </row>
    <row r="47" spans="1:19" ht="30" x14ac:dyDescent="0.2">
      <c r="A47" s="87"/>
      <c r="B47" s="82"/>
      <c r="C47" s="39" t="s">
        <v>61</v>
      </c>
      <c r="D47" s="40" t="s">
        <v>92</v>
      </c>
      <c r="E47" s="38" t="s">
        <v>129</v>
      </c>
      <c r="F47" s="105">
        <v>8780647.7100000009</v>
      </c>
      <c r="G47" s="105">
        <v>43239745.609999999</v>
      </c>
      <c r="H47" s="105">
        <v>2971722.61</v>
      </c>
      <c r="I47" s="126">
        <f t="shared" si="0"/>
        <v>54992115.93</v>
      </c>
      <c r="J47" s="128">
        <f>J46</f>
        <v>1.03</v>
      </c>
      <c r="K47" s="167">
        <f>K46</f>
        <v>1.2</v>
      </c>
      <c r="L47" s="126">
        <f t="shared" si="1"/>
        <v>67970255.289480001</v>
      </c>
      <c r="M47" s="193">
        <f>'[2]Сводка затрат - Сводка затрат'!$X$41</f>
        <v>67969710.819999993</v>
      </c>
      <c r="N47" s="193">
        <f t="shared" si="2"/>
        <v>544.46948000788689</v>
      </c>
      <c r="O47" s="120"/>
      <c r="Q47" s="120"/>
      <c r="R47" s="120"/>
      <c r="S47" s="120"/>
    </row>
    <row r="48" spans="1:19" ht="45" x14ac:dyDescent="0.2">
      <c r="A48" s="87"/>
      <c r="B48" s="82"/>
      <c r="C48" s="39" t="s">
        <v>62</v>
      </c>
      <c r="D48" s="40" t="s">
        <v>93</v>
      </c>
      <c r="E48" s="38" t="s">
        <v>130</v>
      </c>
      <c r="F48" s="105">
        <f>'[1]1632-2021-3.3.9-ОВ '!$O$233</f>
        <v>2262616.46</v>
      </c>
      <c r="G48" s="106">
        <f>'[1]1632-2021-3.3.9-ОВ '!$L$232</f>
        <v>189481.45</v>
      </c>
      <c r="H48" s="106">
        <f>'[1]1632-2021-3.3.9-ОВ '!$I$231</f>
        <v>571067.99</v>
      </c>
      <c r="I48" s="126">
        <f t="shared" si="0"/>
        <v>3023165.9000000004</v>
      </c>
      <c r="J48" s="126">
        <f>J47</f>
        <v>1.03</v>
      </c>
      <c r="K48" s="163">
        <f>K47</f>
        <v>1.2</v>
      </c>
      <c r="L48" s="126">
        <f t="shared" si="1"/>
        <v>3736633.0524000004</v>
      </c>
      <c r="M48" s="193">
        <f>'[2]Сводка затрат - Сводка затрат'!$X$39</f>
        <v>3736497.44</v>
      </c>
      <c r="N48" s="193">
        <f t="shared" si="2"/>
        <v>135.61240000044927</v>
      </c>
      <c r="O48" s="120"/>
      <c r="Q48" s="120"/>
      <c r="R48" s="120"/>
      <c r="S48" s="120"/>
    </row>
    <row r="49" spans="1:19" ht="30" x14ac:dyDescent="0.2">
      <c r="A49" s="87"/>
      <c r="B49" s="82"/>
      <c r="C49" s="39" t="s">
        <v>63</v>
      </c>
      <c r="D49" s="40" t="s">
        <v>94</v>
      </c>
      <c r="E49" s="38" t="s">
        <v>131</v>
      </c>
      <c r="F49" s="105">
        <f>'[1]1632-2021-3.4-ОВ '!$O$109</f>
        <v>837741.17</v>
      </c>
      <c r="G49" s="106">
        <f>'[1]1632-2021-3.4-ОВ '!$L$108</f>
        <v>600613.51</v>
      </c>
      <c r="H49" s="106">
        <f>'[1]1632-2021-3.4-ОВ '!$I$107</f>
        <v>392812.25</v>
      </c>
      <c r="I49" s="126">
        <f t="shared" si="0"/>
        <v>1831166.9300000002</v>
      </c>
      <c r="J49" s="126">
        <f>J48</f>
        <v>1.03</v>
      </c>
      <c r="K49" s="163">
        <f>K48</f>
        <v>1.2</v>
      </c>
      <c r="L49" s="126">
        <f t="shared" si="1"/>
        <v>2263322.3254800001</v>
      </c>
      <c r="M49" s="193">
        <f>'[2]Сводка затрат - Сводка затрат'!$X$42</f>
        <v>2271851.52</v>
      </c>
      <c r="N49" s="193">
        <f t="shared" si="2"/>
        <v>-8529.1945199999027</v>
      </c>
      <c r="O49" s="120"/>
      <c r="Q49" s="120"/>
      <c r="R49" s="120"/>
      <c r="S49" s="120"/>
    </row>
    <row r="50" spans="1:19" x14ac:dyDescent="0.2">
      <c r="A50" s="47"/>
      <c r="B50" s="72" t="s">
        <v>140</v>
      </c>
      <c r="C50" s="73"/>
      <c r="D50" s="73"/>
      <c r="E50" s="74"/>
      <c r="F50" s="110" t="s">
        <v>141</v>
      </c>
      <c r="G50" s="110"/>
      <c r="H50" s="110"/>
      <c r="I50" s="144"/>
      <c r="J50" s="144"/>
      <c r="K50" s="168"/>
      <c r="L50" s="144"/>
      <c r="M50" s="199"/>
      <c r="N50" s="199"/>
      <c r="O50" s="120"/>
      <c r="Q50" s="120"/>
      <c r="R50" s="120"/>
      <c r="S50" s="120"/>
    </row>
    <row r="51" spans="1:19" x14ac:dyDescent="0.2">
      <c r="A51" s="59"/>
      <c r="B51" s="64"/>
      <c r="C51" s="65"/>
      <c r="D51" s="65"/>
      <c r="E51" s="66"/>
      <c r="F51" s="113">
        <f>SUM(F12:F49)</f>
        <v>150885008.90000001</v>
      </c>
      <c r="G51" s="113">
        <f>SUM(G12:G49)</f>
        <v>139702592.34999996</v>
      </c>
      <c r="H51" s="113">
        <f>SUM(H12:H49)</f>
        <v>35794183.910000019</v>
      </c>
      <c r="I51" s="129"/>
      <c r="J51" s="129"/>
      <c r="K51" s="169"/>
      <c r="L51" s="129">
        <f>SUM(L12:L50)</f>
        <v>403407886.45775998</v>
      </c>
      <c r="M51" s="200">
        <f>SUM(M12:M50)</f>
        <v>403411008.12</v>
      </c>
      <c r="N51" s="200"/>
      <c r="O51" s="120"/>
      <c r="Q51" s="120"/>
      <c r="R51" s="120"/>
      <c r="S51" s="120"/>
    </row>
    <row r="52" spans="1:19" ht="30" customHeight="1" x14ac:dyDescent="0.2">
      <c r="A52" s="47"/>
      <c r="B52" s="68" t="s">
        <v>11</v>
      </c>
      <c r="C52" s="68"/>
      <c r="D52" s="68"/>
      <c r="E52" s="68"/>
      <c r="F52" s="115">
        <f>F51+G51+H51</f>
        <v>326381785.16000003</v>
      </c>
      <c r="G52" s="116"/>
      <c r="H52" s="116"/>
      <c r="I52" s="131"/>
      <c r="J52" s="131"/>
      <c r="K52" s="170"/>
      <c r="L52" s="131"/>
      <c r="M52" s="201"/>
      <c r="N52" s="201"/>
      <c r="O52" s="120"/>
      <c r="Q52" s="120"/>
      <c r="R52" s="120"/>
      <c r="S52" s="120"/>
    </row>
    <row r="53" spans="1:19" ht="30" customHeight="1" x14ac:dyDescent="0.2">
      <c r="A53" s="47"/>
      <c r="B53" s="69" t="s">
        <v>142</v>
      </c>
      <c r="C53" s="70"/>
      <c r="D53" s="70"/>
      <c r="E53" s="71"/>
      <c r="F53" s="114">
        <f>F52*0.03</f>
        <v>9791453.5548</v>
      </c>
      <c r="G53" s="114"/>
      <c r="H53" s="114"/>
      <c r="I53" s="130"/>
      <c r="J53" s="130"/>
      <c r="K53" s="171"/>
      <c r="L53" s="130"/>
      <c r="M53" s="202"/>
      <c r="N53" s="202"/>
      <c r="O53" s="120"/>
      <c r="Q53" s="120"/>
      <c r="R53" s="120"/>
      <c r="S53" s="120"/>
    </row>
    <row r="54" spans="1:19" ht="30" customHeight="1" x14ac:dyDescent="0.2">
      <c r="A54" s="59"/>
      <c r="B54" s="61"/>
      <c r="C54" s="62"/>
      <c r="D54" s="62"/>
      <c r="E54" s="63"/>
      <c r="F54" s="117">
        <f>F52+F53</f>
        <v>336173238.7148</v>
      </c>
      <c r="G54" s="118"/>
      <c r="H54" s="119"/>
      <c r="I54" s="131"/>
      <c r="J54" s="131"/>
      <c r="K54" s="170"/>
      <c r="L54" s="131"/>
      <c r="M54" s="201"/>
      <c r="N54" s="201"/>
      <c r="O54" s="120"/>
      <c r="Q54" s="120"/>
      <c r="R54" s="120"/>
      <c r="S54" s="120"/>
    </row>
    <row r="55" spans="1:19" ht="30" customHeight="1" x14ac:dyDescent="0.2">
      <c r="A55" s="47"/>
      <c r="B55" s="68" t="s">
        <v>143</v>
      </c>
      <c r="C55" s="68"/>
      <c r="D55" s="68"/>
      <c r="E55" s="68"/>
      <c r="F55" s="114">
        <f>F54*0.2</f>
        <v>67234647.742960006</v>
      </c>
      <c r="G55" s="114"/>
      <c r="H55" s="114"/>
      <c r="I55" s="130"/>
      <c r="J55" s="130"/>
      <c r="K55" s="171"/>
      <c r="L55" s="130"/>
      <c r="M55" s="202"/>
      <c r="N55" s="202"/>
      <c r="O55" s="120"/>
      <c r="Q55" s="120"/>
      <c r="R55" s="120"/>
      <c r="S55" s="120"/>
    </row>
    <row r="56" spans="1:19" ht="30" customHeight="1" x14ac:dyDescent="0.2">
      <c r="A56" s="47"/>
      <c r="B56" s="17" t="s">
        <v>24</v>
      </c>
      <c r="C56" s="32"/>
      <c r="D56" s="32"/>
      <c r="E56" s="16"/>
      <c r="F56" s="117">
        <f>F54+F55</f>
        <v>403407886.45775998</v>
      </c>
      <c r="G56" s="118"/>
      <c r="H56" s="119"/>
      <c r="I56" s="131"/>
      <c r="J56" s="131"/>
      <c r="K56" s="170"/>
      <c r="L56" s="131"/>
      <c r="M56" s="201"/>
      <c r="N56" s="201"/>
      <c r="O56" s="120"/>
      <c r="Q56" s="120"/>
      <c r="R56" s="120"/>
      <c r="S56" s="120"/>
    </row>
    <row r="57" spans="1:19" ht="81" customHeight="1" x14ac:dyDescent="0.2">
      <c r="A57" s="47">
        <v>2</v>
      </c>
      <c r="B57" s="17" t="s">
        <v>16</v>
      </c>
      <c r="C57" s="18" t="s">
        <v>136</v>
      </c>
      <c r="D57" s="91"/>
      <c r="E57" s="91"/>
      <c r="F57" s="91"/>
      <c r="G57" s="91"/>
      <c r="H57" s="91"/>
      <c r="I57" s="145"/>
      <c r="J57" s="145"/>
      <c r="K57" s="172"/>
      <c r="L57" s="145"/>
      <c r="M57" s="203"/>
      <c r="N57" s="203"/>
      <c r="O57" s="120"/>
      <c r="P57" s="123"/>
      <c r="Q57" s="120"/>
      <c r="R57" s="120"/>
      <c r="S57" s="120"/>
    </row>
    <row r="58" spans="1:19" ht="27" customHeight="1" x14ac:dyDescent="0.2">
      <c r="A58" s="47">
        <v>3</v>
      </c>
      <c r="B58" s="17" t="s">
        <v>3</v>
      </c>
      <c r="C58" s="31" t="s">
        <v>30</v>
      </c>
      <c r="D58" s="92" t="s">
        <v>14</v>
      </c>
      <c r="E58" s="92"/>
      <c r="F58" s="92"/>
      <c r="G58" s="92"/>
      <c r="H58" s="92"/>
      <c r="I58" s="146"/>
      <c r="J58" s="146"/>
      <c r="K58" s="173"/>
      <c r="L58" s="146"/>
      <c r="M58" s="204"/>
      <c r="N58" s="204"/>
      <c r="O58" s="120"/>
      <c r="Q58" s="120"/>
      <c r="R58" s="120"/>
      <c r="S58" s="120"/>
    </row>
    <row r="59" spans="1:19" ht="12.75" customHeight="1" x14ac:dyDescent="0.2">
      <c r="A59" s="90">
        <v>4</v>
      </c>
      <c r="B59" s="68" t="s">
        <v>12</v>
      </c>
      <c r="C59" s="89" t="s">
        <v>29</v>
      </c>
      <c r="D59" s="93" t="s">
        <v>137</v>
      </c>
      <c r="E59" s="93"/>
      <c r="F59" s="93"/>
      <c r="G59" s="93"/>
      <c r="H59" s="93"/>
      <c r="I59" s="147"/>
      <c r="J59" s="147"/>
      <c r="K59" s="174"/>
      <c r="L59" s="147"/>
      <c r="M59" s="205"/>
      <c r="N59" s="205"/>
      <c r="O59" s="120"/>
      <c r="P59" s="124"/>
      <c r="Q59" s="120"/>
      <c r="R59" s="120"/>
      <c r="S59" s="120"/>
    </row>
    <row r="60" spans="1:19" ht="12.75" customHeight="1" x14ac:dyDescent="0.2">
      <c r="A60" s="90"/>
      <c r="B60" s="68"/>
      <c r="C60" s="89"/>
      <c r="D60" s="93"/>
      <c r="E60" s="93"/>
      <c r="F60" s="93"/>
      <c r="G60" s="93"/>
      <c r="H60" s="93"/>
      <c r="I60" s="147"/>
      <c r="J60" s="147"/>
      <c r="K60" s="174"/>
      <c r="L60" s="147"/>
      <c r="M60" s="205"/>
      <c r="N60" s="205"/>
      <c r="O60" s="120"/>
      <c r="P60" s="124"/>
      <c r="Q60" s="120"/>
      <c r="R60" s="120"/>
      <c r="S60" s="120"/>
    </row>
    <row r="61" spans="1:19" ht="12.75" customHeight="1" x14ac:dyDescent="0.2">
      <c r="A61" s="90"/>
      <c r="B61" s="68"/>
      <c r="C61" s="89"/>
      <c r="D61" s="93"/>
      <c r="E61" s="93"/>
      <c r="F61" s="93"/>
      <c r="G61" s="93"/>
      <c r="H61" s="93"/>
      <c r="I61" s="147"/>
      <c r="J61" s="147"/>
      <c r="K61" s="174"/>
      <c r="L61" s="147"/>
      <c r="M61" s="205"/>
      <c r="N61" s="205"/>
      <c r="O61" s="120"/>
      <c r="P61" s="124"/>
      <c r="Q61" s="120"/>
      <c r="R61" s="120"/>
      <c r="S61" s="120"/>
    </row>
    <row r="62" spans="1:19" ht="12.75" customHeight="1" x14ac:dyDescent="0.2">
      <c r="A62" s="90"/>
      <c r="B62" s="68"/>
      <c r="C62" s="89"/>
      <c r="D62" s="93"/>
      <c r="E62" s="93"/>
      <c r="F62" s="93"/>
      <c r="G62" s="93"/>
      <c r="H62" s="93"/>
      <c r="I62" s="147"/>
      <c r="J62" s="147"/>
      <c r="K62" s="174"/>
      <c r="L62" s="147"/>
      <c r="M62" s="205"/>
      <c r="N62" s="205"/>
      <c r="O62" s="120"/>
      <c r="P62" s="124"/>
      <c r="Q62" s="120"/>
      <c r="R62" s="120"/>
      <c r="S62" s="120"/>
    </row>
    <row r="63" spans="1:19" ht="12.75" customHeight="1" x14ac:dyDescent="0.2">
      <c r="A63" s="90"/>
      <c r="B63" s="68"/>
      <c r="C63" s="89"/>
      <c r="D63" s="93"/>
      <c r="E63" s="93"/>
      <c r="F63" s="93"/>
      <c r="G63" s="93"/>
      <c r="H63" s="93"/>
      <c r="I63" s="147"/>
      <c r="J63" s="147"/>
      <c r="K63" s="174"/>
      <c r="L63" s="147"/>
      <c r="M63" s="205"/>
      <c r="N63" s="205"/>
      <c r="O63" s="120"/>
      <c r="P63" s="124"/>
      <c r="Q63" s="120"/>
      <c r="R63" s="120"/>
      <c r="S63" s="120"/>
    </row>
    <row r="64" spans="1:19" ht="12.75" customHeight="1" x14ac:dyDescent="0.2">
      <c r="A64" s="90"/>
      <c r="B64" s="68"/>
      <c r="C64" s="89"/>
      <c r="D64" s="93"/>
      <c r="E64" s="93"/>
      <c r="F64" s="93"/>
      <c r="G64" s="93"/>
      <c r="H64" s="93"/>
      <c r="I64" s="147"/>
      <c r="J64" s="147"/>
      <c r="K64" s="174"/>
      <c r="L64" s="147"/>
      <c r="M64" s="205"/>
      <c r="N64" s="205"/>
      <c r="O64" s="120"/>
      <c r="P64" s="124"/>
      <c r="Q64" s="120"/>
      <c r="R64" s="120"/>
      <c r="S64" s="120"/>
    </row>
    <row r="65" spans="1:16" ht="12.75" customHeight="1" x14ac:dyDescent="0.25">
      <c r="A65" s="90"/>
      <c r="B65" s="68"/>
      <c r="C65" s="89"/>
      <c r="D65" s="93"/>
      <c r="E65" s="93"/>
      <c r="F65" s="93"/>
      <c r="G65" s="93"/>
      <c r="H65" s="93"/>
      <c r="I65" s="147"/>
      <c r="J65" s="147"/>
      <c r="K65" s="174"/>
      <c r="L65" s="147"/>
      <c r="M65" s="205"/>
      <c r="N65" s="205"/>
      <c r="P65" s="125"/>
    </row>
    <row r="66" spans="1:16" ht="12.75" x14ac:dyDescent="0.2">
      <c r="A66" s="90"/>
      <c r="B66" s="68"/>
      <c r="C66" s="89"/>
      <c r="D66" s="93"/>
      <c r="E66" s="93"/>
      <c r="F66" s="93"/>
      <c r="G66" s="93"/>
      <c r="H66" s="93"/>
      <c r="I66" s="147"/>
      <c r="J66" s="147"/>
      <c r="K66" s="174"/>
      <c r="L66" s="147"/>
      <c r="M66" s="205"/>
      <c r="N66" s="205"/>
    </row>
    <row r="67" spans="1:16" ht="12.75" x14ac:dyDescent="0.2">
      <c r="A67" s="90"/>
      <c r="B67" s="68"/>
      <c r="C67" s="89"/>
      <c r="D67" s="93"/>
      <c r="E67" s="93"/>
      <c r="F67" s="93"/>
      <c r="G67" s="93"/>
      <c r="H67" s="93"/>
      <c r="I67" s="147"/>
      <c r="J67" s="147"/>
      <c r="K67" s="174"/>
      <c r="L67" s="147"/>
      <c r="M67" s="205"/>
      <c r="N67" s="205"/>
    </row>
    <row r="68" spans="1:16" ht="12.75" x14ac:dyDescent="0.2">
      <c r="A68" s="90"/>
      <c r="B68" s="68"/>
      <c r="C68" s="89"/>
      <c r="D68" s="93"/>
      <c r="E68" s="93"/>
      <c r="F68" s="93"/>
      <c r="G68" s="93"/>
      <c r="H68" s="93"/>
      <c r="I68" s="147"/>
      <c r="J68" s="147"/>
      <c r="K68" s="174"/>
      <c r="L68" s="147"/>
      <c r="M68" s="205"/>
      <c r="N68" s="205"/>
    </row>
    <row r="69" spans="1:16" ht="12.75" x14ac:dyDescent="0.2">
      <c r="A69" s="90"/>
      <c r="B69" s="68"/>
      <c r="C69" s="89"/>
      <c r="D69" s="93"/>
      <c r="E69" s="93"/>
      <c r="F69" s="93"/>
      <c r="G69" s="93"/>
      <c r="H69" s="93"/>
      <c r="I69" s="147"/>
      <c r="J69" s="147"/>
      <c r="K69" s="174"/>
      <c r="L69" s="147"/>
      <c r="M69" s="205"/>
      <c r="N69" s="205"/>
    </row>
    <row r="70" spans="1:16" ht="12.75" x14ac:dyDescent="0.2">
      <c r="A70" s="90"/>
      <c r="B70" s="68"/>
      <c r="C70" s="89"/>
      <c r="D70" s="93"/>
      <c r="E70" s="93"/>
      <c r="F70" s="93"/>
      <c r="G70" s="93"/>
      <c r="H70" s="93"/>
      <c r="I70" s="147"/>
      <c r="J70" s="147"/>
      <c r="K70" s="174"/>
      <c r="L70" s="147"/>
      <c r="M70" s="205"/>
      <c r="N70" s="205"/>
    </row>
    <row r="71" spans="1:16" ht="12.75" x14ac:dyDescent="0.2">
      <c r="A71" s="90"/>
      <c r="B71" s="68"/>
      <c r="C71" s="89"/>
      <c r="D71" s="93"/>
      <c r="E71" s="93"/>
      <c r="F71" s="93"/>
      <c r="G71" s="93"/>
      <c r="H71" s="93"/>
      <c r="I71" s="147"/>
      <c r="J71" s="147"/>
      <c r="K71" s="174"/>
      <c r="L71" s="147"/>
      <c r="M71" s="205"/>
      <c r="N71" s="205"/>
    </row>
    <row r="72" spans="1:16" ht="12.75" x14ac:dyDescent="0.2">
      <c r="A72" s="90"/>
      <c r="B72" s="68"/>
      <c r="C72" s="89"/>
      <c r="D72" s="93"/>
      <c r="E72" s="93"/>
      <c r="F72" s="93"/>
      <c r="G72" s="93"/>
      <c r="H72" s="93"/>
      <c r="I72" s="147"/>
      <c r="J72" s="147"/>
      <c r="K72" s="174"/>
      <c r="L72" s="147"/>
      <c r="M72" s="205"/>
      <c r="N72" s="205"/>
    </row>
    <row r="73" spans="1:16" ht="12.75" x14ac:dyDescent="0.2">
      <c r="A73" s="90"/>
      <c r="B73" s="68"/>
      <c r="C73" s="89"/>
      <c r="D73" s="93"/>
      <c r="E73" s="93"/>
      <c r="F73" s="93"/>
      <c r="G73" s="93"/>
      <c r="H73" s="93"/>
      <c r="I73" s="147"/>
      <c r="J73" s="147"/>
      <c r="K73" s="174"/>
      <c r="L73" s="147"/>
      <c r="M73" s="205"/>
      <c r="N73" s="205"/>
    </row>
    <row r="74" spans="1:16" ht="12.75" x14ac:dyDescent="0.2">
      <c r="A74" s="90"/>
      <c r="B74" s="68"/>
      <c r="C74" s="89"/>
      <c r="D74" s="93"/>
      <c r="E74" s="93"/>
      <c r="F74" s="93"/>
      <c r="G74" s="93"/>
      <c r="H74" s="93"/>
      <c r="I74" s="147"/>
      <c r="J74" s="147"/>
      <c r="K74" s="174"/>
      <c r="L74" s="147"/>
      <c r="M74" s="205"/>
      <c r="N74" s="205"/>
    </row>
    <row r="75" spans="1:16" ht="12.75" x14ac:dyDescent="0.2">
      <c r="A75" s="90"/>
      <c r="B75" s="68"/>
      <c r="C75" s="89"/>
      <c r="D75" s="93"/>
      <c r="E75" s="93"/>
      <c r="F75" s="93"/>
      <c r="G75" s="93"/>
      <c r="H75" s="93"/>
      <c r="I75" s="147"/>
      <c r="J75" s="147"/>
      <c r="K75" s="174"/>
      <c r="L75" s="147"/>
      <c r="M75" s="205"/>
      <c r="N75" s="205"/>
    </row>
    <row r="76" spans="1:16" ht="12.75" x14ac:dyDescent="0.2">
      <c r="A76" s="90"/>
      <c r="B76" s="68"/>
      <c r="C76" s="89"/>
      <c r="D76" s="93"/>
      <c r="E76" s="93"/>
      <c r="F76" s="93"/>
      <c r="G76" s="93"/>
      <c r="H76" s="93"/>
      <c r="I76" s="147"/>
      <c r="J76" s="147"/>
      <c r="K76" s="174"/>
      <c r="L76" s="147"/>
      <c r="M76" s="205"/>
      <c r="N76" s="205"/>
    </row>
    <row r="77" spans="1:16" ht="3" customHeight="1" x14ac:dyDescent="0.2">
      <c r="A77" s="90"/>
      <c r="B77" s="68"/>
      <c r="C77" s="89"/>
      <c r="D77" s="93"/>
      <c r="E77" s="93"/>
      <c r="F77" s="93"/>
      <c r="G77" s="93"/>
      <c r="H77" s="93"/>
      <c r="I77" s="147"/>
      <c r="J77" s="147"/>
      <c r="K77" s="174"/>
      <c r="L77" s="147"/>
      <c r="M77" s="205"/>
      <c r="N77" s="205"/>
    </row>
    <row r="78" spans="1:16" ht="12.75" customHeight="1" x14ac:dyDescent="0.2">
      <c r="A78" s="90"/>
      <c r="B78" s="68"/>
      <c r="C78" s="89"/>
      <c r="D78" s="93"/>
      <c r="E78" s="93"/>
      <c r="F78" s="93"/>
      <c r="G78" s="93"/>
      <c r="H78" s="93"/>
      <c r="I78" s="147"/>
      <c r="J78" s="147"/>
      <c r="K78" s="174"/>
      <c r="L78" s="147"/>
      <c r="M78" s="205"/>
      <c r="N78" s="205"/>
    </row>
    <row r="79" spans="1:16" ht="3.75" customHeight="1" x14ac:dyDescent="0.2">
      <c r="A79" s="90"/>
      <c r="B79" s="68"/>
      <c r="C79" s="89"/>
      <c r="D79" s="93"/>
      <c r="E79" s="93"/>
      <c r="F79" s="93"/>
      <c r="G79" s="93"/>
      <c r="H79" s="93"/>
      <c r="I79" s="147"/>
      <c r="J79" s="147"/>
      <c r="K79" s="174"/>
      <c r="L79" s="147"/>
      <c r="M79" s="205"/>
      <c r="N79" s="205"/>
    </row>
    <row r="80" spans="1:16" ht="12.75" customHeight="1" x14ac:dyDescent="0.2">
      <c r="A80" s="90"/>
      <c r="B80" s="68"/>
      <c r="C80" s="89"/>
      <c r="D80" s="93"/>
      <c r="E80" s="93"/>
      <c r="F80" s="93"/>
      <c r="G80" s="93"/>
      <c r="H80" s="93"/>
      <c r="I80" s="147"/>
      <c r="J80" s="147"/>
      <c r="K80" s="174"/>
      <c r="L80" s="147"/>
      <c r="M80" s="205"/>
      <c r="N80" s="205"/>
    </row>
    <row r="81" spans="1:14" ht="12.75" customHeight="1" x14ac:dyDescent="0.2">
      <c r="A81" s="90"/>
      <c r="B81" s="68"/>
      <c r="C81" s="89"/>
      <c r="D81" s="93"/>
      <c r="E81" s="93"/>
      <c r="F81" s="93"/>
      <c r="G81" s="93"/>
      <c r="H81" s="93"/>
      <c r="I81" s="147"/>
      <c r="J81" s="147"/>
      <c r="K81" s="174"/>
      <c r="L81" s="147"/>
      <c r="M81" s="205"/>
      <c r="N81" s="205"/>
    </row>
    <row r="82" spans="1:14" ht="12.75" customHeight="1" x14ac:dyDescent="0.2">
      <c r="A82" s="90"/>
      <c r="B82" s="68"/>
      <c r="C82" s="89"/>
      <c r="D82" s="93"/>
      <c r="E82" s="93"/>
      <c r="F82" s="93"/>
      <c r="G82" s="93"/>
      <c r="H82" s="93"/>
      <c r="I82" s="147"/>
      <c r="J82" s="147"/>
      <c r="K82" s="174"/>
      <c r="L82" s="147"/>
      <c r="M82" s="205"/>
      <c r="N82" s="205"/>
    </row>
    <row r="83" spans="1:14" ht="12.75" customHeight="1" x14ac:dyDescent="0.2">
      <c r="A83" s="90"/>
      <c r="B83" s="68"/>
      <c r="C83" s="89"/>
      <c r="D83" s="93"/>
      <c r="E83" s="93"/>
      <c r="F83" s="93"/>
      <c r="G83" s="93"/>
      <c r="H83" s="93"/>
      <c r="I83" s="147"/>
      <c r="J83" s="147"/>
      <c r="K83" s="174"/>
      <c r="L83" s="147"/>
      <c r="M83" s="205"/>
      <c r="N83" s="205"/>
    </row>
    <row r="84" spans="1:14" ht="12.75" customHeight="1" x14ac:dyDescent="0.2">
      <c r="A84" s="90"/>
      <c r="B84" s="68"/>
      <c r="C84" s="89"/>
      <c r="D84" s="93"/>
      <c r="E84" s="93"/>
      <c r="F84" s="93"/>
      <c r="G84" s="93"/>
      <c r="H84" s="93"/>
      <c r="I84" s="147"/>
      <c r="J84" s="147"/>
      <c r="K84" s="174"/>
      <c r="L84" s="147"/>
      <c r="M84" s="205"/>
      <c r="N84" s="205"/>
    </row>
    <row r="85" spans="1:14" ht="12.75" customHeight="1" x14ac:dyDescent="0.2">
      <c r="A85" s="90"/>
      <c r="B85" s="68"/>
      <c r="C85" s="89"/>
      <c r="D85" s="93"/>
      <c r="E85" s="93"/>
      <c r="F85" s="93"/>
      <c r="G85" s="93"/>
      <c r="H85" s="93"/>
      <c r="I85" s="147"/>
      <c r="J85" s="147"/>
      <c r="K85" s="174"/>
      <c r="L85" s="147"/>
      <c r="M85" s="205"/>
      <c r="N85" s="205"/>
    </row>
    <row r="86" spans="1:14" ht="4.5" customHeight="1" x14ac:dyDescent="0.2">
      <c r="A86" s="90"/>
      <c r="B86" s="68"/>
      <c r="C86" s="89"/>
      <c r="D86" s="93"/>
      <c r="E86" s="93"/>
      <c r="F86" s="93"/>
      <c r="G86" s="93"/>
      <c r="H86" s="93"/>
      <c r="I86" s="147"/>
      <c r="J86" s="147"/>
      <c r="K86" s="174"/>
      <c r="L86" s="147"/>
      <c r="M86" s="205"/>
      <c r="N86" s="205"/>
    </row>
    <row r="87" spans="1:14" ht="12.75" customHeight="1" x14ac:dyDescent="0.2">
      <c r="A87" s="90"/>
      <c r="B87" s="68"/>
      <c r="C87" s="89"/>
      <c r="D87" s="93"/>
      <c r="E87" s="93"/>
      <c r="F87" s="93"/>
      <c r="G87" s="93"/>
      <c r="H87" s="93"/>
      <c r="I87" s="147"/>
      <c r="J87" s="147"/>
      <c r="K87" s="174"/>
      <c r="L87" s="147"/>
      <c r="M87" s="205"/>
      <c r="N87" s="205"/>
    </row>
    <row r="88" spans="1:14" ht="12.75" customHeight="1" x14ac:dyDescent="0.2">
      <c r="A88" s="90"/>
      <c r="B88" s="68"/>
      <c r="C88" s="89"/>
      <c r="D88" s="93"/>
      <c r="E88" s="93"/>
      <c r="F88" s="93"/>
      <c r="G88" s="93"/>
      <c r="H88" s="93"/>
      <c r="I88" s="147"/>
      <c r="J88" s="147"/>
      <c r="K88" s="174"/>
      <c r="L88" s="147"/>
      <c r="M88" s="205"/>
      <c r="N88" s="205"/>
    </row>
    <row r="89" spans="1:14" ht="12.75" customHeight="1" x14ac:dyDescent="0.2">
      <c r="A89" s="90"/>
      <c r="B89" s="68"/>
      <c r="C89" s="89"/>
      <c r="D89" s="93"/>
      <c r="E89" s="93"/>
      <c r="F89" s="93"/>
      <c r="G89" s="93"/>
      <c r="H89" s="93"/>
      <c r="I89" s="147"/>
      <c r="J89" s="147"/>
      <c r="K89" s="174"/>
      <c r="L89" s="147"/>
      <c r="M89" s="205"/>
      <c r="N89" s="205"/>
    </row>
    <row r="90" spans="1:14" ht="12.75" customHeight="1" x14ac:dyDescent="0.2">
      <c r="A90" s="90"/>
      <c r="B90" s="68"/>
      <c r="C90" s="89"/>
      <c r="D90" s="93"/>
      <c r="E90" s="93"/>
      <c r="F90" s="93"/>
      <c r="G90" s="93"/>
      <c r="H90" s="93"/>
      <c r="I90" s="147"/>
      <c r="J90" s="147"/>
      <c r="K90" s="174"/>
      <c r="L90" s="147"/>
      <c r="M90" s="205"/>
      <c r="N90" s="205"/>
    </row>
    <row r="91" spans="1:14" ht="12.75" customHeight="1" x14ac:dyDescent="0.2">
      <c r="A91" s="90"/>
      <c r="B91" s="68"/>
      <c r="C91" s="89"/>
      <c r="D91" s="93"/>
      <c r="E91" s="93"/>
      <c r="F91" s="93"/>
      <c r="G91" s="93"/>
      <c r="H91" s="93"/>
      <c r="I91" s="147"/>
      <c r="J91" s="147"/>
      <c r="K91" s="174"/>
      <c r="L91" s="147"/>
      <c r="M91" s="205"/>
      <c r="N91" s="205"/>
    </row>
    <row r="92" spans="1:14" ht="27.75" customHeight="1" x14ac:dyDescent="0.2">
      <c r="A92" s="90"/>
      <c r="B92" s="68"/>
      <c r="C92" s="89"/>
      <c r="D92" s="93"/>
      <c r="E92" s="93"/>
      <c r="F92" s="93"/>
      <c r="G92" s="93"/>
      <c r="H92" s="93"/>
      <c r="I92" s="147"/>
      <c r="J92" s="147"/>
      <c r="K92" s="174"/>
      <c r="L92" s="147"/>
      <c r="M92" s="205"/>
      <c r="N92" s="205"/>
    </row>
    <row r="93" spans="1:14" ht="59.25" customHeight="1" x14ac:dyDescent="0.2">
      <c r="A93" s="90"/>
      <c r="B93" s="68"/>
      <c r="C93" s="89"/>
      <c r="D93" s="93"/>
      <c r="E93" s="93"/>
      <c r="F93" s="93"/>
      <c r="G93" s="93"/>
      <c r="H93" s="93"/>
      <c r="I93" s="147"/>
      <c r="J93" s="147"/>
      <c r="K93" s="174"/>
      <c r="L93" s="147"/>
      <c r="M93" s="205"/>
      <c r="N93" s="205"/>
    </row>
    <row r="94" spans="1:14" ht="42.75" customHeight="1" x14ac:dyDescent="0.2">
      <c r="A94" s="46">
        <v>5</v>
      </c>
      <c r="B94" s="17" t="s">
        <v>13</v>
      </c>
      <c r="C94" s="32" t="s">
        <v>27</v>
      </c>
      <c r="D94" s="92" t="s">
        <v>14</v>
      </c>
      <c r="E94" s="92"/>
      <c r="F94" s="92"/>
      <c r="G94" s="92"/>
      <c r="H94" s="92"/>
      <c r="I94" s="146"/>
      <c r="J94" s="146"/>
      <c r="K94" s="173"/>
      <c r="L94" s="146"/>
      <c r="M94" s="204"/>
      <c r="N94" s="204"/>
    </row>
    <row r="95" spans="1:14" ht="42.75" customHeight="1" x14ac:dyDescent="0.2">
      <c r="A95" s="46">
        <v>6</v>
      </c>
      <c r="B95" s="17" t="s">
        <v>138</v>
      </c>
      <c r="C95" s="32"/>
      <c r="D95" s="92" t="s">
        <v>139</v>
      </c>
      <c r="E95" s="92"/>
      <c r="F95" s="92"/>
      <c r="G95" s="92"/>
      <c r="H95" s="92"/>
      <c r="I95" s="146"/>
      <c r="J95" s="146"/>
      <c r="K95" s="173"/>
      <c r="L95" s="146"/>
      <c r="M95" s="204"/>
      <c r="N95" s="204"/>
    </row>
    <row r="96" spans="1:14" ht="29.25" customHeight="1" x14ac:dyDescent="0.2">
      <c r="A96" s="46">
        <v>7</v>
      </c>
      <c r="B96" s="17" t="s">
        <v>15</v>
      </c>
      <c r="C96" s="48"/>
      <c r="D96" s="94"/>
      <c r="E96" s="94"/>
      <c r="F96" s="94"/>
      <c r="G96" s="94"/>
      <c r="H96" s="94"/>
      <c r="I96" s="148"/>
      <c r="J96" s="148"/>
      <c r="K96" s="175"/>
      <c r="L96" s="148"/>
      <c r="M96" s="206"/>
      <c r="N96" s="206"/>
    </row>
    <row r="97" spans="1:14" x14ac:dyDescent="0.25">
      <c r="A97" s="20"/>
      <c r="B97" s="21"/>
      <c r="C97" s="35"/>
      <c r="D97" s="35"/>
      <c r="E97" s="13"/>
      <c r="F97" s="100"/>
      <c r="G97" s="111"/>
      <c r="H97" s="111"/>
      <c r="I97" s="149"/>
      <c r="J97" s="149"/>
      <c r="K97" s="176"/>
      <c r="L97" s="149"/>
      <c r="M97" s="207"/>
      <c r="N97" s="207"/>
    </row>
    <row r="98" spans="1:14" ht="12.75" x14ac:dyDescent="0.2">
      <c r="A98" s="88" t="s">
        <v>10</v>
      </c>
      <c r="B98" s="88"/>
      <c r="C98" s="88"/>
      <c r="D98" s="88"/>
      <c r="E98" s="88"/>
      <c r="F98" s="88"/>
      <c r="G98" s="88"/>
      <c r="H98" s="88"/>
      <c r="I98" s="150"/>
      <c r="J98" s="150"/>
      <c r="K98" s="177"/>
      <c r="L98" s="150"/>
      <c r="M98" s="208"/>
      <c r="N98" s="208"/>
    </row>
    <row r="99" spans="1:14" ht="32.25" customHeight="1" x14ac:dyDescent="0.2">
      <c r="A99" s="88" t="s">
        <v>17</v>
      </c>
      <c r="B99" s="88"/>
      <c r="C99" s="88"/>
      <c r="D99" s="88"/>
      <c r="E99" s="88"/>
      <c r="F99" s="88"/>
      <c r="G99" s="88"/>
      <c r="H99" s="88"/>
      <c r="I99" s="150"/>
      <c r="J99" s="150"/>
      <c r="K99" s="177"/>
      <c r="L99" s="150"/>
      <c r="M99" s="208"/>
      <c r="N99" s="208"/>
    </row>
    <row r="100" spans="1:14" ht="31.5" customHeight="1" x14ac:dyDescent="0.2">
      <c r="A100" s="88" t="s">
        <v>18</v>
      </c>
      <c r="B100" s="88"/>
      <c r="C100" s="88"/>
      <c r="D100" s="88"/>
      <c r="E100" s="88"/>
      <c r="F100" s="88"/>
      <c r="G100" s="88"/>
      <c r="H100" s="88"/>
      <c r="I100" s="150"/>
      <c r="J100" s="150"/>
      <c r="K100" s="177"/>
      <c r="L100" s="150"/>
      <c r="M100" s="208"/>
      <c r="N100" s="208"/>
    </row>
    <row r="103" spans="1:14" x14ac:dyDescent="0.25">
      <c r="A103" s="22"/>
      <c r="B103" s="23"/>
      <c r="C103" s="35"/>
      <c r="D103" s="35"/>
      <c r="E103" s="13"/>
      <c r="F103" s="100"/>
      <c r="G103" s="100"/>
      <c r="H103" s="24"/>
      <c r="I103" s="151"/>
      <c r="J103" s="151"/>
      <c r="K103" s="178"/>
      <c r="L103" s="151"/>
      <c r="M103" s="209"/>
      <c r="N103" s="209"/>
    </row>
    <row r="104" spans="1:14" x14ac:dyDescent="0.25">
      <c r="A104" s="25" t="s">
        <v>5</v>
      </c>
      <c r="E104" s="26"/>
      <c r="F104" s="112"/>
      <c r="G104" s="112"/>
      <c r="H104" s="98" t="s">
        <v>2</v>
      </c>
      <c r="I104" s="152"/>
      <c r="J104" s="152"/>
      <c r="K104" s="179"/>
      <c r="L104" s="152"/>
      <c r="M104" s="210"/>
      <c r="N104" s="210"/>
    </row>
    <row r="105" spans="1:14" x14ac:dyDescent="0.25">
      <c r="A105" s="25"/>
      <c r="B105" s="27"/>
      <c r="E105" s="26"/>
      <c r="F105" s="112"/>
      <c r="G105" s="112"/>
    </row>
    <row r="106" spans="1:14" x14ac:dyDescent="0.25">
      <c r="A106" s="25"/>
      <c r="B106" s="27"/>
      <c r="E106" s="26"/>
      <c r="F106" s="112"/>
      <c r="G106" s="112"/>
    </row>
    <row r="107" spans="1:14" x14ac:dyDescent="0.25">
      <c r="A107" s="28" t="s">
        <v>19</v>
      </c>
      <c r="B107" s="27"/>
      <c r="E107" s="26"/>
      <c r="F107" s="112"/>
      <c r="G107" s="112"/>
    </row>
    <row r="108" spans="1:14" x14ac:dyDescent="0.25">
      <c r="A108" s="28" t="s">
        <v>20</v>
      </c>
      <c r="B108" s="27"/>
      <c r="E108" s="26"/>
      <c r="F108" s="112"/>
      <c r="G108" s="112"/>
    </row>
    <row r="109" spans="1:14" x14ac:dyDescent="0.25">
      <c r="A109" s="28" t="s">
        <v>21</v>
      </c>
      <c r="B109" s="27"/>
      <c r="E109" s="26"/>
      <c r="F109" s="112"/>
      <c r="G109" s="112"/>
    </row>
    <row r="110" spans="1:14" x14ac:dyDescent="0.25">
      <c r="A110" s="28" t="s">
        <v>22</v>
      </c>
      <c r="B110" s="27"/>
      <c r="E110" s="26"/>
      <c r="F110" s="112"/>
      <c r="G110" s="112"/>
    </row>
    <row r="111" spans="1:14" x14ac:dyDescent="0.25">
      <c r="A111" s="28" t="s">
        <v>23</v>
      </c>
      <c r="B111" s="27"/>
      <c r="E111" s="26"/>
      <c r="F111" s="112"/>
      <c r="G111" s="112"/>
    </row>
    <row r="112" spans="1:14" x14ac:dyDescent="0.25">
      <c r="A112" s="25"/>
      <c r="B112" s="27"/>
      <c r="E112" s="26"/>
      <c r="F112" s="112"/>
      <c r="G112" s="112"/>
    </row>
  </sheetData>
  <autoFilter ref="A9:N96" xr:uid="{00000000-0001-0000-0000-000000000000}">
    <filterColumn colId="2" showButton="0"/>
    <filterColumn colId="3" showButton="0"/>
    <filterColumn colId="5" showButton="0"/>
    <filterColumn colId="6" showButton="0"/>
  </autoFilter>
  <mergeCells count="89">
    <mergeCell ref="M13:M15"/>
    <mergeCell ref="M16:M18"/>
    <mergeCell ref="M20:M21"/>
    <mergeCell ref="M22:M23"/>
    <mergeCell ref="M37:M38"/>
    <mergeCell ref="N13:N15"/>
    <mergeCell ref="N16:N18"/>
    <mergeCell ref="N20:N21"/>
    <mergeCell ref="N22:N23"/>
    <mergeCell ref="N37:N38"/>
    <mergeCell ref="I37:I38"/>
    <mergeCell ref="J13:J15"/>
    <mergeCell ref="J16:J18"/>
    <mergeCell ref="J20:J21"/>
    <mergeCell ref="J22:J23"/>
    <mergeCell ref="J37:J38"/>
    <mergeCell ref="F54:H54"/>
    <mergeCell ref="F56:H56"/>
    <mergeCell ref="L13:L15"/>
    <mergeCell ref="L16:L18"/>
    <mergeCell ref="L20:L21"/>
    <mergeCell ref="L22:L23"/>
    <mergeCell ref="L37:L38"/>
    <mergeCell ref="K13:K15"/>
    <mergeCell ref="K16:K18"/>
    <mergeCell ref="K20:K21"/>
    <mergeCell ref="K22:K23"/>
    <mergeCell ref="K37:K38"/>
    <mergeCell ref="I13:I15"/>
    <mergeCell ref="I16:I18"/>
    <mergeCell ref="I20:I21"/>
    <mergeCell ref="I22:I23"/>
    <mergeCell ref="G22:G23"/>
    <mergeCell ref="H22:H23"/>
    <mergeCell ref="F37:F38"/>
    <mergeCell ref="G37:G38"/>
    <mergeCell ref="H37:H38"/>
    <mergeCell ref="B55:E55"/>
    <mergeCell ref="F55:H55"/>
    <mergeCell ref="A100:H100"/>
    <mergeCell ref="C59:C93"/>
    <mergeCell ref="B59:B93"/>
    <mergeCell ref="A59:A93"/>
    <mergeCell ref="A98:H98"/>
    <mergeCell ref="A99:H99"/>
    <mergeCell ref="D57:H57"/>
    <mergeCell ref="D58:H58"/>
    <mergeCell ref="D59:H93"/>
    <mergeCell ref="D94:H94"/>
    <mergeCell ref="D96:H96"/>
    <mergeCell ref="D95:H95"/>
    <mergeCell ref="A1:B1"/>
    <mergeCell ref="A4:B4"/>
    <mergeCell ref="A6:B6"/>
    <mergeCell ref="A7:B7"/>
    <mergeCell ref="C13:C15"/>
    <mergeCell ref="C2:H2"/>
    <mergeCell ref="B11:B49"/>
    <mergeCell ref="D37:D38"/>
    <mergeCell ref="C37:C38"/>
    <mergeCell ref="F9:H9"/>
    <mergeCell ref="C9:E9"/>
    <mergeCell ref="A3:B3"/>
    <mergeCell ref="C3:H3"/>
    <mergeCell ref="A11:A49"/>
    <mergeCell ref="D13:D15"/>
    <mergeCell ref="C16:C18"/>
    <mergeCell ref="G1:H1"/>
    <mergeCell ref="C20:C21"/>
    <mergeCell ref="D20:D21"/>
    <mergeCell ref="C22:C23"/>
    <mergeCell ref="D22:D23"/>
    <mergeCell ref="D16:D18"/>
    <mergeCell ref="F13:F15"/>
    <mergeCell ref="G13:G15"/>
    <mergeCell ref="H13:H15"/>
    <mergeCell ref="F16:F18"/>
    <mergeCell ref="G16:G18"/>
    <mergeCell ref="H16:H18"/>
    <mergeCell ref="F20:F21"/>
    <mergeCell ref="G20:G21"/>
    <mergeCell ref="H20:H21"/>
    <mergeCell ref="F22:F23"/>
    <mergeCell ref="B52:E52"/>
    <mergeCell ref="B53:E53"/>
    <mergeCell ref="F52:H52"/>
    <mergeCell ref="F50:H50"/>
    <mergeCell ref="F53:H53"/>
    <mergeCell ref="B50:E50"/>
  </mergeCells>
  <phoneticPr fontId="1" type="noConversion"/>
  <pageMargins left="0.75" right="0.75" top="1" bottom="1" header="0.5" footer="0.5"/>
  <pageSetup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Лист3 (2)</vt:lpstr>
      <vt:lpstr>Лист3</vt:lpstr>
      <vt:lpstr>Лист3!Область_печати</vt:lpstr>
      <vt:lpstr>'Лист3 (2)'!Область_печати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2025-07-01T12:08:59Z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