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ЛОС\"/>
    </mc:Choice>
  </mc:AlternateContent>
  <xr:revisionPtr revIDLastSave="0" documentId="13_ncr:1_{A9C4A64B-1049-48F6-A6A3-66C706799201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Лист1!$A$1:$F$39</definedName>
    <definedName name="_xlnm.Print_Area" localSheetId="1">Лист2!$A$1:$F$38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H19" i="2"/>
  <c r="L14" i="2"/>
  <c r="K14" i="2"/>
  <c r="J29" i="2"/>
  <c r="D26" i="2"/>
  <c r="D27" i="2" s="1"/>
  <c r="D25" i="2"/>
  <c r="H21" i="2" l="1"/>
  <c r="K18" i="2"/>
  <c r="K16" i="2"/>
  <c r="I21" i="2"/>
  <c r="D21" i="2" s="1"/>
  <c r="D22" i="2" s="1"/>
  <c r="D23" i="2" s="1"/>
  <c r="D27" i="1"/>
  <c r="D26" i="1"/>
  <c r="D25" i="1"/>
  <c r="H21" i="1"/>
  <c r="I21" i="1" s="1"/>
  <c r="H19" i="1"/>
  <c r="D18" i="1"/>
  <c r="H17" i="1"/>
  <c r="D16" i="1"/>
  <c r="D21" i="1" l="1"/>
  <c r="D22" i="1" s="1"/>
  <c r="D23" i="1" s="1"/>
</calcChain>
</file>

<file path=xl/sharedStrings.xml><?xml version="1.0" encoding="utf-8"?>
<sst xmlns="http://schemas.openxmlformats.org/spreadsheetml/2006/main" count="123" uniqueCount="80">
  <si>
    <t xml:space="preserve">ВЕДОМОСТЬ ОБЪЕМОВ РАБОТ </t>
  </si>
  <si>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</si>
  <si>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</si>
  <si>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</si>
  <si>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</si>
  <si>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 и др.</t>
  </si>
  <si>
    <t>м2</t>
  </si>
  <si>
    <t>Примечания:</t>
  </si>
  <si>
    <t xml:space="preserve">ООО «Проминжиниринг» Руководитель проекта: </t>
  </si>
  <si>
    <t>Колдашов С.А.</t>
  </si>
  <si>
    <t xml:space="preserve">АО «Метровагонмаш» Руководитель проекта: </t>
  </si>
  <si>
    <t>Трусов М.Е.</t>
  </si>
  <si>
    <t>Демонтаж старого асфальтобетонного покрытия толщиной 10 см</t>
  </si>
  <si>
    <t xml:space="preserve">Примечнаие </t>
  </si>
  <si>
    <t>Демонтаж старого покрытия дороги</t>
  </si>
  <si>
    <t>м3/т</t>
  </si>
  <si>
    <t xml:space="preserve">Устройство асфальтобетонного покрытия </t>
  </si>
  <si>
    <t>Разлив битума нефтяного дорожного БНД 60/90, БНД 90/130</t>
  </si>
  <si>
    <t>0,8 кг/м2</t>
  </si>
  <si>
    <t>т</t>
  </si>
  <si>
    <t>Розлив битума нефтяного дорожного БНД 60/90, БНД 90/130</t>
  </si>
  <si>
    <t>0,3 кг/м2</t>
  </si>
  <si>
    <t xml:space="preserve">Утилизаия отходов </t>
  </si>
  <si>
    <t>Погрузка грунта механизированным способом</t>
  </si>
  <si>
    <t>Утилизация отходов 4-5 класса опасности</t>
  </si>
  <si>
    <r>
      <t xml:space="preserve">Утверждаю 
</t>
    </r>
    <r>
      <rPr>
        <sz val="9"/>
        <color rgb="FF000000"/>
        <rFont val="ISOCPEUR"/>
        <family val="2"/>
        <charset val="204"/>
      </rPr>
      <t xml:space="preserve">
АО "МЕТРОВАГОНМАШ"
________________А.С. Никишин
"_____" ___________ 2024 г.</t>
    </r>
  </si>
  <si>
    <t xml:space="preserve">Устройство покрытия из горячих асфальтобетонных смесей асфальтоукладчиками второго типоразмера, толщина слоя 5 см </t>
  </si>
  <si>
    <t>Устройство покрытия из горячих асфальтобетонных смесей асфальтоукладчиками второго типоразмера, толщина слоя 5 см</t>
  </si>
  <si>
    <t>толщина 0,10</t>
  </si>
  <si>
    <r>
      <t>толщина 0,1
вес 1 м3 = 1,</t>
    </r>
    <r>
      <rPr>
        <sz val="9"/>
        <color rgb="FFFF0000"/>
        <rFont val="ISOCPEUR"/>
        <family val="2"/>
        <charset val="204"/>
      </rPr>
      <t>8</t>
    </r>
    <r>
      <rPr>
        <sz val="9"/>
        <color rgb="FF000000"/>
        <rFont val="ISOCPEUR"/>
        <family val="2"/>
        <charset val="204"/>
      </rPr>
      <t xml:space="preserve"> т</t>
    </r>
  </si>
  <si>
    <t>м2/ м3</t>
  </si>
  <si>
    <t>Нужен КП на утилизацию асфальта</t>
  </si>
  <si>
    <t>Производство работ осуществляется на территории действующего предприятия с наличием в зоне производства работ</t>
  </si>
  <si>
    <t xml:space="preserve"> - разветвленная сеть транспортных и инженерных коммуникаций;                                                                                              - стесненные условия для складирования материалов;                                                                                                             </t>
  </si>
  <si>
    <t>Смеси асфальтобетонные плотные крупнозернистые тип Б марка II</t>
  </si>
  <si>
    <t xml:space="preserve">Смеси асфальтобетонные плотные мелкозернистые тип Б марка I </t>
  </si>
  <si>
    <r>
      <t xml:space="preserve">Перевозка грузов I класса автомобилями-самосвалами грузоподъемностью 10 т на расстояние </t>
    </r>
    <r>
      <rPr>
        <sz val="9"/>
        <color rgb="FFFF0000"/>
        <rFont val="ISOCPEUR"/>
        <family val="2"/>
        <charset val="204"/>
      </rPr>
      <t>до 35 км</t>
    </r>
  </si>
  <si>
    <t>Объект: Асфальтирование дороги от АБК цеха №51 до ЛОС</t>
  </si>
  <si>
    <t>9701*0,8/1000</t>
  </si>
  <si>
    <t>9701*0,1</t>
  </si>
  <si>
    <t>9701/970,1</t>
  </si>
  <si>
    <t>9701*23,14*5/1000=1122 тн</t>
  </si>
  <si>
    <t>9701*0,3/1000</t>
  </si>
  <si>
    <t>9701*24,16*5/1000=1172 тн</t>
  </si>
  <si>
    <t>Выправление рельсового пути</t>
  </si>
  <si>
    <t>м.п.</t>
  </si>
  <si>
    <t>2*10*18</t>
  </si>
  <si>
    <t>Нивелирование рельсового пути по отметке асфальта</t>
  </si>
  <si>
    <t>Демонтаж водоотводного лотка ж/д пути</t>
  </si>
  <si>
    <t>Прокладка вдоль каждого рельса, металл утилизируется на заводе</t>
  </si>
  <si>
    <t>Уголок стальной 50х50х5, 3,77кг*360=1357,2кг</t>
  </si>
  <si>
    <t>Установка водоотводного лотка ж/д пути</t>
  </si>
  <si>
    <t>3395,35*0,8/1000</t>
  </si>
  <si>
    <t>3395,35*0,3/1000</t>
  </si>
  <si>
    <t xml:space="preserve">Представитель заказчика </t>
  </si>
  <si>
    <t>Представитель технического заказчика</t>
  </si>
  <si>
    <t>Перевозка грузов I класса автомобилями-самосвалами грузоподъемностью 10 т на расстояние до 35 км</t>
  </si>
  <si>
    <t>Ремонт колодцев</t>
  </si>
  <si>
    <t>Устройство бетонной подготовки</t>
  </si>
  <si>
    <t>м3</t>
  </si>
  <si>
    <t>Демонтаж частит колодца</t>
  </si>
  <si>
    <t>8х48х0,07</t>
  </si>
  <si>
    <t>Люк чугунный (тип Т) - 40 шт
Дождеприемник Дб2 - 8 шт
Плита перекрытия колодцев ПП 10-2 - 48 шт</t>
  </si>
  <si>
    <t>Монтаж части колодца</t>
  </si>
  <si>
    <t>Устройство покрытия из горячих асфальтобетонных смесей асфальтоукладчиками второго типоразмера, толщина слоя 7 см</t>
  </si>
  <si>
    <t>Установка бордюрного камня</t>
  </si>
  <si>
    <t>Демонтаж старого бордюрного камня БР100.30.15</t>
  </si>
  <si>
    <t>шт</t>
  </si>
  <si>
    <t>Монтаж бордюрного камня БР100.30.15</t>
  </si>
  <si>
    <t>толщина 0,1
вес 1 м3 = 1,8 т</t>
  </si>
  <si>
    <t>Объект: Ямочный ремонт участка дороги от АБК цеха №51 до КПП№2</t>
  </si>
  <si>
    <t>Морозов А.А.</t>
  </si>
  <si>
    <t>Демонтаж старого асфальтобетонного покрытия толщиной 12 см</t>
  </si>
  <si>
    <t>3395,35*0,12</t>
  </si>
  <si>
    <t>3395,35/407,44</t>
  </si>
  <si>
    <t>3395,35*24,16*5/1000=410,16 тн</t>
  </si>
  <si>
    <t>3395,35*23,14*5/1000=393 тн</t>
  </si>
  <si>
    <t>шпалы - ж/б или дер?</t>
  </si>
  <si>
    <t>это обрамление? А где сам лоток, какой материал?</t>
  </si>
  <si>
    <t>без погрузки и утилизации?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</si>
</sst>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9"/>
      <color theme="1"/>
      <name val="ISOCPEUR"/>
      <family val="2"/>
      <charset val="204"/>
    </font>
    <font>
      <b/>
      <sz val="9"/>
      <color rgb="FF000000"/>
      <name val="ISOCPEUR"/>
      <family val="2"/>
      <charset val="204"/>
    </font>
    <font>
      <sz val="9"/>
      <color rgb="FF000000"/>
      <name val="ISOCPEUR"/>
      <family val="2"/>
      <charset val="204"/>
    </font>
    <font>
      <b/>
      <sz val="9"/>
      <name val="ISOCPEUR"/>
      <family val="2"/>
      <charset val="204"/>
    </font>
    <font>
      <sz val="9"/>
      <name val="ISOCPEUR"/>
      <family val="2"/>
      <charset val="204"/>
    </font>
    <font>
      <sz val="10"/>
      <name val="Arial Cyr"/>
      <charset val="204"/>
    </font>
    <font>
      <sz val="8"/>
      <color rgb="FF000000"/>
      <name val="ISOCPEUR"/>
      <family val="2"/>
      <charset val="204"/>
    </font>
    <font>
      <sz val="11"/>
      <color theme="1"/>
      <name val="ISOCPEUR"/>
      <family val="2"/>
      <charset val="204"/>
    </font>
    <font>
      <sz val="8"/>
      <name val="ISOCPEUR"/>
      <family val="2"/>
      <charset val="204"/>
    </font>
    <font>
      <sz val="9"/>
      <color rgb="FFFF0000"/>
      <name val="ISOCPEUR"/>
      <family val="2"/>
      <charset val="204"/>
    </font>
    <font>
      <sz val="9"/>
      <color rgb="FFFF0000"/>
      <name val="ISOCPEUR"/>
      <family val="2"/>
      <charset val="204"/>
    </font>
    <font>
      <b/>
      <sz val="9"/>
      <color rgb="FFFF0000"/>
      <name val="ISOCPEUR"/>
      <family val="2"/>
      <charset val="204"/>
    </font>
    <font>
      <sz val="8"/>
      <color rgb="FFFF0000"/>
      <name val="ISOCPEU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3" fontId="5" fillId="3" borderId="10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B3A92DE5-0D36-47C7-8A02-D13156EB055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view="pageBreakPreview" zoomScale="115" zoomScaleNormal="85" zoomScaleSheetLayoutView="115" workbookViewId="0">
      <selection activeCell="F32" sqref="F32"/>
    </sheetView>
  </sheetViews>
  <sheetFormatPr defaultColWidth="9.140625" defaultRowHeight="12"/>
  <cols>
    <col min="1" max="1" width="5.42578125" style="1" customWidth="1"/>
    <col min="2" max="2" width="44.7109375" style="1" customWidth="1"/>
    <col min="3" max="3" width="6.42578125" style="1" customWidth="1"/>
    <col min="4" max="4" width="13.85546875" style="1" customWidth="1"/>
    <col min="5" max="5" width="20.5703125" style="1" customWidth="1"/>
    <col min="6" max="6" width="35" style="4" customWidth="1"/>
    <col min="7" max="16384" width="9.140625" style="1"/>
  </cols>
  <sheetData>
    <row r="1" spans="1:6" ht="17.45" customHeight="1">
      <c r="C1" s="68" t="s">
        <v>25</v>
      </c>
      <c r="D1" s="68"/>
      <c r="E1" s="68"/>
      <c r="F1" s="68"/>
    </row>
    <row r="2" spans="1:6" ht="17.45" customHeight="1">
      <c r="C2" s="68"/>
      <c r="D2" s="68"/>
      <c r="E2" s="68"/>
      <c r="F2" s="68"/>
    </row>
    <row r="3" spans="1:6" ht="17.45" customHeight="1">
      <c r="C3" s="68"/>
      <c r="D3" s="68"/>
      <c r="E3" s="68"/>
      <c r="F3" s="68"/>
    </row>
    <row r="4" spans="1:6" ht="17.45" customHeight="1">
      <c r="C4" s="68"/>
      <c r="D4" s="68"/>
      <c r="E4" s="68"/>
      <c r="F4" s="68"/>
    </row>
    <row r="5" spans="1:6" ht="17.45" customHeight="1">
      <c r="C5" s="68"/>
      <c r="D5" s="68"/>
      <c r="E5" s="68"/>
      <c r="F5" s="68"/>
    </row>
    <row r="6" spans="1:6" ht="17.45" customHeight="1">
      <c r="C6" s="68"/>
      <c r="D6" s="68"/>
      <c r="E6" s="68"/>
      <c r="F6" s="68"/>
    </row>
    <row r="7" spans="1:6">
      <c r="C7" s="2"/>
      <c r="D7" s="2"/>
      <c r="E7" s="2"/>
      <c r="F7" s="3"/>
    </row>
    <row r="8" spans="1:6">
      <c r="A8" s="71" t="s">
        <v>0</v>
      </c>
      <c r="B8" s="71"/>
      <c r="C8" s="71"/>
      <c r="D8" s="71"/>
      <c r="E8" s="71"/>
      <c r="F8" s="71"/>
    </row>
    <row r="9" spans="1:6" ht="24.75" customHeight="1">
      <c r="A9" s="72" t="s">
        <v>37</v>
      </c>
      <c r="B9" s="72"/>
      <c r="C9" s="72"/>
      <c r="D9" s="72"/>
      <c r="E9" s="72"/>
      <c r="F9" s="72"/>
    </row>
    <row r="10" spans="1:6" ht="12.75" thickBot="1">
      <c r="D10" s="4"/>
      <c r="E10" s="4"/>
    </row>
    <row r="11" spans="1:6" ht="63" customHeight="1">
      <c r="A11" s="5" t="s">
        <v>1</v>
      </c>
      <c r="B11" s="6" t="s">
        <v>2</v>
      </c>
      <c r="C11" s="6" t="s">
        <v>3</v>
      </c>
      <c r="D11" s="6" t="s">
        <v>4</v>
      </c>
      <c r="E11" s="30" t="s">
        <v>13</v>
      </c>
      <c r="F11" s="7" t="s">
        <v>5</v>
      </c>
    </row>
    <row r="12" spans="1:6" ht="12.75" thickBot="1">
      <c r="A12" s="8">
        <v>1</v>
      </c>
      <c r="B12" s="9">
        <v>3</v>
      </c>
      <c r="C12" s="9">
        <v>4</v>
      </c>
      <c r="D12" s="9">
        <v>5</v>
      </c>
      <c r="E12" s="31"/>
      <c r="F12" s="10">
        <v>6</v>
      </c>
    </row>
    <row r="13" spans="1:6">
      <c r="A13" s="73" t="s">
        <v>14</v>
      </c>
      <c r="B13" s="74"/>
      <c r="C13" s="74"/>
      <c r="D13" s="74"/>
      <c r="E13" s="74"/>
      <c r="F13" s="75"/>
    </row>
    <row r="14" spans="1:6" ht="24.75" thickBot="1">
      <c r="A14" s="12">
        <v>1</v>
      </c>
      <c r="B14" s="14" t="s">
        <v>12</v>
      </c>
      <c r="C14" s="11" t="s">
        <v>30</v>
      </c>
      <c r="D14" s="82" t="s">
        <v>40</v>
      </c>
      <c r="E14" s="32"/>
      <c r="F14" s="13" t="s">
        <v>39</v>
      </c>
    </row>
    <row r="15" spans="1:6">
      <c r="A15" s="73" t="s">
        <v>16</v>
      </c>
      <c r="B15" s="74"/>
      <c r="C15" s="74"/>
      <c r="D15" s="74"/>
      <c r="E15" s="74"/>
      <c r="F15" s="75"/>
    </row>
    <row r="16" spans="1:6" ht="24">
      <c r="A16" s="33">
        <v>7</v>
      </c>
      <c r="B16" s="36" t="s">
        <v>17</v>
      </c>
      <c r="C16" s="37" t="s">
        <v>19</v>
      </c>
      <c r="D16" s="77">
        <f>9701*0.8/1000</f>
        <v>7.7608000000000006</v>
      </c>
      <c r="E16" s="34" t="s">
        <v>18</v>
      </c>
      <c r="F16" s="41" t="s">
        <v>38</v>
      </c>
    </row>
    <row r="17" spans="1:9" ht="60">
      <c r="A17" s="33">
        <v>8</v>
      </c>
      <c r="B17" s="36" t="s">
        <v>27</v>
      </c>
      <c r="C17" s="37" t="s">
        <v>6</v>
      </c>
      <c r="D17" s="78">
        <v>9701</v>
      </c>
      <c r="E17" s="38" t="s">
        <v>34</v>
      </c>
      <c r="F17" s="83" t="s">
        <v>41</v>
      </c>
      <c r="H17" s="1">
        <f>9701*23.14*5/1000</f>
        <v>1122.4057000000003</v>
      </c>
    </row>
    <row r="18" spans="1:9" ht="24">
      <c r="A18" s="33">
        <v>9</v>
      </c>
      <c r="B18" s="36" t="s">
        <v>20</v>
      </c>
      <c r="C18" s="37" t="s">
        <v>19</v>
      </c>
      <c r="D18" s="77">
        <f>9701*0.3/1000</f>
        <v>2.9102999999999999</v>
      </c>
      <c r="E18" s="34" t="s">
        <v>21</v>
      </c>
      <c r="F18" s="41" t="s">
        <v>42</v>
      </c>
    </row>
    <row r="19" spans="1:9" ht="60.75" thickBot="1">
      <c r="A19" s="8">
        <v>10</v>
      </c>
      <c r="B19" s="15" t="s">
        <v>26</v>
      </c>
      <c r="C19" s="9" t="s">
        <v>6</v>
      </c>
      <c r="D19" s="79">
        <v>9701</v>
      </c>
      <c r="E19" s="39" t="s">
        <v>35</v>
      </c>
      <c r="F19" s="84" t="s">
        <v>43</v>
      </c>
      <c r="H19" s="1">
        <f>9701*24.16*5/1000</f>
        <v>1171.8808000000001</v>
      </c>
    </row>
    <row r="20" spans="1:9">
      <c r="A20" s="73" t="s">
        <v>22</v>
      </c>
      <c r="B20" s="74"/>
      <c r="C20" s="74"/>
      <c r="D20" s="74"/>
      <c r="E20" s="74"/>
      <c r="F20" s="75"/>
    </row>
    <row r="21" spans="1:9" ht="24">
      <c r="A21" s="12">
        <v>11</v>
      </c>
      <c r="B21" s="40" t="s">
        <v>23</v>
      </c>
      <c r="C21" s="11" t="s">
        <v>15</v>
      </c>
      <c r="D21" s="85" t="str">
        <f>H21&amp;"/ "&amp;I21</f>
        <v>970,1/ 1746,18</v>
      </c>
      <c r="E21" s="35" t="s">
        <v>29</v>
      </c>
      <c r="F21" s="13"/>
      <c r="H21" s="1">
        <f>9701*0.1</f>
        <v>970.1</v>
      </c>
      <c r="I21" s="1">
        <f>H21*1.8</f>
        <v>1746.18</v>
      </c>
    </row>
    <row r="22" spans="1:9" ht="36">
      <c r="A22" s="12">
        <v>12</v>
      </c>
      <c r="B22" s="14" t="s">
        <v>36</v>
      </c>
      <c r="C22" s="11" t="s">
        <v>15</v>
      </c>
      <c r="D22" s="85" t="str">
        <f>D21</f>
        <v>970,1/ 1746,18</v>
      </c>
      <c r="E22" s="11" t="s">
        <v>28</v>
      </c>
      <c r="F22" s="45"/>
    </row>
    <row r="23" spans="1:9" ht="12.75" thickBot="1">
      <c r="A23" s="8">
        <v>13</v>
      </c>
      <c r="B23" s="15" t="s">
        <v>24</v>
      </c>
      <c r="C23" s="9" t="s">
        <v>15</v>
      </c>
      <c r="D23" s="86" t="str">
        <f>D22</f>
        <v>970,1/ 1746,18</v>
      </c>
      <c r="E23" s="9"/>
      <c r="F23" s="51"/>
      <c r="G23" s="65" t="s">
        <v>31</v>
      </c>
      <c r="H23" s="66"/>
      <c r="I23" s="66"/>
    </row>
    <row r="24" spans="1:9">
      <c r="A24" s="73" t="s">
        <v>44</v>
      </c>
      <c r="B24" s="74"/>
      <c r="C24" s="74"/>
      <c r="D24" s="74"/>
      <c r="E24" s="74"/>
      <c r="F24" s="75"/>
    </row>
    <row r="25" spans="1:9" ht="24">
      <c r="A25" s="11">
        <v>7</v>
      </c>
      <c r="B25" s="46" t="s">
        <v>47</v>
      </c>
      <c r="C25" s="47" t="s">
        <v>45</v>
      </c>
      <c r="D25" s="48">
        <f>10*18*2</f>
        <v>360</v>
      </c>
      <c r="E25" s="11" t="s">
        <v>46</v>
      </c>
      <c r="F25" s="88" t="s">
        <v>77</v>
      </c>
    </row>
    <row r="26" spans="1:9" ht="36">
      <c r="A26" s="11">
        <v>8</v>
      </c>
      <c r="B26" s="46" t="s">
        <v>48</v>
      </c>
      <c r="C26" s="47" t="s">
        <v>45</v>
      </c>
      <c r="D26" s="48">
        <f>10*18*2</f>
        <v>360</v>
      </c>
      <c r="E26" s="35" t="s">
        <v>50</v>
      </c>
      <c r="F26" s="89" t="s">
        <v>49</v>
      </c>
    </row>
    <row r="27" spans="1:9" ht="36">
      <c r="A27" s="11">
        <v>9</v>
      </c>
      <c r="B27" s="46" t="s">
        <v>51</v>
      </c>
      <c r="C27" s="47" t="s">
        <v>45</v>
      </c>
      <c r="D27" s="48">
        <f>10*18*2</f>
        <v>360</v>
      </c>
      <c r="E27" s="35" t="s">
        <v>50</v>
      </c>
      <c r="F27" s="87" t="s">
        <v>78</v>
      </c>
    </row>
    <row r="29" spans="1:9" s="18" customFormat="1" ht="14.25">
      <c r="A29" s="19" t="s">
        <v>7</v>
      </c>
      <c r="B29" s="20"/>
      <c r="C29" s="21"/>
      <c r="D29" s="22"/>
      <c r="E29" s="22"/>
      <c r="F29" s="21"/>
      <c r="G29" s="21"/>
    </row>
    <row r="30" spans="1:9" s="18" customFormat="1" ht="14.25">
      <c r="A30" s="42" t="s">
        <v>32</v>
      </c>
      <c r="B30" s="42"/>
      <c r="C30" s="42"/>
      <c r="D30" s="42"/>
      <c r="E30" s="43"/>
    </row>
    <row r="31" spans="1:9" s="18" customFormat="1" ht="14.25">
      <c r="A31" s="69" t="s">
        <v>33</v>
      </c>
      <c r="B31" s="69"/>
      <c r="C31" s="69"/>
      <c r="D31" s="69"/>
      <c r="E31" s="44"/>
      <c r="F31" s="21"/>
      <c r="G31" s="21"/>
    </row>
    <row r="32" spans="1:9" s="18" customFormat="1" ht="14.25">
      <c r="A32" s="69"/>
      <c r="B32" s="69"/>
      <c r="C32" s="69"/>
      <c r="D32" s="69"/>
      <c r="E32" s="44"/>
      <c r="F32" s="21"/>
      <c r="G32" s="21"/>
    </row>
    <row r="33" spans="1:7" s="18" customFormat="1" ht="9.75" customHeight="1">
      <c r="A33" s="69"/>
      <c r="B33" s="69"/>
      <c r="C33" s="69"/>
      <c r="D33" s="69"/>
      <c r="E33" s="44"/>
      <c r="F33" s="21"/>
      <c r="G33" s="21"/>
    </row>
    <row r="34" spans="1:7" s="18" customFormat="1" ht="14.25" hidden="1">
      <c r="A34" s="69"/>
      <c r="B34" s="69"/>
      <c r="C34" s="69"/>
      <c r="D34" s="69"/>
      <c r="E34" s="44"/>
      <c r="F34" s="21"/>
      <c r="G34" s="21"/>
    </row>
    <row r="35" spans="1:7" s="18" customFormat="1" ht="14.25">
      <c r="A35" s="16"/>
      <c r="B35" s="17"/>
      <c r="C35" s="16"/>
      <c r="D35" s="23"/>
      <c r="E35" s="23"/>
      <c r="F35" s="16"/>
      <c r="G35" s="16"/>
    </row>
    <row r="36" spans="1:7" s="18" customFormat="1" ht="14.25">
      <c r="A36" s="16"/>
      <c r="B36" s="70"/>
      <c r="C36" s="70"/>
      <c r="D36" s="70"/>
      <c r="E36" s="29"/>
      <c r="F36" s="16"/>
      <c r="G36" s="16"/>
    </row>
    <row r="37" spans="1:7" ht="18.600000000000001" customHeight="1">
      <c r="B37" s="24" t="s">
        <v>8</v>
      </c>
      <c r="C37" s="67" t="s">
        <v>9</v>
      </c>
      <c r="D37" s="67"/>
      <c r="E37" s="67"/>
      <c r="F37" s="67"/>
    </row>
    <row r="38" spans="1:7">
      <c r="B38" s="25"/>
      <c r="C38" s="26"/>
      <c r="D38" s="27"/>
      <c r="E38" s="27"/>
      <c r="F38" s="28"/>
    </row>
    <row r="39" spans="1:7" ht="18.600000000000001" customHeight="1">
      <c r="B39" s="24" t="s">
        <v>10</v>
      </c>
      <c r="C39" s="67" t="s">
        <v>11</v>
      </c>
      <c r="D39" s="67"/>
      <c r="E39" s="67"/>
      <c r="F39" s="67"/>
    </row>
  </sheetData>
  <mergeCells count="12">
    <mergeCell ref="G23:I23"/>
    <mergeCell ref="C37:F37"/>
    <mergeCell ref="C39:F39"/>
    <mergeCell ref="C1:F6"/>
    <mergeCell ref="A31:D34"/>
    <mergeCell ref="B36:D36"/>
    <mergeCell ref="A8:F8"/>
    <mergeCell ref="A9:F9"/>
    <mergeCell ref="A13:F13"/>
    <mergeCell ref="A15:F15"/>
    <mergeCell ref="A20:F20"/>
    <mergeCell ref="A24:F24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C95F-1886-4867-B9DB-B12B0824315D}">
  <sheetPr>
    <pageSetUpPr fitToPage="1"/>
  </sheetPr>
  <dimension ref="A1:L38"/>
  <sheetViews>
    <sheetView tabSelected="1" view="pageBreakPreview" topLeftCell="A19" zoomScaleNormal="100" zoomScaleSheetLayoutView="100" workbookViewId="0">
      <selection activeCell="F29" sqref="F29"/>
    </sheetView>
  </sheetViews>
  <sheetFormatPr defaultColWidth="9.140625" defaultRowHeight="12"/>
  <cols>
    <col min="1" max="1" width="5.42578125" style="1" customWidth="1"/>
    <col min="2" max="2" width="44.7109375" style="1" customWidth="1"/>
    <col min="3" max="3" width="6.42578125" style="1" customWidth="1"/>
    <col min="4" max="4" width="13.85546875" style="1" customWidth="1"/>
    <col min="5" max="5" width="20.5703125" style="1" customWidth="1"/>
    <col min="6" max="6" width="35" style="4" customWidth="1"/>
    <col min="7" max="16384" width="9.140625" style="1"/>
  </cols>
  <sheetData>
    <row r="1" spans="1:12" ht="17.45" customHeight="1">
      <c r="C1" s="68" t="s">
        <v>25</v>
      </c>
      <c r="D1" s="68"/>
      <c r="E1" s="68"/>
      <c r="F1" s="68"/>
    </row>
    <row r="2" spans="1:12" ht="17.45" customHeight="1">
      <c r="C2" s="68"/>
      <c r="D2" s="68"/>
      <c r="E2" s="68"/>
      <c r="F2" s="68"/>
    </row>
    <row r="3" spans="1:12" ht="17.45" customHeight="1">
      <c r="C3" s="68"/>
      <c r="D3" s="68"/>
      <c r="E3" s="68"/>
      <c r="F3" s="68"/>
    </row>
    <row r="4" spans="1:12" ht="17.45" customHeight="1">
      <c r="C4" s="68"/>
      <c r="D4" s="68"/>
      <c r="E4" s="68"/>
      <c r="F4" s="68"/>
    </row>
    <row r="5" spans="1:12" ht="17.45" customHeight="1">
      <c r="C5" s="68"/>
      <c r="D5" s="68"/>
      <c r="E5" s="68"/>
      <c r="F5" s="68"/>
    </row>
    <row r="6" spans="1:12" ht="17.45" customHeight="1">
      <c r="C6" s="68"/>
      <c r="D6" s="68"/>
      <c r="E6" s="68"/>
      <c r="F6" s="68"/>
    </row>
    <row r="7" spans="1:12">
      <c r="C7" s="49"/>
      <c r="D7" s="49"/>
      <c r="E7" s="49"/>
      <c r="F7" s="3"/>
    </row>
    <row r="8" spans="1:12">
      <c r="A8" s="71" t="s">
        <v>0</v>
      </c>
      <c r="B8" s="71"/>
      <c r="C8" s="71"/>
      <c r="D8" s="71"/>
      <c r="E8" s="71"/>
      <c r="F8" s="71"/>
    </row>
    <row r="9" spans="1:12" ht="24.75" customHeight="1">
      <c r="A9" s="72" t="s">
        <v>70</v>
      </c>
      <c r="B9" s="72"/>
      <c r="C9" s="72"/>
      <c r="D9" s="72"/>
      <c r="E9" s="72"/>
      <c r="F9" s="72"/>
    </row>
    <row r="10" spans="1:12" ht="12.75" thickBot="1">
      <c r="D10" s="4"/>
      <c r="E10" s="4"/>
    </row>
    <row r="11" spans="1:12" ht="63" customHeight="1">
      <c r="A11" s="5" t="s">
        <v>1</v>
      </c>
      <c r="B11" s="6" t="s">
        <v>2</v>
      </c>
      <c r="C11" s="6" t="s">
        <v>3</v>
      </c>
      <c r="D11" s="6" t="s">
        <v>4</v>
      </c>
      <c r="E11" s="30" t="s">
        <v>13</v>
      </c>
      <c r="F11" s="7" t="s">
        <v>5</v>
      </c>
    </row>
    <row r="12" spans="1:12" ht="12.75" thickBot="1">
      <c r="A12" s="8">
        <v>1</v>
      </c>
      <c r="B12" s="9">
        <v>3</v>
      </c>
      <c r="C12" s="9">
        <v>4</v>
      </c>
      <c r="D12" s="9">
        <v>5</v>
      </c>
      <c r="E12" s="31"/>
      <c r="F12" s="10">
        <v>6</v>
      </c>
    </row>
    <row r="13" spans="1:12">
      <c r="A13" s="73" t="s">
        <v>14</v>
      </c>
      <c r="B13" s="74"/>
      <c r="C13" s="74"/>
      <c r="D13" s="74"/>
      <c r="E13" s="74"/>
      <c r="F13" s="75"/>
    </row>
    <row r="14" spans="1:12" ht="24.75" thickBot="1">
      <c r="A14" s="12">
        <v>1</v>
      </c>
      <c r="B14" s="14" t="s">
        <v>72</v>
      </c>
      <c r="C14" s="11" t="s">
        <v>30</v>
      </c>
      <c r="D14" s="76" t="s">
        <v>74</v>
      </c>
      <c r="E14" s="32"/>
      <c r="F14" s="13" t="s">
        <v>73</v>
      </c>
      <c r="K14" s="1">
        <f>9701*0.35</f>
        <v>3395.35</v>
      </c>
      <c r="L14" s="1">
        <f>K14*0.12</f>
        <v>407.44199999999995</v>
      </c>
    </row>
    <row r="15" spans="1:12">
      <c r="A15" s="73" t="s">
        <v>16</v>
      </c>
      <c r="B15" s="74"/>
      <c r="C15" s="74"/>
      <c r="D15" s="74"/>
      <c r="E15" s="74"/>
      <c r="F15" s="75"/>
    </row>
    <row r="16" spans="1:12" ht="24">
      <c r="A16" s="33">
        <v>2</v>
      </c>
      <c r="B16" s="36" t="s">
        <v>17</v>
      </c>
      <c r="C16" s="37" t="s">
        <v>19</v>
      </c>
      <c r="D16" s="77">
        <v>2.72</v>
      </c>
      <c r="E16" s="34" t="s">
        <v>18</v>
      </c>
      <c r="F16" s="55" t="s">
        <v>52</v>
      </c>
      <c r="K16" s="1">
        <f>3395.35*0.8/1000</f>
        <v>2.7162800000000002</v>
      </c>
    </row>
    <row r="17" spans="1:11" ht="60">
      <c r="A17" s="33">
        <v>3</v>
      </c>
      <c r="B17" s="36" t="s">
        <v>64</v>
      </c>
      <c r="C17" s="37" t="s">
        <v>6</v>
      </c>
      <c r="D17" s="78">
        <v>3395.35</v>
      </c>
      <c r="E17" s="38" t="s">
        <v>34</v>
      </c>
      <c r="F17" s="55" t="s">
        <v>76</v>
      </c>
      <c r="H17" s="1">
        <f>3395.35*23.14*5/1000</f>
        <v>392.841995</v>
      </c>
    </row>
    <row r="18" spans="1:11" ht="24">
      <c r="A18" s="33">
        <v>4</v>
      </c>
      <c r="B18" s="36" t="s">
        <v>20</v>
      </c>
      <c r="C18" s="37" t="s">
        <v>19</v>
      </c>
      <c r="D18" s="77">
        <v>1.02</v>
      </c>
      <c r="E18" s="34" t="s">
        <v>21</v>
      </c>
      <c r="F18" s="55" t="s">
        <v>53</v>
      </c>
      <c r="K18" s="1">
        <f>3395.35*0.3/1000</f>
        <v>1.018605</v>
      </c>
    </row>
    <row r="19" spans="1:11" ht="60.75" thickBot="1">
      <c r="A19" s="8">
        <v>5</v>
      </c>
      <c r="B19" s="15" t="s">
        <v>26</v>
      </c>
      <c r="C19" s="9" t="s">
        <v>6</v>
      </c>
      <c r="D19" s="79">
        <v>3395.35</v>
      </c>
      <c r="E19" s="39" t="s">
        <v>35</v>
      </c>
      <c r="F19" s="56" t="s">
        <v>75</v>
      </c>
      <c r="H19" s="1">
        <f>3395.35*24.16*5/1000</f>
        <v>410.15828000000005</v>
      </c>
    </row>
    <row r="20" spans="1:11">
      <c r="A20" s="73" t="s">
        <v>22</v>
      </c>
      <c r="B20" s="74"/>
      <c r="C20" s="74"/>
      <c r="D20" s="74"/>
      <c r="E20" s="74"/>
      <c r="F20" s="75"/>
    </row>
    <row r="21" spans="1:11" ht="24">
      <c r="A21" s="12">
        <v>6</v>
      </c>
      <c r="B21" s="40" t="s">
        <v>23</v>
      </c>
      <c r="C21" s="11" t="s">
        <v>15</v>
      </c>
      <c r="D21" s="80" t="str">
        <f>H21&amp;"/ "&amp;I21</f>
        <v>339,535/ 611,163</v>
      </c>
      <c r="E21" s="64" t="s">
        <v>69</v>
      </c>
      <c r="F21" s="13"/>
      <c r="H21" s="1">
        <f>3395.35*0.1</f>
        <v>339.53500000000003</v>
      </c>
      <c r="I21" s="1">
        <f>H21*1.8</f>
        <v>611.16300000000001</v>
      </c>
    </row>
    <row r="22" spans="1:11" ht="36">
      <c r="A22" s="12">
        <v>7</v>
      </c>
      <c r="B22" s="57" t="s">
        <v>56</v>
      </c>
      <c r="C22" s="11" t="s">
        <v>15</v>
      </c>
      <c r="D22" s="80" t="str">
        <f>D21</f>
        <v>339,535/ 611,163</v>
      </c>
      <c r="E22" s="11" t="s">
        <v>28</v>
      </c>
      <c r="F22" s="45"/>
    </row>
    <row r="23" spans="1:11" ht="12.75" thickBot="1">
      <c r="A23" s="8">
        <v>8</v>
      </c>
      <c r="B23" s="15" t="s">
        <v>24</v>
      </c>
      <c r="C23" s="9" t="s">
        <v>15</v>
      </c>
      <c r="D23" s="81" t="str">
        <f>D22</f>
        <v>339,535/ 611,163</v>
      </c>
      <c r="E23" s="9"/>
      <c r="F23" s="51"/>
      <c r="G23" s="65" t="s">
        <v>31</v>
      </c>
      <c r="H23" s="66"/>
      <c r="I23" s="66"/>
    </row>
    <row r="24" spans="1:11">
      <c r="A24" s="73" t="s">
        <v>57</v>
      </c>
      <c r="B24" s="74"/>
      <c r="C24" s="74"/>
      <c r="D24" s="74"/>
      <c r="E24" s="74"/>
      <c r="F24" s="75"/>
    </row>
    <row r="25" spans="1:11">
      <c r="A25" s="12">
        <v>9</v>
      </c>
      <c r="B25" s="40" t="s">
        <v>58</v>
      </c>
      <c r="C25" s="11" t="s">
        <v>59</v>
      </c>
      <c r="D25" s="80">
        <f>8*48*0.07</f>
        <v>26.880000000000003</v>
      </c>
      <c r="E25" s="35"/>
      <c r="F25" s="13" t="s">
        <v>61</v>
      </c>
      <c r="G25" s="50"/>
      <c r="H25" s="50"/>
      <c r="I25" s="50"/>
    </row>
    <row r="26" spans="1:11" ht="84">
      <c r="A26" s="12">
        <v>10</v>
      </c>
      <c r="B26" s="57" t="s">
        <v>60</v>
      </c>
      <c r="C26" s="11" t="s">
        <v>59</v>
      </c>
      <c r="D26" s="80">
        <f>0.1*48</f>
        <v>4.8000000000000007</v>
      </c>
      <c r="E26" s="35" t="s">
        <v>62</v>
      </c>
      <c r="F26" s="45"/>
      <c r="G26" s="50"/>
      <c r="H26" s="50"/>
      <c r="I26" s="50"/>
    </row>
    <row r="27" spans="1:11" ht="12.75" thickBot="1">
      <c r="A27" s="8">
        <v>11</v>
      </c>
      <c r="B27" s="15" t="s">
        <v>63</v>
      </c>
      <c r="C27" s="9" t="s">
        <v>59</v>
      </c>
      <c r="D27" s="81">
        <f>D26</f>
        <v>4.8000000000000007</v>
      </c>
      <c r="E27" s="9"/>
      <c r="F27" s="51"/>
      <c r="G27" s="50"/>
      <c r="H27" s="50"/>
      <c r="I27" s="50"/>
    </row>
    <row r="28" spans="1:11">
      <c r="A28" s="73" t="s">
        <v>65</v>
      </c>
      <c r="B28" s="74"/>
      <c r="C28" s="74"/>
      <c r="D28" s="74"/>
      <c r="E28" s="74"/>
      <c r="F28" s="75"/>
    </row>
    <row r="29" spans="1:11">
      <c r="A29" s="12">
        <v>12</v>
      </c>
      <c r="B29" s="40" t="s">
        <v>66</v>
      </c>
      <c r="C29" s="11" t="s">
        <v>67</v>
      </c>
      <c r="D29" s="53">
        <v>180</v>
      </c>
      <c r="E29" s="35"/>
      <c r="F29" s="90" t="s">
        <v>79</v>
      </c>
      <c r="G29" s="50"/>
      <c r="H29" s="50"/>
      <c r="I29" s="50"/>
      <c r="J29" s="1">
        <f>900*0.2</f>
        <v>180</v>
      </c>
    </row>
    <row r="30" spans="1:11" ht="12.75" thickBot="1">
      <c r="A30" s="8">
        <v>13</v>
      </c>
      <c r="B30" s="62" t="s">
        <v>68</v>
      </c>
      <c r="C30" s="9" t="s">
        <v>67</v>
      </c>
      <c r="D30" s="54">
        <v>315</v>
      </c>
      <c r="E30" s="39"/>
      <c r="F30" s="63"/>
      <c r="G30" s="50"/>
      <c r="H30" s="50"/>
      <c r="I30" s="50"/>
    </row>
    <row r="31" spans="1:11">
      <c r="A31" s="58"/>
      <c r="B31" s="59"/>
      <c r="C31" s="58"/>
      <c r="D31" s="60"/>
      <c r="E31" s="58"/>
      <c r="F31" s="61"/>
      <c r="G31" s="50"/>
      <c r="H31" s="50"/>
      <c r="I31" s="50"/>
    </row>
    <row r="32" spans="1:11">
      <c r="A32" s="58"/>
      <c r="B32" s="59"/>
      <c r="C32" s="58"/>
      <c r="D32" s="60"/>
      <c r="E32" s="58"/>
      <c r="F32" s="61"/>
      <c r="G32" s="50"/>
      <c r="H32" s="50"/>
      <c r="I32" s="50"/>
    </row>
    <row r="33" spans="1:9">
      <c r="A33" s="58"/>
      <c r="B33" s="59"/>
      <c r="C33" s="58"/>
      <c r="D33" s="60"/>
      <c r="E33" s="58"/>
      <c r="F33" s="61"/>
      <c r="G33" s="50"/>
      <c r="H33" s="50"/>
      <c r="I33" s="50"/>
    </row>
    <row r="34" spans="1:9">
      <c r="B34" s="52" t="s">
        <v>54</v>
      </c>
      <c r="C34" s="26"/>
      <c r="D34" s="27"/>
      <c r="E34" s="27"/>
      <c r="F34" s="28"/>
    </row>
    <row r="35" spans="1:9" ht="18.600000000000001" customHeight="1">
      <c r="B35" s="24" t="s">
        <v>10</v>
      </c>
      <c r="C35" s="67" t="s">
        <v>11</v>
      </c>
      <c r="D35" s="67"/>
      <c r="E35" s="67"/>
      <c r="F35" s="67"/>
    </row>
    <row r="37" spans="1:9">
      <c r="B37" s="1" t="s">
        <v>55</v>
      </c>
    </row>
    <row r="38" spans="1:9" ht="18.600000000000001" customHeight="1">
      <c r="B38" s="24" t="s">
        <v>8</v>
      </c>
      <c r="C38" s="67" t="s">
        <v>71</v>
      </c>
      <c r="D38" s="67"/>
      <c r="E38" s="67"/>
      <c r="F38" s="67"/>
    </row>
  </sheetData>
  <mergeCells count="11">
    <mergeCell ref="A20:F20"/>
    <mergeCell ref="C1:F6"/>
    <mergeCell ref="A8:F8"/>
    <mergeCell ref="A9:F9"/>
    <mergeCell ref="A13:F13"/>
    <mergeCell ref="A15:F15"/>
    <mergeCell ref="C38:F38"/>
    <mergeCell ref="A28:F28"/>
    <mergeCell ref="G23:I23"/>
    <mergeCell ref="A24:F24"/>
    <mergeCell ref="C35:F35"/>
  </mergeCells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2024-09-10T07:03:25Z</cp:lastPrinted>
  <dcterms:created xsi:type="dcterms:W3CDTF">2015-06-05T18:19:34Z</dcterms:created>
  <dcterms:modified xsi:type="dcterms:W3CDTF">2024-09-10T12:45:16Z</dcterms:modified>
</cp:coreProperties>
</file>