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асфальт_цех №10\"/>
    </mc:Choice>
  </mc:AlternateContent>
  <xr:revisionPtr revIDLastSave="0" documentId="13_ncr:1_{59C67F34-9122-48A1-B156-320983A8BE6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H30" i="1"/>
  <c r="H19" i="1"/>
  <c r="D38" i="1"/>
  <c r="F27" i="1"/>
  <c r="D34" i="1"/>
  <c r="D35" i="1"/>
  <c r="D36" i="1" s="1"/>
  <c r="H38" i="1" l="1"/>
  <c r="I38" i="1" s="1"/>
  <c r="I39" i="1" l="1"/>
  <c r="D28" i="1"/>
  <c r="D26" i="1"/>
  <c r="D25" i="1"/>
  <c r="H23" i="1"/>
  <c r="D20" i="1"/>
  <c r="D19" i="1"/>
  <c r="D18" i="1"/>
  <c r="H14" i="1"/>
  <c r="I14" i="1" s="1"/>
  <c r="I23" i="1" l="1"/>
  <c r="D23" i="1" s="1"/>
  <c r="H24" i="1"/>
  <c r="D14" i="1"/>
  <c r="I24" i="1" l="1"/>
  <c r="D24" i="1" s="1"/>
  <c r="D39" i="1" l="1"/>
  <c r="D40" i="1" s="1"/>
  <c r="D41" i="1" s="1"/>
</calcChain>
</file>

<file path=xl/sharedStrings.xml><?xml version="1.0" encoding="utf-8"?>
<sst xmlns="http://schemas.openxmlformats.org/spreadsheetml/2006/main" count="114" uniqueCount="83">
  <si>
    <t xml:space="preserve">ВЕДОМОСТЬ ОБЪЕМОВ РАБОТ </t>
  </si>
  <si>
    <t>№ п/п</t>
  </si>
  <si>
    <t>Наименование вида работ</t>
  </si>
  <si>
    <t>Ед. изм.</t>
  </si>
  <si>
    <t>Кол-во</t>
  </si>
  <si>
    <t>Формула расчета. Расчет объемов работ и расхода материалов. Пояснения по размерам, количеству (согласно проектным данным), материала и др.</t>
  </si>
  <si>
    <t>м2</t>
  </si>
  <si>
    <t>Примечания:</t>
  </si>
  <si>
    <t xml:space="preserve">ООО «Проминжиниринг» Руководитель проекта: </t>
  </si>
  <si>
    <t xml:space="preserve">АО «Метровагонмаш» Руководитель проекта: </t>
  </si>
  <si>
    <t>Трусов М.Е.</t>
  </si>
  <si>
    <t>Демонтаж старого асфальтобетонного покрытия толщиной 10 см</t>
  </si>
  <si>
    <t xml:space="preserve">Примечнаие </t>
  </si>
  <si>
    <t>Демонтаж старого покрытия дороги</t>
  </si>
  <si>
    <t>м3/т</t>
  </si>
  <si>
    <t>Разлив битума нефтяного дорожного БНД 60/90, БНД 90/130</t>
  </si>
  <si>
    <t>0,8 кг/м2</t>
  </si>
  <si>
    <t>т</t>
  </si>
  <si>
    <t>Розлив битума нефтяного дорожного БНД 60/90, БНД 90/130</t>
  </si>
  <si>
    <t>0,3 кг/м2</t>
  </si>
  <si>
    <t xml:space="preserve">Утилизаия отходов </t>
  </si>
  <si>
    <t>Погрузка грунта механизированным способом</t>
  </si>
  <si>
    <t>Утилизация отходов 4-5 класса опасности</t>
  </si>
  <si>
    <t xml:space="preserve">Устройство покрытия из горячих асфальтобетонных смесей асфальтоукладчиками второго типоразмера, толщина слоя 5 см </t>
  </si>
  <si>
    <t>Устройство покрытия из горячих асфальтобетонных смесей асфальтоукладчиками второго типоразмера, толщина слоя 5 см</t>
  </si>
  <si>
    <t>м2/ м3</t>
  </si>
  <si>
    <t>Нужен КП на утилизацию асфальта</t>
  </si>
  <si>
    <t>Производство работ осуществляется на территории действующего предприятия с наличием в зоне производства работ</t>
  </si>
  <si>
    <t xml:space="preserve"> - разветвленная сеть транспортных и инженерных коммуникаций;                                                                                              - стесненные условия для складирования материалов;                                                                                                             </t>
  </si>
  <si>
    <t>Смеси асфальтобетонные плотные крупнозернистые тип Б марка II</t>
  </si>
  <si>
    <t xml:space="preserve">Смеси асфальтобетонные плотные мелкозернистые тип Б марка I </t>
  </si>
  <si>
    <t>Перевозка грузов I класса автомобилями-самосвалами грузоподъемностью 10 т на расстояние до 35 км</t>
  </si>
  <si>
    <t xml:space="preserve">Демонтаж ж/б плит дорожных </t>
  </si>
  <si>
    <t xml:space="preserve">3000х1750х180 </t>
  </si>
  <si>
    <t>Устройство асфальтобетонного покрытия по старому основанию</t>
  </si>
  <si>
    <t>Устройство асфальтобетонного покрытия вместо ж/б плит</t>
  </si>
  <si>
    <t>Разработка грунта II группы экскаватором с объемом ковша 0,5 м с погрузкой в самосвалы.</t>
  </si>
  <si>
    <t xml:space="preserve">Укладка геотекстиля </t>
  </si>
  <si>
    <t xml:space="preserve">Устройство песчаного основания </t>
  </si>
  <si>
    <t xml:space="preserve"> м3</t>
  </si>
  <si>
    <t>Устройство подстилающих и выравнивающих слоев оснований: из щебня Щебень М 1000, фракция 40-80(70)</t>
  </si>
  <si>
    <t>Устройство покрытия из горячих асфальтобетонных смесей асфальтоукладчиками второго типоразмера, толщина слоя 7 см</t>
  </si>
  <si>
    <t>толщина 0,1</t>
  </si>
  <si>
    <t>1414+616+3243-651</t>
  </si>
  <si>
    <t>4622*0,8/1000</t>
  </si>
  <si>
    <t>4622*0,3/1000</t>
  </si>
  <si>
    <t>3*1,75*124</t>
  </si>
  <si>
    <r>
      <t xml:space="preserve">Утверждаю 
</t>
    </r>
    <r>
      <rPr>
        <sz val="11"/>
        <color rgb="FF000000"/>
        <rFont val="ISOCPEUR"/>
        <family val="2"/>
        <charset val="204"/>
      </rPr>
      <t xml:space="preserve">
АО "МЕТРОВАГОНМАШ"
________________А.С. Никишин
"_____" ___________ 2024 г.</t>
    </r>
  </si>
  <si>
    <t>шт/м2/м3</t>
  </si>
  <si>
    <t>124/651/117,8</t>
  </si>
  <si>
    <t xml:space="preserve">точно битум </t>
  </si>
  <si>
    <t>толщина 0,65-0,18 (толщина плиты)
вес 1 м3 = 1,9 т</t>
  </si>
  <si>
    <t>геотекстиль 500</t>
  </si>
  <si>
    <t>Разработка грунта II группы вручную.</t>
  </si>
  <si>
    <t>Перевозка ж/б плит на место складирования до 1км (на территории завода)</t>
  </si>
  <si>
    <t>651 м2 х 0,47</t>
  </si>
  <si>
    <t>(4622*0,1+305,97)х1,9</t>
  </si>
  <si>
    <t>вес 1 м3 = 1,9 т</t>
  </si>
  <si>
    <t>Погрузка а/бетонного лома  механизированным способом</t>
  </si>
  <si>
    <t>(1414+616+3243-651)*0,1*1,9</t>
  </si>
  <si>
    <t>Морозов А.А.</t>
  </si>
  <si>
    <t>Выравнивание люков колодцев.</t>
  </si>
  <si>
    <t>Демонтаж части колодца</t>
  </si>
  <si>
    <t>Монтаж части колодца</t>
  </si>
  <si>
    <t>м3</t>
  </si>
  <si>
    <t>Люк чугунный (тип Т) - 12 шт
Дождеприемник Дб2 - 1 шт
Плита перекрытия колодцев ПП 10-2 - 13 шт</t>
  </si>
  <si>
    <t xml:space="preserve">Устройство бетонной подготовки </t>
  </si>
  <si>
    <t>8х13х0,07</t>
  </si>
  <si>
    <t>представитель заказчика</t>
  </si>
  <si>
    <t>представитель технического заказчика</t>
  </si>
  <si>
    <t>Объект: Устройство асфальтобетонного покрытия от цеха №10 до трансбордера цеха № 417</t>
  </si>
  <si>
    <t>толщина 0,25</t>
  </si>
  <si>
    <t>в тоннах</t>
  </si>
  <si>
    <r>
      <t>шт/м2/м3</t>
    </r>
    <r>
      <rPr>
        <sz val="11"/>
        <color rgb="FFFF0000"/>
        <rFont val="ISOCPEUR"/>
        <charset val="204"/>
      </rPr>
      <t>/т</t>
    </r>
  </si>
  <si>
    <t>124/651/117,8/__</t>
  </si>
  <si>
    <r>
      <t>4622*</t>
    </r>
    <r>
      <rPr>
        <b/>
        <sz val="11"/>
        <color rgb="FFFF0000"/>
        <rFont val="ISOCPEUR"/>
        <charset val="204"/>
      </rPr>
      <t>23,14</t>
    </r>
    <r>
      <rPr>
        <sz val="11"/>
        <rFont val="ISOCPEUR"/>
        <family val="2"/>
        <charset val="204"/>
      </rPr>
      <t>*5/1000=534,77 тн</t>
    </r>
  </si>
  <si>
    <r>
      <t>4622*</t>
    </r>
    <r>
      <rPr>
        <b/>
        <u/>
        <sz val="11"/>
        <color rgb="FFFF0000"/>
        <rFont val="ISOCPEUR"/>
        <charset val="204"/>
      </rPr>
      <t>24,16</t>
    </r>
    <r>
      <rPr>
        <sz val="11"/>
        <rFont val="ISOCPEUR"/>
        <family val="2"/>
        <charset val="204"/>
      </rPr>
      <t>*5/1000=558,34 тн</t>
    </r>
  </si>
  <si>
    <t>Дорнит?</t>
  </si>
  <si>
    <t>прайс на песок</t>
  </si>
  <si>
    <t>прайс, щебень</t>
  </si>
  <si>
    <t>ранее демонитруемых-? Написать</t>
  </si>
  <si>
    <t>асф/бет не утилизируем?нет в объемах</t>
  </si>
  <si>
    <t>если усредненно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</si>
</sst>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ISOCPEUR"/>
      <family val="2"/>
      <charset val="204"/>
    </font>
    <font>
      <sz val="11"/>
      <name val="ISOCPEUR"/>
      <family val="2"/>
      <charset val="204"/>
    </font>
    <font>
      <b/>
      <sz val="11"/>
      <color rgb="FF000000"/>
      <name val="ISOCPEUR"/>
      <family val="2"/>
      <charset val="204"/>
    </font>
    <font>
      <sz val="11"/>
      <color rgb="FF000000"/>
      <name val="ISOCPEUR"/>
      <family val="2"/>
      <charset val="204"/>
    </font>
    <font>
      <b/>
      <sz val="11"/>
      <name val="ISOCPEUR"/>
      <family val="2"/>
      <charset val="204"/>
    </font>
    <font>
      <b/>
      <sz val="11"/>
      <color rgb="FFFF0000"/>
      <name val="ISOCPEUR"/>
      <family val="2"/>
      <charset val="204"/>
    </font>
    <font>
      <sz val="11"/>
      <color rgb="FFFF0000"/>
      <name val="ISOCPEUR"/>
      <family val="2"/>
      <charset val="204"/>
    </font>
    <font>
      <sz val="11"/>
      <color rgb="FFFF0000"/>
      <name val="ISOCPEUR"/>
      <charset val="204"/>
    </font>
    <font>
      <b/>
      <sz val="11"/>
      <color rgb="FFFF0000"/>
      <name val="ISOCPEUR"/>
      <charset val="204"/>
    </font>
    <font>
      <b/>
      <u/>
      <sz val="11"/>
      <color rgb="FFFF0000"/>
      <name val="ISOCPEU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Border="1" applyAlignment="1">
      <alignment horizontal="right" wrapText="1"/>
    </xf>
    <xf numFmtId="0" fontId="8" fillId="0" borderId="6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0" fontId="3" fillId="0" borderId="13" xfId="1" applyFont="1" applyBorder="1" applyAlignment="1">
      <alignment horizontal="righ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Обычный" xfId="0" builtinId="0"/>
    <cellStyle name="Обычный 3 2" xfId="1" xr:uid="{B3A92DE5-0D36-47C7-8A02-D13156EB055A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view="pageBreakPreview" zoomScale="85" zoomScaleNormal="85" zoomScaleSheetLayoutView="85" workbookViewId="0">
      <selection activeCell="F21" sqref="F21"/>
    </sheetView>
  </sheetViews>
  <sheetFormatPr defaultColWidth="9.140625" defaultRowHeight="14.25"/>
  <cols>
    <col min="1" max="1" width="5.42578125" style="6" customWidth="1"/>
    <col min="2" max="2" width="44.7109375" style="3" customWidth="1"/>
    <col min="3" max="3" width="12.42578125" style="3" customWidth="1"/>
    <col min="4" max="4" width="17.140625" style="3" customWidth="1"/>
    <col min="5" max="5" width="20.5703125" style="3" customWidth="1"/>
    <col min="6" max="6" width="35" style="6" customWidth="1"/>
    <col min="7" max="16384" width="9.140625" style="3"/>
  </cols>
  <sheetData>
    <row r="1" spans="1:9" ht="17.45" customHeight="1">
      <c r="C1" s="78" t="s">
        <v>47</v>
      </c>
      <c r="D1" s="78"/>
      <c r="E1" s="78"/>
      <c r="F1" s="78"/>
    </row>
    <row r="2" spans="1:9" ht="17.45" customHeight="1">
      <c r="C2" s="78"/>
      <c r="D2" s="78"/>
      <c r="E2" s="78"/>
      <c r="F2" s="78"/>
    </row>
    <row r="3" spans="1:9" ht="17.45" customHeight="1">
      <c r="C3" s="78"/>
      <c r="D3" s="78"/>
      <c r="E3" s="78"/>
      <c r="F3" s="78"/>
    </row>
    <row r="4" spans="1:9" ht="17.45" customHeight="1">
      <c r="C4" s="78"/>
      <c r="D4" s="78"/>
      <c r="E4" s="78"/>
      <c r="F4" s="78"/>
    </row>
    <row r="5" spans="1:9" ht="17.45" customHeight="1">
      <c r="C5" s="78"/>
      <c r="D5" s="78"/>
      <c r="E5" s="78"/>
      <c r="F5" s="78"/>
    </row>
    <row r="6" spans="1:9" ht="17.45" customHeight="1">
      <c r="C6" s="78"/>
      <c r="D6" s="78"/>
      <c r="E6" s="78"/>
      <c r="F6" s="78"/>
    </row>
    <row r="7" spans="1:9" ht="15">
      <c r="C7" s="4"/>
      <c r="D7" s="4"/>
      <c r="E7" s="4"/>
      <c r="F7" s="5"/>
    </row>
    <row r="8" spans="1:9" ht="15">
      <c r="A8" s="80" t="s">
        <v>0</v>
      </c>
      <c r="B8" s="80"/>
      <c r="C8" s="80"/>
      <c r="D8" s="80"/>
      <c r="E8" s="80"/>
      <c r="F8" s="80"/>
    </row>
    <row r="9" spans="1:9" ht="24.75" customHeight="1">
      <c r="A9" s="81" t="s">
        <v>70</v>
      </c>
      <c r="B9" s="81"/>
      <c r="C9" s="81"/>
      <c r="D9" s="81"/>
      <c r="E9" s="81"/>
      <c r="F9" s="81"/>
    </row>
    <row r="10" spans="1:9" ht="15" thickBot="1">
      <c r="D10" s="6"/>
      <c r="E10" s="6"/>
    </row>
    <row r="11" spans="1:9" ht="87" customHeight="1">
      <c r="A11" s="7" t="s">
        <v>1</v>
      </c>
      <c r="B11" s="8" t="s">
        <v>2</v>
      </c>
      <c r="C11" s="8" t="s">
        <v>3</v>
      </c>
      <c r="D11" s="8" t="s">
        <v>4</v>
      </c>
      <c r="E11" s="9" t="s">
        <v>12</v>
      </c>
      <c r="F11" s="10" t="s">
        <v>5</v>
      </c>
    </row>
    <row r="12" spans="1:9" ht="15" thickBot="1">
      <c r="A12" s="11">
        <v>1</v>
      </c>
      <c r="B12" s="12">
        <v>3</v>
      </c>
      <c r="C12" s="12">
        <v>4</v>
      </c>
      <c r="D12" s="12">
        <v>5</v>
      </c>
      <c r="E12" s="13"/>
      <c r="F12" s="14">
        <v>6</v>
      </c>
    </row>
    <row r="13" spans="1:9" ht="15">
      <c r="A13" s="82" t="s">
        <v>13</v>
      </c>
      <c r="B13" s="83"/>
      <c r="C13" s="83"/>
      <c r="D13" s="83"/>
      <c r="E13" s="83"/>
      <c r="F13" s="84"/>
    </row>
    <row r="14" spans="1:9" ht="28.5">
      <c r="A14" s="15">
        <v>1</v>
      </c>
      <c r="B14" s="16" t="s">
        <v>11</v>
      </c>
      <c r="C14" s="17" t="s">
        <v>25</v>
      </c>
      <c r="D14" s="61" t="str">
        <f>H14&amp;"/ "&amp;I14</f>
        <v>4622/ 462,2</v>
      </c>
      <c r="E14" s="18"/>
      <c r="F14" s="19" t="s">
        <v>43</v>
      </c>
      <c r="H14" s="3">
        <f>5273-651</f>
        <v>4622</v>
      </c>
      <c r="I14" s="3">
        <f>H14*0.1</f>
        <v>462.20000000000005</v>
      </c>
    </row>
    <row r="15" spans="1:9">
      <c r="A15" s="20">
        <v>2</v>
      </c>
      <c r="B15" s="21" t="s">
        <v>32</v>
      </c>
      <c r="C15" s="22" t="s">
        <v>48</v>
      </c>
      <c r="D15" s="64" t="s">
        <v>49</v>
      </c>
      <c r="E15" s="45" t="s">
        <v>33</v>
      </c>
      <c r="F15" s="48" t="s">
        <v>46</v>
      </c>
    </row>
    <row r="16" spans="1:9" ht="43.5" thickBot="1">
      <c r="A16" s="11">
        <v>3</v>
      </c>
      <c r="B16" s="46" t="s">
        <v>54</v>
      </c>
      <c r="C16" s="12" t="s">
        <v>73</v>
      </c>
      <c r="D16" s="65" t="s">
        <v>74</v>
      </c>
      <c r="E16" s="47"/>
      <c r="F16" s="60" t="s">
        <v>72</v>
      </c>
    </row>
    <row r="17" spans="1:10" ht="15">
      <c r="A17" s="85" t="s">
        <v>34</v>
      </c>
      <c r="B17" s="86"/>
      <c r="C17" s="86"/>
      <c r="D17" s="86"/>
      <c r="E17" s="86"/>
      <c r="F17" s="87"/>
    </row>
    <row r="18" spans="1:10" ht="28.5">
      <c r="A18" s="23">
        <v>4</v>
      </c>
      <c r="B18" s="24" t="s">
        <v>15</v>
      </c>
      <c r="C18" s="25" t="s">
        <v>17</v>
      </c>
      <c r="D18" s="62">
        <f>4622*0.8/1000</f>
        <v>3.6976000000000004</v>
      </c>
      <c r="E18" s="26" t="s">
        <v>16</v>
      </c>
      <c r="F18" s="27" t="s">
        <v>44</v>
      </c>
      <c r="G18" s="3" t="s">
        <v>50</v>
      </c>
    </row>
    <row r="19" spans="1:10" ht="71.25">
      <c r="A19" s="23">
        <v>5</v>
      </c>
      <c r="B19" s="24" t="s">
        <v>24</v>
      </c>
      <c r="C19" s="25" t="s">
        <v>6</v>
      </c>
      <c r="D19" s="63">
        <f>4622</f>
        <v>4622</v>
      </c>
      <c r="E19" s="25" t="s">
        <v>29</v>
      </c>
      <c r="F19" s="27" t="s">
        <v>75</v>
      </c>
      <c r="H19" s="74">
        <f>4622*0.05*2.48</f>
        <v>573.12800000000004</v>
      </c>
      <c r="I19" s="72" t="s">
        <v>82</v>
      </c>
      <c r="J19" s="72"/>
    </row>
    <row r="20" spans="1:10" ht="28.5">
      <c r="A20" s="23">
        <v>6</v>
      </c>
      <c r="B20" s="24" t="s">
        <v>18</v>
      </c>
      <c r="C20" s="25" t="s">
        <v>17</v>
      </c>
      <c r="D20" s="62">
        <f>4622*0.3/1000</f>
        <v>1.3865999999999998</v>
      </c>
      <c r="E20" s="26" t="s">
        <v>19</v>
      </c>
      <c r="F20" s="27" t="s">
        <v>45</v>
      </c>
      <c r="G20" s="3" t="s">
        <v>50</v>
      </c>
    </row>
    <row r="21" spans="1:10" ht="72" thickBot="1">
      <c r="A21" s="23">
        <v>7</v>
      </c>
      <c r="B21" s="24" t="s">
        <v>23</v>
      </c>
      <c r="C21" s="26" t="s">
        <v>6</v>
      </c>
      <c r="D21" s="63">
        <v>4622</v>
      </c>
      <c r="E21" s="25" t="s">
        <v>30</v>
      </c>
      <c r="F21" s="27" t="s">
        <v>76</v>
      </c>
      <c r="H21" s="73">
        <v>573.12800000000004</v>
      </c>
      <c r="I21" s="72" t="s">
        <v>82</v>
      </c>
      <c r="J21" s="72"/>
    </row>
    <row r="22" spans="1:10" ht="15">
      <c r="A22" s="91" t="s">
        <v>35</v>
      </c>
      <c r="B22" s="92"/>
      <c r="C22" s="92"/>
      <c r="D22" s="92"/>
      <c r="E22" s="92"/>
      <c r="F22" s="93"/>
    </row>
    <row r="23" spans="1:10" ht="42.75">
      <c r="A23" s="15">
        <v>8</v>
      </c>
      <c r="B23" s="16" t="s">
        <v>36</v>
      </c>
      <c r="C23" s="17" t="s">
        <v>14</v>
      </c>
      <c r="D23" s="61" t="str">
        <f>H23&amp;"/ "&amp;I23</f>
        <v>305,97/ 581,343</v>
      </c>
      <c r="E23" s="28" t="s">
        <v>51</v>
      </c>
      <c r="F23" s="19" t="s">
        <v>55</v>
      </c>
      <c r="H23" s="3">
        <f>ROUND((651)*0.47,2)</f>
        <v>305.97000000000003</v>
      </c>
      <c r="I23" s="3">
        <f>H23*1.9</f>
        <v>581.34300000000007</v>
      </c>
    </row>
    <row r="24" spans="1:10">
      <c r="A24" s="15">
        <v>9</v>
      </c>
      <c r="B24" s="16" t="s">
        <v>53</v>
      </c>
      <c r="C24" s="17" t="s">
        <v>14</v>
      </c>
      <c r="D24" s="61" t="str">
        <f>H24&amp;"/ "&amp;I24</f>
        <v>9,18/ 17,44</v>
      </c>
      <c r="E24" s="53">
        <v>0.03</v>
      </c>
      <c r="F24" s="19"/>
      <c r="H24" s="3">
        <f>ROUND(0.03*H23,2)</f>
        <v>9.18</v>
      </c>
      <c r="I24" s="3">
        <f>ROUND(H24*1.9,2)</f>
        <v>17.440000000000001</v>
      </c>
    </row>
    <row r="25" spans="1:10">
      <c r="A25" s="15">
        <v>10</v>
      </c>
      <c r="B25" s="16" t="s">
        <v>37</v>
      </c>
      <c r="C25" s="17" t="s">
        <v>6</v>
      </c>
      <c r="D25" s="61">
        <f>651</f>
        <v>651</v>
      </c>
      <c r="E25" s="28" t="s">
        <v>52</v>
      </c>
      <c r="F25" s="66" t="s">
        <v>77</v>
      </c>
    </row>
    <row r="26" spans="1:10">
      <c r="A26" s="15">
        <v>11</v>
      </c>
      <c r="B26" s="16" t="s">
        <v>38</v>
      </c>
      <c r="C26" s="28" t="s">
        <v>39</v>
      </c>
      <c r="D26" s="61">
        <f>651*0.1</f>
        <v>65.100000000000009</v>
      </c>
      <c r="E26" s="28" t="s">
        <v>42</v>
      </c>
      <c r="F26" s="68" t="s">
        <v>78</v>
      </c>
    </row>
    <row r="27" spans="1:10">
      <c r="A27" s="15">
        <v>12</v>
      </c>
      <c r="B27" s="16" t="s">
        <v>37</v>
      </c>
      <c r="C27" s="28" t="s">
        <v>6</v>
      </c>
      <c r="D27" s="61">
        <v>651</v>
      </c>
      <c r="E27" s="28" t="s">
        <v>52</v>
      </c>
      <c r="F27" s="67" t="str">
        <f>F25</f>
        <v>Дорнит?</v>
      </c>
    </row>
    <row r="28" spans="1:10" ht="42.75">
      <c r="A28" s="15">
        <v>13</v>
      </c>
      <c r="B28" s="16" t="s">
        <v>40</v>
      </c>
      <c r="C28" s="28" t="s">
        <v>39</v>
      </c>
      <c r="D28" s="61">
        <f>651*0.35</f>
        <v>227.85</v>
      </c>
      <c r="E28" s="28" t="s">
        <v>71</v>
      </c>
      <c r="F28" s="68" t="s">
        <v>79</v>
      </c>
    </row>
    <row r="29" spans="1:10" ht="28.5">
      <c r="A29" s="15">
        <v>14</v>
      </c>
      <c r="B29" s="16" t="s">
        <v>15</v>
      </c>
      <c r="C29" s="28" t="s">
        <v>17</v>
      </c>
      <c r="D29" s="61">
        <v>0.5</v>
      </c>
      <c r="E29" s="17" t="s">
        <v>16</v>
      </c>
      <c r="F29" s="19"/>
    </row>
    <row r="30" spans="1:10" ht="71.25">
      <c r="A30" s="15">
        <v>17</v>
      </c>
      <c r="B30" s="16" t="s">
        <v>41</v>
      </c>
      <c r="C30" s="28" t="s">
        <v>6</v>
      </c>
      <c r="D30" s="61">
        <v>651</v>
      </c>
      <c r="E30" s="28" t="s">
        <v>29</v>
      </c>
      <c r="F30" s="19"/>
      <c r="H30" s="73">
        <f>651*0.07*2.48</f>
        <v>113.01360000000001</v>
      </c>
      <c r="I30" s="71" t="s">
        <v>82</v>
      </c>
      <c r="J30" s="71"/>
    </row>
    <row r="31" spans="1:10" ht="28.5">
      <c r="A31" s="15">
        <v>18</v>
      </c>
      <c r="B31" s="16" t="s">
        <v>18</v>
      </c>
      <c r="C31" s="28" t="s">
        <v>17</v>
      </c>
      <c r="D31" s="61">
        <v>0.2</v>
      </c>
      <c r="E31" s="17" t="s">
        <v>19</v>
      </c>
      <c r="F31" s="19"/>
    </row>
    <row r="32" spans="1:10" ht="72" thickBot="1">
      <c r="A32" s="23">
        <v>19</v>
      </c>
      <c r="B32" s="24" t="s">
        <v>23</v>
      </c>
      <c r="C32" s="26" t="s">
        <v>6</v>
      </c>
      <c r="D32" s="63">
        <v>651</v>
      </c>
      <c r="E32" s="25" t="s">
        <v>30</v>
      </c>
      <c r="F32" s="27"/>
      <c r="H32" s="73">
        <f>651*0.05*2.48</f>
        <v>80.724000000000004</v>
      </c>
      <c r="I32" s="71" t="s">
        <v>82</v>
      </c>
      <c r="J32" s="71"/>
    </row>
    <row r="33" spans="1:10" ht="15">
      <c r="A33" s="88" t="s">
        <v>61</v>
      </c>
      <c r="B33" s="89"/>
      <c r="C33" s="89"/>
      <c r="D33" s="89"/>
      <c r="E33" s="89"/>
      <c r="F33" s="90"/>
    </row>
    <row r="34" spans="1:10" ht="15">
      <c r="A34" s="54">
        <v>20</v>
      </c>
      <c r="B34" s="16" t="s">
        <v>66</v>
      </c>
      <c r="C34" s="17" t="s">
        <v>64</v>
      </c>
      <c r="D34" s="61">
        <f>8*13*0.07</f>
        <v>7.2800000000000011</v>
      </c>
      <c r="E34" s="50"/>
      <c r="F34" s="55" t="s">
        <v>67</v>
      </c>
    </row>
    <row r="35" spans="1:10" ht="99.75">
      <c r="A35" s="15">
        <v>21</v>
      </c>
      <c r="B35" s="16" t="s">
        <v>62</v>
      </c>
      <c r="C35" s="17" t="s">
        <v>64</v>
      </c>
      <c r="D35" s="61">
        <f>0.1*13</f>
        <v>1.3</v>
      </c>
      <c r="E35" s="28" t="s">
        <v>65</v>
      </c>
      <c r="F35" s="19"/>
    </row>
    <row r="36" spans="1:10" ht="100.5" thickBot="1">
      <c r="A36" s="56">
        <v>22</v>
      </c>
      <c r="B36" s="30" t="s">
        <v>63</v>
      </c>
      <c r="C36" s="31" t="s">
        <v>64</v>
      </c>
      <c r="D36" s="69">
        <f>D35</f>
        <v>1.3</v>
      </c>
      <c r="E36" s="57" t="s">
        <v>65</v>
      </c>
      <c r="F36" s="60" t="s">
        <v>80</v>
      </c>
    </row>
    <row r="37" spans="1:10" ht="15">
      <c r="A37" s="88" t="s">
        <v>20</v>
      </c>
      <c r="B37" s="89"/>
      <c r="C37" s="89"/>
      <c r="D37" s="89"/>
      <c r="E37" s="89"/>
      <c r="F37" s="90"/>
    </row>
    <row r="38" spans="1:10" ht="28.5">
      <c r="A38" s="15">
        <v>23</v>
      </c>
      <c r="B38" s="16" t="s">
        <v>58</v>
      </c>
      <c r="C38" s="17" t="s">
        <v>14</v>
      </c>
      <c r="D38" s="61" t="str">
        <f>H38&amp;"/ "&amp;I38</f>
        <v>462,2/ 878,18</v>
      </c>
      <c r="E38" s="28" t="s">
        <v>57</v>
      </c>
      <c r="F38" s="19" t="s">
        <v>59</v>
      </c>
      <c r="H38" s="3">
        <f>(5273-651)*0.1</f>
        <v>462.20000000000005</v>
      </c>
      <c r="I38" s="3">
        <f>H38*1.9</f>
        <v>878.18000000000006</v>
      </c>
    </row>
    <row r="39" spans="1:10">
      <c r="A39" s="15">
        <v>24</v>
      </c>
      <c r="B39" s="32" t="s">
        <v>21</v>
      </c>
      <c r="C39" s="17" t="s">
        <v>14</v>
      </c>
      <c r="D39" s="17" t="str">
        <f>H39&amp;"/ "&amp;I39</f>
        <v>305,97/ 581,343</v>
      </c>
      <c r="E39" s="28" t="s">
        <v>57</v>
      </c>
      <c r="F39" s="19" t="s">
        <v>56</v>
      </c>
      <c r="H39" s="3">
        <v>305.97000000000003</v>
      </c>
      <c r="I39" s="3">
        <f>H39*1.9</f>
        <v>581.34300000000007</v>
      </c>
    </row>
    <row r="40" spans="1:10" ht="42.75">
      <c r="A40" s="15">
        <v>25</v>
      </c>
      <c r="B40" s="16" t="s">
        <v>31</v>
      </c>
      <c r="C40" s="17" t="s">
        <v>14</v>
      </c>
      <c r="D40" s="17" t="str">
        <f>D39</f>
        <v>305,97/ 581,343</v>
      </c>
      <c r="E40" s="17"/>
      <c r="F40" s="33"/>
    </row>
    <row r="41" spans="1:10" ht="30.75" thickBot="1">
      <c r="A41" s="29">
        <v>26</v>
      </c>
      <c r="B41" s="30" t="s">
        <v>22</v>
      </c>
      <c r="C41" s="31" t="s">
        <v>14</v>
      </c>
      <c r="D41" s="31" t="str">
        <f>D40</f>
        <v>305,97/ 581,343</v>
      </c>
      <c r="E41" s="31"/>
      <c r="F41" s="70" t="s">
        <v>81</v>
      </c>
      <c r="G41" s="76" t="s">
        <v>26</v>
      </c>
      <c r="H41" s="76"/>
      <c r="I41" s="76"/>
      <c r="J41" s="76"/>
    </row>
    <row r="42" spans="1:10">
      <c r="A42" s="49"/>
      <c r="B42" s="35"/>
      <c r="C42" s="34"/>
      <c r="D42" s="34"/>
      <c r="E42" s="36"/>
      <c r="F42" s="36"/>
    </row>
    <row r="43" spans="1:10">
      <c r="A43" s="49"/>
      <c r="B43" s="37"/>
      <c r="C43" s="37"/>
      <c r="D43" s="37"/>
      <c r="E43" s="37"/>
      <c r="F43" s="34"/>
    </row>
    <row r="44" spans="1:10" s="1" customFormat="1">
      <c r="A44" s="37" t="s">
        <v>7</v>
      </c>
      <c r="B44" s="35"/>
      <c r="C44" s="36"/>
      <c r="D44" s="39"/>
      <c r="E44" s="39"/>
      <c r="F44" s="36"/>
      <c r="G44" s="40"/>
    </row>
    <row r="45" spans="1:10" s="1" customFormat="1">
      <c r="A45" s="37" t="s">
        <v>27</v>
      </c>
      <c r="B45" s="37"/>
      <c r="C45" s="37"/>
      <c r="D45" s="37"/>
      <c r="E45" s="38"/>
      <c r="F45" s="2"/>
    </row>
    <row r="46" spans="1:10" s="1" customFormat="1">
      <c r="A46" s="79" t="s">
        <v>28</v>
      </c>
      <c r="B46" s="79"/>
      <c r="C46" s="79"/>
      <c r="D46" s="79"/>
      <c r="E46" s="35"/>
      <c r="F46" s="36"/>
      <c r="G46" s="40"/>
    </row>
    <row r="47" spans="1:10" s="1" customFormat="1">
      <c r="A47" s="79"/>
      <c r="B47" s="79"/>
      <c r="C47" s="79"/>
      <c r="D47" s="79"/>
      <c r="E47" s="35"/>
      <c r="F47" s="36"/>
      <c r="G47" s="40"/>
    </row>
    <row r="48" spans="1:10" s="1" customFormat="1" ht="9.75" customHeight="1">
      <c r="A48" s="79"/>
      <c r="B48" s="79"/>
      <c r="C48" s="79"/>
      <c r="D48" s="79"/>
      <c r="E48" s="35"/>
      <c r="F48" s="36"/>
      <c r="G48" s="40"/>
    </row>
    <row r="49" spans="1:7" s="1" customFormat="1" hidden="1">
      <c r="A49" s="79"/>
      <c r="B49" s="79"/>
      <c r="C49" s="79"/>
      <c r="D49" s="79"/>
      <c r="E49" s="35"/>
      <c r="F49" s="36"/>
      <c r="G49" s="40"/>
    </row>
    <row r="50" spans="1:7" s="1" customFormat="1">
      <c r="A50" s="51"/>
      <c r="B50" s="51"/>
      <c r="C50" s="51"/>
      <c r="D50" s="51"/>
      <c r="E50" s="51"/>
      <c r="F50" s="52"/>
      <c r="G50" s="40"/>
    </row>
    <row r="51" spans="1:7" ht="15">
      <c r="B51" s="58" t="s">
        <v>68</v>
      </c>
      <c r="C51" s="42"/>
      <c r="D51" s="43"/>
      <c r="E51" s="43"/>
      <c r="F51" s="44"/>
    </row>
    <row r="52" spans="1:7" ht="30.75" customHeight="1">
      <c r="B52" s="41" t="s">
        <v>9</v>
      </c>
      <c r="C52" s="77" t="s">
        <v>10</v>
      </c>
      <c r="D52" s="77"/>
      <c r="E52" s="77"/>
      <c r="F52" s="77"/>
    </row>
    <row r="53" spans="1:7" ht="17.25" customHeight="1">
      <c r="B53" s="41"/>
      <c r="C53" s="59"/>
      <c r="D53" s="59"/>
      <c r="E53" s="59"/>
      <c r="F53" s="59"/>
    </row>
    <row r="54" spans="1:7">
      <c r="B54" s="3" t="s">
        <v>69</v>
      </c>
    </row>
    <row r="55" spans="1:7" ht="27.75" customHeight="1">
      <c r="B55" s="41" t="s">
        <v>8</v>
      </c>
      <c r="C55" s="75" t="s">
        <v>60</v>
      </c>
      <c r="D55" s="75"/>
      <c r="E55" s="75"/>
      <c r="F55" s="75"/>
    </row>
  </sheetData>
  <mergeCells count="12">
    <mergeCell ref="C55:F55"/>
    <mergeCell ref="G41:J41"/>
    <mergeCell ref="C52:F52"/>
    <mergeCell ref="C1:F6"/>
    <mergeCell ref="A46:D49"/>
    <mergeCell ref="A8:F8"/>
    <mergeCell ref="A9:F9"/>
    <mergeCell ref="A13:F13"/>
    <mergeCell ref="A17:F17"/>
    <mergeCell ref="A37:F37"/>
    <mergeCell ref="A22:F22"/>
    <mergeCell ref="A33:F33"/>
  </mergeCells>
  <pageMargins left="0.23622047244094491" right="0.23622047244094491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2024-09-10T07:07:24Z</cp:lastPrinted>
  <dcterms:created xsi:type="dcterms:W3CDTF">2015-06-05T18:19:34Z</dcterms:created>
  <dcterms:modified xsi:type="dcterms:W3CDTF">2024-09-10T15:42:25Z</dcterms:modified>
</cp:coreProperties>
</file>