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9FE127F1-0F5D-4A6E-AE90-ADD85BD002A7}" xr6:coauthVersionLast="47" xr6:coauthVersionMax="47" xr10:uidLastSave="{00000000-0000-0000-0000-000000000000}"/>
  <bookViews>
    <workbookView xWindow="28680" yWindow="1290" windowWidth="29040" windowHeight="15720" tabRatio="944" activeTab="6" xr2:uid="{00000000-000D-0000-FFFF-FFFF00000000}"/>
  </bookViews>
  <sheets>
    <sheet name="прил. 1.1 к ДС11" sheetId="23" r:id="rId1"/>
    <sheet name="ССР1 без коэфф." sheetId="24" r:id="rId2"/>
    <sheet name="ССР1 с 1,0514 " sheetId="25" r:id="rId3"/>
    <sheet name="ССР2 без коэфф" sheetId="26" r:id="rId4"/>
    <sheet name="ССР2_с 1,0514" sheetId="27" r:id="rId5"/>
    <sheet name="ЛСР №2-выправка" sheetId="28" r:id="rId6"/>
    <sheet name="реестры кс-2 ССР1" sheetId="29" r:id="rId7"/>
    <sheet name="реестр кс-2 ССР2" sheetId="3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6" hidden="1">'реестры кс-2 ССР1'!$A$2:$M$17</definedName>
    <definedName name="Excel_BuiltIn__FilterDatabase_4" localSheetId="5">#REF!</definedName>
    <definedName name="Excel_BuiltIn__FilterDatabase_4" localSheetId="7">#REF!</definedName>
    <definedName name="Excel_BuiltIn__FilterDatabase_4" localSheetId="6">#REF!</definedName>
    <definedName name="Excel_BuiltIn__FilterDatabase_4" localSheetId="1">#REF!</definedName>
    <definedName name="Excel_BuiltIn__FilterDatabase_4" localSheetId="2">#REF!</definedName>
    <definedName name="Excel_BuiltIn__FilterDatabase_4" localSheetId="3">#REF!</definedName>
    <definedName name="Excel_BuiltIn__FilterDatabase_4" localSheetId="4">#REF!</definedName>
    <definedName name="Excel_BuiltIn__FilterDatabase_4">#REF!</definedName>
    <definedName name="Excel_BuiltIn_Print_Area" localSheetId="5">#REF!</definedName>
    <definedName name="Excel_BuiltIn_Print_Area" localSheetId="7">#REF!</definedName>
    <definedName name="Excel_BuiltIn_Print_Area" localSheetId="6">#REF!</definedName>
    <definedName name="Excel_BuiltIn_Print_Area" localSheetId="1">#REF!</definedName>
    <definedName name="Excel_BuiltIn_Print_Area" localSheetId="2">#REF!</definedName>
    <definedName name="Excel_BuiltIn_Print_Area" localSheetId="3">#REF!</definedName>
    <definedName name="Excel_BuiltIn_Print_Area" localSheetId="4">#REF!</definedName>
    <definedName name="Excel_BuiltIn_Print_Area">#REF!</definedName>
    <definedName name="Excel_BuiltIn_Print_Area_1" localSheetId="5">#REF!</definedName>
    <definedName name="Excel_BuiltIn_Print_Area_1" localSheetId="7">#REF!</definedName>
    <definedName name="Excel_BuiltIn_Print_Area_1" localSheetId="6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4">#REF!</definedName>
    <definedName name="Excel_BuiltIn_Print_Area_1">#REF!</definedName>
    <definedName name="Excel_BuiltIn_Print_Area_13" localSheetId="6">#REF!</definedName>
    <definedName name="Excel_BuiltIn_Print_Area_13" localSheetId="1">#REF!</definedName>
    <definedName name="Excel_BuiltIn_Print_Area_13" localSheetId="2">#REF!</definedName>
    <definedName name="Excel_BuiltIn_Print_Area_13">#REF!</definedName>
    <definedName name="Excel_BuiltIn_Print_Area_2" localSheetId="6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Area_3" localSheetId="6">#REF!</definedName>
    <definedName name="Excel_BuiltIn_Print_Area_3" localSheetId="1">#REF!</definedName>
    <definedName name="Excel_BuiltIn_Print_Area_3" localSheetId="2">#REF!</definedName>
    <definedName name="Excel_BuiltIn_Print_Area_3">#REF!</definedName>
    <definedName name="Excel_BuiltIn_Print_Area_4" localSheetId="6">#REF!</definedName>
    <definedName name="Excel_BuiltIn_Print_Area_4" localSheetId="1">#REF!</definedName>
    <definedName name="Excel_BuiltIn_Print_Area_4" localSheetId="2">#REF!</definedName>
    <definedName name="Excel_BuiltIn_Print_Area_4">#REF!</definedName>
    <definedName name="Excel_BuiltIn_Print_Area_5" localSheetId="6">#REF!</definedName>
    <definedName name="Excel_BuiltIn_Print_Area_5" localSheetId="1">#REF!</definedName>
    <definedName name="Excel_BuiltIn_Print_Area_5" localSheetId="2">#REF!</definedName>
    <definedName name="Excel_BuiltIn_Print_Area_5">#REF!</definedName>
    <definedName name="Excel_BuiltIn_Print_Area_6" localSheetId="6">#REF!</definedName>
    <definedName name="Excel_BuiltIn_Print_Area_6" localSheetId="1">#REF!</definedName>
    <definedName name="Excel_BuiltIn_Print_Area_6" localSheetId="2">#REF!</definedName>
    <definedName name="Excel_BuiltIn_Print_Area_6">#REF!</definedName>
    <definedName name="Excel_BuiltIn_Print_Area_7" localSheetId="6">#REF!</definedName>
    <definedName name="Excel_BuiltIn_Print_Area_7" localSheetId="1">#REF!</definedName>
    <definedName name="Excel_BuiltIn_Print_Area_7" localSheetId="2">#REF!</definedName>
    <definedName name="Excel_BuiltIn_Print_Area_7">#REF!</definedName>
    <definedName name="Excel_BuiltIn_Print_Area_8" localSheetId="6">#REF!</definedName>
    <definedName name="Excel_BuiltIn_Print_Area_8" localSheetId="1">#REF!</definedName>
    <definedName name="Excel_BuiltIn_Print_Area_8" localSheetId="2">#REF!</definedName>
    <definedName name="Excel_BuiltIn_Print_Area_8">#REF!</definedName>
    <definedName name="Excel_BuiltIn_Print_Titles" localSheetId="6">#REF!</definedName>
    <definedName name="Excel_BuiltIn_Print_Titles" localSheetId="1">#REF!</definedName>
    <definedName name="Excel_BuiltIn_Print_Titles" localSheetId="2">#REF!</definedName>
    <definedName name="Excel_BuiltIn_Print_Titles">#REF!</definedName>
    <definedName name="Fuck" localSheetId="6">#REF!</definedName>
    <definedName name="Fuck" localSheetId="1">#REF!</definedName>
    <definedName name="Fuck" localSheetId="2">#REF!</definedName>
    <definedName name="Fuck">#REF!</definedName>
    <definedName name="k">'[1]Текущие показатели'!$A$2</definedName>
    <definedName name="VES" localSheetId="5">#REF!</definedName>
    <definedName name="VES" localSheetId="6">#REF!</definedName>
    <definedName name="VES" localSheetId="1">#REF!</definedName>
    <definedName name="VES" localSheetId="2">#REF!</definedName>
    <definedName name="VES">#REF!</definedName>
    <definedName name="Z_32BE0561_3E43_11D1_AA21_0080C83F6713_.wvu.FilterData" localSheetId="5" hidden="1">#REF!</definedName>
    <definedName name="Z_32BE0561_3E43_11D1_AA21_0080C83F6713_.wvu.FilterData" localSheetId="6" hidden="1">#REF!</definedName>
    <definedName name="Z_32BE0561_3E43_11D1_AA21_0080C83F6713_.wvu.FilterData" localSheetId="1" hidden="1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5" hidden="1">#REF!</definedName>
    <definedName name="Z_32BE0561_3E43_11D1_AA21_0080C83F6713_.wvu.Rows" localSheetId="6" hidden="1">#REF!</definedName>
    <definedName name="Z_32BE0561_3E43_11D1_AA21_0080C83F6713_.wvu.Rows" localSheetId="1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6" hidden="1">#REF!</definedName>
    <definedName name="Z_361DAB21_3E43_11D1_9921_000021579852_.wvu.FilterData" localSheetId="1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6" hidden="1">#REF!</definedName>
    <definedName name="Z_6DAEFF01_3E3C_11D1_9921_000021579852_.wvu.FilterData" localSheetId="1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6" hidden="1">#REF!</definedName>
    <definedName name="Z_6DAEFF01_3E3C_11D1_9921_000021579852_.wvu.Rows" localSheetId="1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6" hidden="1">#REF!</definedName>
    <definedName name="Z_7F3F38C1_B38F_11D1_B73A_0080C83F5DB9_.wvu.FilterData" localSheetId="1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6">#REF!</definedName>
    <definedName name="_xlnm.Database" localSheetId="1">#REF!</definedName>
    <definedName name="_xlnm.Database" localSheetId="2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5">#REF!</definedName>
    <definedName name="д" localSheetId="6">#REF!</definedName>
    <definedName name="д" localSheetId="1">#REF!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6">[5]Кабель!#REF!</definedName>
    <definedName name="Дост_Кавказ" localSheetId="1">[5]Кабель!#REF!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5">#REF!</definedName>
    <definedName name="Доставка_Алюр" localSheetId="6">#REF!</definedName>
    <definedName name="Доставка_Алюр" localSheetId="1">#REF!</definedName>
    <definedName name="Доставка_Алюр" localSheetId="2">#REF!</definedName>
    <definedName name="Доставка_Алюр">#REF!</definedName>
    <definedName name="доставка_андромеда" localSheetId="5">#REF!</definedName>
    <definedName name="доставка_андромеда" localSheetId="6">#REF!</definedName>
    <definedName name="доставка_андромеда" localSheetId="1">#REF!</definedName>
    <definedName name="доставка_андромеда" localSheetId="2">#REF!</definedName>
    <definedName name="доставка_андромеда">#REF!</definedName>
    <definedName name="доставка_ВИМкабель" localSheetId="5">#REF!</definedName>
    <definedName name="доставка_ВИМкабель" localSheetId="6">#REF!</definedName>
    <definedName name="доставка_ВИМкабель" localSheetId="1">#REF!</definedName>
    <definedName name="доставка_ВИМкабель" localSheetId="2">#REF!</definedName>
    <definedName name="доставка_ВИМкабель">#REF!</definedName>
    <definedName name="Доставка_Дилявер" localSheetId="6">#REF!</definedName>
    <definedName name="Доставка_Дилявер" localSheetId="1">#REF!</definedName>
    <definedName name="Доставка_Дилявер" localSheetId="2">#REF!</definedName>
    <definedName name="Доставка_Дилявер">#REF!</definedName>
    <definedName name="доставка_кавказ" localSheetId="6">#REF!</definedName>
    <definedName name="доставка_кавказ" localSheetId="1">#REF!</definedName>
    <definedName name="доставка_кавказ" localSheetId="2">#REF!</definedName>
    <definedName name="доставка_кавказ">#REF!</definedName>
    <definedName name="_xlnm.Print_Titles" localSheetId="5">'ЛСР №2-выправка'!$38:$38</definedName>
    <definedName name="_xlnm.Print_Titles" localSheetId="1">'ССР1 без коэфф.'!$22:$22</definedName>
    <definedName name="_xlnm.Print_Titles" localSheetId="2">'ССР1 с 1,0514 '!$22:$22</definedName>
    <definedName name="_xlnm.Print_Titles" localSheetId="3">'ССР2 без коэфф'!$22:$22</definedName>
    <definedName name="_xlnm.Print_Titles" localSheetId="4">'ССР2_с 1,0514'!$22:$22</definedName>
    <definedName name="заказчики">[3]база!$A$1:$A$65536</definedName>
    <definedName name="Заключение">[6]Списки!$I$2:$I$4</definedName>
    <definedName name="к1" localSheetId="5">#REF!</definedName>
    <definedName name="к1" localSheetId="7">#REF!</definedName>
    <definedName name="к1" localSheetId="6">#REF!</definedName>
    <definedName name="к1" localSheetId="1">#REF!</definedName>
    <definedName name="к1" localSheetId="2">#REF!</definedName>
    <definedName name="к1" localSheetId="3">#REF!</definedName>
    <definedName name="к1" localSheetId="4">#REF!</definedName>
    <definedName name="к1">#REF!</definedName>
    <definedName name="к2" localSheetId="5">#REF!</definedName>
    <definedName name="к2" localSheetId="7">#REF!</definedName>
    <definedName name="к2" localSheetId="6">#REF!</definedName>
    <definedName name="к2" localSheetId="1">#REF!</definedName>
    <definedName name="к2" localSheetId="2">#REF!</definedName>
    <definedName name="к2" localSheetId="3">#REF!</definedName>
    <definedName name="к2" localSheetId="4">#REF!</definedName>
    <definedName name="к2">#REF!</definedName>
    <definedName name="к3" localSheetId="5">#REF!</definedName>
    <definedName name="к3" localSheetId="7">#REF!</definedName>
    <definedName name="к3" localSheetId="6">#REF!</definedName>
    <definedName name="к3" localSheetId="1">#REF!</definedName>
    <definedName name="к3" localSheetId="2">#REF!</definedName>
    <definedName name="к3" localSheetId="3">#REF!</definedName>
    <definedName name="к3" localSheetId="4">#REF!</definedName>
    <definedName name="к3">#REF!</definedName>
    <definedName name="Код_1" localSheetId="5">[4]Смета!#REF!</definedName>
    <definedName name="Код_1" localSheetId="7">[4]Смета!#REF!</definedName>
    <definedName name="Код_1" localSheetId="6">[4]Смета!#REF!</definedName>
    <definedName name="Код_1" localSheetId="1">[4]Смета!#REF!</definedName>
    <definedName name="Код_1" localSheetId="2">[4]Смета!#REF!</definedName>
    <definedName name="Код_1" localSheetId="3">[4]Смета!#REF!</definedName>
    <definedName name="Код_1" localSheetId="4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5">#REF!</definedName>
    <definedName name="Конец" localSheetId="6">#REF!</definedName>
    <definedName name="Конец" localSheetId="1">#REF!</definedName>
    <definedName name="Конец" localSheetId="2">#REF!</definedName>
    <definedName name="Конец">#REF!</definedName>
    <definedName name="конкр150" localSheetId="5">'[2]исх дан'!#REF!</definedName>
    <definedName name="конкр150" localSheetId="6">'[2]исх дан'!#REF!</definedName>
    <definedName name="конкр150" localSheetId="1">'[2]исх дан'!#REF!</definedName>
    <definedName name="конкр150" localSheetId="2">'[2]исх дан'!#REF!</definedName>
    <definedName name="конкр150">'[2]исх дан'!#REF!</definedName>
    <definedName name="конкр230" localSheetId="5">'[2]исх дан'!#REF!</definedName>
    <definedName name="конкр230" localSheetId="6">'[2]исх дан'!#REF!</definedName>
    <definedName name="конкр230" localSheetId="1">'[2]исх дан'!#REF!</definedName>
    <definedName name="конкр230" localSheetId="2">'[2]исх дан'!#REF!</definedName>
    <definedName name="конкр230">'[2]исх дан'!#REF!</definedName>
    <definedName name="конкр240" localSheetId="5">'[2]исх дан'!#REF!</definedName>
    <definedName name="конкр240" localSheetId="6">'[2]исх дан'!#REF!</definedName>
    <definedName name="конкр240" localSheetId="1">'[2]исх дан'!#REF!</definedName>
    <definedName name="конкр240" localSheetId="2">'[2]исх дан'!#REF!</definedName>
    <definedName name="конкр240">'[2]исх дан'!#REF!</definedName>
    <definedName name="КОНТРОЛЬНИК" localSheetId="5">'[2]исх дан'!#REF!</definedName>
    <definedName name="КОНТРОЛЬНИК" localSheetId="6">'[2]исх дан'!#REF!</definedName>
    <definedName name="КОНТРОЛЬНИК" localSheetId="1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5">[4]Материалы!#REF!</definedName>
    <definedName name="Копилка_объем" localSheetId="6">[4]Материалы!#REF!</definedName>
    <definedName name="Копилка_объем" localSheetId="1">[4]Материалы!#REF!</definedName>
    <definedName name="Копилка_объем" localSheetId="2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5">#REF!</definedName>
    <definedName name="_xlnm.Criteria" localSheetId="6">#REF!</definedName>
    <definedName name="_xlnm.Criteria" localSheetId="1">#REF!</definedName>
    <definedName name="_xlnm.Criteria" localSheetId="2">#REF!</definedName>
    <definedName name="_xlnm.Criteria">#REF!</definedName>
    <definedName name="КУРС" localSheetId="5">'[2]исх дан'!#REF!</definedName>
    <definedName name="КУРС" localSheetId="6">'[2]исх дан'!#REF!</definedName>
    <definedName name="КУРС" localSheetId="1">'[2]исх дан'!#REF!</definedName>
    <definedName name="КУРС" localSheetId="2">'[2]исх дан'!#REF!</definedName>
    <definedName name="КУРС">'[2]исх дан'!#REF!</definedName>
    <definedName name="КУРС_2Й_ЛИСТ" localSheetId="5">'[2]исх дан'!#REF!</definedName>
    <definedName name="КУРС_2Й_ЛИСТ" localSheetId="6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5">#REF!</definedName>
    <definedName name="левон_опт" localSheetId="6">#REF!</definedName>
    <definedName name="левон_опт" localSheetId="1">#REF!</definedName>
    <definedName name="левон_опт" localSheetId="2">#REF!</definedName>
    <definedName name="левон_опт">#REF!</definedName>
    <definedName name="левон_розн" localSheetId="5">#REF!</definedName>
    <definedName name="левон_розн" localSheetId="6">#REF!</definedName>
    <definedName name="левон_розн" localSheetId="1">#REF!</definedName>
    <definedName name="левон_розн" localSheetId="2">#REF!</definedName>
    <definedName name="левон_розн">#REF!</definedName>
    <definedName name="лист1" localSheetId="5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5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5">#REF!,#REF!</definedName>
    <definedName name="лист10" localSheetId="7">#REF!,#REF!</definedName>
    <definedName name="лист10" localSheetId="6">#REF!,#REF!</definedName>
    <definedName name="лист10" localSheetId="1">#REF!,#REF!</definedName>
    <definedName name="лист10" localSheetId="2">#REF!,#REF!</definedName>
    <definedName name="лист10" localSheetId="3">#REF!,#REF!</definedName>
    <definedName name="лист10" localSheetId="4">#REF!,#REF!</definedName>
    <definedName name="лист10">#REF!,#REF!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 localSheetId="7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5">#REF!,[7]Электрика!$A$3:$B$24,[7]Электрика!$AY$3:$AZ$24,[7]Электрика!$AY$69:$AZ$129</definedName>
    <definedName name="лист2_txt" localSheetId="7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5">#REF!,#REF!,#REF!,#REF!,#REF!,#REF!</definedName>
    <definedName name="лист3" localSheetId="7">#REF!,#REF!,#REF!,#REF!,#REF!,#REF!</definedName>
    <definedName name="лист3" localSheetId="6">#REF!,#REF!,#REF!,#REF!,#REF!,#REF!</definedName>
    <definedName name="лист3" localSheetId="1">#REF!,#REF!,#REF!,#REF!,#REF!,#REF!</definedName>
    <definedName name="лист3" localSheetId="2">#REF!,#REF!,#REF!,#REF!,#REF!,#REF!</definedName>
    <definedName name="лист3" localSheetId="3">#REF!,#REF!,#REF!,#REF!,#REF!,#REF!</definedName>
    <definedName name="лист3" localSheetId="4">#REF!,#REF!,#REF!,#REF!,#REF!,#REF!</definedName>
    <definedName name="лист3">#REF!,#REF!,#REF!,#REF!,#REF!,#REF!</definedName>
    <definedName name="лист3_txt" localSheetId="5">#REF!,#REF!,#REF!,#REF!</definedName>
    <definedName name="лист3_txt" localSheetId="6">#REF!,#REF!,#REF!,#REF!</definedName>
    <definedName name="лист3_txt" localSheetId="1">#REF!,#REF!,#REF!,#REF!</definedName>
    <definedName name="лист3_txt" localSheetId="2">#REF!,#REF!,#REF!,#REF!</definedName>
    <definedName name="лист3_txt">#REF!,#REF!,#REF!,#REF!</definedName>
    <definedName name="лист4" localSheetId="5">#REF!,#REF!,#REF!,#REF!,#REF!,#REF!</definedName>
    <definedName name="лист4" localSheetId="7">#REF!,#REF!,#REF!,#REF!,#REF!,#REF!</definedName>
    <definedName name="лист4" localSheetId="6">#REF!,#REF!,#REF!,#REF!,#REF!,#REF!</definedName>
    <definedName name="лист4" localSheetId="1">#REF!,#REF!,#REF!,#REF!,#REF!,#REF!</definedName>
    <definedName name="лист4" localSheetId="2">#REF!,#REF!,#REF!,#REF!,#REF!,#REF!</definedName>
    <definedName name="лист4" localSheetId="3">#REF!,#REF!,#REF!,#REF!,#REF!,#REF!</definedName>
    <definedName name="лист4" localSheetId="4">#REF!,#REF!,#REF!,#REF!,#REF!,#REF!</definedName>
    <definedName name="лист4">#REF!,#REF!,#REF!,#REF!,#REF!,#REF!</definedName>
    <definedName name="лист4_txt" localSheetId="5">#REF!,#REF!,#REF!,#REF!</definedName>
    <definedName name="лист4_txt" localSheetId="6">#REF!,#REF!,#REF!,#REF!</definedName>
    <definedName name="лист4_txt" localSheetId="1">#REF!,#REF!,#REF!,#REF!</definedName>
    <definedName name="лист4_txt" localSheetId="2">#REF!,#REF!,#REF!,#REF!</definedName>
    <definedName name="лист4_txt">#REF!,#REF!,#REF!,#REF!</definedName>
    <definedName name="лист8" localSheetId="5">#REF!,#REF!</definedName>
    <definedName name="лист8" localSheetId="6">#REF!,#REF!</definedName>
    <definedName name="лист8" localSheetId="1">#REF!,#REF!</definedName>
    <definedName name="лист8" localSheetId="2">#REF!,#REF!</definedName>
    <definedName name="лист8">#REF!,#REF!</definedName>
    <definedName name="ЛУКИ" localSheetId="5">#REF!</definedName>
    <definedName name="ЛУКИ" localSheetId="6">#REF!</definedName>
    <definedName name="ЛУКИ" localSheetId="1">#REF!</definedName>
    <definedName name="ЛУКИ" localSheetId="2">#REF!</definedName>
    <definedName name="ЛУКИ">#REF!</definedName>
    <definedName name="ЛУКИ_МЕДЬ" localSheetId="5">'[2]исх дан'!#REF!</definedName>
    <definedName name="ЛУКИ_МЕДЬ" localSheetId="6">'[2]исх дан'!#REF!</definedName>
    <definedName name="ЛУКИ_МЕДЬ" localSheetId="1">'[2]исх дан'!#REF!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5">[5]Кабель!#REF!</definedName>
    <definedName name="Мин.нац." localSheetId="7">[5]Кабель!#REF!</definedName>
    <definedName name="Мин.нац." localSheetId="6">[5]Кабель!#REF!</definedName>
    <definedName name="Мин.нац." localSheetId="1">[5]Кабель!#REF!</definedName>
    <definedName name="Мин.нац." localSheetId="2">[5]Кабель!#REF!</definedName>
    <definedName name="Мин.нац." localSheetId="3">[5]Кабель!#REF!</definedName>
    <definedName name="Мин.нац." localSheetId="4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5">#REF!</definedName>
    <definedName name="нац_након" localSheetId="6">#REF!</definedName>
    <definedName name="нац_након" localSheetId="1">#REF!</definedName>
    <definedName name="нац_након" localSheetId="2">#REF!</definedName>
    <definedName name="нац_након">#REF!</definedName>
    <definedName name="НАЦ_НЕГОРЮЧ" localSheetId="5">#REF!</definedName>
    <definedName name="НАЦ_НЕГОРЮЧ" localSheetId="6">#REF!</definedName>
    <definedName name="НАЦ_НЕГОРЮЧ" localSheetId="1">#REF!</definedName>
    <definedName name="НАЦ_НЕГОРЮЧ" localSheetId="2">#REF!</definedName>
    <definedName name="НАЦ_НЕГОРЮЧ">#REF!</definedName>
    <definedName name="НАЦ_ОПТ" localSheetId="5">'[2]исх дан'!#REF!</definedName>
    <definedName name="НАЦ_ОПТ" localSheetId="6">'[2]исх дан'!#REF!</definedName>
    <definedName name="НАЦ_ОПТ" localSheetId="1">'[2]исх дан'!#REF!</definedName>
    <definedName name="НАЦ_ОПТ" localSheetId="2">'[2]исх дан'!#REF!</definedName>
    <definedName name="НАЦ_ОПТ">'[2]исх дан'!#REF!</definedName>
    <definedName name="НАЦ_ОПТ_КОЛЬЧ" localSheetId="5">'[2]исх дан'!#REF!</definedName>
    <definedName name="НАЦ_ОПТ_КОЛЬЧ" localSheetId="6">'[2]исх дан'!#REF!</definedName>
    <definedName name="НАЦ_ОПТ_КОЛЬЧ" localSheetId="1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5">#REF!</definedName>
    <definedName name="НАЦ_ТУРЦ_ОПТ" localSheetId="6">#REF!</definedName>
    <definedName name="НАЦ_ТУРЦ_ОПТ" localSheetId="1">#REF!</definedName>
    <definedName name="НАЦ_ТУРЦ_ОПТ" localSheetId="2">#REF!</definedName>
    <definedName name="НАЦ_ТУРЦ_ОПТ">#REF!</definedName>
    <definedName name="НАЦ_ТУРЦ_РОЗН" localSheetId="5">#REF!</definedName>
    <definedName name="НАЦ_ТУРЦ_РОЗН" localSheetId="6">#REF!</definedName>
    <definedName name="НАЦ_ТУРЦ_РОЗН" localSheetId="1">#REF!</definedName>
    <definedName name="НАЦ_ТУРЦ_РОЗН" localSheetId="2">#REF!</definedName>
    <definedName name="НАЦ_ТУРЦ_РОЗН">#REF!</definedName>
    <definedName name="НАЦЕНКА" localSheetId="5">'[2]исх дан'!#REF!</definedName>
    <definedName name="НАЦЕНКА" localSheetId="6">'[2]исх дан'!#REF!</definedName>
    <definedName name="НАЦЕНКА" localSheetId="1">'[2]исх дан'!#REF!</definedName>
    <definedName name="НАЦЕНКА" localSheetId="2">'[2]исх дан'!#REF!</definedName>
    <definedName name="НАЦЕНКА">'[2]исх дан'!#REF!</definedName>
    <definedName name="НАЦЕНКА_150" localSheetId="5">'[2]исх дан'!#REF!</definedName>
    <definedName name="НАЦЕНКА_150" localSheetId="6">'[2]исх дан'!#REF!</definedName>
    <definedName name="НАЦЕНКА_150" localSheetId="1">'[2]исх дан'!#REF!</definedName>
    <definedName name="НАЦЕНКА_150" localSheetId="2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5">'ЛСР №2-выправка'!$A$1:$N$112</definedName>
    <definedName name="_xlnm.Print_Area" localSheetId="0">'прил. 1.1 к ДС11'!$A$1:$G$21</definedName>
    <definedName name="_xlnm.Print_Area" localSheetId="7">'реестр кс-2 ССР2'!$A$1:$J$41</definedName>
    <definedName name="_xlnm.Print_Area" localSheetId="6">'реестры кс-2 ССР1'!$A$1:$J$41</definedName>
    <definedName name="_xlnm.Print_Area" localSheetId="1">'ССР1 без коэфф.'!$A$18:$H$72</definedName>
    <definedName name="_xlnm.Print_Area" localSheetId="2">'ССР1 с 1,0514 '!$A$18:$H$76</definedName>
    <definedName name="_xlnm.Print_Area" localSheetId="3">'ССР2 без коэфф'!$A$1:$H$94</definedName>
    <definedName name="_xlnm.Print_Area" localSheetId="4">'ССР2_с 1,0514'!$A$1:$H$94</definedName>
    <definedName name="ООС" localSheetId="5">#REF!,#REF!</definedName>
    <definedName name="ООС" localSheetId="7">#REF!,#REF!</definedName>
    <definedName name="ООС" localSheetId="6">#REF!,#REF!</definedName>
    <definedName name="ООС" localSheetId="1">#REF!,#REF!</definedName>
    <definedName name="ООС" localSheetId="2">#REF!,#REF!</definedName>
    <definedName name="ООС" localSheetId="3">#REF!,#REF!</definedName>
    <definedName name="ООС" localSheetId="4">#REF!,#REF!</definedName>
    <definedName name="ООС">#REF!,#REF!</definedName>
    <definedName name="от_БИРЖЕВОГО" localSheetId="5">'[2]исх дан'!#REF!</definedName>
    <definedName name="от_БИРЖЕВОГО" localSheetId="7">'[2]исх дан'!#REF!</definedName>
    <definedName name="от_БИРЖЕВОГО" localSheetId="6">'[2]исх дан'!#REF!</definedName>
    <definedName name="от_БИРЖЕВОГО" localSheetId="1">'[2]исх дан'!#REF!</definedName>
    <definedName name="от_БИРЖЕВОГО" localSheetId="2">'[2]исх дан'!#REF!</definedName>
    <definedName name="от_БИРЖЕВОГО" localSheetId="3">'[2]исх дан'!#REF!</definedName>
    <definedName name="от_БИРЖЕВОГО" localSheetId="4">'[2]исх дан'!#REF!</definedName>
    <definedName name="от_БИРЖЕВОГО">'[2]исх дан'!#REF!</definedName>
    <definedName name="ПВ" localSheetId="5">'[2]исх дан'!#REF!</definedName>
    <definedName name="ПВ" localSheetId="7">'[2]исх дан'!#REF!</definedName>
    <definedName name="ПВ" localSheetId="6">'[2]исх дан'!#REF!</definedName>
    <definedName name="ПВ" localSheetId="1">'[2]исх дан'!#REF!</definedName>
    <definedName name="ПВ" localSheetId="2">'[2]исх дан'!#REF!</definedName>
    <definedName name="ПВ" localSheetId="3">'[2]исх дан'!#REF!</definedName>
    <definedName name="ПВ" localSheetId="4">'[2]исх дан'!#REF!</definedName>
    <definedName name="ПВ">'[2]исх дан'!#REF!</definedName>
    <definedName name="ПВС_ОПТ" localSheetId="5">'[2]исх дан'!#REF!</definedName>
    <definedName name="ПВС_ОПТ" localSheetId="7">'[2]исх дан'!#REF!</definedName>
    <definedName name="ПВС_ОПТ" localSheetId="6">'[2]исх дан'!#REF!</definedName>
    <definedName name="ПВС_ОПТ" localSheetId="1">'[2]исх дан'!#REF!</definedName>
    <definedName name="ПВС_ОПТ" localSheetId="2">'[2]исх дан'!#REF!</definedName>
    <definedName name="ПВС_ОПТ" localSheetId="3">'[2]исх дан'!#REF!</definedName>
    <definedName name="ПВС_ОПТ" localSheetId="4">'[2]исх дан'!#REF!</definedName>
    <definedName name="ПВС_ОПТ">'[2]исх дан'!#REF!</definedName>
    <definedName name="ПВС_РОЗН">[10]ПРОЦЕНТЫ!$AQ$7</definedName>
    <definedName name="пр" localSheetId="5">#REF!,#REF!,#REF!,#REF!</definedName>
    <definedName name="пр" localSheetId="7">#REF!,#REF!,#REF!,#REF!</definedName>
    <definedName name="пр" localSheetId="6">#REF!,#REF!,#REF!,#REF!</definedName>
    <definedName name="пр" localSheetId="1">#REF!,#REF!,#REF!,#REF!</definedName>
    <definedName name="пр" localSheetId="2">#REF!,#REF!,#REF!,#REF!</definedName>
    <definedName name="пр" localSheetId="3">#REF!,#REF!,#REF!,#REF!</definedName>
    <definedName name="пр" localSheetId="4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5">#REF!</definedName>
    <definedName name="Расход_меди_кг_км_с_отходами" localSheetId="6">#REF!</definedName>
    <definedName name="Расход_меди_кг_км_с_отходами" localSheetId="1">#REF!</definedName>
    <definedName name="Расход_меди_кг_км_с_отходами" localSheetId="2">#REF!</definedName>
    <definedName name="Расход_меди_кг_км_с_отходами">#REF!</definedName>
    <definedName name="рома1" localSheetId="5">[5]Кабель!$A$1:$A$136,#REF!,[5]Кабель!$FQ$1:$FQ$136,#REF!,#REF!,#REF!,[5]Кабель!$A$420:$A$1102,#REF!,[5]Кабель!$FQ$420:$FQ$1102</definedName>
    <definedName name="рома1" localSheetId="7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 localSheetId="7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5">#REF!</definedName>
    <definedName name="СКИДКА_в_КОЛЬЧУГ" localSheetId="7">#REF!</definedName>
    <definedName name="СКИДКА_в_КОЛЬЧУГ" localSheetId="6">#REF!</definedName>
    <definedName name="СКИДКА_в_КОЛЬЧУГ" localSheetId="1">#REF!</definedName>
    <definedName name="СКИДКА_в_КОЛЬЧУГ" localSheetId="2">#REF!</definedName>
    <definedName name="СКИДКА_в_КОЛЬЧУГ" localSheetId="3">#REF!</definedName>
    <definedName name="СКИДКА_в_КОЛЬЧУГ" localSheetId="4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5">#REF!,#REF!</definedName>
    <definedName name="текст10" localSheetId="7">#REF!,#REF!</definedName>
    <definedName name="текст10" localSheetId="6">#REF!,#REF!</definedName>
    <definedName name="текст10" localSheetId="1">#REF!,#REF!</definedName>
    <definedName name="текст10" localSheetId="2">#REF!,#REF!</definedName>
    <definedName name="текст10" localSheetId="3">#REF!,#REF!</definedName>
    <definedName name="текст10" localSheetId="4">#REF!,#REF!</definedName>
    <definedName name="текст10">#REF!,#REF!</definedName>
    <definedName name="текст11" localSheetId="5">#REF!,#REF!</definedName>
    <definedName name="текст11" localSheetId="6">#REF!,#REF!</definedName>
    <definedName name="текст11" localSheetId="1">#REF!,#REF!</definedName>
    <definedName name="текст11" localSheetId="2">#REF!,#REF!</definedName>
    <definedName name="текст11">#REF!,#REF!</definedName>
    <definedName name="текст12" localSheetId="5">#REF!,#REF!</definedName>
    <definedName name="текст12" localSheetId="6">#REF!,#REF!</definedName>
    <definedName name="текст12" localSheetId="1">#REF!,#REF!</definedName>
    <definedName name="текст12" localSheetId="2">#REF!,#REF!</definedName>
    <definedName name="текст12">#REF!,#REF!</definedName>
    <definedName name="текст2" localSheetId="5">[5]Кабель!$A$137:$A$419,#REF!</definedName>
    <definedName name="текст2" localSheetId="6">[5]Кабель!$A$137:$A$419,#REF!</definedName>
    <definedName name="текст2" localSheetId="1">[5]Кабель!$A$137:$A$419,#REF!</definedName>
    <definedName name="текст2" localSheetId="2">[5]Кабель!$A$137:$A$419,#REF!</definedName>
    <definedName name="текст2">[5]Кабель!$A$137:$A$419,#REF!</definedName>
    <definedName name="текст3" localSheetId="5">#REF!,#REF!</definedName>
    <definedName name="текст3" localSheetId="6">#REF!,#REF!</definedName>
    <definedName name="текст3" localSheetId="1">#REF!,#REF!</definedName>
    <definedName name="текст3" localSheetId="2">#REF!,#REF!</definedName>
    <definedName name="текст3">#REF!,#REF!</definedName>
    <definedName name="текст4" localSheetId="5">[7]Электрика!#REF!,[7]Электрика!#REF!</definedName>
    <definedName name="текст4" localSheetId="6">[7]Электрика!#REF!,[7]Электрика!#REF!</definedName>
    <definedName name="текст4" localSheetId="1">[7]Электрика!#REF!,[7]Электрика!#REF!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5">[7]Электрика!$A$32:$B$129,[7]Электрика!#REF!</definedName>
    <definedName name="текст6" localSheetId="7">[7]Электрика!$A$32:$B$129,[7]Электрика!#REF!</definedName>
    <definedName name="текст6" localSheetId="6">[7]Электрика!$A$32:$B$129,[7]Электрика!#REF!</definedName>
    <definedName name="текст6" localSheetId="1">[7]Электрика!$A$32:$B$129,[7]Электрика!#REF!</definedName>
    <definedName name="текст6" localSheetId="2">[7]Электрика!$A$32:$B$129,[7]Электрика!#REF!</definedName>
    <definedName name="текст6" localSheetId="3">[7]Электрика!$A$32:$B$129,[7]Электрика!#REF!</definedName>
    <definedName name="текст6" localSheetId="4">[7]Электрика!$A$32:$B$129,[7]Электрика!#REF!</definedName>
    <definedName name="текст6">[7]Электрика!$A$32:$B$129,[7]Электрика!#REF!</definedName>
    <definedName name="текст7" localSheetId="5">#REF!,#REF!</definedName>
    <definedName name="текст7" localSheetId="7">#REF!,#REF!</definedName>
    <definedName name="текст7" localSheetId="6">#REF!,#REF!</definedName>
    <definedName name="текст7" localSheetId="1">#REF!,#REF!</definedName>
    <definedName name="текст7" localSheetId="2">#REF!,#REF!</definedName>
    <definedName name="текст7" localSheetId="3">#REF!,#REF!</definedName>
    <definedName name="текст7" localSheetId="4">#REF!,#REF!</definedName>
    <definedName name="текст7">#REF!,#REF!</definedName>
    <definedName name="текст8" localSheetId="5">#REF!,#REF!</definedName>
    <definedName name="текст8" localSheetId="6">#REF!,#REF!</definedName>
    <definedName name="текст8" localSheetId="1">#REF!,#REF!</definedName>
    <definedName name="текст8" localSheetId="2">#REF!,#REF!</definedName>
    <definedName name="текст8">#REF!,#REF!</definedName>
    <definedName name="текст9" localSheetId="5">#REF!,#REF!</definedName>
    <definedName name="текст9" localSheetId="6">#REF!,#REF!</definedName>
    <definedName name="текст9" localSheetId="1">#REF!,#REF!</definedName>
    <definedName name="текст9" localSheetId="2">#REF!,#REF!</definedName>
    <definedName name="текст9">#REF!,#REF!</definedName>
    <definedName name="Титул00" localSheetId="5">#REF!</definedName>
    <definedName name="Титул00" localSheetId="6">#REF!</definedName>
    <definedName name="Титул00" localSheetId="1">#REF!</definedName>
    <definedName name="Титул00" localSheetId="2">#REF!</definedName>
    <definedName name="Титул00">#REF!</definedName>
    <definedName name="Титул01" localSheetId="5">#REF!,#REF!</definedName>
    <definedName name="Титул01" localSheetId="6">#REF!,#REF!</definedName>
    <definedName name="Титул01" localSheetId="1">#REF!,#REF!</definedName>
    <definedName name="Титул01" localSheetId="2">#REF!,#REF!</definedName>
    <definedName name="Титул01">#REF!,#REF!</definedName>
    <definedName name="Титул02" localSheetId="5">#REF!,#REF!</definedName>
    <definedName name="Титул02" localSheetId="6">#REF!,#REF!</definedName>
    <definedName name="Титул02" localSheetId="1">#REF!,#REF!</definedName>
    <definedName name="Титул02" localSheetId="2">#REF!,#REF!</definedName>
    <definedName name="Титул02">#REF!,#REF!</definedName>
    <definedName name="Титул03" localSheetId="5">#REF!,#REF!</definedName>
    <definedName name="Титул03" localSheetId="6">#REF!,#REF!</definedName>
    <definedName name="Титул03" localSheetId="1">#REF!,#REF!</definedName>
    <definedName name="Титул03" localSheetId="2">#REF!,#REF!</definedName>
    <definedName name="Титул03">#REF!,#REF!</definedName>
    <definedName name="Титул04" localSheetId="6">#REF!,#REF!</definedName>
    <definedName name="Титул04" localSheetId="1">#REF!,#REF!</definedName>
    <definedName name="Титул04" localSheetId="2">#REF!,#REF!</definedName>
    <definedName name="Титул04">#REF!,#REF!</definedName>
    <definedName name="Титул05" localSheetId="6">#REF!,#REF!</definedName>
    <definedName name="Титул05" localSheetId="1">#REF!,#REF!</definedName>
    <definedName name="Титул05" localSheetId="2">#REF!,#REF!</definedName>
    <definedName name="Титул05">#REF!,#REF!</definedName>
    <definedName name="Титул06" localSheetId="5">#REF!</definedName>
    <definedName name="Титул06" localSheetId="6">#REF!</definedName>
    <definedName name="Титул06" localSheetId="1">#REF!</definedName>
    <definedName name="Титул06" localSheetId="2">#REF!</definedName>
    <definedName name="Титул06">#REF!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 localSheetId="7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7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3" l="1"/>
  <c r="E11" i="23"/>
  <c r="D12" i="23"/>
  <c r="D11" i="23"/>
  <c r="N39" i="30"/>
  <c r="O39" i="30" s="1"/>
  <c r="J39" i="30"/>
  <c r="Q39" i="30" s="1"/>
  <c r="Q38" i="30"/>
  <c r="N38" i="30"/>
  <c r="O38" i="30" s="1"/>
  <c r="L38" i="30"/>
  <c r="M38" i="30" s="1"/>
  <c r="J38" i="30"/>
  <c r="N37" i="30"/>
  <c r="O37" i="30" s="1"/>
  <c r="J37" i="30"/>
  <c r="Q37" i="30" s="1"/>
  <c r="Q36" i="30"/>
  <c r="N36" i="30"/>
  <c r="O36" i="30" s="1"/>
  <c r="L36" i="30"/>
  <c r="M36" i="30" s="1"/>
  <c r="J36" i="30"/>
  <c r="N35" i="30"/>
  <c r="O35" i="30" s="1"/>
  <c r="L35" i="30"/>
  <c r="M35" i="30" s="1"/>
  <c r="J35" i="30"/>
  <c r="Q35" i="30" s="1"/>
  <c r="Q34" i="30"/>
  <c r="N34" i="30"/>
  <c r="O34" i="30" s="1"/>
  <c r="L34" i="30"/>
  <c r="M34" i="30" s="1"/>
  <c r="J34" i="30"/>
  <c r="N33" i="30"/>
  <c r="O33" i="30" s="1"/>
  <c r="L33" i="30"/>
  <c r="M33" i="30" s="1"/>
  <c r="J33" i="30"/>
  <c r="Q33" i="30" s="1"/>
  <c r="Q32" i="30"/>
  <c r="N32" i="30"/>
  <c r="O32" i="30" s="1"/>
  <c r="L32" i="30"/>
  <c r="M32" i="30" s="1"/>
  <c r="J32" i="30"/>
  <c r="N31" i="30"/>
  <c r="O31" i="30" s="1"/>
  <c r="L31" i="30"/>
  <c r="M31" i="30" s="1"/>
  <c r="J31" i="30"/>
  <c r="Q31" i="30" s="1"/>
  <c r="Q30" i="30"/>
  <c r="N30" i="30"/>
  <c r="O30" i="30" s="1"/>
  <c r="L30" i="30"/>
  <c r="M30" i="30" s="1"/>
  <c r="J30" i="30"/>
  <c r="N29" i="30"/>
  <c r="O29" i="30" s="1"/>
  <c r="J29" i="30"/>
  <c r="L41" i="30" s="1"/>
  <c r="L28" i="30"/>
  <c r="M28" i="30" s="1"/>
  <c r="J28" i="30"/>
  <c r="L27" i="30"/>
  <c r="M27" i="30" s="1"/>
  <c r="J27" i="30"/>
  <c r="L26" i="30"/>
  <c r="M26" i="30" s="1"/>
  <c r="J26" i="30"/>
  <c r="L25" i="30"/>
  <c r="M25" i="30" s="1"/>
  <c r="J25" i="30"/>
  <c r="L24" i="30"/>
  <c r="M24" i="30" s="1"/>
  <c r="J24" i="30"/>
  <c r="L23" i="30"/>
  <c r="M23" i="30" s="1"/>
  <c r="J23" i="30"/>
  <c r="L22" i="30"/>
  <c r="M22" i="30" s="1"/>
  <c r="J22" i="30"/>
  <c r="L21" i="30"/>
  <c r="M21" i="30" s="1"/>
  <c r="J21" i="30"/>
  <c r="L20" i="30"/>
  <c r="M20" i="30" s="1"/>
  <c r="J20" i="30"/>
  <c r="L19" i="30"/>
  <c r="M19" i="30" s="1"/>
  <c r="J19" i="30"/>
  <c r="L18" i="30"/>
  <c r="M18" i="30" s="1"/>
  <c r="J18" i="30"/>
  <c r="H17" i="30"/>
  <c r="H41" i="30" s="1"/>
  <c r="G17" i="30"/>
  <c r="G41" i="30" s="1"/>
  <c r="F17" i="30"/>
  <c r="F41" i="30" s="1"/>
  <c r="E17" i="30"/>
  <c r="E41" i="30" s="1"/>
  <c r="D17" i="30"/>
  <c r="D41" i="30" s="1"/>
  <c r="L16" i="30"/>
  <c r="M16" i="30" s="1"/>
  <c r="J16" i="30"/>
  <c r="L15" i="30"/>
  <c r="M15" i="30" s="1"/>
  <c r="J15" i="30"/>
  <c r="L14" i="30"/>
  <c r="M14" i="30" s="1"/>
  <c r="J14" i="30"/>
  <c r="L13" i="30"/>
  <c r="M13" i="30" s="1"/>
  <c r="J13" i="30"/>
  <c r="L12" i="30"/>
  <c r="M12" i="30" s="1"/>
  <c r="J12" i="30"/>
  <c r="L11" i="30"/>
  <c r="M11" i="30" s="1"/>
  <c r="J11" i="30"/>
  <c r="H33" i="29"/>
  <c r="G33" i="29"/>
  <c r="H32" i="29"/>
  <c r="G32" i="29"/>
  <c r="F24" i="29"/>
  <c r="E24" i="29"/>
  <c r="D24" i="29"/>
  <c r="G22" i="29"/>
  <c r="J22" i="29" s="1"/>
  <c r="G21" i="29"/>
  <c r="J21" i="29" s="1"/>
  <c r="H19" i="29"/>
  <c r="H24" i="29" s="1"/>
  <c r="H31" i="29" s="1"/>
  <c r="H34" i="29" s="1"/>
  <c r="G19" i="29"/>
  <c r="G24" i="29" s="1"/>
  <c r="F19" i="29"/>
  <c r="E19" i="29"/>
  <c r="D19" i="29"/>
  <c r="J17" i="29"/>
  <c r="J16" i="29"/>
  <c r="J15" i="29"/>
  <c r="J14" i="29"/>
  <c r="J13" i="29"/>
  <c r="J12" i="29"/>
  <c r="J11" i="29"/>
  <c r="J10" i="29"/>
  <c r="J9" i="29"/>
  <c r="J19" i="29" s="1"/>
  <c r="J24" i="29" s="1"/>
  <c r="J8" i="29"/>
  <c r="J7" i="29"/>
  <c r="J6" i="29"/>
  <c r="J5" i="29"/>
  <c r="J4" i="29"/>
  <c r="E13" i="23"/>
  <c r="D13" i="23"/>
  <c r="X84" i="27"/>
  <c r="D82" i="27"/>
  <c r="D83" i="27" s="1"/>
  <c r="D80" i="27"/>
  <c r="G78" i="27"/>
  <c r="G80" i="27" s="1"/>
  <c r="E78" i="27"/>
  <c r="H78" i="27" s="1"/>
  <c r="H80" i="27" s="1"/>
  <c r="D78" i="27"/>
  <c r="I69" i="27"/>
  <c r="I68" i="27"/>
  <c r="I60" i="27"/>
  <c r="I59" i="27"/>
  <c r="I58" i="27"/>
  <c r="I55" i="27"/>
  <c r="I54" i="27"/>
  <c r="I53" i="27"/>
  <c r="I52" i="27"/>
  <c r="I51" i="27"/>
  <c r="I50" i="27"/>
  <c r="I49" i="27"/>
  <c r="I48" i="27"/>
  <c r="I47" i="27"/>
  <c r="I46" i="27"/>
  <c r="I43" i="27"/>
  <c r="I40" i="27"/>
  <c r="I39" i="27"/>
  <c r="I36" i="27"/>
  <c r="I35" i="27"/>
  <c r="I34" i="27"/>
  <c r="I33" i="27"/>
  <c r="I32" i="27"/>
  <c r="I31" i="27"/>
  <c r="I30" i="27"/>
  <c r="I29" i="27"/>
  <c r="I26" i="27"/>
  <c r="I25" i="27"/>
  <c r="AA24" i="27"/>
  <c r="I24" i="27"/>
  <c r="AB24" i="27" s="1"/>
  <c r="J66" i="25"/>
  <c r="K66" i="25" s="1"/>
  <c r="I43" i="25"/>
  <c r="I42" i="25"/>
  <c r="I39" i="25"/>
  <c r="I38" i="25"/>
  <c r="I37" i="25"/>
  <c r="I36" i="25"/>
  <c r="I35" i="25"/>
  <c r="I32" i="25"/>
  <c r="I31" i="25"/>
  <c r="I30" i="25"/>
  <c r="I29" i="25"/>
  <c r="I26" i="25"/>
  <c r="I25" i="25"/>
  <c r="I24" i="25"/>
  <c r="I57" i="25" s="1"/>
  <c r="I59" i="25" s="1"/>
  <c r="U58" i="24"/>
  <c r="V58" i="24" s="1"/>
  <c r="J17" i="30" l="1"/>
  <c r="J41" i="30" s="1"/>
  <c r="Q29" i="30"/>
  <c r="L17" i="30"/>
  <c r="M17" i="30" s="1"/>
  <c r="J27" i="29"/>
  <c r="G31" i="29"/>
  <c r="G84" i="27"/>
  <c r="G82" i="27"/>
  <c r="G83" i="27" s="1"/>
  <c r="X80" i="27"/>
  <c r="H82" i="27"/>
  <c r="H83" i="27" s="1"/>
  <c r="H84" i="27" s="1"/>
  <c r="D84" i="27"/>
  <c r="E80" i="27"/>
  <c r="I76" i="27"/>
  <c r="I64" i="25"/>
  <c r="I65" i="25" s="1"/>
  <c r="I66" i="25" s="1"/>
  <c r="F13" i="23"/>
  <c r="G34" i="29" l="1"/>
  <c r="I34" i="29" s="1"/>
  <c r="J34" i="29" s="1"/>
  <c r="E82" i="27"/>
  <c r="E83" i="27" s="1"/>
  <c r="E84" i="27"/>
  <c r="I78" i="27"/>
  <c r="I80" i="27" s="1"/>
  <c r="I84" i="27" s="1"/>
  <c r="X76" i="27"/>
  <c r="Y76" i="27" s="1"/>
  <c r="Z76" i="27" s="1"/>
  <c r="J35" i="29" l="1"/>
  <c r="J36" i="29" s="1"/>
  <c r="G11" i="23"/>
  <c r="G12" i="23" l="1"/>
  <c r="D14" i="23" l="1"/>
  <c r="G13" i="23"/>
  <c r="E14" i="23"/>
  <c r="G14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11" authorId="0" shapeId="0" xr:uid="{BAF20F85-D46D-4D0C-992C-E80D237C0D00}">
      <text>
        <r>
          <rPr>
            <b/>
            <sz val="10"/>
            <color indexed="81"/>
            <rFont val="Tahoma"/>
            <family val="2"/>
            <charset val="204"/>
          </rPr>
          <t xml:space="preserve">в скобках-проставить номера ЛСР)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<sst xmlns="http://schemas.openxmlformats.org/spreadsheetml/2006/main" count="940" uniqueCount="314">
  <si>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</si>
  <si>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</si>
  <si>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</si>
  <si>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</si>
  <si>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</si>
  <si>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</si>
  <si>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</si>
  <si>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</si>
  <si>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</si>
  <si>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</si>
  <si>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</si>
  <si>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</si>
  <si>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</si>
  <si>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</si>
  <si>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</si>
  <si>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</si>
  <si>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</si>
  <si>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</si>
  <si>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</si>
  <si>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</si>
  <si>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</si>
  <si>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</si>
  <si>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</si>
  <si>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</si>
  <si>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</si>
  <si>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</si>
  <si>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</si>
  <si>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</si>
  <si>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</si>
  <si>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</si>
  <si>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</si>
  <si>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</si>
  <si>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</si>
  <si>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</si>
  <si>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</si>
  <si>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</si>
  <si>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</si>
  <si>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</si>
  <si>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</si>
  <si>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</si>
  <si>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</si>
  <si>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</si>
  <si>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</si>
  <si>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</si>
  <si>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</si>
  <si>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</si>
  <si>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</si>
  <si>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</si>
  <si>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</si>
  <si>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</si>
  <si>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</si>
  <si>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</si>
  <si>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</si>
  <si>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</si>
  <si>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</si>
  <si>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</si>
  <si>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</si>
  <si>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</si>
  <si>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</si>
  <si>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</si>
  <si>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</si>
  <si>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</si>
  <si>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</si>
  <si>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</si>
  <si>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</si>
  <si>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4</t>
  </si>
  <si>
    <t>м3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</si>
  <si>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</si>
  <si>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</si>
  <si>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</si>
  <si>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</si>
  <si>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</si>
  <si>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</si>
  <si>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</si>
  <si>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</si>
  <si>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</si>
  <si>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</si>
  <si>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ЗГСР МАТ=1,012 к расх.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</si>
  <si>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</si>
  <si>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</si>
  <si>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</si>
  <si>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</si>
  <si>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</si>
  <si>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</si>
  <si>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</si>
  <si>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</si>
  <si>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</si>
  <si>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</si>
  <si>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</si>
  <si>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Генеральный план 131-23 ГП2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</si>
  <si>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</si>
  <si>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</si>
  <si>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</si>
  <si>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</si>
  <si>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Генеральный план. Трансбордер. ГП1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</si>
  <si>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</si>
  <si>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</si>
  <si>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</si>
  <si>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Щебень фр.25-60 (балластного 2 кат.) ГОСТ 7392 для ЖД пути</t>
  </si>
  <si>
    <t>Цена=4829/1,2/8,16</t>
  </si>
  <si>
    <t>км пути</t>
  </si>
  <si>
    <t>ФЕР28-01-031-02</t>
  </si>
  <si>
    <t>Восстановительные работы цеха №121/18. АС 3.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</si>
  <si>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</si>
  <si>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</si>
  <si>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</si>
  <si>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</si>
  <si>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</si>
  <si>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</si>
  <si>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</si>
  <si>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</si>
  <si>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</si>
  <si>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</si>
  <si>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</si>
  <si>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</si>
  <si>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</si>
  <si>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</si>
  <si>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</si>
  <si>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</si>
  <si>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</si>
  <si>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</si>
  <si>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</si>
  <si>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</si>
  <si>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</si>
  <si>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</si>
  <si>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</si>
  <si>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</si>
  <si>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</si>
  <si>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Электроснабжение. ЭС 1.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</si>
  <si>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</si>
  <si>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</si>
  <si>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</si>
  <si>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Переустройство хозпитьевого водопровода.НВК2</t>
  </si>
  <si>
    <t>Переустройство хозпитьевого водопровода.НВК3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</si>
  <si>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</si>
  <si>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</si>
  <si>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</si>
  <si>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</si>
  <si>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</si>
  <si>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</si>
  <si>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</si>
  <si>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06-03-02</t>
  </si>
  <si>
    <t>Архитектурно-строительные решения. Эстакада для ТС1. АС 4</t>
  </si>
  <si>
    <t>Теплоснабжение. Переустройство трубопровода.ТС2</t>
  </si>
  <si>
    <t>Теплоснабжение. Переустройство трубопровода.ТС3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</si>
  <si>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</si>
  <si>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</si>
  <si>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</si>
  <si>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</si>
  <si>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</si>
  <si>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</si>
  <si>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</si>
  <si>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</si>
  <si>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</si>
  <si>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</si>
  <si>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</si>
  <si>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</si>
  <si>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</si>
  <si>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</si>
  <si>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</si>
  <si>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</si>
  <si>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</si>
  <si>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</si>
  <si>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</si>
  <si>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</si>
  <si>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</si>
  <si>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</si>
  <si>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</si>
  <si>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</si>
  <si>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</si>
  <si>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</si>
  <si>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</si>
  <si>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</si>
  <si>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</si>
  <si>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</si>
  <si>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</si>
  <si>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</si>
  <si>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</si>
  <si>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</si>
  <si>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</si>
  <si>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</si>
  <si>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Теплоснабжение. Переустройство трубопровода.ТС1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</si>
  <si>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</si>
  <si>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</si>
  <si>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</si>
  <si>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</si>
  <si>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</si>
  <si>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</si>
  <si>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</si>
  <si>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</si>
  <si>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</si>
  <si>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</si>
  <si>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</si>
  <si>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</si>
  <si>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</si>
  <si>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</si>
  <si>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</si>
  <si>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</si>
  <si>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</si>
  <si>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</si>
  <si>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</si>
  <si>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</si>
  <si>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t>НДС 20%</t>
  </si>
  <si>
    <t>проверка</t>
  </si>
  <si>
    <t>Сводный сметный расчет сметной стоимостью 345 373,56 тыс. руб.</t>
  </si>
  <si>
    <t>СВОДНЫЙ СМЕТНЫЙ РАСЧЕТ СТОИМОСТИ СТРОИТЕЛЬСТВА № 131-23-01/1</t>
  </si>
  <si>
    <t>Сводный сметный расчет сметной стоимостью 363 125,76 тыс. руб.</t>
  </si>
  <si>
    <t>Г1:Г7.С*8,2%</t>
  </si>
  <si>
    <t>Г1:Г7.М*8,2%</t>
  </si>
  <si>
    <t>2,4%Г1.С:Г8.С</t>
  </si>
  <si>
    <t>2,4%Г1.М:Г8.М</t>
  </si>
  <si>
    <t>Договорной коэффициент-1,0514</t>
  </si>
  <si>
    <t>Г1:Г12.С*0,05136088</t>
  </si>
  <si>
    <t>Г1:Г12.М*1,0514</t>
  </si>
  <si>
    <t xml:space="preserve"> </t>
  </si>
  <si>
    <t>"Утвержден" "___"______________________2024г</t>
  </si>
  <si>
    <t>Сводный сметный расчет сметной стоимостью 182 931,40 тыс. руб.</t>
  </si>
  <si>
    <t>СВОДНЫЙ СМЕТНЫЙ РАСЧЕТ СТОИМОСТИ СТРОИТЕЛЬСТВА № 131-23-01/2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</si>
  <si>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</si>
  <si>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</si>
  <si>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</si>
  <si>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</si>
  <si>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</si>
  <si>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изм.1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</si>
  <si>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</si>
  <si>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</si>
  <si>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</si>
  <si>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</si>
  <si>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изм.1</t>
  </si>
  <si>
    <t>02-03-02 изм.1</t>
  </si>
  <si>
    <t>02-03-01 доп.1</t>
  </si>
  <si>
    <t>Смещение закладных М1 на фундаментах ФМ-2. АС1</t>
  </si>
  <si>
    <t>02-03-01 доп.2</t>
  </si>
  <si>
    <t>Трансбордер.Контактная сеть.</t>
  </si>
  <si>
    <t>02-03-01 доп.3</t>
  </si>
  <si>
    <t>Устройство ограждения.АС1</t>
  </si>
  <si>
    <t>04-01-01 изм.1</t>
  </si>
  <si>
    <t>04-01-02 изм.1</t>
  </si>
  <si>
    <t>Глава 5. Объекты транспортного хозяйства и связи</t>
  </si>
  <si>
    <t>05-01-01 доп.1</t>
  </si>
  <si>
    <t>Переустройство кабельной канализации связи. СС</t>
  </si>
  <si>
    <t>Итого по Главе 5. "Объекты транспортного хозяйства и связи"</t>
  </si>
  <si>
    <t>06-01-01  изм.1</t>
  </si>
  <si>
    <t>06-01-02 изм.1</t>
  </si>
  <si>
    <t>06-02-01 изм.1</t>
  </si>
  <si>
    <t>06-02-02 изм.1</t>
  </si>
  <si>
    <t>06-03-01 изм.1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</si>
  <si>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</si>
  <si>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</si>
  <si>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</si>
  <si>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</si>
  <si>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</si>
  <si>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</si>
  <si>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07-01-01 изм.1</t>
  </si>
  <si>
    <t>07-01-01 доп.1</t>
  </si>
  <si>
    <t>Восстановление а/б покрытия после подъема путей.ГП1</t>
  </si>
  <si>
    <t>07-01-02 изм.1</t>
  </si>
  <si>
    <t>Генеральный план.ГП2</t>
  </si>
  <si>
    <t>09-01-01</t>
  </si>
  <si>
    <t>Пусконаладочные работы.Электроснабжение. ЭС 1.</t>
  </si>
  <si>
    <t>09-01-02</t>
  </si>
  <si>
    <t>Пусконаладочные работы при переустройстве кабельных линий.ЭС2</t>
  </si>
  <si>
    <t>Сводный сметный расчет сметной стоимостью 192 334,14 тыс. руб.</t>
  </si>
  <si>
    <t>ГРАНД-Смета, версия 2023.3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</si>
  <si>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</si>
  <si>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</si>
  <si>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</si>
  <si>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ЛОКАЛЬНЫЙ СМЕТНЫЙ РАСЧЕТ (СМЕТА) № 2</t>
  </si>
  <si>
    <t>Повторная выправка железнодорожных путей №30,31,32,34,36,1,2</t>
  </si>
  <si>
    <t>Пслеосадочный ремонт.Верхнее строение пути</t>
  </si>
  <si>
    <t>ВОР</t>
  </si>
  <si>
    <t>(186,16)</t>
  </si>
  <si>
    <t>(133,17)</t>
  </si>
  <si>
    <t>(3,8)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</si>
  <si>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</si>
  <si>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</si>
  <si>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</si>
  <si>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Объем=1336,87/1000</t>
  </si>
  <si>
    <t>Цена Поставщика ООО “Генпоставка”</t>
  </si>
  <si>
    <t>Объем=1336,87*0,086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</si>
  <si>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</si>
  <si>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Объем=778,15/1000</t>
  </si>
  <si>
    <t>Объем=778,15*0,086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</si>
  <si>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</si>
  <si>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</si>
  <si>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</si>
  <si>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>без НДС!!!</t>
  </si>
  <si>
    <t xml:space="preserve">      1,0514</t>
  </si>
  <si>
    <t xml:space="preserve">     Итого с учетом доп. работ и затрат</t>
  </si>
  <si>
    <t xml:space="preserve">     НДС 20%</t>
  </si>
  <si>
    <t>№2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</si>
  <si>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1,0514</t>
    </r>
  </si>
  <si>
    <t>131-23-01/1</t>
  </si>
  <si>
    <t>131-23-01/2</t>
  </si>
  <si>
    <t>всего без НДС с договорным коэффициентом 1,0514</t>
  </si>
  <si>
    <t>ССР1</t>
  </si>
  <si>
    <t xml:space="preserve">02-03-01 </t>
  </si>
  <si>
    <t xml:space="preserve"> 01-01-03</t>
  </si>
  <si>
    <t>Демонтаж сетей и систем  инженерного обеспечения.</t>
  </si>
  <si>
    <t>Демонтаж жб конструкций мазутопровода АО "МВМ"</t>
  </si>
  <si>
    <t>Перекладка теплотрассы в районе здания УГТ</t>
  </si>
  <si>
    <t>ССР2</t>
  </si>
  <si>
    <t>Реестр актов выполненных работ к КС-3 №6 от 02.08.2024 г. (Договор  №МВМ/03-07 от 03 июля 2023г)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</si>
  <si>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</si>
  <si>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</si>
  <si>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</si>
  <si>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</si>
  <si>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</si>
  <si>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</si>
  <si>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</si>
  <si>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</si>
  <si>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</si>
  <si>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СМР с материалами всего с НДС</t>
  </si>
  <si>
    <t>СВОДНЫЙ СМЕТНЫЙ РАСЧЕТ СТОИМОСТИ СТРОИТЕЛЬСТВА № 131-23-01/1 (_______________)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</si>
</sst>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_-* #,##0.00\ _₽_-;\-* #,##0.00\ _₽_-;_-* &quot;-&quot;??\ _₽_-;_-@_-"/>
    <numFmt numFmtId="170" formatCode="#,##0.0"/>
    <numFmt numFmtId="171" formatCode="#,##0.00_ ;[Red]\-#,##0.00\ "/>
    <numFmt numFmtId="172" formatCode="#,##0.00000"/>
  </numFmts>
  <fonts count="34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11"/>
      <color rgb="FFFF0000"/>
      <name val="Calibri"/>
      <family val="2"/>
      <charset val="204"/>
    </font>
    <font>
      <sz val="8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0" fontId="2" fillId="0" borderId="0"/>
    <xf numFmtId="0" fontId="15" fillId="0" borderId="0"/>
    <xf numFmtId="0" fontId="15" fillId="0" borderId="0"/>
    <xf numFmtId="169" fontId="18" fillId="0" borderId="0" applyFont="0" applyFill="0" applyBorder="0" applyAlignment="0" applyProtection="0"/>
    <xf numFmtId="0" fontId="21" fillId="0" borderId="0"/>
    <xf numFmtId="0" fontId="4" fillId="0" borderId="0"/>
    <xf numFmtId="0" fontId="25" fillId="0" borderId="0"/>
    <xf numFmtId="0" fontId="25" fillId="0" borderId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1" fillId="0" borderId="0"/>
  </cellStyleXfs>
  <cellXfs count="344">
    <xf numFmtId="0" fontId="0" fillId="0" borderId="0" xfId="0"/>
    <xf numFmtId="0" fontId="4" fillId="0" borderId="0" xfId="1"/>
    <xf numFmtId="0" fontId="13" fillId="0" borderId="0" xfId="2" applyFont="1"/>
    <xf numFmtId="0" fontId="14" fillId="0" borderId="0" xfId="2" applyFont="1"/>
    <xf numFmtId="0" fontId="16" fillId="0" borderId="0" xfId="3" applyFont="1" applyAlignment="1">
      <alignment vertical="center"/>
    </xf>
    <xf numFmtId="0" fontId="17" fillId="0" borderId="0" xfId="3" applyFont="1" applyAlignment="1">
      <alignment vertical="top"/>
    </xf>
    <xf numFmtId="0" fontId="16" fillId="0" borderId="0" xfId="3" applyFont="1" applyAlignment="1">
      <alignment vertical="center" wrapText="1"/>
    </xf>
    <xf numFmtId="0" fontId="13" fillId="0" borderId="0" xfId="4" applyFont="1"/>
    <xf numFmtId="0" fontId="13" fillId="0" borderId="0" xfId="4" applyFont="1" applyAlignment="1">
      <alignment horizontal="center"/>
    </xf>
    <xf numFmtId="0" fontId="13" fillId="0" borderId="4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/>
    </xf>
    <xf numFmtId="0" fontId="17" fillId="0" borderId="4" xfId="2" applyFont="1" applyBorder="1" applyAlignment="1">
      <alignment horizontal="left" vertical="center" wrapText="1"/>
    </xf>
    <xf numFmtId="169" fontId="17" fillId="0" borderId="4" xfId="5" applyFont="1" applyFill="1" applyBorder="1" applyAlignment="1">
      <alignment horizontal="center" vertical="center"/>
    </xf>
    <xf numFmtId="170" fontId="17" fillId="0" borderId="4" xfId="2" applyNumberFormat="1" applyFont="1" applyBorder="1" applyAlignment="1">
      <alignment horizontal="center" vertical="center"/>
    </xf>
    <xf numFmtId="4" fontId="16" fillId="0" borderId="4" xfId="2" applyNumberFormat="1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" fontId="13" fillId="0" borderId="0" xfId="2" applyNumberFormat="1" applyFont="1"/>
    <xf numFmtId="2" fontId="13" fillId="0" borderId="0" xfId="2" applyNumberFormat="1" applyFont="1"/>
    <xf numFmtId="0" fontId="13" fillId="0" borderId="13" xfId="2" applyFont="1" applyBorder="1"/>
    <xf numFmtId="0" fontId="19" fillId="0" borderId="13" xfId="2" applyFont="1" applyBorder="1" applyAlignment="1">
      <alignment horizontal="center" vertical="center"/>
    </xf>
    <xf numFmtId="4" fontId="19" fillId="0" borderId="13" xfId="2" applyNumberFormat="1" applyFont="1" applyBorder="1" applyAlignment="1">
      <alignment horizontal="center" vertical="center"/>
    </xf>
    <xf numFmtId="4" fontId="4" fillId="0" borderId="0" xfId="1" applyNumberFormat="1"/>
    <xf numFmtId="0" fontId="13" fillId="0" borderId="0" xfId="2" applyFont="1" applyBorder="1"/>
    <xf numFmtId="0" fontId="19" fillId="0" borderId="0" xfId="2" applyFont="1" applyBorder="1" applyAlignment="1">
      <alignment horizontal="center" vertical="center"/>
    </xf>
    <xf numFmtId="4" fontId="19" fillId="0" borderId="0" xfId="2" applyNumberFormat="1" applyFont="1" applyBorder="1" applyAlignment="1">
      <alignment horizontal="center" vertical="center"/>
    </xf>
    <xf numFmtId="0" fontId="22" fillId="0" borderId="0" xfId="3" applyFont="1" applyAlignment="1">
      <alignment horizontal="center" vertical="center" wrapText="1"/>
    </xf>
    <xf numFmtId="0" fontId="23" fillId="0" borderId="0" xfId="3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4" fontId="22" fillId="0" borderId="0" xfId="2" applyNumberFormat="1" applyFont="1" applyAlignment="1">
      <alignment horizontal="center" vertical="center"/>
    </xf>
    <xf numFmtId="4" fontId="24" fillId="0" borderId="0" xfId="2" applyNumberFormat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9" fillId="0" borderId="0" xfId="1" applyFont="1"/>
    <xf numFmtId="0" fontId="8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left"/>
    </xf>
    <xf numFmtId="0" fontId="3" fillId="0" borderId="4" xfId="1" applyFont="1" applyBorder="1" applyAlignment="1">
      <alignment horizontal="center" vertical="top" wrapText="1"/>
    </xf>
    <xf numFmtId="0" fontId="10" fillId="0" borderId="0" xfId="1" applyFont="1" applyAlignment="1">
      <alignment wrapText="1"/>
    </xf>
    <xf numFmtId="1" fontId="3" fillId="0" borderId="4" xfId="1" applyNumberFormat="1" applyFont="1" applyBorder="1" applyAlignment="1">
      <alignment horizontal="center" vertical="top" wrapText="1"/>
    </xf>
    <xf numFmtId="0" fontId="3" fillId="0" borderId="4" xfId="1" applyFont="1" applyBorder="1" applyAlignment="1">
      <alignment horizontal="left" vertical="top" wrapText="1"/>
    </xf>
    <xf numFmtId="4" fontId="3" fillId="0" borderId="4" xfId="1" applyNumberFormat="1" applyFont="1" applyBorder="1" applyAlignment="1">
      <alignment horizontal="right" vertical="top" wrapText="1"/>
    </xf>
    <xf numFmtId="0" fontId="11" fillId="0" borderId="4" xfId="1" applyFont="1" applyBorder="1"/>
    <xf numFmtId="4" fontId="11" fillId="0" borderId="4" xfId="1" applyNumberFormat="1" applyFont="1" applyBorder="1" applyAlignment="1">
      <alignment horizontal="right" vertical="top" wrapText="1"/>
    </xf>
    <xf numFmtId="4" fontId="11" fillId="0" borderId="4" xfId="1" applyNumberFormat="1" applyFont="1" applyBorder="1" applyAlignment="1">
      <alignment horizontal="right" vertical="top"/>
    </xf>
    <xf numFmtId="0" fontId="11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5" fillId="0" borderId="0" xfId="1" applyFont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/>
    <xf numFmtId="0" fontId="3" fillId="0" borderId="0" xfId="1" applyFont="1" applyAlignment="1">
      <alignment wrapText="1"/>
    </xf>
    <xf numFmtId="4" fontId="3" fillId="0" borderId="4" xfId="1" applyNumberFormat="1" applyFont="1" applyBorder="1" applyAlignment="1">
      <alignment horizontal="right" vertical="center" wrapText="1"/>
    </xf>
    <xf numFmtId="4" fontId="5" fillId="0" borderId="4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/>
    </xf>
    <xf numFmtId="2" fontId="4" fillId="0" borderId="0" xfId="1" applyNumberFormat="1"/>
    <xf numFmtId="0" fontId="25" fillId="0" borderId="0" xfId="1" applyFont="1"/>
    <xf numFmtId="4" fontId="25" fillId="0" borderId="0" xfId="1" applyNumberFormat="1" applyFont="1"/>
    <xf numFmtId="171" fontId="25" fillId="0" borderId="0" xfId="1" applyNumberFormat="1" applyFont="1"/>
    <xf numFmtId="0" fontId="5" fillId="0" borderId="0" xfId="7" applyFont="1"/>
    <xf numFmtId="0" fontId="7" fillId="0" borderId="0" xfId="7" applyFont="1" applyAlignment="1">
      <alignment horizontal="center"/>
    </xf>
    <xf numFmtId="0" fontId="7" fillId="0" borderId="0" xfId="7" applyFont="1"/>
    <xf numFmtId="0" fontId="4" fillId="0" borderId="0" xfId="7"/>
    <xf numFmtId="0" fontId="3" fillId="0" borderId="4" xfId="7" applyFont="1" applyBorder="1" applyAlignment="1">
      <alignment horizontal="center" vertical="top" wrapText="1"/>
    </xf>
    <xf numFmtId="0" fontId="10" fillId="0" borderId="0" xfId="7" applyFont="1" applyAlignment="1">
      <alignment wrapText="1"/>
    </xf>
    <xf numFmtId="1" fontId="3" fillId="0" borderId="4" xfId="7" applyNumberFormat="1" applyFont="1" applyBorder="1" applyAlignment="1">
      <alignment horizontal="center" vertical="top" wrapText="1"/>
    </xf>
    <xf numFmtId="0" fontId="3" fillId="0" borderId="4" xfId="7" applyFont="1" applyBorder="1" applyAlignment="1">
      <alignment horizontal="left" vertical="top" wrapText="1"/>
    </xf>
    <xf numFmtId="4" fontId="3" fillId="0" borderId="4" xfId="7" applyNumberFormat="1" applyFont="1" applyBorder="1" applyAlignment="1">
      <alignment horizontal="right" vertical="top" wrapText="1"/>
    </xf>
    <xf numFmtId="0" fontId="11" fillId="0" borderId="4" xfId="7" applyFont="1" applyBorder="1"/>
    <xf numFmtId="4" fontId="11" fillId="0" borderId="4" xfId="7" applyNumberFormat="1" applyFont="1" applyBorder="1" applyAlignment="1">
      <alignment horizontal="right" vertical="top" wrapText="1"/>
    </xf>
    <xf numFmtId="4" fontId="11" fillId="0" borderId="4" xfId="7" applyNumberFormat="1" applyFont="1" applyBorder="1" applyAlignment="1">
      <alignment horizontal="right" vertical="top"/>
    </xf>
    <xf numFmtId="0" fontId="11" fillId="0" borderId="0" xfId="7" applyFont="1" applyAlignment="1">
      <alignment wrapText="1"/>
    </xf>
    <xf numFmtId="0" fontId="9" fillId="0" borderId="0" xfId="7" applyFont="1" applyAlignment="1">
      <alignment wrapText="1"/>
    </xf>
    <xf numFmtId="4" fontId="3" fillId="0" borderId="4" xfId="7" applyNumberFormat="1" applyFont="1" applyBorder="1" applyAlignment="1">
      <alignment horizontal="right" vertical="top"/>
    </xf>
    <xf numFmtId="0" fontId="3" fillId="0" borderId="0" xfId="7" applyFont="1" applyAlignment="1">
      <alignment wrapText="1"/>
    </xf>
    <xf numFmtId="0" fontId="3" fillId="0" borderId="4" xfId="7" applyFont="1" applyBorder="1" applyAlignment="1">
      <alignment horizontal="right" vertical="top" wrapText="1"/>
    </xf>
    <xf numFmtId="0" fontId="5" fillId="0" borderId="0" xfId="7" applyFont="1" applyAlignment="1">
      <alignment horizontal="left" vertical="top"/>
    </xf>
    <xf numFmtId="0" fontId="5" fillId="0" borderId="1" xfId="7" applyFont="1" applyBorder="1" applyAlignment="1">
      <alignment horizontal="left" vertical="top"/>
    </xf>
    <xf numFmtId="0" fontId="5" fillId="0" borderId="0" xfId="7" applyFont="1" applyAlignment="1">
      <alignment wrapText="1"/>
    </xf>
    <xf numFmtId="0" fontId="5" fillId="0" borderId="0" xfId="7" applyFont="1" applyAlignment="1">
      <alignment horizontal="center" vertical="top"/>
    </xf>
    <xf numFmtId="0" fontId="3" fillId="0" borderId="0" xfId="7" applyFont="1" applyAlignment="1">
      <alignment horizontal="center" vertical="top"/>
    </xf>
    <xf numFmtId="0" fontId="3" fillId="0" borderId="0" xfId="7" applyFont="1" applyAlignment="1">
      <alignment horizontal="center" vertical="top" wrapText="1"/>
    </xf>
    <xf numFmtId="0" fontId="3" fillId="0" borderId="0" xfId="7" applyFont="1"/>
    <xf numFmtId="4" fontId="4" fillId="0" borderId="0" xfId="7" applyNumberFormat="1"/>
    <xf numFmtId="2" fontId="4" fillId="0" borderId="0" xfId="7" applyNumberFormat="1"/>
    <xf numFmtId="1" fontId="3" fillId="0" borderId="4" xfId="8" applyNumberFormat="1" applyFont="1" applyBorder="1" applyAlignment="1">
      <alignment horizontal="center" vertical="top" wrapText="1"/>
    </xf>
    <xf numFmtId="0" fontId="3" fillId="0" borderId="4" xfId="8" applyFont="1" applyBorder="1" applyAlignment="1">
      <alignment horizontal="left" vertical="top" wrapText="1"/>
    </xf>
    <xf numFmtId="4" fontId="3" fillId="0" borderId="4" xfId="8" applyNumberFormat="1" applyFont="1" applyBorder="1" applyAlignment="1">
      <alignment horizontal="right" vertical="center" wrapText="1"/>
    </xf>
    <xf numFmtId="4" fontId="25" fillId="0" borderId="0" xfId="8" applyNumberFormat="1"/>
    <xf numFmtId="0" fontId="25" fillId="0" borderId="0" xfId="8"/>
    <xf numFmtId="0" fontId="3" fillId="0" borderId="4" xfId="1" applyFont="1" applyBorder="1" applyAlignment="1">
      <alignment horizontal="right" vertical="top" wrapText="1"/>
    </xf>
    <xf numFmtId="4" fontId="3" fillId="0" borderId="0" xfId="1" applyNumberFormat="1" applyFont="1"/>
    <xf numFmtId="4" fontId="3" fillId="0" borderId="0" xfId="1" applyNumberFormat="1" applyFont="1" applyAlignment="1">
      <alignment wrapText="1"/>
    </xf>
    <xf numFmtId="172" fontId="3" fillId="0" borderId="0" xfId="1" applyNumberFormat="1" applyFont="1"/>
    <xf numFmtId="49" fontId="3" fillId="0" borderId="0" xfId="1" applyNumberFormat="1" applyFont="1"/>
    <xf numFmtId="49" fontId="5" fillId="0" borderId="0" xfId="1" applyNumberFormat="1" applyFont="1" applyAlignment="1">
      <alignment horizontal="right"/>
    </xf>
    <xf numFmtId="49" fontId="5" fillId="0" borderId="0" xfId="1" applyNumberFormat="1" applyFont="1"/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wrapText="1"/>
    </xf>
    <xf numFmtId="0" fontId="6" fillId="0" borderId="0" xfId="1" applyFont="1"/>
    <xf numFmtId="49" fontId="5" fillId="0" borderId="0" xfId="1" applyNumberFormat="1" applyFont="1" applyAlignment="1">
      <alignment horizontal="left"/>
    </xf>
    <xf numFmtId="49" fontId="7" fillId="0" borderId="0" xfId="1" applyNumberFormat="1" applyFont="1" applyAlignment="1">
      <alignment horizontal="center" vertical="top"/>
    </xf>
    <xf numFmtId="49" fontId="8" fillId="0" borderId="0" xfId="1" applyNumberFormat="1" applyFont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9" fontId="7" fillId="0" borderId="0" xfId="1" applyNumberFormat="1" applyFont="1"/>
    <xf numFmtId="49" fontId="3" fillId="0" borderId="0" xfId="1" applyNumberFormat="1" applyFont="1" applyAlignment="1">
      <alignment horizontal="right" vertical="top"/>
    </xf>
    <xf numFmtId="49" fontId="7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center"/>
    </xf>
    <xf numFmtId="4" fontId="5" fillId="0" borderId="1" xfId="1" applyNumberFormat="1" applyFont="1" applyBorder="1"/>
    <xf numFmtId="49" fontId="3" fillId="0" borderId="1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vertical="center" wrapText="1"/>
    </xf>
    <xf numFmtId="2" fontId="5" fillId="0" borderId="0" xfId="1" applyNumberFormat="1" applyFont="1"/>
    <xf numFmtId="49" fontId="3" fillId="0" borderId="0" xfId="1" applyNumberFormat="1" applyFont="1" applyAlignment="1">
      <alignment horizontal="right"/>
    </xf>
    <xf numFmtId="49" fontId="5" fillId="0" borderId="1" xfId="1" applyNumberFormat="1" applyFont="1" applyBorder="1" applyAlignment="1">
      <alignment horizontal="right"/>
    </xf>
    <xf numFmtId="49" fontId="3" fillId="0" borderId="2" xfId="1" applyNumberFormat="1" applyFont="1" applyBorder="1" applyAlignment="1">
      <alignment horizontal="right"/>
    </xf>
    <xf numFmtId="49" fontId="3" fillId="0" borderId="0" xfId="1" applyNumberFormat="1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6" fillId="0" borderId="0" xfId="1" applyFont="1"/>
    <xf numFmtId="49" fontId="11" fillId="0" borderId="7" xfId="1" applyNumberFormat="1" applyFont="1" applyBorder="1" applyAlignment="1">
      <alignment horizontal="center" vertical="top" wrapText="1"/>
    </xf>
    <xf numFmtId="49" fontId="11" fillId="0" borderId="3" xfId="1" applyNumberFormat="1" applyFont="1" applyBorder="1" applyAlignment="1">
      <alignment horizontal="left" vertical="top" wrapText="1"/>
    </xf>
    <xf numFmtId="49" fontId="11" fillId="0" borderId="3" xfId="1" applyNumberFormat="1" applyFont="1" applyBorder="1" applyAlignment="1">
      <alignment horizontal="center" vertical="top" wrapText="1"/>
    </xf>
    <xf numFmtId="0" fontId="11" fillId="0" borderId="3" xfId="1" applyFont="1" applyBorder="1" applyAlignment="1">
      <alignment horizontal="center" vertical="top" wrapText="1"/>
    </xf>
    <xf numFmtId="1" fontId="11" fillId="0" borderId="3" xfId="1" applyNumberFormat="1" applyFont="1" applyBorder="1" applyAlignment="1">
      <alignment horizontal="center" vertical="top" wrapText="1"/>
    </xf>
    <xf numFmtId="168" fontId="11" fillId="0" borderId="3" xfId="1" applyNumberFormat="1" applyFont="1" applyBorder="1" applyAlignment="1">
      <alignment horizontal="center" vertical="top" wrapText="1"/>
    </xf>
    <xf numFmtId="0" fontId="11" fillId="0" borderId="3" xfId="1" applyFont="1" applyBorder="1" applyAlignment="1">
      <alignment horizontal="right" vertical="top" wrapText="1"/>
    </xf>
    <xf numFmtId="0" fontId="11" fillId="0" borderId="8" xfId="1" applyFont="1" applyBorder="1" applyAlignment="1">
      <alignment horizontal="right" vertical="top" wrapText="1"/>
    </xf>
    <xf numFmtId="49" fontId="3" fillId="0" borderId="9" xfId="1" applyNumberFormat="1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left" vertical="top" wrapText="1"/>
    </xf>
    <xf numFmtId="49" fontId="3" fillId="0" borderId="9" xfId="1" applyNumberFormat="1" applyFont="1" applyBorder="1" applyAlignment="1">
      <alignment vertical="center" wrapText="1"/>
    </xf>
    <xf numFmtId="49" fontId="3" fillId="0" borderId="0" xfId="1" applyNumberFormat="1" applyFont="1" applyAlignment="1">
      <alignment horizontal="right" vertical="top" wrapText="1"/>
    </xf>
    <xf numFmtId="0" fontId="3" fillId="0" borderId="9" xfId="1" applyFont="1" applyBorder="1"/>
    <xf numFmtId="49" fontId="3" fillId="0" borderId="0" xfId="1" applyNumberFormat="1" applyFont="1" applyAlignment="1">
      <alignment horizontal="center" vertical="top" wrapText="1"/>
    </xf>
    <xf numFmtId="4" fontId="3" fillId="0" borderId="0" xfId="1" applyNumberFormat="1" applyFont="1" applyAlignment="1">
      <alignment horizontal="right" vertical="top" wrapText="1"/>
    </xf>
    <xf numFmtId="165" fontId="3" fillId="0" borderId="0" xfId="1" applyNumberFormat="1" applyFont="1" applyAlignment="1">
      <alignment horizontal="center" vertical="top" wrapText="1"/>
    </xf>
    <xf numFmtId="2" fontId="3" fillId="0" borderId="0" xfId="1" applyNumberFormat="1" applyFont="1" applyAlignment="1">
      <alignment horizontal="center" vertical="top" wrapText="1"/>
    </xf>
    <xf numFmtId="4" fontId="3" fillId="0" borderId="10" xfId="1" applyNumberFormat="1" applyFont="1" applyBorder="1" applyAlignment="1">
      <alignment horizontal="right" vertical="top" wrapText="1"/>
    </xf>
    <xf numFmtId="2" fontId="3" fillId="0" borderId="0" xfId="1" applyNumberFormat="1" applyFont="1" applyAlignment="1">
      <alignment horizontal="right" vertical="top" wrapText="1"/>
    </xf>
    <xf numFmtId="49" fontId="3" fillId="0" borderId="9" xfId="1" applyNumberFormat="1" applyFont="1" applyBorder="1" applyAlignment="1">
      <alignment horizontal="right" vertical="top" wrapText="1"/>
    </xf>
    <xf numFmtId="166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3" fillId="0" borderId="10" xfId="1" applyFont="1" applyBorder="1" applyAlignment="1">
      <alignment horizontal="right" vertical="top" wrapText="1"/>
    </xf>
    <xf numFmtId="49" fontId="3" fillId="0" borderId="3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4" fontId="3" fillId="0" borderId="3" xfId="1" applyNumberFormat="1" applyFont="1" applyBorder="1" applyAlignment="1">
      <alignment horizontal="right" vertical="top" wrapText="1"/>
    </xf>
    <xf numFmtId="4" fontId="3" fillId="0" borderId="8" xfId="1" applyNumberFormat="1" applyFont="1" applyBorder="1" applyAlignment="1">
      <alignment horizontal="right" vertical="top" wrapText="1"/>
    </xf>
    <xf numFmtId="1" fontId="3" fillId="0" borderId="0" xfId="1" applyNumberFormat="1" applyFont="1" applyAlignment="1">
      <alignment horizontal="center" vertical="top" wrapText="1"/>
    </xf>
    <xf numFmtId="49" fontId="11" fillId="0" borderId="9" xfId="1" applyNumberFormat="1" applyFont="1" applyBorder="1" applyAlignment="1">
      <alignment horizontal="center" vertical="top" wrapText="1"/>
    </xf>
    <xf numFmtId="49" fontId="11" fillId="0" borderId="0" xfId="1" applyNumberFormat="1" applyFont="1" applyAlignment="1">
      <alignment horizontal="left" vertical="top" wrapText="1"/>
    </xf>
    <xf numFmtId="4" fontId="11" fillId="0" borderId="3" xfId="1" applyNumberFormat="1" applyFont="1" applyBorder="1" applyAlignment="1">
      <alignment horizontal="right" vertical="top" wrapText="1"/>
    </xf>
    <xf numFmtId="4" fontId="11" fillId="0" borderId="8" xfId="1" applyNumberFormat="1" applyFont="1" applyBorder="1" applyAlignment="1">
      <alignment horizontal="right" vertical="top" wrapText="1"/>
    </xf>
    <xf numFmtId="2" fontId="11" fillId="0" borderId="3" xfId="1" applyNumberFormat="1" applyFont="1" applyBorder="1" applyAlignment="1">
      <alignment horizontal="center" vertical="top" wrapText="1"/>
    </xf>
    <xf numFmtId="2" fontId="11" fillId="0" borderId="3" xfId="1" applyNumberFormat="1" applyFont="1" applyBorder="1" applyAlignment="1">
      <alignment horizontal="right" vertical="top" wrapText="1"/>
    </xf>
    <xf numFmtId="164" fontId="11" fillId="0" borderId="3" xfId="1" applyNumberFormat="1" applyFont="1" applyBorder="1" applyAlignment="1">
      <alignment horizontal="center" vertical="top" wrapText="1"/>
    </xf>
    <xf numFmtId="167" fontId="3" fillId="0" borderId="0" xfId="1" applyNumberFormat="1" applyFont="1" applyAlignment="1">
      <alignment horizontal="center" vertical="top" wrapText="1"/>
    </xf>
    <xf numFmtId="49" fontId="11" fillId="0" borderId="0" xfId="1" applyNumberFormat="1" applyFont="1" applyAlignment="1">
      <alignment horizontal="center" vertical="top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right" vertical="top" wrapText="1"/>
    </xf>
    <xf numFmtId="49" fontId="3" fillId="0" borderId="0" xfId="1" applyNumberFormat="1" applyFont="1" applyAlignment="1">
      <alignment vertical="top"/>
    </xf>
    <xf numFmtId="0" fontId="3" fillId="0" borderId="0" xfId="1" applyFont="1" applyAlignment="1">
      <alignment vertical="top"/>
    </xf>
    <xf numFmtId="49" fontId="3" fillId="0" borderId="7" xfId="1" applyNumberFormat="1" applyFont="1" applyBorder="1"/>
    <xf numFmtId="49" fontId="11" fillId="0" borderId="3" xfId="1" applyNumberFormat="1" applyFont="1" applyBorder="1" applyAlignment="1">
      <alignment horizontal="right" vertical="top" wrapText="1"/>
    </xf>
    <xf numFmtId="0" fontId="11" fillId="0" borderId="3" xfId="1" applyFont="1" applyBorder="1" applyAlignment="1">
      <alignment horizontal="right" vertical="top"/>
    </xf>
    <xf numFmtId="0" fontId="11" fillId="0" borderId="3" xfId="1" applyFont="1" applyBorder="1" applyAlignment="1">
      <alignment horizontal="center" vertical="top"/>
    </xf>
    <xf numFmtId="0" fontId="11" fillId="0" borderId="8" xfId="1" applyFont="1" applyBorder="1" applyAlignment="1">
      <alignment horizontal="right" vertical="top"/>
    </xf>
    <xf numFmtId="49" fontId="3" fillId="0" borderId="9" xfId="1" applyNumberFormat="1" applyFont="1" applyBorder="1"/>
    <xf numFmtId="4" fontId="3" fillId="0" borderId="0" xfId="1" applyNumberFormat="1" applyFont="1" applyAlignment="1">
      <alignment horizontal="right" vertical="top"/>
    </xf>
    <xf numFmtId="4" fontId="3" fillId="0" borderId="10" xfId="1" applyNumberFormat="1" applyFont="1" applyBorder="1" applyAlignment="1">
      <alignment horizontal="right" vertical="top"/>
    </xf>
    <xf numFmtId="0" fontId="27" fillId="0" borderId="0" xfId="1" applyFont="1"/>
    <xf numFmtId="0" fontId="3" fillId="0" borderId="0" xfId="1" applyFont="1" applyAlignment="1">
      <alignment horizontal="right" vertical="top"/>
    </xf>
    <xf numFmtId="0" fontId="3" fillId="0" borderId="10" xfId="1" applyFont="1" applyBorder="1" applyAlignment="1">
      <alignment horizontal="right" vertical="top"/>
    </xf>
    <xf numFmtId="49" fontId="11" fillId="0" borderId="0" xfId="1" applyNumberFormat="1" applyFont="1" applyAlignment="1">
      <alignment horizontal="right" vertical="top" wrapText="1"/>
    </xf>
    <xf numFmtId="4" fontId="11" fillId="0" borderId="0" xfId="1" applyNumberFormat="1" applyFont="1" applyAlignment="1">
      <alignment horizontal="right" vertical="top"/>
    </xf>
    <xf numFmtId="0" fontId="11" fillId="0" borderId="0" xfId="1" applyFont="1" applyAlignment="1">
      <alignment horizontal="center" vertical="top"/>
    </xf>
    <xf numFmtId="4" fontId="11" fillId="0" borderId="10" xfId="1" applyNumberFormat="1" applyFont="1" applyBorder="1" applyAlignment="1">
      <alignment horizontal="right" vertical="top"/>
    </xf>
    <xf numFmtId="0" fontId="28" fillId="0" borderId="0" xfId="1" applyFont="1"/>
    <xf numFmtId="2" fontId="11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right" vertical="top"/>
    </xf>
    <xf numFmtId="49" fontId="3" fillId="0" borderId="3" xfId="1" applyNumberFormat="1" applyFont="1" applyBorder="1"/>
    <xf numFmtId="0" fontId="3" fillId="0" borderId="3" xfId="1" applyFont="1" applyBorder="1"/>
    <xf numFmtId="0" fontId="5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25" fillId="0" borderId="0" xfId="9"/>
    <xf numFmtId="0" fontId="13" fillId="0" borderId="4" xfId="10" applyFont="1" applyBorder="1" applyAlignment="1">
      <alignment horizontal="center" vertical="center"/>
    </xf>
    <xf numFmtId="0" fontId="13" fillId="0" borderId="4" xfId="10" applyFont="1" applyBorder="1" applyAlignment="1">
      <alignment horizontal="center" vertical="center" wrapText="1"/>
    </xf>
    <xf numFmtId="0" fontId="13" fillId="2" borderId="4" xfId="10" applyFont="1" applyFill="1" applyBorder="1" applyAlignment="1">
      <alignment horizontal="center" vertical="center"/>
    </xf>
    <xf numFmtId="0" fontId="13" fillId="2" borderId="4" xfId="10" applyFont="1" applyFill="1" applyBorder="1" applyAlignment="1">
      <alignment horizontal="left" vertical="center"/>
    </xf>
    <xf numFmtId="0" fontId="13" fillId="2" borderId="4" xfId="10" applyFont="1" applyFill="1" applyBorder="1" applyAlignment="1">
      <alignment horizontal="center" vertical="center" wrapText="1"/>
    </xf>
    <xf numFmtId="0" fontId="17" fillId="0" borderId="4" xfId="10" applyFont="1" applyBorder="1" applyAlignment="1">
      <alignment horizontal="center" vertical="center"/>
    </xf>
    <xf numFmtId="49" fontId="17" fillId="0" borderId="4" xfId="10" applyNumberFormat="1" applyFont="1" applyBorder="1" applyAlignment="1">
      <alignment horizontal="center" vertical="center"/>
    </xf>
    <xf numFmtId="0" fontId="17" fillId="0" borderId="4" xfId="10" applyFont="1" applyBorder="1" applyAlignment="1">
      <alignment horizontal="left" vertical="center" wrapText="1"/>
    </xf>
    <xf numFmtId="43" fontId="30" fillId="3" borderId="4" xfId="11" applyFont="1" applyFill="1" applyBorder="1" applyAlignment="1">
      <alignment horizontal="center" vertical="center"/>
    </xf>
    <xf numFmtId="43" fontId="17" fillId="0" borderId="4" xfId="11" applyFont="1" applyFill="1" applyBorder="1" applyAlignment="1">
      <alignment horizontal="center" vertical="center"/>
    </xf>
    <xf numFmtId="170" fontId="17" fillId="0" borderId="4" xfId="10" applyNumberFormat="1" applyFont="1" applyBorder="1" applyAlignment="1">
      <alignment horizontal="center" vertical="center"/>
    </xf>
    <xf numFmtId="4" fontId="16" fillId="0" borderId="4" xfId="10" applyNumberFormat="1" applyFont="1" applyBorder="1" applyAlignment="1">
      <alignment horizontal="center" vertical="center"/>
    </xf>
    <xf numFmtId="49" fontId="17" fillId="0" borderId="4" xfId="10" applyNumberFormat="1" applyFont="1" applyBorder="1" applyAlignment="1">
      <alignment horizontal="center" vertical="center" wrapText="1"/>
    </xf>
    <xf numFmtId="43" fontId="30" fillId="3" borderId="4" xfId="12" applyFont="1" applyFill="1" applyBorder="1" applyAlignment="1">
      <alignment horizontal="center" vertical="center"/>
    </xf>
    <xf numFmtId="43" fontId="17" fillId="0" borderId="4" xfId="12" applyFont="1" applyFill="1" applyBorder="1" applyAlignment="1">
      <alignment horizontal="center" vertical="center"/>
    </xf>
    <xf numFmtId="0" fontId="25" fillId="0" borderId="0" xfId="13"/>
    <xf numFmtId="4" fontId="25" fillId="0" borderId="0" xfId="13" applyNumberFormat="1"/>
    <xf numFmtId="169" fontId="25" fillId="0" borderId="0" xfId="13" applyNumberFormat="1"/>
    <xf numFmtId="0" fontId="13" fillId="0" borderId="4" xfId="10" applyFont="1" applyBorder="1"/>
    <xf numFmtId="0" fontId="19" fillId="0" borderId="4" xfId="10" applyFont="1" applyBorder="1" applyAlignment="1">
      <alignment horizontal="center" vertical="center"/>
    </xf>
    <xf numFmtId="4" fontId="19" fillId="0" borderId="4" xfId="10" applyNumberFormat="1" applyFont="1" applyBorder="1" applyAlignment="1">
      <alignment horizontal="center" vertical="center"/>
    </xf>
    <xf numFmtId="4" fontId="25" fillId="0" borderId="0" xfId="9" applyNumberFormat="1"/>
    <xf numFmtId="4" fontId="28" fillId="0" borderId="0" xfId="9" applyNumberFormat="1" applyFont="1"/>
    <xf numFmtId="0" fontId="13" fillId="0" borderId="0" xfId="14" applyFont="1"/>
    <xf numFmtId="0" fontId="25" fillId="0" borderId="0" xfId="13" applyAlignment="1">
      <alignment horizontal="center"/>
    </xf>
    <xf numFmtId="0" fontId="13" fillId="0" borderId="15" xfId="14" applyFont="1" applyBorder="1" applyAlignment="1">
      <alignment horizontal="center" vertical="center"/>
    </xf>
    <xf numFmtId="0" fontId="13" fillId="0" borderId="16" xfId="14" applyFont="1" applyBorder="1" applyAlignment="1">
      <alignment horizontal="center" vertical="center"/>
    </xf>
    <xf numFmtId="0" fontId="13" fillId="0" borderId="16" xfId="14" applyFont="1" applyBorder="1" applyAlignment="1">
      <alignment horizontal="center" vertical="center" wrapText="1"/>
    </xf>
    <xf numFmtId="0" fontId="13" fillId="0" borderId="17" xfId="14" applyFont="1" applyBorder="1" applyAlignment="1">
      <alignment horizontal="center" vertical="center" wrapText="1"/>
    </xf>
    <xf numFmtId="0" fontId="13" fillId="0" borderId="18" xfId="14" applyFont="1" applyBorder="1" applyAlignment="1">
      <alignment horizontal="center" vertical="center"/>
    </xf>
    <xf numFmtId="0" fontId="13" fillId="0" borderId="4" xfId="14" applyFont="1" applyBorder="1" applyAlignment="1">
      <alignment horizontal="center" vertical="center"/>
    </xf>
    <xf numFmtId="0" fontId="13" fillId="0" borderId="4" xfId="14" applyFont="1" applyBorder="1" applyAlignment="1">
      <alignment horizontal="left" vertical="center"/>
    </xf>
    <xf numFmtId="4" fontId="13" fillId="0" borderId="4" xfId="14" applyNumberFormat="1" applyFont="1" applyBorder="1" applyAlignment="1">
      <alignment horizontal="center" vertical="center"/>
    </xf>
    <xf numFmtId="4" fontId="13" fillId="0" borderId="4" xfId="14" applyNumberFormat="1" applyFont="1" applyBorder="1" applyAlignment="1">
      <alignment horizontal="center" vertical="center" wrapText="1"/>
    </xf>
    <xf numFmtId="170" fontId="13" fillId="0" borderId="4" xfId="14" applyNumberFormat="1" applyFont="1" applyBorder="1" applyAlignment="1">
      <alignment horizontal="center" vertical="center"/>
    </xf>
    <xf numFmtId="4" fontId="13" fillId="0" borderId="19" xfId="14" applyNumberFormat="1" applyFont="1" applyBorder="1" applyAlignment="1">
      <alignment horizontal="center" vertical="center" wrapText="1"/>
    </xf>
    <xf numFmtId="0" fontId="30" fillId="0" borderId="18" xfId="14" applyFont="1" applyBorder="1" applyAlignment="1">
      <alignment horizontal="center" vertical="center"/>
    </xf>
    <xf numFmtId="0" fontId="30" fillId="0" borderId="4" xfId="14" applyFont="1" applyBorder="1" applyAlignment="1">
      <alignment horizontal="center" vertical="center"/>
    </xf>
    <xf numFmtId="0" fontId="30" fillId="0" borderId="4" xfId="14" applyFont="1" applyBorder="1" applyAlignment="1">
      <alignment horizontal="left" vertical="center"/>
    </xf>
    <xf numFmtId="4" fontId="30" fillId="0" borderId="4" xfId="14" applyNumberFormat="1" applyFont="1" applyBorder="1" applyAlignment="1">
      <alignment horizontal="center" vertical="center"/>
    </xf>
    <xf numFmtId="4" fontId="30" fillId="0" borderId="4" xfId="14" applyNumberFormat="1" applyFont="1" applyBorder="1" applyAlignment="1">
      <alignment horizontal="center" vertical="center" wrapText="1"/>
    </xf>
    <xf numFmtId="170" fontId="30" fillId="0" borderId="4" xfId="14" applyNumberFormat="1" applyFont="1" applyBorder="1" applyAlignment="1">
      <alignment horizontal="center" vertical="center"/>
    </xf>
    <xf numFmtId="4" fontId="30" fillId="0" borderId="19" xfId="14" applyNumberFormat="1" applyFont="1" applyBorder="1" applyAlignment="1">
      <alignment horizontal="center" vertical="center" wrapText="1"/>
    </xf>
    <xf numFmtId="0" fontId="31" fillId="0" borderId="0" xfId="13" applyFont="1" applyAlignment="1">
      <alignment horizontal="center"/>
    </xf>
    <xf numFmtId="0" fontId="31" fillId="0" borderId="0" xfId="13" applyFont="1"/>
    <xf numFmtId="4" fontId="31" fillId="0" borderId="0" xfId="13" applyNumberFormat="1" applyFont="1"/>
    <xf numFmtId="0" fontId="13" fillId="0" borderId="4" xfId="14" applyFont="1" applyBorder="1" applyAlignment="1">
      <alignment vertical="center"/>
    </xf>
    <xf numFmtId="49" fontId="13" fillId="0" borderId="4" xfId="14" applyNumberFormat="1" applyFont="1" applyBorder="1" applyAlignment="1">
      <alignment horizontal="center" vertical="center"/>
    </xf>
    <xf numFmtId="0" fontId="17" fillId="0" borderId="18" xfId="14" applyFont="1" applyBorder="1" applyAlignment="1">
      <alignment horizontal="center" vertical="center"/>
    </xf>
    <xf numFmtId="0" fontId="17" fillId="0" borderId="4" xfId="14" applyFont="1" applyBorder="1" applyAlignment="1">
      <alignment horizontal="center" vertical="center"/>
    </xf>
    <xf numFmtId="0" fontId="17" fillId="0" borderId="4" xfId="14" applyFont="1" applyBorder="1" applyAlignment="1">
      <alignment vertical="center" wrapText="1"/>
    </xf>
    <xf numFmtId="4" fontId="17" fillId="0" borderId="4" xfId="14" applyNumberFormat="1" applyFont="1" applyBorder="1" applyAlignment="1">
      <alignment horizontal="center" vertical="center"/>
    </xf>
    <xf numFmtId="4" fontId="17" fillId="0" borderId="4" xfId="14" applyNumberFormat="1" applyFont="1" applyBorder="1" applyAlignment="1">
      <alignment horizontal="center" vertical="center" wrapText="1"/>
    </xf>
    <xf numFmtId="170" fontId="17" fillId="0" borderId="4" xfId="14" applyNumberFormat="1" applyFont="1" applyBorder="1" applyAlignment="1">
      <alignment horizontal="center" vertical="center"/>
    </xf>
    <xf numFmtId="4" fontId="17" fillId="3" borderId="19" xfId="14" applyNumberFormat="1" applyFont="1" applyFill="1" applyBorder="1" applyAlignment="1">
      <alignment horizontal="center" vertical="center" wrapText="1"/>
    </xf>
    <xf numFmtId="0" fontId="17" fillId="0" borderId="4" xfId="14" applyFont="1" applyBorder="1" applyAlignment="1">
      <alignment vertical="center"/>
    </xf>
    <xf numFmtId="0" fontId="17" fillId="0" borderId="20" xfId="14" applyFont="1" applyBorder="1" applyAlignment="1">
      <alignment horizontal="center" vertical="center"/>
    </xf>
    <xf numFmtId="49" fontId="17" fillId="0" borderId="14" xfId="14" applyNumberFormat="1" applyFont="1" applyBorder="1" applyAlignment="1">
      <alignment horizontal="center" vertical="center"/>
    </xf>
    <xf numFmtId="0" fontId="17" fillId="0" borderId="14" xfId="14" applyFont="1" applyBorder="1" applyAlignment="1">
      <alignment horizontal="left" vertical="center" wrapText="1"/>
    </xf>
    <xf numFmtId="43" fontId="17" fillId="0" borderId="14" xfId="12" applyFont="1" applyFill="1" applyBorder="1" applyAlignment="1">
      <alignment horizontal="center" vertical="center"/>
    </xf>
    <xf numFmtId="170" fontId="17" fillId="0" borderId="14" xfId="14" applyNumberFormat="1" applyFont="1" applyBorder="1" applyAlignment="1">
      <alignment horizontal="center" vertical="center"/>
    </xf>
    <xf numFmtId="4" fontId="16" fillId="0" borderId="21" xfId="14" applyNumberFormat="1" applyFont="1" applyBorder="1" applyAlignment="1">
      <alignment horizontal="center" vertical="center"/>
    </xf>
    <xf numFmtId="0" fontId="13" fillId="0" borderId="22" xfId="14" applyFont="1" applyBorder="1"/>
    <xf numFmtId="0" fontId="19" fillId="0" borderId="23" xfId="14" applyFont="1" applyBorder="1" applyAlignment="1">
      <alignment horizontal="center" vertical="center"/>
    </xf>
    <xf numFmtId="0" fontId="13" fillId="0" borderId="23" xfId="14" applyFont="1" applyBorder="1"/>
    <xf numFmtId="4" fontId="19" fillId="0" borderId="23" xfId="14" applyNumberFormat="1" applyFont="1" applyBorder="1" applyAlignment="1">
      <alignment horizontal="center" vertical="center"/>
    </xf>
    <xf numFmtId="4" fontId="19" fillId="0" borderId="24" xfId="14" applyNumberFormat="1" applyFont="1" applyBorder="1" applyAlignment="1">
      <alignment horizontal="center" vertical="center"/>
    </xf>
    <xf numFmtId="4" fontId="25" fillId="0" borderId="0" xfId="13" applyNumberFormat="1" applyAlignment="1">
      <alignment horizontal="center"/>
    </xf>
    <xf numFmtId="0" fontId="16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left" wrapText="1"/>
    </xf>
    <xf numFmtId="0" fontId="17" fillId="0" borderId="3" xfId="3" applyFont="1" applyBorder="1" applyAlignment="1">
      <alignment horizontal="center" vertical="top"/>
    </xf>
    <xf numFmtId="0" fontId="13" fillId="0" borderId="1" xfId="3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right" vertical="top" wrapText="1"/>
    </xf>
    <xf numFmtId="49" fontId="5" fillId="0" borderId="0" xfId="1" applyNumberFormat="1" applyFont="1" applyAlignment="1">
      <alignment horizontal="left" vertical="top" wrapText="1"/>
    </xf>
    <xf numFmtId="0" fontId="9" fillId="0" borderId="5" xfId="1" applyFont="1" applyBorder="1" applyAlignment="1">
      <alignment horizontal="right" vertical="top" wrapText="1"/>
    </xf>
    <xf numFmtId="0" fontId="9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3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3" fillId="0" borderId="1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1" xfId="1" applyFont="1" applyBorder="1" applyAlignment="1">
      <alignment horizontal="left" wrapText="1"/>
    </xf>
    <xf numFmtId="0" fontId="7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7" fillId="0" borderId="3" xfId="7" applyFont="1" applyBorder="1" applyAlignment="1">
      <alignment horizontal="center" vertical="top"/>
    </xf>
    <xf numFmtId="0" fontId="5" fillId="0" borderId="1" xfId="7" applyFont="1" applyBorder="1" applyAlignment="1">
      <alignment horizontal="left" vertical="top" wrapText="1"/>
    </xf>
    <xf numFmtId="0" fontId="5" fillId="0" borderId="1" xfId="7" applyFont="1" applyBorder="1" applyAlignment="1">
      <alignment horizontal="right" vertical="top" wrapText="1"/>
    </xf>
    <xf numFmtId="49" fontId="5" fillId="0" borderId="0" xfId="7" applyNumberFormat="1" applyFont="1" applyAlignment="1">
      <alignment horizontal="left" vertical="top" wrapText="1"/>
    </xf>
    <xf numFmtId="0" fontId="9" fillId="0" borderId="5" xfId="7" applyFont="1" applyBorder="1" applyAlignment="1">
      <alignment horizontal="right" vertical="top" wrapText="1"/>
    </xf>
    <xf numFmtId="0" fontId="9" fillId="0" borderId="6" xfId="7" applyFont="1" applyBorder="1" applyAlignment="1">
      <alignment horizontal="right" vertical="top" wrapText="1"/>
    </xf>
    <xf numFmtId="0" fontId="11" fillId="0" borderId="5" xfId="7" applyFont="1" applyBorder="1" applyAlignment="1">
      <alignment horizontal="right" vertical="top" wrapText="1"/>
    </xf>
    <xf numFmtId="0" fontId="11" fillId="0" borderId="6" xfId="7" applyFont="1" applyBorder="1" applyAlignment="1">
      <alignment horizontal="right" vertical="top" wrapText="1"/>
    </xf>
    <xf numFmtId="0" fontId="10" fillId="0" borderId="5" xfId="7" applyFont="1" applyBorder="1" applyAlignment="1">
      <alignment horizontal="left" vertical="center" wrapText="1"/>
    </xf>
    <xf numFmtId="0" fontId="10" fillId="0" borderId="2" xfId="7" applyFont="1" applyBorder="1" applyAlignment="1">
      <alignment horizontal="left" vertical="center" wrapText="1"/>
    </xf>
    <xf numFmtId="0" fontId="10" fillId="0" borderId="6" xfId="7" applyFont="1" applyBorder="1" applyAlignment="1">
      <alignment horizontal="left" vertical="center" wrapText="1"/>
    </xf>
    <xf numFmtId="0" fontId="3" fillId="0" borderId="5" xfId="7" applyFont="1" applyBorder="1" applyAlignment="1">
      <alignment horizontal="right" vertical="top" wrapText="1"/>
    </xf>
    <xf numFmtId="0" fontId="3" fillId="0" borderId="6" xfId="7" applyFont="1" applyBorder="1" applyAlignment="1">
      <alignment horizontal="right" vertical="top" wrapText="1"/>
    </xf>
    <xf numFmtId="0" fontId="9" fillId="0" borderId="5" xfId="7" applyFont="1" applyBorder="1" applyAlignment="1">
      <alignment horizontal="left" vertical="top" wrapText="1"/>
    </xf>
    <xf numFmtId="0" fontId="9" fillId="0" borderId="6" xfId="7" applyFont="1" applyBorder="1" applyAlignment="1">
      <alignment horizontal="left" vertical="top" wrapText="1"/>
    </xf>
    <xf numFmtId="0" fontId="3" fillId="0" borderId="11" xfId="7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3" xfId="7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0" fontId="3" fillId="0" borderId="2" xfId="7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 wrapText="1"/>
    </xf>
    <xf numFmtId="0" fontId="9" fillId="0" borderId="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49" fontId="11" fillId="0" borderId="0" xfId="1" applyNumberFormat="1" applyFont="1" applyAlignment="1">
      <alignment horizontal="left" vertical="top" wrapText="1"/>
    </xf>
    <xf numFmtId="49" fontId="5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left" vertical="top" wrapText="1"/>
    </xf>
    <xf numFmtId="49" fontId="11" fillId="0" borderId="3" xfId="1" applyNumberFormat="1" applyFont="1" applyBorder="1" applyAlignment="1">
      <alignment horizontal="left" vertical="top" wrapText="1"/>
    </xf>
    <xf numFmtId="49" fontId="3" fillId="0" borderId="10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horizontal="left" wrapText="1"/>
    </xf>
    <xf numFmtId="49" fontId="7" fillId="0" borderId="3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wrapText="1"/>
    </xf>
    <xf numFmtId="4" fontId="5" fillId="0" borderId="2" xfId="1" applyNumberFormat="1" applyFont="1" applyBorder="1" applyAlignment="1">
      <alignment horizontal="right"/>
    </xf>
    <xf numFmtId="49" fontId="8" fillId="0" borderId="0" xfId="1" applyNumberFormat="1" applyFont="1" applyAlignment="1">
      <alignment horizontal="center"/>
    </xf>
    <xf numFmtId="49" fontId="5" fillId="0" borderId="1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left" wrapText="1"/>
    </xf>
    <xf numFmtId="49" fontId="5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center" wrapText="1"/>
    </xf>
  </cellXfs>
  <cellStyles count="1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13" xr:uid="{DC0DA290-2034-415E-8C30-6CDDBC64D044}"/>
    <cellStyle name="Обычный 3" xfId="2" xr:uid="{00000000-0005-0000-0000-000003000000}"/>
    <cellStyle name="Обычный 3 2" xfId="4" xr:uid="{00000000-0005-0000-0000-000004000000}"/>
    <cellStyle name="Обычный 3 3" xfId="9" xr:uid="{8CE54AE4-33A6-4BDA-88DC-2B110ABE0004}"/>
    <cellStyle name="Обычный 3 3 2" xfId="10" xr:uid="{47E75071-82AC-42BE-AD01-6CD16E8E1DC9}"/>
    <cellStyle name="Обычный 3 3 3" xfId="14" xr:uid="{3D99D3AD-AF73-4916-8481-45F0D8733CD1}"/>
    <cellStyle name="Обычный 4" xfId="7" xr:uid="{95D0F292-B1DA-4783-80A4-F0819E00FC29}"/>
    <cellStyle name="Обычный 5" xfId="8" xr:uid="{EA2B5417-19DB-4468-A841-110C279854A3}"/>
    <cellStyle name="Обычный 6" xfId="6" xr:uid="{00000000-0005-0000-0000-000005000000}"/>
    <cellStyle name="Финансовый 2" xfId="5" xr:uid="{00000000-0005-0000-0000-000006000000}"/>
    <cellStyle name="Финансовый 2 2 2" xfId="12" xr:uid="{B904EB5E-22E2-4BF9-9743-1C5D1B50D4FB}"/>
    <cellStyle name="Финансовый 3" xfId="11" xr:uid="{55A0341B-98C0-436D-BC7A-B21A0FA08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1%20_&#1087;&#1088;&#1080;&#1083;.1_05.0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2_&#1087;&#1088;&#1080;&#1083;.2_06.08_&#1082;&#1086;&#1088;&#1088;2-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&#1056;%20&#8470;2%20&#1055;&#1086;&#1074;&#1090;&#1086;&#1088;&#1085;&#1072;&#1103;%20&#1074;&#1099;&#1087;&#1088;&#1072;&#1074;&#1082;&#1072;%20&#1087;&#1091;&#1090;&#1077;&#1081;+&#1088;&#1077;&#1077;&#1089;&#1090;&#108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+06-01-02_&#1053;&#1042;&#1050;3%20&#1080;&#1079;&#1084;.1_&#1089;&#1086;&#1075;&#1083;.%20!!!!!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ы кс-2"/>
      <sheetName val="ССР1 с 1,0514 "/>
      <sheetName val="ССР1 без коэфф."/>
      <sheetName val="01-01-01"/>
      <sheetName val="01-01-02"/>
      <sheetName val="01-01-03"/>
      <sheetName val="02-01-01 ПЖ "/>
      <sheetName val="02-02-01 АС3"/>
      <sheetName val="02-03-01 АС1"/>
      <sheetName val="02-03-02 АС2"/>
      <sheetName val="06-02-01 НВК4"/>
      <sheetName val="06-02-02 НВК5 "/>
      <sheetName val="06-02-03 НВК1 "/>
      <sheetName val="06-03-01 ТС1"/>
      <sheetName val="06-03-02 АС4"/>
      <sheetName val="07-01-01 ГП1"/>
      <sheetName val="07-01-02 ГП2 "/>
    </sheetNames>
    <sheetDataSet>
      <sheetData sheetId="0">
        <row r="19">
          <cell r="G19">
            <v>287811300.96000004</v>
          </cell>
          <cell r="J19">
            <v>363125762.22000009</v>
          </cell>
        </row>
      </sheetData>
      <sheetData sheetId="1"/>
      <sheetData sheetId="2"/>
      <sheetData sheetId="3">
        <row r="429">
          <cell r="N429">
            <v>52205999.890000001</v>
          </cell>
        </row>
      </sheetData>
      <sheetData sheetId="4">
        <row r="579">
          <cell r="N579">
            <v>43522600.159999996</v>
          </cell>
        </row>
      </sheetData>
      <sheetData sheetId="5">
        <row r="272">
          <cell r="N272">
            <v>1305161.6099999999</v>
          </cell>
        </row>
      </sheetData>
      <sheetData sheetId="6">
        <row r="838">
          <cell r="N838">
            <v>157897312.12</v>
          </cell>
        </row>
      </sheetData>
      <sheetData sheetId="7">
        <row r="1155">
          <cell r="N1155">
            <v>4157354.41</v>
          </cell>
        </row>
      </sheetData>
      <sheetData sheetId="8">
        <row r="343">
          <cell r="N343">
            <v>8540239.2699999996</v>
          </cell>
        </row>
      </sheetData>
      <sheetData sheetId="9">
        <row r="277">
          <cell r="N277">
            <v>1289825.51</v>
          </cell>
        </row>
      </sheetData>
      <sheetData sheetId="10">
        <row r="279">
          <cell r="N279">
            <v>267825.32999999996</v>
          </cell>
        </row>
      </sheetData>
      <sheetData sheetId="11">
        <row r="213">
          <cell r="N213">
            <v>960149</v>
          </cell>
        </row>
      </sheetData>
      <sheetData sheetId="12">
        <row r="262">
          <cell r="N262">
            <v>400653.88</v>
          </cell>
        </row>
      </sheetData>
      <sheetData sheetId="13">
        <row r="997">
          <cell r="N997">
            <v>2849260.1</v>
          </cell>
        </row>
      </sheetData>
      <sheetData sheetId="14">
        <row r="310">
          <cell r="N310">
            <v>445711.44</v>
          </cell>
        </row>
      </sheetData>
      <sheetData sheetId="15">
        <row r="94">
          <cell r="N94">
            <v>1822058.2699999998</v>
          </cell>
        </row>
      </sheetData>
      <sheetData sheetId="16">
        <row r="253">
          <cell r="N253">
            <v>12147149.959999999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ССР2-2"/>
      <sheetName val="реестр кс-2 по ССР2"/>
      <sheetName val="ССР2 с 1,0514"/>
      <sheetName val="ССР2_корр.2"/>
      <sheetName val="ССР2 без коэфф. корр"/>
      <sheetName val="корр"/>
      <sheetName val="3 (с 1,0514)"/>
      <sheetName val="ССР2 с 1,0514 корр"/>
      <sheetName val="ССР2 без коэфф."/>
      <sheetName val="ССР2_корр.2 (с 1,0514)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+06-01-02_НВК3 изм.1_корр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>
        <row r="41">
          <cell r="G41">
            <v>152442883.63000003</v>
          </cell>
          <cell r="H41">
            <v>160278447.84</v>
          </cell>
          <cell r="J41">
            <v>192334137.41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0">
          <cell r="N90">
            <v>165582.85</v>
          </cell>
        </row>
      </sheetData>
      <sheetData sheetId="11">
        <row r="81">
          <cell r="N81">
            <v>21928.73</v>
          </cell>
        </row>
      </sheetData>
      <sheetData sheetId="12">
        <row r="113">
          <cell r="N113">
            <v>68045.27</v>
          </cell>
        </row>
      </sheetData>
      <sheetData sheetId="13">
        <row r="830">
          <cell r="N830">
            <v>30809481.93</v>
          </cell>
        </row>
      </sheetData>
      <sheetData sheetId="14">
        <row r="116">
          <cell r="N116">
            <v>561156.86</v>
          </cell>
        </row>
      </sheetData>
      <sheetData sheetId="15">
        <row r="489">
          <cell r="N489">
            <v>4520564.1100000003</v>
          </cell>
        </row>
      </sheetData>
      <sheetData sheetId="16">
        <row r="1156">
          <cell r="N1156">
            <v>2859379.54</v>
          </cell>
        </row>
      </sheetData>
      <sheetData sheetId="17">
        <row r="334">
          <cell r="N334">
            <v>317900.92</v>
          </cell>
        </row>
      </sheetData>
      <sheetData sheetId="18">
        <row r="185">
          <cell r="N185">
            <v>45761.38</v>
          </cell>
        </row>
      </sheetData>
      <sheetData sheetId="19">
        <row r="205">
          <cell r="N205">
            <v>237402.76</v>
          </cell>
        </row>
      </sheetData>
      <sheetData sheetId="20">
        <row r="508">
          <cell r="N508">
            <v>1617348.04</v>
          </cell>
        </row>
      </sheetData>
      <sheetData sheetId="21">
        <row r="264">
          <cell r="N264">
            <v>274090.07</v>
          </cell>
        </row>
      </sheetData>
      <sheetData sheetId="22">
        <row r="1651">
          <cell r="N1651">
            <v>3586356.97</v>
          </cell>
        </row>
      </sheetData>
      <sheetData sheetId="23">
        <row r="322">
          <cell r="N322">
            <v>441169.35</v>
          </cell>
        </row>
      </sheetData>
      <sheetData sheetId="24">
        <row r="462">
          <cell r="N462">
            <v>1209642.05</v>
          </cell>
        </row>
      </sheetData>
      <sheetData sheetId="25">
        <row r="5558">
          <cell r="N5558">
            <v>15576916.67</v>
          </cell>
        </row>
      </sheetData>
      <sheetData sheetId="26">
        <row r="1070">
          <cell r="N1070">
            <v>1740394.26</v>
          </cell>
        </row>
      </sheetData>
      <sheetData sheetId="27">
        <row r="1331">
          <cell r="N1331">
            <v>2381042.38</v>
          </cell>
        </row>
      </sheetData>
      <sheetData sheetId="28">
        <row r="387">
          <cell r="N387">
            <v>842638.46</v>
          </cell>
        </row>
      </sheetData>
      <sheetData sheetId="29">
        <row r="267">
          <cell r="N267">
            <v>2718691.03</v>
          </cell>
        </row>
      </sheetData>
      <sheetData sheetId="30">
        <row r="1360">
          <cell r="N1360">
            <v>1957907.38</v>
          </cell>
        </row>
      </sheetData>
      <sheetData sheetId="31">
        <row r="917">
          <cell r="N917">
            <v>3726542.49</v>
          </cell>
        </row>
      </sheetData>
      <sheetData sheetId="32">
        <row r="663">
          <cell r="N663">
            <v>5087741.18</v>
          </cell>
        </row>
      </sheetData>
      <sheetData sheetId="33">
        <row r="318">
          <cell r="N318">
            <v>624622.19999999995</v>
          </cell>
        </row>
      </sheetData>
      <sheetData sheetId="34">
        <row r="458">
          <cell r="N458">
            <v>15100597.699999999</v>
          </cell>
        </row>
      </sheetData>
      <sheetData sheetId="35">
        <row r="264">
          <cell r="N264">
            <v>903251.37</v>
          </cell>
        </row>
      </sheetData>
      <sheetData sheetId="36">
        <row r="1058">
          <cell r="N1058">
            <v>54790080.979999997</v>
          </cell>
        </row>
      </sheetData>
      <sheetData sheetId="37">
        <row r="66">
          <cell r="N66">
            <v>62852.24</v>
          </cell>
        </row>
      </sheetData>
      <sheetData sheetId="38">
        <row r="106">
          <cell r="N106">
            <v>193794.44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"/>
      <sheetName val="ЛСР №2"/>
    </sheetNames>
    <sheetDataSet>
      <sheetData sheetId="0"/>
      <sheetData sheetId="1">
        <row r="101">
          <cell r="N101">
            <v>1889618.62</v>
          </cell>
        </row>
        <row r="103">
          <cell r="N103">
            <v>1986745.02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08">
          <cell r="O5108">
            <v>14058995.09</v>
          </cell>
        </row>
        <row r="5112">
          <cell r="O5112">
            <v>1152837.6000000001</v>
          </cell>
        </row>
        <row r="5114">
          <cell r="O5114">
            <v>365083.98</v>
          </cell>
        </row>
        <row r="5115">
          <cell r="O5115">
            <v>15576916.67</v>
          </cell>
        </row>
        <row r="5117">
          <cell r="O5117">
            <v>16377570.189999999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55"/>
  <sheetViews>
    <sheetView zoomScale="80" zoomScaleNormal="80" zoomScaleSheetLayoutView="100" workbookViewId="0">
      <selection activeCell="G11" sqref="G11:G13"/>
    </sheetView>
  </sheetViews>
  <sheetFormatPr defaultColWidth="9.140625" defaultRowHeight="15" x14ac:dyDescent="0.25"/>
  <cols>
    <col min="1" max="1" width="16.5703125" style="2" customWidth="1"/>
    <col min="2" max="2" width="20.85546875" style="2" customWidth="1"/>
    <col min="3" max="3" width="52.42578125" style="2" customWidth="1"/>
    <col min="4" max="4" width="20.7109375" style="2" customWidth="1"/>
    <col min="5" max="5" width="28.28515625" style="2" customWidth="1"/>
    <col min="6" max="6" width="17.5703125" style="2" customWidth="1"/>
    <col min="7" max="7" width="27.85546875" style="2" customWidth="1"/>
    <col min="8" max="8" width="20.42578125" style="28" customWidth="1"/>
    <col min="9" max="9" width="16.140625" style="28" customWidth="1"/>
    <col min="10" max="16384" width="9.140625" style="3"/>
  </cols>
  <sheetData>
    <row r="1" spans="1:9" ht="9.75" customHeight="1" x14ac:dyDescent="0.25"/>
    <row r="2" spans="1:9" x14ac:dyDescent="0.25">
      <c r="A2" s="4" t="s">
        <v>183</v>
      </c>
      <c r="B2" s="268" t="s">
        <v>184</v>
      </c>
      <c r="C2" s="268"/>
      <c r="D2" s="268"/>
      <c r="E2" s="268"/>
      <c r="F2" s="268"/>
      <c r="G2" s="268"/>
    </row>
    <row r="3" spans="1:9" x14ac:dyDescent="0.2">
      <c r="A3" s="5"/>
      <c r="B3" s="269" t="s">
        <v>185</v>
      </c>
      <c r="C3" s="269"/>
      <c r="D3" s="269"/>
      <c r="E3" s="269"/>
      <c r="F3" s="269"/>
      <c r="G3" s="269"/>
    </row>
    <row r="4" spans="1:9" x14ac:dyDescent="0.2">
      <c r="A4" s="6" t="s">
        <v>186</v>
      </c>
      <c r="B4" s="270" t="s">
        <v>187</v>
      </c>
      <c r="C4" s="270"/>
      <c r="D4" s="270"/>
      <c r="E4" s="270"/>
      <c r="F4" s="270"/>
      <c r="G4" s="270"/>
    </row>
    <row r="5" spans="1:9" x14ac:dyDescent="0.25">
      <c r="A5" s="7"/>
      <c r="B5" s="269" t="s">
        <v>185</v>
      </c>
      <c r="C5" s="269"/>
      <c r="D5" s="269"/>
      <c r="E5" s="269"/>
      <c r="F5" s="269"/>
      <c r="G5" s="269"/>
    </row>
    <row r="6" spans="1:9" x14ac:dyDescent="0.2">
      <c r="A6" s="6" t="s">
        <v>188</v>
      </c>
      <c r="B6" s="270" t="s">
        <v>189</v>
      </c>
      <c r="C6" s="270"/>
      <c r="D6" s="270"/>
      <c r="E6" s="270"/>
      <c r="F6" s="270"/>
      <c r="G6" s="270"/>
      <c r="H6" s="26"/>
      <c r="I6" s="26"/>
    </row>
    <row r="7" spans="1:9" ht="18" customHeight="1" x14ac:dyDescent="0.25">
      <c r="A7" s="7"/>
      <c r="B7" s="269" t="s">
        <v>190</v>
      </c>
      <c r="C7" s="269"/>
      <c r="D7" s="269"/>
      <c r="E7" s="269"/>
      <c r="F7" s="269"/>
      <c r="G7" s="269"/>
    </row>
    <row r="8" spans="1:9" ht="26.25" customHeight="1" x14ac:dyDescent="0.2">
      <c r="A8" s="267" t="s">
        <v>201</v>
      </c>
      <c r="B8" s="267"/>
      <c r="C8" s="267"/>
      <c r="D8" s="267"/>
      <c r="E8" s="267"/>
      <c r="F8" s="267"/>
      <c r="G8" s="267"/>
      <c r="H8" s="27"/>
      <c r="I8" s="27"/>
    </row>
    <row r="9" spans="1:9" ht="5.25" customHeight="1" x14ac:dyDescent="0.25">
      <c r="A9" s="8"/>
      <c r="B9" s="8"/>
      <c r="C9" s="8"/>
      <c r="D9" s="8"/>
      <c r="E9" s="8"/>
      <c r="F9" s="7"/>
      <c r="G9" s="8"/>
    </row>
    <row r="10" spans="1:9" ht="59.25" customHeight="1" x14ac:dyDescent="0.2">
      <c r="A10" s="9" t="s">
        <v>191</v>
      </c>
      <c r="B10" s="9" t="s">
        <v>192</v>
      </c>
      <c r="C10" s="9" t="s">
        <v>193</v>
      </c>
      <c r="D10" s="9" t="s">
        <v>197</v>
      </c>
      <c r="E10" s="10" t="s">
        <v>291</v>
      </c>
      <c r="F10" s="9" t="s">
        <v>202</v>
      </c>
      <c r="G10" s="10" t="s">
        <v>312</v>
      </c>
      <c r="H10" s="28" t="s">
        <v>203</v>
      </c>
    </row>
    <row r="11" spans="1:9" ht="35.1" customHeight="1" x14ac:dyDescent="0.2">
      <c r="A11" s="11">
        <v>1</v>
      </c>
      <c r="B11" s="16" t="s">
        <v>292</v>
      </c>
      <c r="C11" s="12" t="s">
        <v>313</v>
      </c>
      <c r="D11" s="13">
        <f>'реестры кс-2 ССР1'!G19</f>
        <v>287811300.95999998</v>
      </c>
      <c r="E11" s="13">
        <f>'реестры кс-2 ССР1'!H19</f>
        <v>302604801.86000001</v>
      </c>
      <c r="F11" s="14">
        <v>1.2</v>
      </c>
      <c r="G11" s="15">
        <f>ROUND(E11*F11,2)</f>
        <v>363125762.23000002</v>
      </c>
      <c r="H11" s="29"/>
      <c r="I11" s="29"/>
    </row>
    <row r="12" spans="1:9" ht="35.1" customHeight="1" x14ac:dyDescent="0.2">
      <c r="A12" s="11">
        <v>2</v>
      </c>
      <c r="B12" s="16" t="s">
        <v>293</v>
      </c>
      <c r="C12" s="12" t="s">
        <v>217</v>
      </c>
      <c r="D12" s="13">
        <f>'реестр кс-2 ССР2'!G41</f>
        <v>152442883.63</v>
      </c>
      <c r="E12" s="13">
        <f>'реестр кс-2 ССР2'!H41</f>
        <v>160278447.84</v>
      </c>
      <c r="F12" s="14">
        <v>1.2</v>
      </c>
      <c r="G12" s="15">
        <f t="shared" ref="G12:G13" si="0">ROUND(E12*F12,2)</f>
        <v>192334137.41</v>
      </c>
      <c r="H12" s="29"/>
      <c r="I12" s="29"/>
    </row>
    <row r="13" spans="1:9" ht="35.1" customHeight="1" x14ac:dyDescent="0.2">
      <c r="A13" s="11">
        <v>3</v>
      </c>
      <c r="B13" s="16" t="s">
        <v>290</v>
      </c>
      <c r="C13" s="12" t="s">
        <v>268</v>
      </c>
      <c r="D13" s="13">
        <f>'ЛСР №2-выправка'!N101</f>
        <v>1889618.62</v>
      </c>
      <c r="E13" s="13">
        <f>'ЛСР №2-выправка'!N103</f>
        <v>1986745.02</v>
      </c>
      <c r="F13" s="14">
        <f>F11</f>
        <v>1.2</v>
      </c>
      <c r="G13" s="15">
        <f t="shared" si="0"/>
        <v>2384094.02</v>
      </c>
      <c r="H13" s="29"/>
      <c r="I13" s="29"/>
    </row>
    <row r="14" spans="1:9" ht="54.95" customHeight="1" x14ac:dyDescent="0.25">
      <c r="A14" s="19"/>
      <c r="B14" s="20" t="s">
        <v>200</v>
      </c>
      <c r="C14" s="19"/>
      <c r="D14" s="21">
        <f>SUM(D11:D13)</f>
        <v>442143803.20999998</v>
      </c>
      <c r="E14" s="21">
        <f>SUM(E11:E13)</f>
        <v>464869994.72000003</v>
      </c>
      <c r="F14" s="21"/>
      <c r="G14" s="21">
        <f>SUM(G11:G13)</f>
        <v>557843993.65999997</v>
      </c>
      <c r="H14" s="30"/>
    </row>
    <row r="32" spans="1:8" ht="54.95" customHeight="1" x14ac:dyDescent="0.25">
      <c r="A32" s="23"/>
      <c r="B32" s="24"/>
      <c r="C32" s="23"/>
      <c r="D32" s="25"/>
      <c r="E32" s="25"/>
      <c r="F32" s="25"/>
      <c r="G32" s="25"/>
      <c r="H32" s="30"/>
    </row>
    <row r="33" spans="4:8" x14ac:dyDescent="0.25">
      <c r="D33" s="17"/>
      <c r="E33" s="17"/>
      <c r="G33" s="17"/>
      <c r="H33" s="29"/>
    </row>
    <row r="34" spans="4:8" x14ac:dyDescent="0.25">
      <c r="D34" s="18"/>
      <c r="E34" s="18"/>
      <c r="G34" s="17"/>
      <c r="H34" s="30"/>
    </row>
    <row r="55" spans="1:9" s="2" customFormat="1" x14ac:dyDescent="0.25">
      <c r="A55" s="2">
        <v>7</v>
      </c>
      <c r="H55" s="28"/>
      <c r="I55" s="28"/>
    </row>
  </sheetData>
  <mergeCells count="7">
    <mergeCell ref="A8:G8"/>
    <mergeCell ref="B2:G2"/>
    <mergeCell ref="B3:G3"/>
    <mergeCell ref="B4:G4"/>
    <mergeCell ref="B5:G5"/>
    <mergeCell ref="B6:G6"/>
    <mergeCell ref="B7:G7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21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95E0-B834-4973-A537-D3C16643924A}">
  <sheetPr>
    <tabColor rgb="FF92D050"/>
    <pageSetUpPr fitToPage="1"/>
  </sheetPr>
  <dimension ref="A1:V72"/>
  <sheetViews>
    <sheetView topLeftCell="A51" workbookViewId="0">
      <selection activeCell="B12" sqref="B12:G12"/>
    </sheetView>
  </sheetViews>
  <sheetFormatPr defaultColWidth="9.140625" defaultRowHeight="11.25" customHeight="1" x14ac:dyDescent="0.2"/>
  <cols>
    <col min="1" max="1" width="6.7109375" style="56" customWidth="1"/>
    <col min="2" max="2" width="20.140625" style="56" customWidth="1"/>
    <col min="3" max="3" width="32.7109375" style="56" customWidth="1"/>
    <col min="4" max="8" width="20.28515625" style="56" customWidth="1"/>
    <col min="9" max="9" width="113.85546875" style="57" hidden="1" customWidth="1"/>
    <col min="10" max="10" width="134" style="57" hidden="1" customWidth="1"/>
    <col min="11" max="11" width="154.28515625" style="57" hidden="1" customWidth="1"/>
    <col min="12" max="12" width="161" style="57" hidden="1" customWidth="1"/>
    <col min="13" max="14" width="52.85546875" style="57" hidden="1" customWidth="1"/>
    <col min="15" max="16" width="81.140625" style="57" hidden="1" customWidth="1"/>
    <col min="17" max="17" width="79.85546875" style="57" hidden="1" customWidth="1"/>
    <col min="18" max="18" width="81.140625" style="57" hidden="1" customWidth="1"/>
    <col min="19" max="19" width="53" style="57" hidden="1" customWidth="1"/>
    <col min="20" max="20" width="81.140625" style="57" hidden="1" customWidth="1"/>
    <col min="21" max="21" width="13.5703125" style="56" bestFit="1" customWidth="1"/>
    <col min="22" max="16384" width="9.140625" style="56"/>
  </cols>
  <sheetData>
    <row r="1" spans="1:8" s="1" customFormat="1" ht="15" x14ac:dyDescent="0.25">
      <c r="H1" s="31" t="s">
        <v>103</v>
      </c>
    </row>
    <row r="2" spans="1:8" s="1" customFormat="1" ht="15" x14ac:dyDescent="0.25">
      <c r="A2" s="32"/>
      <c r="B2" s="32"/>
      <c r="C2" s="32"/>
      <c r="D2" s="32"/>
      <c r="E2" s="32"/>
      <c r="F2" s="32"/>
      <c r="G2" s="32"/>
      <c r="H2" s="31" t="s">
        <v>104</v>
      </c>
    </row>
    <row r="3" spans="1:8" s="1" customFormat="1" ht="15" x14ac:dyDescent="0.25">
      <c r="A3" s="32"/>
      <c r="B3" s="32"/>
      <c r="C3" s="32"/>
      <c r="D3" s="32"/>
      <c r="E3" s="32"/>
      <c r="F3" s="32"/>
      <c r="G3" s="32"/>
      <c r="H3" s="31"/>
    </row>
    <row r="4" spans="1:8" s="1" customFormat="1" ht="15" x14ac:dyDescent="0.25">
      <c r="A4" s="32"/>
      <c r="B4" s="32" t="s">
        <v>105</v>
      </c>
      <c r="C4" s="290" t="s">
        <v>182</v>
      </c>
      <c r="D4" s="290"/>
      <c r="E4" s="290"/>
      <c r="F4" s="290"/>
      <c r="G4" s="290"/>
      <c r="H4" s="32"/>
    </row>
    <row r="5" spans="1:8" s="1" customFormat="1" ht="10.5" customHeight="1" x14ac:dyDescent="0.25">
      <c r="A5" s="32"/>
      <c r="B5" s="32"/>
      <c r="C5" s="291" t="s">
        <v>106</v>
      </c>
      <c r="D5" s="291"/>
      <c r="E5" s="291"/>
      <c r="F5" s="291"/>
      <c r="G5" s="291"/>
      <c r="H5" s="32"/>
    </row>
    <row r="6" spans="1:8" s="1" customFormat="1" ht="21" customHeight="1" x14ac:dyDescent="0.25">
      <c r="A6" s="32"/>
      <c r="B6" s="32" t="s">
        <v>107</v>
      </c>
      <c r="C6" s="33"/>
      <c r="D6" s="33"/>
      <c r="E6" s="33"/>
      <c r="F6" s="33"/>
      <c r="G6" s="33"/>
      <c r="H6" s="32"/>
    </row>
    <row r="7" spans="1:8" s="1" customFormat="1" ht="17.25" customHeight="1" x14ac:dyDescent="0.25">
      <c r="A7" s="32"/>
      <c r="B7" s="32"/>
      <c r="C7" s="33"/>
      <c r="D7" s="33"/>
      <c r="E7" s="33"/>
      <c r="F7" s="33"/>
      <c r="G7" s="33"/>
      <c r="H7" s="32"/>
    </row>
    <row r="8" spans="1:8" s="1" customFormat="1" ht="17.25" customHeight="1" x14ac:dyDescent="0.25">
      <c r="A8" s="32"/>
      <c r="B8" s="34" t="s">
        <v>204</v>
      </c>
      <c r="C8" s="33"/>
      <c r="D8" s="33"/>
      <c r="E8" s="33"/>
      <c r="F8" s="33"/>
      <c r="G8" s="33"/>
      <c r="H8" s="32"/>
    </row>
    <row r="9" spans="1:8" s="1" customFormat="1" ht="17.25" hidden="1" customHeight="1" x14ac:dyDescent="0.25">
      <c r="A9" s="32"/>
      <c r="B9" s="32"/>
      <c r="C9" s="292"/>
      <c r="D9" s="292"/>
      <c r="E9" s="292"/>
      <c r="F9" s="292"/>
      <c r="G9" s="292"/>
      <c r="H9" s="32"/>
    </row>
    <row r="10" spans="1:8" s="1" customFormat="1" ht="11.25" hidden="1" customHeight="1" x14ac:dyDescent="0.25">
      <c r="A10" s="35"/>
      <c r="B10" s="35"/>
      <c r="C10" s="291" t="s">
        <v>108</v>
      </c>
      <c r="D10" s="291"/>
      <c r="E10" s="291"/>
      <c r="F10" s="291"/>
      <c r="G10" s="291"/>
      <c r="H10" s="35"/>
    </row>
    <row r="11" spans="1:8" s="1" customFormat="1" ht="11.25" customHeight="1" x14ac:dyDescent="0.25">
      <c r="A11" s="35"/>
      <c r="B11" s="35"/>
      <c r="C11" s="33"/>
      <c r="D11" s="33"/>
      <c r="E11" s="33"/>
      <c r="F11" s="33"/>
      <c r="G11" s="33"/>
      <c r="H11" s="35"/>
    </row>
    <row r="12" spans="1:8" s="1" customFormat="1" ht="18" x14ac:dyDescent="0.25">
      <c r="A12" s="35"/>
      <c r="B12" s="293" t="s">
        <v>205</v>
      </c>
      <c r="C12" s="293"/>
      <c r="D12" s="293"/>
      <c r="E12" s="293"/>
      <c r="F12" s="293"/>
      <c r="G12" s="293"/>
      <c r="H12" s="35"/>
    </row>
    <row r="13" spans="1:8" s="1" customFormat="1" ht="11.25" customHeight="1" x14ac:dyDescent="0.25">
      <c r="A13" s="35"/>
      <c r="B13" s="35"/>
      <c r="C13" s="33"/>
      <c r="D13" s="33"/>
      <c r="E13" s="33"/>
      <c r="F13" s="33"/>
      <c r="G13" s="33"/>
      <c r="H13" s="35"/>
    </row>
    <row r="14" spans="1:8" s="1" customFormat="1" ht="23.25" customHeight="1" x14ac:dyDescent="0.25">
      <c r="A14" s="36"/>
      <c r="B14" s="289" t="s">
        <v>109</v>
      </c>
      <c r="C14" s="289"/>
      <c r="D14" s="289"/>
      <c r="E14" s="289"/>
      <c r="F14" s="289"/>
      <c r="G14" s="289"/>
      <c r="H14" s="36"/>
    </row>
    <row r="15" spans="1:8" s="1" customFormat="1" ht="13.5" customHeight="1" x14ac:dyDescent="0.25">
      <c r="A15" s="37"/>
      <c r="B15" s="271" t="s">
        <v>12</v>
      </c>
      <c r="C15" s="271"/>
      <c r="D15" s="271"/>
      <c r="E15" s="271"/>
      <c r="F15" s="271"/>
      <c r="G15" s="271"/>
      <c r="H15" s="37"/>
    </row>
    <row r="16" spans="1:8" s="1" customFormat="1" ht="9.75" customHeight="1" x14ac:dyDescent="0.25">
      <c r="A16" s="32"/>
      <c r="B16" s="32"/>
      <c r="C16" s="32"/>
      <c r="D16" s="38"/>
      <c r="E16" s="38"/>
      <c r="F16" s="38"/>
      <c r="G16" s="39"/>
      <c r="H16" s="39"/>
    </row>
    <row r="17" spans="1:13" s="1" customFormat="1" ht="15" x14ac:dyDescent="0.25">
      <c r="A17" s="40"/>
      <c r="B17" s="284" t="s">
        <v>180</v>
      </c>
      <c r="C17" s="284"/>
      <c r="D17" s="284"/>
      <c r="E17" s="284"/>
      <c r="F17" s="284"/>
      <c r="G17" s="284"/>
      <c r="H17" s="284"/>
    </row>
    <row r="18" spans="1:13" s="1" customFormat="1" ht="9.75" customHeight="1" x14ac:dyDescent="0.25">
      <c r="A18" s="32"/>
      <c r="B18" s="32"/>
      <c r="C18" s="32"/>
      <c r="D18" s="33"/>
      <c r="E18" s="33"/>
      <c r="F18" s="33"/>
      <c r="G18" s="33"/>
      <c r="H18" s="33"/>
    </row>
    <row r="19" spans="1:13" s="1" customFormat="1" ht="16.5" customHeight="1" x14ac:dyDescent="0.25">
      <c r="A19" s="282" t="s">
        <v>36</v>
      </c>
      <c r="B19" s="282" t="s">
        <v>37</v>
      </c>
      <c r="C19" s="282" t="s">
        <v>110</v>
      </c>
      <c r="D19" s="286" t="s">
        <v>111</v>
      </c>
      <c r="E19" s="287"/>
      <c r="F19" s="287"/>
      <c r="G19" s="287"/>
      <c r="H19" s="288"/>
    </row>
    <row r="20" spans="1:13" s="1" customFormat="1" ht="52.5" customHeight="1" x14ac:dyDescent="0.25">
      <c r="A20" s="285"/>
      <c r="B20" s="285"/>
      <c r="C20" s="285"/>
      <c r="D20" s="282" t="s">
        <v>112</v>
      </c>
      <c r="E20" s="282" t="s">
        <v>28</v>
      </c>
      <c r="F20" s="282" t="s">
        <v>31</v>
      </c>
      <c r="G20" s="282" t="s">
        <v>34</v>
      </c>
      <c r="H20" s="282" t="s">
        <v>47</v>
      </c>
    </row>
    <row r="21" spans="1:13" s="1" customFormat="1" ht="3.75" customHeight="1" x14ac:dyDescent="0.25">
      <c r="A21" s="283"/>
      <c r="B21" s="283"/>
      <c r="C21" s="283"/>
      <c r="D21" s="283"/>
      <c r="E21" s="283"/>
      <c r="F21" s="283"/>
      <c r="G21" s="283"/>
      <c r="H21" s="283"/>
    </row>
    <row r="22" spans="1:13" s="1" customFormat="1" ht="15" x14ac:dyDescent="0.25">
      <c r="A22" s="41">
        <v>1</v>
      </c>
      <c r="B22" s="41">
        <v>2</v>
      </c>
      <c r="C22" s="41">
        <v>3</v>
      </c>
      <c r="D22" s="41">
        <v>4</v>
      </c>
      <c r="E22" s="41">
        <v>5</v>
      </c>
      <c r="F22" s="41">
        <v>6</v>
      </c>
      <c r="G22" s="41">
        <v>7</v>
      </c>
      <c r="H22" s="41">
        <v>8</v>
      </c>
    </row>
    <row r="23" spans="1:13" s="1" customFormat="1" ht="15" x14ac:dyDescent="0.25">
      <c r="A23" s="277" t="s">
        <v>113</v>
      </c>
      <c r="B23" s="278"/>
      <c r="C23" s="278"/>
      <c r="D23" s="278"/>
      <c r="E23" s="278"/>
      <c r="F23" s="278"/>
      <c r="G23" s="278"/>
      <c r="H23" s="279"/>
      <c r="L23" s="42" t="s">
        <v>113</v>
      </c>
    </row>
    <row r="24" spans="1:13" s="1" customFormat="1" ht="33.75" x14ac:dyDescent="0.25">
      <c r="A24" s="43">
        <v>1</v>
      </c>
      <c r="B24" s="44" t="s">
        <v>114</v>
      </c>
      <c r="C24" s="44" t="s">
        <v>115</v>
      </c>
      <c r="D24" s="45">
        <v>47118.69</v>
      </c>
      <c r="E24" s="45"/>
      <c r="F24" s="45"/>
      <c r="G24" s="45"/>
      <c r="H24" s="45">
        <v>47118.69</v>
      </c>
      <c r="L24" s="42"/>
    </row>
    <row r="25" spans="1:13" s="1" customFormat="1" ht="22.5" x14ac:dyDescent="0.25">
      <c r="A25" s="43">
        <v>2</v>
      </c>
      <c r="B25" s="44" t="s">
        <v>116</v>
      </c>
      <c r="C25" s="44" t="s">
        <v>95</v>
      </c>
      <c r="D25" s="45">
        <v>39281.46</v>
      </c>
      <c r="E25" s="45"/>
      <c r="F25" s="45"/>
      <c r="G25" s="45"/>
      <c r="H25" s="45">
        <v>39281.46</v>
      </c>
      <c r="L25" s="42"/>
    </row>
    <row r="26" spans="1:13" s="1" customFormat="1" ht="22.5" x14ac:dyDescent="0.25">
      <c r="A26" s="43">
        <v>3</v>
      </c>
      <c r="B26" s="44" t="s">
        <v>117</v>
      </c>
      <c r="C26" s="44" t="s">
        <v>96</v>
      </c>
      <c r="D26" s="45">
        <v>1173.5899999999999</v>
      </c>
      <c r="E26" s="45">
        <v>4.3899999999999997</v>
      </c>
      <c r="F26" s="45"/>
      <c r="G26" s="45"/>
      <c r="H26" s="45">
        <v>1177.98</v>
      </c>
      <c r="L26" s="42"/>
    </row>
    <row r="27" spans="1:13" s="1" customFormat="1" ht="23.25" x14ac:dyDescent="0.25">
      <c r="A27" s="46"/>
      <c r="B27" s="280" t="s">
        <v>118</v>
      </c>
      <c r="C27" s="281"/>
      <c r="D27" s="47">
        <v>87573.73</v>
      </c>
      <c r="E27" s="47">
        <v>4.3899999999999997</v>
      </c>
      <c r="F27" s="48"/>
      <c r="G27" s="48"/>
      <c r="H27" s="48">
        <v>87578.13</v>
      </c>
      <c r="L27" s="42"/>
      <c r="M27" s="49" t="s">
        <v>118</v>
      </c>
    </row>
    <row r="28" spans="1:13" s="1" customFormat="1" ht="15" x14ac:dyDescent="0.25">
      <c r="A28" s="277" t="s">
        <v>119</v>
      </c>
      <c r="B28" s="278"/>
      <c r="C28" s="278"/>
      <c r="D28" s="278"/>
      <c r="E28" s="278"/>
      <c r="F28" s="278"/>
      <c r="G28" s="278"/>
      <c r="H28" s="279"/>
      <c r="L28" s="42" t="s">
        <v>119</v>
      </c>
      <c r="M28" s="49"/>
    </row>
    <row r="29" spans="1:13" s="1" customFormat="1" ht="15" x14ac:dyDescent="0.25">
      <c r="A29" s="43">
        <v>4</v>
      </c>
      <c r="B29" s="44" t="s">
        <v>120</v>
      </c>
      <c r="C29" s="44" t="s">
        <v>97</v>
      </c>
      <c r="D29" s="45">
        <v>142510.72</v>
      </c>
      <c r="E29" s="45"/>
      <c r="F29" s="45"/>
      <c r="G29" s="45"/>
      <c r="H29" s="45">
        <v>142510.72</v>
      </c>
      <c r="L29" s="42"/>
      <c r="M29" s="49"/>
    </row>
    <row r="30" spans="1:13" s="1" customFormat="1" ht="22.5" x14ac:dyDescent="0.25">
      <c r="A30" s="43">
        <v>5</v>
      </c>
      <c r="B30" s="44" t="s">
        <v>121</v>
      </c>
      <c r="C30" s="44" t="s">
        <v>102</v>
      </c>
      <c r="D30" s="45">
        <v>3752.23</v>
      </c>
      <c r="E30" s="45"/>
      <c r="F30" s="45"/>
      <c r="G30" s="45"/>
      <c r="H30" s="45">
        <v>3752.23</v>
      </c>
      <c r="L30" s="42"/>
      <c r="M30" s="49"/>
    </row>
    <row r="31" spans="1:13" s="1" customFormat="1" ht="22.5" x14ac:dyDescent="0.25">
      <c r="A31" s="43">
        <v>6</v>
      </c>
      <c r="B31" s="44" t="s">
        <v>122</v>
      </c>
      <c r="C31" s="44" t="s">
        <v>123</v>
      </c>
      <c r="D31" s="45">
        <v>7708.02</v>
      </c>
      <c r="E31" s="45"/>
      <c r="F31" s="45"/>
      <c r="G31" s="45"/>
      <c r="H31" s="45">
        <v>7708.02</v>
      </c>
      <c r="L31" s="42"/>
      <c r="M31" s="49"/>
    </row>
    <row r="32" spans="1:13" s="1" customFormat="1" ht="22.5" x14ac:dyDescent="0.25">
      <c r="A32" s="43">
        <v>7</v>
      </c>
      <c r="B32" s="44" t="s">
        <v>124</v>
      </c>
      <c r="C32" s="44" t="s">
        <v>125</v>
      </c>
      <c r="D32" s="45">
        <v>1164.1400000000001</v>
      </c>
      <c r="E32" s="45"/>
      <c r="F32" s="45"/>
      <c r="G32" s="45"/>
      <c r="H32" s="45">
        <v>1164.1400000000001</v>
      </c>
      <c r="L32" s="42"/>
      <c r="M32" s="49"/>
    </row>
    <row r="33" spans="1:14" s="1" customFormat="1" ht="23.25" x14ac:dyDescent="0.25">
      <c r="A33" s="46"/>
      <c r="B33" s="280" t="s">
        <v>126</v>
      </c>
      <c r="C33" s="281"/>
      <c r="D33" s="47">
        <v>155135.10999999999</v>
      </c>
      <c r="E33" s="47"/>
      <c r="F33" s="48"/>
      <c r="G33" s="48"/>
      <c r="H33" s="48">
        <v>155135.10999999999</v>
      </c>
      <c r="L33" s="42"/>
      <c r="M33" s="49" t="s">
        <v>126</v>
      </c>
    </row>
    <row r="34" spans="1:14" s="1" customFormat="1" ht="15" x14ac:dyDescent="0.25">
      <c r="A34" s="277" t="s">
        <v>131</v>
      </c>
      <c r="B34" s="278"/>
      <c r="C34" s="278"/>
      <c r="D34" s="278"/>
      <c r="E34" s="278"/>
      <c r="F34" s="278"/>
      <c r="G34" s="278"/>
      <c r="H34" s="279"/>
      <c r="L34" s="42" t="s">
        <v>131</v>
      </c>
      <c r="M34" s="49"/>
    </row>
    <row r="35" spans="1:14" s="1" customFormat="1" ht="22.5" x14ac:dyDescent="0.25">
      <c r="A35" s="43">
        <v>8</v>
      </c>
      <c r="B35" s="44" t="s">
        <v>134</v>
      </c>
      <c r="C35" s="44" t="s">
        <v>135</v>
      </c>
      <c r="D35" s="45">
        <v>241.73</v>
      </c>
      <c r="E35" s="45"/>
      <c r="F35" s="45"/>
      <c r="G35" s="45"/>
      <c r="H35" s="45">
        <v>241.73</v>
      </c>
      <c r="L35" s="42"/>
      <c r="M35" s="49"/>
    </row>
    <row r="36" spans="1:14" s="1" customFormat="1" ht="22.5" x14ac:dyDescent="0.25">
      <c r="A36" s="43">
        <v>9</v>
      </c>
      <c r="B36" s="44" t="s">
        <v>136</v>
      </c>
      <c r="C36" s="44" t="s">
        <v>137</v>
      </c>
      <c r="D36" s="45">
        <v>866.59</v>
      </c>
      <c r="E36" s="45"/>
      <c r="F36" s="45"/>
      <c r="G36" s="45"/>
      <c r="H36" s="45">
        <v>866.59</v>
      </c>
      <c r="L36" s="42"/>
      <c r="M36" s="49"/>
    </row>
    <row r="37" spans="1:14" s="1" customFormat="1" ht="22.5" x14ac:dyDescent="0.25">
      <c r="A37" s="43">
        <v>10</v>
      </c>
      <c r="B37" s="44" t="s">
        <v>138</v>
      </c>
      <c r="C37" s="44" t="s">
        <v>139</v>
      </c>
      <c r="D37" s="45">
        <v>361.61</v>
      </c>
      <c r="E37" s="45"/>
      <c r="F37" s="45"/>
      <c r="G37" s="45"/>
      <c r="H37" s="45">
        <v>361.61</v>
      </c>
      <c r="L37" s="42"/>
      <c r="M37" s="49"/>
    </row>
    <row r="38" spans="1:14" s="1" customFormat="1" ht="22.5" x14ac:dyDescent="0.25">
      <c r="A38" s="43">
        <v>11</v>
      </c>
      <c r="B38" s="44" t="s">
        <v>140</v>
      </c>
      <c r="C38" s="44" t="s">
        <v>14</v>
      </c>
      <c r="D38" s="45">
        <v>2565.83</v>
      </c>
      <c r="E38" s="45">
        <v>5.78</v>
      </c>
      <c r="F38" s="45"/>
      <c r="G38" s="45"/>
      <c r="H38" s="45">
        <v>2571.61</v>
      </c>
      <c r="L38" s="42"/>
      <c r="M38" s="49"/>
    </row>
    <row r="39" spans="1:14" s="1" customFormat="1" ht="22.5" x14ac:dyDescent="0.25">
      <c r="A39" s="43">
        <v>12</v>
      </c>
      <c r="B39" s="44" t="s">
        <v>141</v>
      </c>
      <c r="C39" s="44" t="s">
        <v>142</v>
      </c>
      <c r="D39" s="45">
        <v>402.28</v>
      </c>
      <c r="E39" s="45"/>
      <c r="F39" s="45"/>
      <c r="G39" s="45"/>
      <c r="H39" s="45">
        <v>402.28</v>
      </c>
      <c r="L39" s="42"/>
      <c r="M39" s="49"/>
    </row>
    <row r="40" spans="1:14" s="1" customFormat="1" ht="34.5" x14ac:dyDescent="0.25">
      <c r="A40" s="46"/>
      <c r="B40" s="280" t="s">
        <v>146</v>
      </c>
      <c r="C40" s="281"/>
      <c r="D40" s="47">
        <v>4438.04</v>
      </c>
      <c r="E40" s="47">
        <v>5.78</v>
      </c>
      <c r="F40" s="48"/>
      <c r="G40" s="48"/>
      <c r="H40" s="48">
        <v>4443.82</v>
      </c>
      <c r="L40" s="42"/>
      <c r="M40" s="49" t="s">
        <v>146</v>
      </c>
    </row>
    <row r="41" spans="1:14" s="1" customFormat="1" ht="15" x14ac:dyDescent="0.25">
      <c r="A41" s="277" t="s">
        <v>147</v>
      </c>
      <c r="B41" s="278"/>
      <c r="C41" s="278"/>
      <c r="D41" s="278"/>
      <c r="E41" s="278"/>
      <c r="F41" s="278"/>
      <c r="G41" s="278"/>
      <c r="H41" s="279"/>
      <c r="L41" s="42" t="s">
        <v>147</v>
      </c>
      <c r="M41" s="49"/>
    </row>
    <row r="42" spans="1:14" s="1" customFormat="1" ht="15" x14ac:dyDescent="0.25">
      <c r="A42" s="43">
        <v>13</v>
      </c>
      <c r="B42" s="44" t="s">
        <v>148</v>
      </c>
      <c r="C42" s="44" t="s">
        <v>94</v>
      </c>
      <c r="D42" s="45">
        <v>1644.5</v>
      </c>
      <c r="E42" s="45"/>
      <c r="F42" s="45"/>
      <c r="G42" s="45"/>
      <c r="H42" s="45">
        <v>1644.5</v>
      </c>
      <c r="L42" s="42"/>
      <c r="M42" s="49"/>
    </row>
    <row r="43" spans="1:14" s="1" customFormat="1" ht="15" x14ac:dyDescent="0.25">
      <c r="A43" s="43">
        <v>14</v>
      </c>
      <c r="B43" s="44" t="s">
        <v>149</v>
      </c>
      <c r="C43" s="44" t="s">
        <v>89</v>
      </c>
      <c r="D43" s="45">
        <v>10963.45</v>
      </c>
      <c r="E43" s="45"/>
      <c r="F43" s="45"/>
      <c r="G43" s="45"/>
      <c r="H43" s="45">
        <v>10963.45</v>
      </c>
      <c r="L43" s="42"/>
      <c r="M43" s="49"/>
    </row>
    <row r="44" spans="1:14" s="1" customFormat="1" ht="23.25" x14ac:dyDescent="0.25">
      <c r="A44" s="46"/>
      <c r="B44" s="280" t="s">
        <v>150</v>
      </c>
      <c r="C44" s="281"/>
      <c r="D44" s="47">
        <v>12607.95</v>
      </c>
      <c r="E44" s="47"/>
      <c r="F44" s="48"/>
      <c r="G44" s="48"/>
      <c r="H44" s="48">
        <v>12607.95</v>
      </c>
      <c r="L44" s="42"/>
      <c r="M44" s="49" t="s">
        <v>150</v>
      </c>
    </row>
    <row r="45" spans="1:14" s="1" customFormat="1" ht="15" x14ac:dyDescent="0.25">
      <c r="A45" s="46"/>
      <c r="B45" s="275" t="s">
        <v>151</v>
      </c>
      <c r="C45" s="276"/>
      <c r="D45" s="47">
        <v>259754.83</v>
      </c>
      <c r="E45" s="47">
        <v>10.17</v>
      </c>
      <c r="F45" s="48"/>
      <c r="G45" s="48"/>
      <c r="H45" s="48">
        <v>259765</v>
      </c>
      <c r="L45" s="42"/>
      <c r="M45" s="49"/>
      <c r="N45" s="50" t="s">
        <v>151</v>
      </c>
    </row>
    <row r="46" spans="1:14" s="1" customFormat="1" ht="15" x14ac:dyDescent="0.25">
      <c r="A46" s="277" t="s">
        <v>152</v>
      </c>
      <c r="B46" s="278"/>
      <c r="C46" s="278"/>
      <c r="D46" s="278"/>
      <c r="E46" s="278"/>
      <c r="F46" s="278"/>
      <c r="G46" s="278"/>
      <c r="H46" s="279"/>
      <c r="L46" s="42" t="s">
        <v>152</v>
      </c>
      <c r="M46" s="49"/>
      <c r="N46" s="50"/>
    </row>
    <row r="47" spans="1:14" s="1" customFormat="1" ht="33.75" x14ac:dyDescent="0.25">
      <c r="A47" s="43">
        <v>15</v>
      </c>
      <c r="B47" s="44" t="s">
        <v>153</v>
      </c>
      <c r="C47" s="44" t="s">
        <v>154</v>
      </c>
      <c r="D47" s="45">
        <v>21299.9</v>
      </c>
      <c r="E47" s="45">
        <v>0.83</v>
      </c>
      <c r="F47" s="45"/>
      <c r="G47" s="45"/>
      <c r="H47" s="45">
        <v>21300.73</v>
      </c>
      <c r="L47" s="42"/>
      <c r="M47" s="49"/>
      <c r="N47" s="50"/>
    </row>
    <row r="48" spans="1:14" s="1" customFormat="1" ht="15" x14ac:dyDescent="0.25">
      <c r="A48" s="46"/>
      <c r="B48" s="280" t="s">
        <v>155</v>
      </c>
      <c r="C48" s="281"/>
      <c r="D48" s="47">
        <v>21299.9</v>
      </c>
      <c r="E48" s="47">
        <v>0.83</v>
      </c>
      <c r="F48" s="48"/>
      <c r="G48" s="48"/>
      <c r="H48" s="48">
        <v>21300.73</v>
      </c>
      <c r="L48" s="42"/>
      <c r="M48" s="49" t="s">
        <v>155</v>
      </c>
      <c r="N48" s="50"/>
    </row>
    <row r="49" spans="1:22" s="1" customFormat="1" ht="15" x14ac:dyDescent="0.25">
      <c r="A49" s="46"/>
      <c r="B49" s="275" t="s">
        <v>156</v>
      </c>
      <c r="C49" s="276"/>
      <c r="D49" s="47">
        <v>281054.73</v>
      </c>
      <c r="E49" s="47">
        <v>11</v>
      </c>
      <c r="F49" s="48"/>
      <c r="G49" s="48"/>
      <c r="H49" s="48">
        <v>281065.73</v>
      </c>
      <c r="L49" s="42"/>
      <c r="M49" s="49"/>
      <c r="N49" s="50" t="s">
        <v>156</v>
      </c>
    </row>
    <row r="50" spans="1:22" s="1" customFormat="1" ht="15" x14ac:dyDescent="0.25">
      <c r="A50" s="277" t="s">
        <v>157</v>
      </c>
      <c r="B50" s="278"/>
      <c r="C50" s="278"/>
      <c r="D50" s="278"/>
      <c r="E50" s="278"/>
      <c r="F50" s="278"/>
      <c r="G50" s="278"/>
      <c r="H50" s="279"/>
      <c r="L50" s="42" t="s">
        <v>157</v>
      </c>
      <c r="M50" s="49"/>
      <c r="N50" s="50"/>
    </row>
    <row r="51" spans="1:22" s="1" customFormat="1" ht="22.5" x14ac:dyDescent="0.25">
      <c r="A51" s="43">
        <v>16</v>
      </c>
      <c r="B51" s="44" t="s">
        <v>158</v>
      </c>
      <c r="C51" s="44" t="s">
        <v>159</v>
      </c>
      <c r="D51" s="45">
        <v>6745.31</v>
      </c>
      <c r="E51" s="45">
        <v>0.26</v>
      </c>
      <c r="F51" s="45"/>
      <c r="G51" s="45"/>
      <c r="H51" s="45">
        <v>6745.57</v>
      </c>
      <c r="L51" s="42"/>
      <c r="M51" s="49"/>
      <c r="N51" s="50"/>
    </row>
    <row r="52" spans="1:22" s="1" customFormat="1" ht="15" x14ac:dyDescent="0.25">
      <c r="A52" s="46"/>
      <c r="B52" s="280" t="s">
        <v>160</v>
      </c>
      <c r="C52" s="281"/>
      <c r="D52" s="47">
        <v>6745.31</v>
      </c>
      <c r="E52" s="47">
        <v>0.26</v>
      </c>
      <c r="F52" s="48"/>
      <c r="G52" s="48"/>
      <c r="H52" s="48">
        <v>6745.57</v>
      </c>
      <c r="L52" s="42"/>
      <c r="M52" s="49" t="s">
        <v>160</v>
      </c>
      <c r="N52" s="50"/>
    </row>
    <row r="53" spans="1:22" s="1" customFormat="1" ht="15" x14ac:dyDescent="0.25">
      <c r="A53" s="46"/>
      <c r="B53" s="275" t="s">
        <v>161</v>
      </c>
      <c r="C53" s="276"/>
      <c r="D53" s="47">
        <v>287800.03999999998</v>
      </c>
      <c r="E53" s="47">
        <v>11.26</v>
      </c>
      <c r="F53" s="48"/>
      <c r="G53" s="48"/>
      <c r="H53" s="48">
        <v>287811.3</v>
      </c>
      <c r="L53" s="42"/>
      <c r="M53" s="49"/>
      <c r="N53" s="50" t="s">
        <v>161</v>
      </c>
    </row>
    <row r="54" spans="1:22" s="1" customFormat="1" ht="48.75" hidden="1" x14ac:dyDescent="0.25">
      <c r="A54" s="277" t="s">
        <v>162</v>
      </c>
      <c r="B54" s="278"/>
      <c r="C54" s="278"/>
      <c r="D54" s="278"/>
      <c r="E54" s="278"/>
      <c r="F54" s="278"/>
      <c r="G54" s="278"/>
      <c r="H54" s="279"/>
      <c r="L54" s="42" t="s">
        <v>162</v>
      </c>
      <c r="M54" s="49"/>
      <c r="N54" s="50"/>
    </row>
    <row r="55" spans="1:22" s="1" customFormat="1" ht="15" hidden="1" x14ac:dyDescent="0.25">
      <c r="A55" s="46"/>
      <c r="B55" s="275" t="s">
        <v>163</v>
      </c>
      <c r="C55" s="276"/>
      <c r="D55" s="47">
        <v>287800.03999999998</v>
      </c>
      <c r="E55" s="47">
        <v>11.26</v>
      </c>
      <c r="F55" s="48"/>
      <c r="G55" s="48"/>
      <c r="H55" s="48">
        <v>287811.3</v>
      </c>
      <c r="L55" s="42"/>
      <c r="M55" s="49"/>
      <c r="N55" s="50" t="s">
        <v>163</v>
      </c>
    </row>
    <row r="56" spans="1:22" s="1" customFormat="1" ht="15" x14ac:dyDescent="0.25">
      <c r="A56" s="277" t="s">
        <v>166</v>
      </c>
      <c r="B56" s="278"/>
      <c r="C56" s="278"/>
      <c r="D56" s="278"/>
      <c r="E56" s="278"/>
      <c r="F56" s="278"/>
      <c r="G56" s="278"/>
      <c r="H56" s="279"/>
      <c r="L56" s="42" t="s">
        <v>166</v>
      </c>
      <c r="M56" s="49"/>
      <c r="N56" s="50"/>
    </row>
    <row r="57" spans="1:22" s="1" customFormat="1" ht="15" x14ac:dyDescent="0.25">
      <c r="A57" s="46"/>
      <c r="B57" s="280" t="s">
        <v>167</v>
      </c>
      <c r="C57" s="281"/>
      <c r="D57" s="47"/>
      <c r="E57" s="47"/>
      <c r="F57" s="48"/>
      <c r="G57" s="48"/>
      <c r="H57" s="48"/>
      <c r="L57" s="42"/>
      <c r="M57" s="49" t="s">
        <v>167</v>
      </c>
      <c r="N57" s="50"/>
    </row>
    <row r="58" spans="1:22" s="1" customFormat="1" ht="15" x14ac:dyDescent="0.25">
      <c r="A58" s="46"/>
      <c r="B58" s="275" t="s">
        <v>168</v>
      </c>
      <c r="C58" s="276"/>
      <c r="D58" s="47">
        <v>287800.03999999998</v>
      </c>
      <c r="E58" s="47">
        <v>11.26</v>
      </c>
      <c r="F58" s="48"/>
      <c r="G58" s="48"/>
      <c r="H58" s="48">
        <v>287811.3</v>
      </c>
      <c r="L58" s="42"/>
      <c r="M58" s="49"/>
      <c r="N58" s="50" t="s">
        <v>168</v>
      </c>
      <c r="U58" s="22">
        <f>'[11]реестры кс-2'!G19/1000</f>
        <v>287811.3</v>
      </c>
      <c r="V58" s="22">
        <f>H58-U58</f>
        <v>0</v>
      </c>
    </row>
    <row r="59" spans="1:22" s="1" customFormat="1" ht="15" x14ac:dyDescent="0.25">
      <c r="A59" s="277" t="s">
        <v>170</v>
      </c>
      <c r="B59" s="278"/>
      <c r="C59" s="278"/>
      <c r="D59" s="278"/>
      <c r="E59" s="278"/>
      <c r="F59" s="278"/>
      <c r="G59" s="278"/>
      <c r="H59" s="279"/>
      <c r="L59" s="42" t="s">
        <v>170</v>
      </c>
      <c r="M59" s="49"/>
      <c r="N59" s="50"/>
    </row>
    <row r="60" spans="1:22" s="1" customFormat="1" ht="15" x14ac:dyDescent="0.25">
      <c r="A60" s="43">
        <v>20</v>
      </c>
      <c r="B60" s="44" t="s">
        <v>171</v>
      </c>
      <c r="C60" s="44" t="s">
        <v>172</v>
      </c>
      <c r="D60" s="45">
        <v>57560.01</v>
      </c>
      <c r="E60" s="45">
        <v>2.25</v>
      </c>
      <c r="F60" s="45"/>
      <c r="G60" s="45"/>
      <c r="H60" s="45">
        <v>57562.26</v>
      </c>
      <c r="L60" s="42"/>
      <c r="M60" s="49"/>
      <c r="N60" s="50"/>
    </row>
    <row r="61" spans="1:22" s="1" customFormat="1" ht="15" x14ac:dyDescent="0.25">
      <c r="A61" s="46"/>
      <c r="B61" s="280" t="s">
        <v>173</v>
      </c>
      <c r="C61" s="281"/>
      <c r="D61" s="47">
        <v>57560.01</v>
      </c>
      <c r="E61" s="47">
        <v>2.25</v>
      </c>
      <c r="F61" s="48"/>
      <c r="G61" s="48"/>
      <c r="H61" s="48">
        <v>57562.26</v>
      </c>
      <c r="L61" s="42"/>
      <c r="M61" s="49" t="s">
        <v>173</v>
      </c>
      <c r="N61" s="50"/>
    </row>
    <row r="62" spans="1:22" s="1" customFormat="1" ht="15" x14ac:dyDescent="0.25">
      <c r="A62" s="46"/>
      <c r="B62" s="275" t="s">
        <v>174</v>
      </c>
      <c r="C62" s="276"/>
      <c r="D62" s="47">
        <v>345360.05</v>
      </c>
      <c r="E62" s="47">
        <v>13.51</v>
      </c>
      <c r="F62" s="48"/>
      <c r="G62" s="48"/>
      <c r="H62" s="48">
        <v>345373.56</v>
      </c>
      <c r="L62" s="42"/>
      <c r="M62" s="49"/>
      <c r="N62" s="50" t="s">
        <v>174</v>
      </c>
    </row>
    <row r="65" spans="1:20" s="1" customFormat="1" ht="15" x14ac:dyDescent="0.25">
      <c r="A65" s="51" t="s">
        <v>175</v>
      </c>
      <c r="B65" s="32"/>
      <c r="D65" s="52"/>
      <c r="E65" s="273" t="s">
        <v>176</v>
      </c>
      <c r="F65" s="273"/>
      <c r="G65" s="273"/>
      <c r="H65" s="273"/>
      <c r="O65" s="36" t="s">
        <v>176</v>
      </c>
    </row>
    <row r="66" spans="1:20" s="55" customFormat="1" ht="18.75" customHeight="1" x14ac:dyDescent="0.25">
      <c r="A66" s="53"/>
      <c r="B66" s="53"/>
      <c r="C66" s="271" t="s">
        <v>177</v>
      </c>
      <c r="D66" s="271"/>
      <c r="E66" s="271"/>
      <c r="F66" s="271"/>
      <c r="G66" s="271"/>
      <c r="H66" s="271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s="1" customFormat="1" ht="15" x14ac:dyDescent="0.25">
      <c r="A67" s="51" t="s">
        <v>178</v>
      </c>
      <c r="B67" s="32"/>
      <c r="D67" s="52"/>
      <c r="E67" s="273" t="s">
        <v>176</v>
      </c>
      <c r="F67" s="273"/>
      <c r="G67" s="273"/>
      <c r="H67" s="273"/>
      <c r="P67" s="36" t="s">
        <v>176</v>
      </c>
    </row>
    <row r="68" spans="1:20" s="55" customFormat="1" ht="18.75" customHeight="1" x14ac:dyDescent="0.25">
      <c r="A68" s="53"/>
      <c r="B68" s="53"/>
      <c r="C68" s="271" t="s">
        <v>177</v>
      </c>
      <c r="D68" s="271"/>
      <c r="E68" s="271"/>
      <c r="F68" s="271"/>
      <c r="G68" s="271"/>
      <c r="H68" s="271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s="1" customFormat="1" ht="15" x14ac:dyDescent="0.25">
      <c r="A69" s="274" t="s">
        <v>179</v>
      </c>
      <c r="B69" s="274"/>
      <c r="C69" s="274"/>
      <c r="D69" s="274"/>
      <c r="E69" s="273" t="s">
        <v>176</v>
      </c>
      <c r="F69" s="273"/>
      <c r="G69" s="273"/>
      <c r="H69" s="273"/>
      <c r="Q69" s="36" t="s">
        <v>179</v>
      </c>
      <c r="R69" s="36" t="s">
        <v>176</v>
      </c>
    </row>
    <row r="70" spans="1:20" s="55" customFormat="1" ht="18.75" customHeight="1" x14ac:dyDescent="0.25">
      <c r="A70" s="53"/>
      <c r="B70" s="53"/>
      <c r="C70" s="271" t="s">
        <v>177</v>
      </c>
      <c r="D70" s="271"/>
      <c r="E70" s="271"/>
      <c r="F70" s="271"/>
      <c r="G70" s="271"/>
      <c r="H70" s="271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s="1" customFormat="1" ht="15" x14ac:dyDescent="0.25">
      <c r="A71" s="51" t="s">
        <v>105</v>
      </c>
      <c r="B71" s="32"/>
      <c r="C71" s="272"/>
      <c r="D71" s="272"/>
      <c r="E71" s="273" t="s">
        <v>176</v>
      </c>
      <c r="F71" s="273"/>
      <c r="G71" s="273"/>
      <c r="H71" s="273"/>
      <c r="S71" s="36" t="s">
        <v>8</v>
      </c>
      <c r="T71" s="36" t="s">
        <v>176</v>
      </c>
    </row>
    <row r="72" spans="1:20" s="55" customFormat="1" ht="18.75" customHeight="1" x14ac:dyDescent="0.25">
      <c r="A72" s="53"/>
      <c r="B72" s="53"/>
      <c r="C72" s="271" t="s">
        <v>87</v>
      </c>
      <c r="D72" s="271"/>
      <c r="E72" s="271"/>
      <c r="F72" s="271"/>
      <c r="G72" s="271"/>
      <c r="H72" s="271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</sheetData>
  <mergeCells count="50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48:C48"/>
    <mergeCell ref="H20:H21"/>
    <mergeCell ref="A23:H23"/>
    <mergeCell ref="B27:C27"/>
    <mergeCell ref="A28:H28"/>
    <mergeCell ref="B33:C33"/>
    <mergeCell ref="A34:H34"/>
    <mergeCell ref="B40:C40"/>
    <mergeCell ref="A41:H41"/>
    <mergeCell ref="B44:C44"/>
    <mergeCell ref="B45:C45"/>
    <mergeCell ref="A46:H46"/>
    <mergeCell ref="B62:C62"/>
    <mergeCell ref="B49:C49"/>
    <mergeCell ref="A50:H50"/>
    <mergeCell ref="B52:C52"/>
    <mergeCell ref="B53:C53"/>
    <mergeCell ref="A54:H54"/>
    <mergeCell ref="B55:C55"/>
    <mergeCell ref="A56:H56"/>
    <mergeCell ref="B57:C57"/>
    <mergeCell ref="B58:C58"/>
    <mergeCell ref="A59:H59"/>
    <mergeCell ref="B61:C61"/>
    <mergeCell ref="C70:H70"/>
    <mergeCell ref="C71:D71"/>
    <mergeCell ref="E71:H71"/>
    <mergeCell ref="C72:H72"/>
    <mergeCell ref="E65:H65"/>
    <mergeCell ref="C66:H66"/>
    <mergeCell ref="E67:H67"/>
    <mergeCell ref="C68:H68"/>
    <mergeCell ref="A69:D69"/>
    <mergeCell ref="E69:H6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C4E4-F310-434D-8E38-59F6823CFAC7}">
  <sheetPr>
    <tabColor rgb="FFFF0000"/>
    <pageSetUpPr fitToPage="1"/>
  </sheetPr>
  <dimension ref="A1:N76"/>
  <sheetViews>
    <sheetView topLeftCell="A43" workbookViewId="0">
      <selection activeCell="A59" sqref="A59:XFD59"/>
    </sheetView>
  </sheetViews>
  <sheetFormatPr defaultColWidth="9.140625" defaultRowHeight="11.25" customHeight="1" x14ac:dyDescent="0.2"/>
  <cols>
    <col min="1" max="1" width="6.7109375" style="56" customWidth="1"/>
    <col min="2" max="2" width="20.140625" style="56" customWidth="1"/>
    <col min="3" max="3" width="32.7109375" style="56" customWidth="1"/>
    <col min="4" max="8" width="20.28515625" style="56" customWidth="1"/>
    <col min="9" max="9" width="13.5703125" style="56" hidden="1" customWidth="1"/>
    <col min="10" max="10" width="9.5703125" style="56" hidden="1" customWidth="1"/>
    <col min="11" max="11" width="0" style="56" hidden="1" customWidth="1"/>
    <col min="12" max="13" width="9.140625" style="56"/>
    <col min="14" max="14" width="13.7109375" style="56" bestFit="1" customWidth="1"/>
    <col min="15" max="16384" width="9.140625" style="56"/>
  </cols>
  <sheetData>
    <row r="1" spans="1:8" s="1" customFormat="1" ht="15" x14ac:dyDescent="0.25">
      <c r="H1" s="31" t="s">
        <v>103</v>
      </c>
    </row>
    <row r="2" spans="1:8" s="1" customFormat="1" ht="15" x14ac:dyDescent="0.25">
      <c r="A2" s="32"/>
      <c r="B2" s="32"/>
      <c r="C2" s="32"/>
      <c r="D2" s="32"/>
      <c r="E2" s="32"/>
      <c r="F2" s="32"/>
      <c r="G2" s="32"/>
      <c r="H2" s="31" t="s">
        <v>104</v>
      </c>
    </row>
    <row r="3" spans="1:8" s="1" customFormat="1" ht="15" x14ac:dyDescent="0.25">
      <c r="A3" s="32"/>
      <c r="B3" s="32"/>
      <c r="C3" s="32"/>
      <c r="D3" s="32"/>
      <c r="E3" s="32"/>
      <c r="F3" s="32"/>
      <c r="G3" s="32"/>
      <c r="H3" s="31"/>
    </row>
    <row r="4" spans="1:8" s="1" customFormat="1" ht="15" x14ac:dyDescent="0.25">
      <c r="A4" s="32"/>
      <c r="B4" s="32" t="s">
        <v>105</v>
      </c>
      <c r="C4" s="290" t="s">
        <v>182</v>
      </c>
      <c r="D4" s="290"/>
      <c r="E4" s="290"/>
      <c r="F4" s="290"/>
      <c r="G4" s="290"/>
      <c r="H4" s="32"/>
    </row>
    <row r="5" spans="1:8" s="1" customFormat="1" ht="10.5" customHeight="1" x14ac:dyDescent="0.25">
      <c r="A5" s="32"/>
      <c r="B5" s="32"/>
      <c r="C5" s="291" t="s">
        <v>106</v>
      </c>
      <c r="D5" s="291"/>
      <c r="E5" s="291"/>
      <c r="F5" s="291"/>
      <c r="G5" s="291"/>
      <c r="H5" s="32"/>
    </row>
    <row r="6" spans="1:8" s="1" customFormat="1" ht="21" customHeight="1" x14ac:dyDescent="0.25">
      <c r="A6" s="32"/>
      <c r="B6" s="32" t="s">
        <v>107</v>
      </c>
      <c r="C6" s="33"/>
      <c r="D6" s="33"/>
      <c r="E6" s="33"/>
      <c r="F6" s="33"/>
      <c r="G6" s="33"/>
      <c r="H6" s="32"/>
    </row>
    <row r="7" spans="1:8" s="1" customFormat="1" ht="17.25" customHeight="1" x14ac:dyDescent="0.25">
      <c r="A7" s="32"/>
      <c r="B7" s="32"/>
      <c r="C7" s="33"/>
      <c r="D7" s="33"/>
      <c r="E7" s="33"/>
      <c r="F7" s="33"/>
      <c r="G7" s="33"/>
      <c r="H7" s="32"/>
    </row>
    <row r="8" spans="1:8" s="1" customFormat="1" ht="17.25" customHeight="1" x14ac:dyDescent="0.25">
      <c r="A8" s="32"/>
      <c r="B8" s="34" t="s">
        <v>206</v>
      </c>
      <c r="C8" s="33"/>
      <c r="D8" s="33"/>
      <c r="E8" s="33"/>
      <c r="F8" s="33"/>
      <c r="G8" s="33"/>
      <c r="H8" s="32"/>
    </row>
    <row r="9" spans="1:8" s="1" customFormat="1" ht="17.25" hidden="1" customHeight="1" x14ac:dyDescent="0.25">
      <c r="A9" s="32"/>
      <c r="B9" s="32"/>
      <c r="C9" s="292"/>
      <c r="D9" s="292"/>
      <c r="E9" s="292"/>
      <c r="F9" s="292"/>
      <c r="G9" s="292"/>
      <c r="H9" s="32"/>
    </row>
    <row r="10" spans="1:8" s="1" customFormat="1" ht="11.25" hidden="1" customHeight="1" x14ac:dyDescent="0.25">
      <c r="A10" s="35"/>
      <c r="B10" s="35"/>
      <c r="C10" s="291" t="s">
        <v>108</v>
      </c>
      <c r="D10" s="291"/>
      <c r="E10" s="291"/>
      <c r="F10" s="291"/>
      <c r="G10" s="291"/>
      <c r="H10" s="35"/>
    </row>
    <row r="11" spans="1:8" s="1" customFormat="1" ht="11.25" customHeight="1" x14ac:dyDescent="0.25">
      <c r="A11" s="35"/>
      <c r="B11" s="35"/>
      <c r="C11" s="33"/>
      <c r="D11" s="33"/>
      <c r="E11" s="33"/>
      <c r="F11" s="33"/>
      <c r="G11" s="33"/>
      <c r="H11" s="35"/>
    </row>
    <row r="12" spans="1:8" s="1" customFormat="1" ht="18" x14ac:dyDescent="0.25">
      <c r="A12" s="35"/>
      <c r="B12" s="293" t="s">
        <v>205</v>
      </c>
      <c r="C12" s="293"/>
      <c r="D12" s="293"/>
      <c r="E12" s="293"/>
      <c r="F12" s="293"/>
      <c r="G12" s="293"/>
      <c r="H12" s="35"/>
    </row>
    <row r="13" spans="1:8" s="1" customFormat="1" ht="11.25" customHeight="1" x14ac:dyDescent="0.25">
      <c r="A13" s="35"/>
      <c r="B13" s="35"/>
      <c r="C13" s="33"/>
      <c r="D13" s="33"/>
      <c r="E13" s="33"/>
      <c r="F13" s="33"/>
      <c r="G13" s="33"/>
      <c r="H13" s="35"/>
    </row>
    <row r="14" spans="1:8" s="1" customFormat="1" ht="23.25" customHeight="1" x14ac:dyDescent="0.25">
      <c r="A14" s="36"/>
      <c r="B14" s="289" t="s">
        <v>109</v>
      </c>
      <c r="C14" s="289"/>
      <c r="D14" s="289"/>
      <c r="E14" s="289"/>
      <c r="F14" s="289"/>
      <c r="G14" s="289"/>
      <c r="H14" s="36"/>
    </row>
    <row r="15" spans="1:8" s="1" customFormat="1" ht="13.5" customHeight="1" x14ac:dyDescent="0.25">
      <c r="A15" s="37"/>
      <c r="B15" s="271" t="s">
        <v>12</v>
      </c>
      <c r="C15" s="271"/>
      <c r="D15" s="271"/>
      <c r="E15" s="271"/>
      <c r="F15" s="271"/>
      <c r="G15" s="271"/>
      <c r="H15" s="37"/>
    </row>
    <row r="16" spans="1:8" s="1" customFormat="1" ht="9.75" customHeight="1" x14ac:dyDescent="0.25">
      <c r="A16" s="32"/>
      <c r="B16" s="32"/>
      <c r="C16" s="32"/>
      <c r="D16" s="38"/>
      <c r="E16" s="38"/>
      <c r="F16" s="38"/>
      <c r="G16" s="39"/>
      <c r="H16" s="39"/>
    </row>
    <row r="17" spans="1:9" s="1" customFormat="1" ht="15" x14ac:dyDescent="0.25">
      <c r="A17" s="40"/>
      <c r="B17" s="284" t="s">
        <v>180</v>
      </c>
      <c r="C17" s="284"/>
      <c r="D17" s="284"/>
      <c r="E17" s="284"/>
      <c r="F17" s="284"/>
      <c r="G17" s="284"/>
      <c r="H17" s="284"/>
    </row>
    <row r="18" spans="1:9" s="1" customFormat="1" ht="9.75" customHeight="1" x14ac:dyDescent="0.25">
      <c r="A18" s="32"/>
      <c r="B18" s="32"/>
      <c r="C18" s="32"/>
      <c r="D18" s="33"/>
      <c r="E18" s="33"/>
      <c r="F18" s="33"/>
      <c r="G18" s="33"/>
      <c r="H18" s="33"/>
    </row>
    <row r="19" spans="1:9" s="1" customFormat="1" ht="16.5" customHeight="1" x14ac:dyDescent="0.25">
      <c r="A19" s="282" t="s">
        <v>36</v>
      </c>
      <c r="B19" s="282" t="s">
        <v>37</v>
      </c>
      <c r="C19" s="282" t="s">
        <v>110</v>
      </c>
      <c r="D19" s="286" t="s">
        <v>111</v>
      </c>
      <c r="E19" s="287"/>
      <c r="F19" s="287"/>
      <c r="G19" s="287"/>
      <c r="H19" s="288"/>
    </row>
    <row r="20" spans="1:9" s="1" customFormat="1" ht="52.5" customHeight="1" x14ac:dyDescent="0.25">
      <c r="A20" s="285"/>
      <c r="B20" s="285"/>
      <c r="C20" s="285"/>
      <c r="D20" s="282" t="s">
        <v>112</v>
      </c>
      <c r="E20" s="282" t="s">
        <v>28</v>
      </c>
      <c r="F20" s="282" t="s">
        <v>31</v>
      </c>
      <c r="G20" s="282" t="s">
        <v>34</v>
      </c>
      <c r="H20" s="282" t="s">
        <v>47</v>
      </c>
    </row>
    <row r="21" spans="1:9" s="1" customFormat="1" ht="3.75" customHeight="1" x14ac:dyDescent="0.25">
      <c r="A21" s="283"/>
      <c r="B21" s="283"/>
      <c r="C21" s="283"/>
      <c r="D21" s="283"/>
      <c r="E21" s="283"/>
      <c r="F21" s="283"/>
      <c r="G21" s="283"/>
      <c r="H21" s="283"/>
    </row>
    <row r="22" spans="1:9" s="1" customFormat="1" ht="15" x14ac:dyDescent="0.25">
      <c r="A22" s="41">
        <v>1</v>
      </c>
      <c r="B22" s="41">
        <v>2</v>
      </c>
      <c r="C22" s="41">
        <v>3</v>
      </c>
      <c r="D22" s="41">
        <v>4</v>
      </c>
      <c r="E22" s="41">
        <v>5</v>
      </c>
      <c r="F22" s="41">
        <v>6</v>
      </c>
      <c r="G22" s="41">
        <v>7</v>
      </c>
      <c r="H22" s="41">
        <v>8</v>
      </c>
    </row>
    <row r="23" spans="1:9" s="1" customFormat="1" ht="15" x14ac:dyDescent="0.25">
      <c r="A23" s="277" t="s">
        <v>113</v>
      </c>
      <c r="B23" s="278"/>
      <c r="C23" s="278"/>
      <c r="D23" s="278"/>
      <c r="E23" s="278"/>
      <c r="F23" s="278"/>
      <c r="G23" s="278"/>
      <c r="H23" s="279"/>
    </row>
    <row r="24" spans="1:9" s="1" customFormat="1" ht="33.75" x14ac:dyDescent="0.25">
      <c r="A24" s="43">
        <v>1</v>
      </c>
      <c r="B24" s="44" t="s">
        <v>114</v>
      </c>
      <c r="C24" s="44" t="s">
        <v>115</v>
      </c>
      <c r="D24" s="58">
        <v>47118.69</v>
      </c>
      <c r="E24" s="58"/>
      <c r="F24" s="58"/>
      <c r="G24" s="58"/>
      <c r="H24" s="58">
        <v>47118.69</v>
      </c>
      <c r="I24" s="22">
        <f>'[11]01-01-01'!N429</f>
        <v>52205999.890000001</v>
      </c>
    </row>
    <row r="25" spans="1:9" s="1" customFormat="1" ht="22.5" x14ac:dyDescent="0.25">
      <c r="A25" s="43">
        <v>2</v>
      </c>
      <c r="B25" s="44" t="s">
        <v>116</v>
      </c>
      <c r="C25" s="44" t="s">
        <v>95</v>
      </c>
      <c r="D25" s="58">
        <v>39281.46</v>
      </c>
      <c r="E25" s="58"/>
      <c r="F25" s="58"/>
      <c r="G25" s="58"/>
      <c r="H25" s="58">
        <v>39281.46</v>
      </c>
      <c r="I25" s="22">
        <f>'[11]01-01-02'!N579</f>
        <v>43522600.159999996</v>
      </c>
    </row>
    <row r="26" spans="1:9" s="1" customFormat="1" ht="22.5" x14ac:dyDescent="0.25">
      <c r="A26" s="43">
        <v>3</v>
      </c>
      <c r="B26" s="44" t="s">
        <v>117</v>
      </c>
      <c r="C26" s="44" t="s">
        <v>96</v>
      </c>
      <c r="D26" s="58">
        <v>1173.5899999999999</v>
      </c>
      <c r="E26" s="58">
        <v>4.3899999999999997</v>
      </c>
      <c r="F26" s="58"/>
      <c r="G26" s="58"/>
      <c r="H26" s="58">
        <v>1177.98</v>
      </c>
      <c r="I26" s="22">
        <f>'[11]01-01-03'!N272</f>
        <v>1305161.6100000001</v>
      </c>
    </row>
    <row r="27" spans="1:9" s="1" customFormat="1" ht="15" x14ac:dyDescent="0.25">
      <c r="A27" s="46"/>
      <c r="B27" s="280" t="s">
        <v>118</v>
      </c>
      <c r="C27" s="281"/>
      <c r="D27" s="47">
        <v>87573.73</v>
      </c>
      <c r="E27" s="47">
        <v>4.3899999999999997</v>
      </c>
      <c r="F27" s="48"/>
      <c r="G27" s="48"/>
      <c r="H27" s="48">
        <v>87578.13</v>
      </c>
      <c r="I27" s="22"/>
    </row>
    <row r="28" spans="1:9" s="1" customFormat="1" ht="15" x14ac:dyDescent="0.25">
      <c r="A28" s="277" t="s">
        <v>119</v>
      </c>
      <c r="B28" s="278"/>
      <c r="C28" s="278"/>
      <c r="D28" s="278"/>
      <c r="E28" s="278"/>
      <c r="F28" s="278"/>
      <c r="G28" s="278"/>
      <c r="H28" s="279"/>
      <c r="I28" s="22"/>
    </row>
    <row r="29" spans="1:9" s="1" customFormat="1" ht="15" x14ac:dyDescent="0.25">
      <c r="A29" s="43">
        <v>4</v>
      </c>
      <c r="B29" s="44" t="s">
        <v>120</v>
      </c>
      <c r="C29" s="44" t="s">
        <v>97</v>
      </c>
      <c r="D29" s="59">
        <v>142510.72</v>
      </c>
      <c r="E29" s="58"/>
      <c r="F29" s="58"/>
      <c r="G29" s="58"/>
      <c r="H29" s="58">
        <v>142510.72</v>
      </c>
      <c r="I29" s="22">
        <f>'[11]02-01-01 ПЖ '!N838</f>
        <v>157897312.12</v>
      </c>
    </row>
    <row r="30" spans="1:9" s="1" customFormat="1" ht="22.5" x14ac:dyDescent="0.25">
      <c r="A30" s="43">
        <v>5</v>
      </c>
      <c r="B30" s="44" t="s">
        <v>121</v>
      </c>
      <c r="C30" s="44" t="s">
        <v>102</v>
      </c>
      <c r="D30" s="58">
        <v>3752.23</v>
      </c>
      <c r="E30" s="58"/>
      <c r="F30" s="58"/>
      <c r="G30" s="58"/>
      <c r="H30" s="58">
        <v>3752.23</v>
      </c>
      <c r="I30" s="22">
        <f>'[11]02-02-01 АС3'!N1155</f>
        <v>4157354.41</v>
      </c>
    </row>
    <row r="31" spans="1:9" s="1" customFormat="1" ht="22.5" x14ac:dyDescent="0.25">
      <c r="A31" s="43">
        <v>6</v>
      </c>
      <c r="B31" s="44" t="s">
        <v>122</v>
      </c>
      <c r="C31" s="44" t="s">
        <v>123</v>
      </c>
      <c r="D31" s="58">
        <v>7708.02</v>
      </c>
      <c r="E31" s="58"/>
      <c r="F31" s="58"/>
      <c r="G31" s="58"/>
      <c r="H31" s="58">
        <v>7708.02</v>
      </c>
      <c r="I31" s="22">
        <f>'[11]02-03-01 АС1'!N343</f>
        <v>8540239.2699999996</v>
      </c>
    </row>
    <row r="32" spans="1:9" s="1" customFormat="1" ht="22.5" x14ac:dyDescent="0.25">
      <c r="A32" s="43">
        <v>7</v>
      </c>
      <c r="B32" s="44" t="s">
        <v>124</v>
      </c>
      <c r="C32" s="44" t="s">
        <v>125</v>
      </c>
      <c r="D32" s="58">
        <v>1164.1400000000001</v>
      </c>
      <c r="E32" s="58"/>
      <c r="F32" s="58"/>
      <c r="G32" s="58"/>
      <c r="H32" s="58">
        <v>1164.1400000000001</v>
      </c>
      <c r="I32" s="22">
        <f>'[11]02-03-02 АС2'!N277</f>
        <v>1289825.51</v>
      </c>
    </row>
    <row r="33" spans="1:9" s="1" customFormat="1" ht="15" x14ac:dyDescent="0.25">
      <c r="A33" s="46"/>
      <c r="B33" s="280" t="s">
        <v>126</v>
      </c>
      <c r="C33" s="281"/>
      <c r="D33" s="47">
        <v>155135.10999999999</v>
      </c>
      <c r="E33" s="47"/>
      <c r="F33" s="48"/>
      <c r="G33" s="48"/>
      <c r="H33" s="48">
        <v>155135.10999999999</v>
      </c>
      <c r="I33" s="22"/>
    </row>
    <row r="34" spans="1:9" s="1" customFormat="1" ht="15" x14ac:dyDescent="0.25">
      <c r="A34" s="277" t="s">
        <v>131</v>
      </c>
      <c r="B34" s="278"/>
      <c r="C34" s="278"/>
      <c r="D34" s="278"/>
      <c r="E34" s="278"/>
      <c r="F34" s="278"/>
      <c r="G34" s="278"/>
      <c r="H34" s="279"/>
      <c r="I34" s="22"/>
    </row>
    <row r="35" spans="1:9" s="1" customFormat="1" ht="22.5" x14ac:dyDescent="0.25">
      <c r="A35" s="43">
        <v>8</v>
      </c>
      <c r="B35" s="44" t="s">
        <v>134</v>
      </c>
      <c r="C35" s="44" t="s">
        <v>135</v>
      </c>
      <c r="D35" s="58">
        <v>241.73</v>
      </c>
      <c r="E35" s="58"/>
      <c r="F35" s="58"/>
      <c r="G35" s="58"/>
      <c r="H35" s="58">
        <v>241.73</v>
      </c>
      <c r="I35" s="22">
        <f>'[11]06-02-01 НВК4'!N279</f>
        <v>267825.33</v>
      </c>
    </row>
    <row r="36" spans="1:9" s="1" customFormat="1" ht="22.5" x14ac:dyDescent="0.25">
      <c r="A36" s="43">
        <v>9</v>
      </c>
      <c r="B36" s="44" t="s">
        <v>136</v>
      </c>
      <c r="C36" s="44" t="s">
        <v>137</v>
      </c>
      <c r="D36" s="58">
        <v>866.59</v>
      </c>
      <c r="E36" s="58"/>
      <c r="F36" s="58"/>
      <c r="G36" s="58"/>
      <c r="H36" s="58">
        <v>866.59</v>
      </c>
      <c r="I36" s="22">
        <f>'[11]06-02-02 НВК5 '!N213</f>
        <v>960149</v>
      </c>
    </row>
    <row r="37" spans="1:9" s="1" customFormat="1" ht="22.5" x14ac:dyDescent="0.25">
      <c r="A37" s="43">
        <v>10</v>
      </c>
      <c r="B37" s="44" t="s">
        <v>138</v>
      </c>
      <c r="C37" s="44" t="s">
        <v>139</v>
      </c>
      <c r="D37" s="58">
        <v>361.61</v>
      </c>
      <c r="E37" s="58"/>
      <c r="F37" s="58"/>
      <c r="G37" s="58"/>
      <c r="H37" s="58">
        <v>361.61</v>
      </c>
      <c r="I37" s="22">
        <f>'[11]06-02-03 НВК1 '!N262</f>
        <v>400653.88</v>
      </c>
    </row>
    <row r="38" spans="1:9" s="1" customFormat="1" ht="22.5" x14ac:dyDescent="0.25">
      <c r="A38" s="43">
        <v>11</v>
      </c>
      <c r="B38" s="44" t="s">
        <v>140</v>
      </c>
      <c r="C38" s="44" t="s">
        <v>14</v>
      </c>
      <c r="D38" s="58">
        <v>2565.83</v>
      </c>
      <c r="E38" s="58">
        <v>5.78</v>
      </c>
      <c r="F38" s="58"/>
      <c r="G38" s="58"/>
      <c r="H38" s="58">
        <v>2571.61</v>
      </c>
      <c r="I38" s="22">
        <f>'[11]06-03-01 ТС1'!N997</f>
        <v>2849260.1</v>
      </c>
    </row>
    <row r="39" spans="1:9" s="1" customFormat="1" ht="22.5" x14ac:dyDescent="0.25">
      <c r="A39" s="43">
        <v>12</v>
      </c>
      <c r="B39" s="44" t="s">
        <v>141</v>
      </c>
      <c r="C39" s="44" t="s">
        <v>142</v>
      </c>
      <c r="D39" s="58">
        <v>402.28</v>
      </c>
      <c r="E39" s="58"/>
      <c r="F39" s="58"/>
      <c r="G39" s="58"/>
      <c r="H39" s="58">
        <v>402.28</v>
      </c>
      <c r="I39" s="22">
        <f>'[11]06-03-02 АС4'!N310</f>
        <v>445711.44</v>
      </c>
    </row>
    <row r="40" spans="1:9" s="1" customFormat="1" ht="15" x14ac:dyDescent="0.25">
      <c r="A40" s="46"/>
      <c r="B40" s="280" t="s">
        <v>146</v>
      </c>
      <c r="C40" s="281"/>
      <c r="D40" s="47">
        <v>4438.04</v>
      </c>
      <c r="E40" s="47">
        <v>5.78</v>
      </c>
      <c r="F40" s="48"/>
      <c r="G40" s="48"/>
      <c r="H40" s="48">
        <v>4443.82</v>
      </c>
      <c r="I40" s="22"/>
    </row>
    <row r="41" spans="1:9" s="1" customFormat="1" ht="15" x14ac:dyDescent="0.25">
      <c r="A41" s="277" t="s">
        <v>147</v>
      </c>
      <c r="B41" s="278"/>
      <c r="C41" s="278"/>
      <c r="D41" s="278"/>
      <c r="E41" s="278"/>
      <c r="F41" s="278"/>
      <c r="G41" s="278"/>
      <c r="H41" s="279"/>
      <c r="I41" s="22"/>
    </row>
    <row r="42" spans="1:9" s="1" customFormat="1" ht="15" x14ac:dyDescent="0.25">
      <c r="A42" s="43">
        <v>13</v>
      </c>
      <c r="B42" s="44" t="s">
        <v>148</v>
      </c>
      <c r="C42" s="44" t="s">
        <v>94</v>
      </c>
      <c r="D42" s="58">
        <v>1644.5</v>
      </c>
      <c r="E42" s="58"/>
      <c r="F42" s="58"/>
      <c r="G42" s="58"/>
      <c r="H42" s="58">
        <v>1644.5</v>
      </c>
      <c r="I42" s="22">
        <f>'[11]07-01-01 ГП1'!N94</f>
        <v>1822058.27</v>
      </c>
    </row>
    <row r="43" spans="1:9" s="1" customFormat="1" ht="15" x14ac:dyDescent="0.25">
      <c r="A43" s="43">
        <v>14</v>
      </c>
      <c r="B43" s="44" t="s">
        <v>149</v>
      </c>
      <c r="C43" s="44" t="s">
        <v>89</v>
      </c>
      <c r="D43" s="58">
        <v>10963.45</v>
      </c>
      <c r="E43" s="58"/>
      <c r="F43" s="58"/>
      <c r="G43" s="58"/>
      <c r="H43" s="58">
        <v>10963.45</v>
      </c>
      <c r="I43" s="22">
        <f>'[11]07-01-02 ГП2 '!N253</f>
        <v>12147149.960000001</v>
      </c>
    </row>
    <row r="44" spans="1:9" s="1" customFormat="1" ht="15" x14ac:dyDescent="0.25">
      <c r="A44" s="46"/>
      <c r="B44" s="280" t="s">
        <v>150</v>
      </c>
      <c r="C44" s="281"/>
      <c r="D44" s="47">
        <v>12607.95</v>
      </c>
      <c r="E44" s="47"/>
      <c r="F44" s="48"/>
      <c r="G44" s="48"/>
      <c r="H44" s="48">
        <v>12607.95</v>
      </c>
      <c r="I44" s="22"/>
    </row>
    <row r="45" spans="1:9" s="1" customFormat="1" ht="15" x14ac:dyDescent="0.25">
      <c r="A45" s="46"/>
      <c r="B45" s="275" t="s">
        <v>151</v>
      </c>
      <c r="C45" s="276"/>
      <c r="D45" s="47">
        <v>259754.83</v>
      </c>
      <c r="E45" s="47">
        <v>10.17</v>
      </c>
      <c r="F45" s="48"/>
      <c r="G45" s="48"/>
      <c r="H45" s="48">
        <v>259765</v>
      </c>
      <c r="I45" s="22"/>
    </row>
    <row r="46" spans="1:9" s="1" customFormat="1" ht="15" x14ac:dyDescent="0.25">
      <c r="A46" s="277" t="s">
        <v>152</v>
      </c>
      <c r="B46" s="278"/>
      <c r="C46" s="278"/>
      <c r="D46" s="278"/>
      <c r="E46" s="278"/>
      <c r="F46" s="278"/>
      <c r="G46" s="278"/>
      <c r="H46" s="279"/>
      <c r="I46" s="22"/>
    </row>
    <row r="47" spans="1:9" s="1" customFormat="1" ht="33.75" x14ac:dyDescent="0.25">
      <c r="A47" s="43">
        <v>15</v>
      </c>
      <c r="B47" s="44" t="s">
        <v>153</v>
      </c>
      <c r="C47" s="44" t="s">
        <v>154</v>
      </c>
      <c r="D47" s="58">
        <v>21299.9</v>
      </c>
      <c r="E47" s="58">
        <v>0.83</v>
      </c>
      <c r="F47" s="58"/>
      <c r="G47" s="58"/>
      <c r="H47" s="58">
        <v>21300.73</v>
      </c>
      <c r="I47" s="22"/>
    </row>
    <row r="48" spans="1:9" s="1" customFormat="1" ht="15" hidden="1" x14ac:dyDescent="0.25">
      <c r="A48" s="41"/>
      <c r="B48" s="44"/>
      <c r="C48" s="44"/>
      <c r="D48" s="45" t="s">
        <v>207</v>
      </c>
      <c r="E48" s="45" t="s">
        <v>208</v>
      </c>
      <c r="F48" s="45"/>
      <c r="G48" s="45"/>
      <c r="H48" s="45"/>
      <c r="I48" s="22"/>
    </row>
    <row r="49" spans="1:14" s="1" customFormat="1" ht="15" x14ac:dyDescent="0.25">
      <c r="A49" s="46"/>
      <c r="B49" s="280" t="s">
        <v>155</v>
      </c>
      <c r="C49" s="281"/>
      <c r="D49" s="47">
        <v>21299.9</v>
      </c>
      <c r="E49" s="47">
        <v>0.83</v>
      </c>
      <c r="F49" s="48"/>
      <c r="G49" s="48"/>
      <c r="H49" s="48">
        <v>21300.73</v>
      </c>
      <c r="I49" s="22"/>
    </row>
    <row r="50" spans="1:14" s="1" customFormat="1" ht="15" x14ac:dyDescent="0.25">
      <c r="A50" s="46"/>
      <c r="B50" s="275" t="s">
        <v>156</v>
      </c>
      <c r="C50" s="276"/>
      <c r="D50" s="47">
        <v>281054.73</v>
      </c>
      <c r="E50" s="47">
        <v>11</v>
      </c>
      <c r="F50" s="48"/>
      <c r="G50" s="48"/>
      <c r="H50" s="48">
        <v>281065.73</v>
      </c>
      <c r="I50" s="22"/>
    </row>
    <row r="51" spans="1:14" s="1" customFormat="1" ht="15" x14ac:dyDescent="0.25">
      <c r="A51" s="277" t="s">
        <v>157</v>
      </c>
      <c r="B51" s="278"/>
      <c r="C51" s="278"/>
      <c r="D51" s="278"/>
      <c r="E51" s="278"/>
      <c r="F51" s="278"/>
      <c r="G51" s="278"/>
      <c r="H51" s="279"/>
      <c r="I51" s="22"/>
    </row>
    <row r="52" spans="1:14" s="1" customFormat="1" ht="22.5" x14ac:dyDescent="0.25">
      <c r="A52" s="43">
        <v>16</v>
      </c>
      <c r="B52" s="44" t="s">
        <v>158</v>
      </c>
      <c r="C52" s="44" t="s">
        <v>159</v>
      </c>
      <c r="D52" s="58">
        <v>6745.31</v>
      </c>
      <c r="E52" s="58">
        <v>0.26</v>
      </c>
      <c r="F52" s="58"/>
      <c r="G52" s="58"/>
      <c r="H52" s="58">
        <v>6745.57</v>
      </c>
      <c r="I52" s="22"/>
    </row>
    <row r="53" spans="1:14" s="1" customFormat="1" ht="15" hidden="1" x14ac:dyDescent="0.25">
      <c r="A53" s="41"/>
      <c r="B53" s="44"/>
      <c r="C53" s="44"/>
      <c r="D53" s="58" t="s">
        <v>209</v>
      </c>
      <c r="E53" s="58" t="s">
        <v>210</v>
      </c>
      <c r="F53" s="58"/>
      <c r="G53" s="58"/>
      <c r="H53" s="58"/>
      <c r="I53" s="22"/>
    </row>
    <row r="54" spans="1:14" s="1" customFormat="1" ht="15" x14ac:dyDescent="0.25">
      <c r="A54" s="46"/>
      <c r="B54" s="280" t="s">
        <v>160</v>
      </c>
      <c r="C54" s="281"/>
      <c r="D54" s="60">
        <v>6745.31</v>
      </c>
      <c r="E54" s="60">
        <v>0.26</v>
      </c>
      <c r="F54" s="61"/>
      <c r="G54" s="61"/>
      <c r="H54" s="61">
        <v>6745.57</v>
      </c>
      <c r="I54" s="22"/>
    </row>
    <row r="55" spans="1:14" s="1" customFormat="1" ht="15" x14ac:dyDescent="0.25">
      <c r="A55" s="46"/>
      <c r="B55" s="275" t="s">
        <v>161</v>
      </c>
      <c r="C55" s="276"/>
      <c r="D55" s="60">
        <v>287800.03999999998</v>
      </c>
      <c r="E55" s="60">
        <v>11.26</v>
      </c>
      <c r="F55" s="61"/>
      <c r="G55" s="61"/>
      <c r="H55" s="61">
        <v>287811.3</v>
      </c>
      <c r="I55" s="22"/>
    </row>
    <row r="56" spans="1:14" s="1" customFormat="1" ht="46.5" customHeight="1" x14ac:dyDescent="0.25">
      <c r="A56" s="277" t="s">
        <v>162</v>
      </c>
      <c r="B56" s="278"/>
      <c r="C56" s="278"/>
      <c r="D56" s="278"/>
      <c r="E56" s="278"/>
      <c r="F56" s="278"/>
      <c r="G56" s="278"/>
      <c r="H56" s="279"/>
      <c r="I56" s="22"/>
    </row>
    <row r="57" spans="1:14" s="1" customFormat="1" ht="15" x14ac:dyDescent="0.25">
      <c r="A57" s="46"/>
      <c r="B57" s="275" t="s">
        <v>163</v>
      </c>
      <c r="C57" s="276"/>
      <c r="D57" s="60">
        <v>287800.03999999998</v>
      </c>
      <c r="E57" s="60">
        <v>11.26</v>
      </c>
      <c r="F57" s="61"/>
      <c r="G57" s="61"/>
      <c r="H57" s="61">
        <v>287811.3</v>
      </c>
      <c r="I57" s="22">
        <f>SUM(I24:I56)</f>
        <v>287811300.94999999</v>
      </c>
    </row>
    <row r="58" spans="1:14" s="1" customFormat="1" ht="15" x14ac:dyDescent="0.25">
      <c r="A58" s="277" t="s">
        <v>166</v>
      </c>
      <c r="B58" s="278"/>
      <c r="C58" s="278"/>
      <c r="D58" s="278"/>
      <c r="E58" s="278"/>
      <c r="F58" s="278"/>
      <c r="G58" s="278"/>
      <c r="H58" s="279"/>
      <c r="I58" s="22"/>
    </row>
    <row r="59" spans="1:14" s="1" customFormat="1" ht="15" x14ac:dyDescent="0.25">
      <c r="A59" s="43">
        <v>19</v>
      </c>
      <c r="B59" s="44"/>
      <c r="C59" s="44" t="s">
        <v>211</v>
      </c>
      <c r="D59" s="58">
        <v>14781.66</v>
      </c>
      <c r="E59" s="58">
        <v>11.84</v>
      </c>
      <c r="F59" s="58"/>
      <c r="G59" s="58"/>
      <c r="H59" s="58">
        <v>14793.5</v>
      </c>
      <c r="I59" s="22">
        <f>I57*1.0514</f>
        <v>302604801.81999999</v>
      </c>
    </row>
    <row r="60" spans="1:14" s="1" customFormat="1" ht="15" x14ac:dyDescent="0.25">
      <c r="A60" s="41"/>
      <c r="B60" s="44"/>
      <c r="C60" s="44"/>
      <c r="D60" s="45" t="s">
        <v>212</v>
      </c>
      <c r="E60" s="45" t="s">
        <v>213</v>
      </c>
      <c r="F60" s="45"/>
      <c r="G60" s="45"/>
      <c r="H60" s="45"/>
      <c r="I60" s="22"/>
    </row>
    <row r="61" spans="1:14" s="1" customFormat="1" ht="15" x14ac:dyDescent="0.25">
      <c r="A61" s="46"/>
      <c r="B61" s="280" t="s">
        <v>167</v>
      </c>
      <c r="C61" s="281"/>
      <c r="D61" s="47">
        <v>14781.66</v>
      </c>
      <c r="E61" s="47">
        <v>11.84</v>
      </c>
      <c r="F61" s="48"/>
      <c r="G61" s="48"/>
      <c r="H61" s="48">
        <v>14793.5</v>
      </c>
      <c r="I61" s="22"/>
      <c r="N61" s="62"/>
    </row>
    <row r="62" spans="1:14" s="1" customFormat="1" ht="15" x14ac:dyDescent="0.25">
      <c r="A62" s="46"/>
      <c r="B62" s="275" t="s">
        <v>168</v>
      </c>
      <c r="C62" s="276"/>
      <c r="D62" s="47">
        <v>302581.7</v>
      </c>
      <c r="E62" s="47">
        <v>23.1</v>
      </c>
      <c r="F62" s="48"/>
      <c r="G62" s="48"/>
      <c r="H62" s="48">
        <v>302604.79999999999</v>
      </c>
      <c r="I62" s="22"/>
      <c r="N62" s="22"/>
    </row>
    <row r="63" spans="1:14" s="1" customFormat="1" ht="15" x14ac:dyDescent="0.25">
      <c r="A63" s="277" t="s">
        <v>170</v>
      </c>
      <c r="B63" s="278"/>
      <c r="C63" s="278"/>
      <c r="D63" s="278"/>
      <c r="E63" s="278"/>
      <c r="F63" s="278"/>
      <c r="G63" s="278"/>
      <c r="H63" s="279"/>
      <c r="I63" s="22"/>
    </row>
    <row r="64" spans="1:14" s="1" customFormat="1" ht="15" x14ac:dyDescent="0.25">
      <c r="A64" s="43">
        <v>20</v>
      </c>
      <c r="B64" s="44" t="s">
        <v>171</v>
      </c>
      <c r="C64" s="44" t="s">
        <v>172</v>
      </c>
      <c r="D64" s="45">
        <v>60516.34</v>
      </c>
      <c r="E64" s="45">
        <v>4.62</v>
      </c>
      <c r="F64" s="45"/>
      <c r="G64" s="45"/>
      <c r="H64" s="45">
        <v>60520.959999999999</v>
      </c>
      <c r="I64" s="22">
        <f>I59*0.2</f>
        <v>60520960.359999999</v>
      </c>
    </row>
    <row r="65" spans="1:11" s="1" customFormat="1" ht="15" x14ac:dyDescent="0.25">
      <c r="A65" s="46"/>
      <c r="B65" s="280" t="s">
        <v>173</v>
      </c>
      <c r="C65" s="281"/>
      <c r="D65" s="47">
        <v>60516.34</v>
      </c>
      <c r="E65" s="47">
        <v>4.62</v>
      </c>
      <c r="F65" s="48"/>
      <c r="G65" s="48"/>
      <c r="H65" s="48">
        <v>60520.959999999999</v>
      </c>
      <c r="I65" s="22">
        <f>I64</f>
        <v>60520960.359999999</v>
      </c>
    </row>
    <row r="66" spans="1:11" s="1" customFormat="1" ht="15" x14ac:dyDescent="0.25">
      <c r="A66" s="46"/>
      <c r="B66" s="275" t="s">
        <v>174</v>
      </c>
      <c r="C66" s="276"/>
      <c r="D66" s="47">
        <v>363098.04</v>
      </c>
      <c r="E66" s="47">
        <v>27.72</v>
      </c>
      <c r="F66" s="48"/>
      <c r="G66" s="48"/>
      <c r="H66" s="48">
        <v>363125.76000000001</v>
      </c>
      <c r="I66" s="22">
        <f>(I59+I65)/1000</f>
        <v>363125.76000000001</v>
      </c>
      <c r="J66" s="62">
        <f>'[11]реестры кс-2'!J19/1000</f>
        <v>363125.76000000001</v>
      </c>
      <c r="K66" s="22">
        <f>H66-J66</f>
        <v>0</v>
      </c>
    </row>
    <row r="69" spans="1:11" s="1" customFormat="1" ht="15" x14ac:dyDescent="0.25">
      <c r="A69" s="51" t="s">
        <v>175</v>
      </c>
      <c r="B69" s="32"/>
      <c r="D69" s="52"/>
      <c r="E69" s="273" t="s">
        <v>176</v>
      </c>
      <c r="F69" s="273"/>
      <c r="G69" s="273"/>
      <c r="H69" s="273"/>
    </row>
    <row r="70" spans="1:11" s="55" customFormat="1" ht="18.75" customHeight="1" x14ac:dyDescent="0.25">
      <c r="A70" s="53"/>
      <c r="B70" s="53"/>
      <c r="C70" s="271" t="s">
        <v>177</v>
      </c>
      <c r="D70" s="271"/>
      <c r="E70" s="271"/>
      <c r="F70" s="271"/>
      <c r="G70" s="271"/>
      <c r="H70" s="271"/>
    </row>
    <row r="71" spans="1:11" s="1" customFormat="1" ht="15" x14ac:dyDescent="0.25">
      <c r="A71" s="51" t="s">
        <v>178</v>
      </c>
      <c r="B71" s="32"/>
      <c r="D71" s="52"/>
      <c r="E71" s="273" t="s">
        <v>176</v>
      </c>
      <c r="F71" s="273"/>
      <c r="G71" s="273"/>
      <c r="H71" s="273"/>
    </row>
    <row r="72" spans="1:11" s="55" customFormat="1" ht="18.75" customHeight="1" x14ac:dyDescent="0.25">
      <c r="A72" s="53"/>
      <c r="B72" s="53"/>
      <c r="C72" s="271" t="s">
        <v>177</v>
      </c>
      <c r="D72" s="271"/>
      <c r="E72" s="271"/>
      <c r="F72" s="271"/>
      <c r="G72" s="271"/>
      <c r="H72" s="271"/>
    </row>
    <row r="73" spans="1:11" s="1" customFormat="1" ht="15" x14ac:dyDescent="0.25">
      <c r="A73" s="274" t="s">
        <v>179</v>
      </c>
      <c r="B73" s="274"/>
      <c r="C73" s="274"/>
      <c r="D73" s="274"/>
      <c r="E73" s="273" t="s">
        <v>176</v>
      </c>
      <c r="F73" s="273"/>
      <c r="G73" s="273"/>
      <c r="H73" s="273"/>
    </row>
    <row r="74" spans="1:11" s="55" customFormat="1" ht="18.75" customHeight="1" x14ac:dyDescent="0.25">
      <c r="A74" s="53"/>
      <c r="B74" s="53"/>
      <c r="C74" s="271" t="s">
        <v>177</v>
      </c>
      <c r="D74" s="271"/>
      <c r="E74" s="271"/>
      <c r="F74" s="271"/>
      <c r="G74" s="271"/>
      <c r="H74" s="271"/>
    </row>
    <row r="75" spans="1:11" s="1" customFormat="1" ht="15" x14ac:dyDescent="0.25">
      <c r="A75" s="51" t="s">
        <v>105</v>
      </c>
      <c r="B75" s="32"/>
      <c r="C75" s="272"/>
      <c r="D75" s="272"/>
      <c r="E75" s="273" t="s">
        <v>176</v>
      </c>
      <c r="F75" s="273"/>
      <c r="G75" s="273"/>
      <c r="H75" s="273"/>
    </row>
    <row r="76" spans="1:11" s="55" customFormat="1" ht="18.75" customHeight="1" x14ac:dyDescent="0.25">
      <c r="A76" s="53"/>
      <c r="B76" s="53"/>
      <c r="C76" s="271" t="s">
        <v>87</v>
      </c>
      <c r="D76" s="271"/>
      <c r="E76" s="271"/>
      <c r="F76" s="271"/>
      <c r="G76" s="271"/>
      <c r="H76" s="271"/>
    </row>
  </sheetData>
  <mergeCells count="50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49:C49"/>
    <mergeCell ref="H20:H21"/>
    <mergeCell ref="A23:H23"/>
    <mergeCell ref="B27:C27"/>
    <mergeCell ref="A28:H28"/>
    <mergeCell ref="B33:C33"/>
    <mergeCell ref="A34:H34"/>
    <mergeCell ref="B40:C40"/>
    <mergeCell ref="A41:H41"/>
    <mergeCell ref="B44:C44"/>
    <mergeCell ref="B45:C45"/>
    <mergeCell ref="A46:H46"/>
    <mergeCell ref="B66:C66"/>
    <mergeCell ref="B50:C50"/>
    <mergeCell ref="A51:H51"/>
    <mergeCell ref="B54:C54"/>
    <mergeCell ref="B55:C55"/>
    <mergeCell ref="A56:H56"/>
    <mergeCell ref="B57:C57"/>
    <mergeCell ref="A58:H58"/>
    <mergeCell ref="B61:C61"/>
    <mergeCell ref="B62:C62"/>
    <mergeCell ref="A63:H63"/>
    <mergeCell ref="B65:C65"/>
    <mergeCell ref="C74:H74"/>
    <mergeCell ref="C75:D75"/>
    <mergeCell ref="E75:H75"/>
    <mergeCell ref="C76:H76"/>
    <mergeCell ref="E69:H69"/>
    <mergeCell ref="C70:H70"/>
    <mergeCell ref="E71:H71"/>
    <mergeCell ref="C72:H72"/>
    <mergeCell ref="A73:D73"/>
    <mergeCell ref="E73:H7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7464-90BB-4263-9124-459E8D3636F5}">
  <sheetPr>
    <tabColor rgb="FF92D050"/>
    <pageSetUpPr fitToPage="1"/>
  </sheetPr>
  <dimension ref="A1:Z94"/>
  <sheetViews>
    <sheetView topLeftCell="A67" workbookViewId="0">
      <selection activeCell="H80" sqref="H80"/>
    </sheetView>
  </sheetViews>
  <sheetFormatPr defaultColWidth="9.140625" defaultRowHeight="11.25" customHeight="1" x14ac:dyDescent="0.2"/>
  <cols>
    <col min="1" max="1" width="6.7109375" style="89" customWidth="1"/>
    <col min="2" max="2" width="20.140625" style="89" customWidth="1"/>
    <col min="3" max="3" width="41.140625" style="89" customWidth="1"/>
    <col min="4" max="4" width="16" style="89" customWidth="1"/>
    <col min="5" max="8" width="13.42578125" style="89" customWidth="1"/>
    <col min="9" max="9" width="10" style="89" bestFit="1" customWidth="1"/>
    <col min="10" max="10" width="89" style="81" hidden="1" customWidth="1"/>
    <col min="11" max="11" width="109.140625" style="81" hidden="1" customWidth="1"/>
    <col min="12" max="12" width="122.5703125" style="81" hidden="1" customWidth="1"/>
    <col min="13" max="13" width="129.28515625" style="81" hidden="1" customWidth="1"/>
    <col min="14" max="17" width="52.85546875" style="81" hidden="1" customWidth="1"/>
    <col min="18" max="19" width="53.7109375" style="81" hidden="1" customWidth="1"/>
    <col min="20" max="20" width="75.5703125" style="81" hidden="1" customWidth="1"/>
    <col min="21" max="21" width="53.7109375" style="81" hidden="1" customWidth="1"/>
    <col min="22" max="22" width="48.7109375" style="81" hidden="1" customWidth="1"/>
    <col min="23" max="23" width="53.7109375" style="81" hidden="1" customWidth="1"/>
    <col min="24" max="16384" width="9.140625" style="89"/>
  </cols>
  <sheetData>
    <row r="1" spans="1:26" s="63" customFormat="1" ht="15" x14ac:dyDescent="0.25">
      <c r="H1" s="31" t="s">
        <v>103</v>
      </c>
      <c r="Y1" s="64"/>
      <c r="Z1" s="65"/>
    </row>
    <row r="2" spans="1:26" s="63" customFormat="1" ht="15" x14ac:dyDescent="0.25">
      <c r="A2" s="32"/>
      <c r="B2" s="32"/>
      <c r="C2" s="32"/>
      <c r="D2" s="32"/>
      <c r="E2" s="32"/>
      <c r="F2" s="32"/>
      <c r="G2" s="32"/>
      <c r="H2" s="31" t="s">
        <v>104</v>
      </c>
      <c r="Y2" s="64"/>
      <c r="Z2" s="65"/>
    </row>
    <row r="3" spans="1:26" s="63" customFormat="1" ht="15" x14ac:dyDescent="0.25">
      <c r="A3" s="32"/>
      <c r="B3" s="32"/>
      <c r="C3" s="32"/>
      <c r="D3" s="32"/>
      <c r="E3" s="32"/>
      <c r="F3" s="32"/>
      <c r="G3" s="32"/>
      <c r="H3" s="31"/>
      <c r="Y3" s="64"/>
      <c r="Z3" s="65"/>
    </row>
    <row r="4" spans="1:26" s="63" customFormat="1" ht="15" x14ac:dyDescent="0.25">
      <c r="A4" s="32"/>
      <c r="B4" s="32" t="s">
        <v>105</v>
      </c>
      <c r="C4" s="290" t="s">
        <v>214</v>
      </c>
      <c r="D4" s="290"/>
      <c r="E4" s="290"/>
      <c r="F4" s="290"/>
      <c r="G4" s="290"/>
      <c r="H4" s="32"/>
      <c r="J4" s="36" t="s">
        <v>214</v>
      </c>
      <c r="Y4" s="64"/>
      <c r="Z4" s="65"/>
    </row>
    <row r="5" spans="1:26" s="63" customFormat="1" ht="10.5" customHeight="1" x14ac:dyDescent="0.25">
      <c r="A5" s="32"/>
      <c r="B5" s="32"/>
      <c r="C5" s="291" t="s">
        <v>106</v>
      </c>
      <c r="D5" s="291"/>
      <c r="E5" s="291"/>
      <c r="F5" s="291"/>
      <c r="G5" s="291"/>
      <c r="H5" s="32"/>
      <c r="Y5" s="64"/>
      <c r="Z5" s="65"/>
    </row>
    <row r="6" spans="1:26" s="63" customFormat="1" ht="17.25" customHeight="1" x14ac:dyDescent="0.25">
      <c r="A6" s="32"/>
      <c r="B6" s="32" t="s">
        <v>215</v>
      </c>
      <c r="C6" s="33"/>
      <c r="D6" s="33"/>
      <c r="E6" s="33"/>
      <c r="F6" s="33"/>
      <c r="G6" s="33"/>
      <c r="H6" s="32"/>
      <c r="Y6" s="64"/>
      <c r="Z6" s="65"/>
    </row>
    <row r="7" spans="1:26" s="63" customFormat="1" ht="17.25" customHeight="1" x14ac:dyDescent="0.25">
      <c r="A7" s="32"/>
      <c r="B7" s="32"/>
      <c r="C7" s="33"/>
      <c r="D7" s="33"/>
      <c r="E7" s="33"/>
      <c r="F7" s="33"/>
      <c r="G7" s="33"/>
      <c r="H7" s="32"/>
      <c r="Y7" s="64"/>
      <c r="Z7" s="65"/>
    </row>
    <row r="8" spans="1:26" s="63" customFormat="1" ht="17.25" customHeight="1" x14ac:dyDescent="0.25">
      <c r="A8" s="32"/>
      <c r="B8" s="34" t="s">
        <v>216</v>
      </c>
      <c r="C8" s="33"/>
      <c r="D8" s="33"/>
      <c r="E8" s="33"/>
      <c r="F8" s="33"/>
      <c r="G8" s="33"/>
      <c r="H8" s="32"/>
      <c r="I8" s="64"/>
      <c r="Y8" s="64"/>
      <c r="Z8" s="65"/>
    </row>
    <row r="9" spans="1:26" s="63" customFormat="1" ht="17.25" customHeight="1" x14ac:dyDescent="0.25">
      <c r="A9" s="32"/>
      <c r="B9" s="32"/>
      <c r="C9" s="292"/>
      <c r="D9" s="292"/>
      <c r="E9" s="292"/>
      <c r="F9" s="292"/>
      <c r="G9" s="292"/>
      <c r="H9" s="32"/>
      <c r="I9" s="64"/>
      <c r="Y9" s="64"/>
      <c r="Z9" s="65"/>
    </row>
    <row r="10" spans="1:26" s="63" customFormat="1" ht="11.25" customHeight="1" x14ac:dyDescent="0.25">
      <c r="A10" s="35"/>
      <c r="B10" s="35"/>
      <c r="C10" s="291" t="s">
        <v>108</v>
      </c>
      <c r="D10" s="291"/>
      <c r="E10" s="291"/>
      <c r="F10" s="291"/>
      <c r="G10" s="291"/>
      <c r="H10" s="35"/>
      <c r="Y10" s="64"/>
      <c r="Z10" s="65"/>
    </row>
    <row r="11" spans="1:26" s="63" customFormat="1" ht="11.25" customHeight="1" x14ac:dyDescent="0.25">
      <c r="A11" s="35"/>
      <c r="B11" s="35"/>
      <c r="C11" s="33"/>
      <c r="D11" s="33"/>
      <c r="E11" s="33"/>
      <c r="F11" s="33"/>
      <c r="G11" s="33"/>
      <c r="H11" s="35"/>
      <c r="Y11" s="64"/>
      <c r="Z11" s="65"/>
    </row>
    <row r="12" spans="1:26" s="63" customFormat="1" ht="18" x14ac:dyDescent="0.25">
      <c r="A12" s="35"/>
      <c r="B12" s="293" t="s">
        <v>217</v>
      </c>
      <c r="C12" s="293"/>
      <c r="D12" s="293"/>
      <c r="E12" s="293"/>
      <c r="F12" s="293"/>
      <c r="G12" s="293"/>
      <c r="H12" s="35"/>
    </row>
    <row r="13" spans="1:26" s="63" customFormat="1" ht="11.25" customHeight="1" x14ac:dyDescent="0.25">
      <c r="A13" s="35"/>
      <c r="B13" s="35"/>
      <c r="C13" s="33"/>
      <c r="D13" s="33"/>
      <c r="E13" s="33"/>
      <c r="F13" s="33"/>
      <c r="G13" s="33"/>
      <c r="H13" s="35"/>
    </row>
    <row r="14" spans="1:26" s="63" customFormat="1" ht="23.25" customHeight="1" x14ac:dyDescent="0.25">
      <c r="A14" s="36"/>
      <c r="B14" s="289" t="s">
        <v>109</v>
      </c>
      <c r="C14" s="289"/>
      <c r="D14" s="289"/>
      <c r="E14" s="289"/>
      <c r="F14" s="289"/>
      <c r="G14" s="289"/>
      <c r="H14" s="36"/>
    </row>
    <row r="15" spans="1:26" s="63" customFormat="1" ht="13.5" customHeight="1" x14ac:dyDescent="0.25">
      <c r="A15" s="37"/>
      <c r="B15" s="271" t="s">
        <v>12</v>
      </c>
      <c r="C15" s="271"/>
      <c r="D15" s="271"/>
      <c r="E15" s="271"/>
      <c r="F15" s="271"/>
      <c r="G15" s="271"/>
      <c r="H15" s="37"/>
    </row>
    <row r="16" spans="1:26" s="63" customFormat="1" ht="9.75" customHeight="1" x14ac:dyDescent="0.25">
      <c r="A16" s="32"/>
      <c r="B16" s="32"/>
      <c r="C16" s="32"/>
      <c r="D16" s="38"/>
      <c r="E16" s="38"/>
      <c r="F16" s="38"/>
      <c r="G16" s="39"/>
      <c r="H16" s="39"/>
    </row>
    <row r="17" spans="1:14" s="63" customFormat="1" ht="15" x14ac:dyDescent="0.25">
      <c r="A17" s="40"/>
      <c r="B17" s="284" t="s">
        <v>180</v>
      </c>
      <c r="C17" s="284"/>
      <c r="D17" s="284"/>
      <c r="E17" s="284"/>
      <c r="F17" s="284"/>
      <c r="G17" s="284"/>
      <c r="H17" s="284"/>
    </row>
    <row r="18" spans="1:14" s="69" customFormat="1" ht="9.75" customHeight="1" x14ac:dyDescent="0.25">
      <c r="A18" s="66"/>
      <c r="B18" s="66"/>
      <c r="C18" s="66"/>
      <c r="D18" s="67"/>
      <c r="E18" s="67"/>
      <c r="F18" s="67"/>
      <c r="G18" s="68"/>
      <c r="H18" s="68"/>
    </row>
    <row r="19" spans="1:14" s="69" customFormat="1" ht="16.5" customHeight="1" x14ac:dyDescent="0.25">
      <c r="A19" s="309" t="s">
        <v>36</v>
      </c>
      <c r="B19" s="309" t="s">
        <v>37</v>
      </c>
      <c r="C19" s="309" t="s">
        <v>110</v>
      </c>
      <c r="D19" s="312" t="s">
        <v>111</v>
      </c>
      <c r="E19" s="313"/>
      <c r="F19" s="313"/>
      <c r="G19" s="313"/>
      <c r="H19" s="314"/>
    </row>
    <row r="20" spans="1:14" s="69" customFormat="1" ht="45.75" customHeight="1" x14ac:dyDescent="0.25">
      <c r="A20" s="310"/>
      <c r="B20" s="310"/>
      <c r="C20" s="310"/>
      <c r="D20" s="309" t="s">
        <v>112</v>
      </c>
      <c r="E20" s="309" t="s">
        <v>28</v>
      </c>
      <c r="F20" s="309" t="s">
        <v>31</v>
      </c>
      <c r="G20" s="309" t="s">
        <v>34</v>
      </c>
      <c r="H20" s="309" t="s">
        <v>47</v>
      </c>
    </row>
    <row r="21" spans="1:14" s="69" customFormat="1" ht="27.75" customHeight="1" x14ac:dyDescent="0.25">
      <c r="A21" s="311"/>
      <c r="B21" s="311"/>
      <c r="C21" s="311"/>
      <c r="D21" s="311"/>
      <c r="E21" s="311"/>
      <c r="F21" s="311"/>
      <c r="G21" s="311"/>
      <c r="H21" s="311"/>
    </row>
    <row r="22" spans="1:14" s="69" customFormat="1" ht="15" x14ac:dyDescent="0.25">
      <c r="A22" s="70">
        <v>1</v>
      </c>
      <c r="B22" s="70">
        <v>2</v>
      </c>
      <c r="C22" s="70">
        <v>3</v>
      </c>
      <c r="D22" s="70">
        <v>4</v>
      </c>
      <c r="E22" s="70">
        <v>5</v>
      </c>
      <c r="F22" s="70">
        <v>6</v>
      </c>
      <c r="G22" s="70">
        <v>7</v>
      </c>
      <c r="H22" s="70">
        <v>8</v>
      </c>
    </row>
    <row r="23" spans="1:14" s="69" customFormat="1" ht="15" x14ac:dyDescent="0.25">
      <c r="A23" s="302" t="s">
        <v>113</v>
      </c>
      <c r="B23" s="303"/>
      <c r="C23" s="303"/>
      <c r="D23" s="303"/>
      <c r="E23" s="303"/>
      <c r="F23" s="303"/>
      <c r="G23" s="303"/>
      <c r="H23" s="304"/>
      <c r="M23" s="71" t="s">
        <v>113</v>
      </c>
    </row>
    <row r="24" spans="1:14" s="69" customFormat="1" ht="22.5" x14ac:dyDescent="0.25">
      <c r="A24" s="72">
        <v>1</v>
      </c>
      <c r="B24" s="73" t="s">
        <v>218</v>
      </c>
      <c r="C24" s="73" t="s">
        <v>115</v>
      </c>
      <c r="D24" s="74">
        <v>149.44999999999999</v>
      </c>
      <c r="E24" s="74"/>
      <c r="F24" s="74"/>
      <c r="G24" s="74"/>
      <c r="H24" s="74">
        <v>149.44999999999999</v>
      </c>
      <c r="M24" s="71"/>
    </row>
    <row r="25" spans="1:14" s="69" customFormat="1" ht="22.5" x14ac:dyDescent="0.25">
      <c r="A25" s="72">
        <v>2</v>
      </c>
      <c r="B25" s="73" t="s">
        <v>219</v>
      </c>
      <c r="C25" s="73" t="s">
        <v>220</v>
      </c>
      <c r="D25" s="74">
        <v>19.79</v>
      </c>
      <c r="E25" s="74"/>
      <c r="F25" s="74"/>
      <c r="G25" s="74"/>
      <c r="H25" s="74">
        <v>19.79</v>
      </c>
      <c r="M25" s="71"/>
    </row>
    <row r="26" spans="1:14" s="69" customFormat="1" ht="22.5" x14ac:dyDescent="0.25">
      <c r="A26" s="72">
        <v>3</v>
      </c>
      <c r="B26" s="73" t="s">
        <v>221</v>
      </c>
      <c r="C26" s="73" t="s">
        <v>222</v>
      </c>
      <c r="D26" s="74">
        <v>61.41</v>
      </c>
      <c r="E26" s="74"/>
      <c r="F26" s="74"/>
      <c r="G26" s="74"/>
      <c r="H26" s="74">
        <v>61.41</v>
      </c>
      <c r="M26" s="71"/>
    </row>
    <row r="27" spans="1:14" s="69" customFormat="1" ht="23.25" x14ac:dyDescent="0.25">
      <c r="A27" s="75"/>
      <c r="B27" s="300" t="s">
        <v>118</v>
      </c>
      <c r="C27" s="301"/>
      <c r="D27" s="76">
        <v>230.65</v>
      </c>
      <c r="E27" s="76"/>
      <c r="F27" s="77"/>
      <c r="G27" s="77"/>
      <c r="H27" s="77">
        <v>230.65</v>
      </c>
      <c r="M27" s="71"/>
      <c r="N27" s="78" t="s">
        <v>118</v>
      </c>
    </row>
    <row r="28" spans="1:14" s="69" customFormat="1" ht="15" x14ac:dyDescent="0.25">
      <c r="A28" s="302" t="s">
        <v>119</v>
      </c>
      <c r="B28" s="303"/>
      <c r="C28" s="303"/>
      <c r="D28" s="303"/>
      <c r="E28" s="303"/>
      <c r="F28" s="303"/>
      <c r="G28" s="303"/>
      <c r="H28" s="304"/>
      <c r="M28" s="71" t="s">
        <v>119</v>
      </c>
      <c r="N28" s="78"/>
    </row>
    <row r="29" spans="1:14" s="69" customFormat="1" ht="15" x14ac:dyDescent="0.25">
      <c r="A29" s="72">
        <v>4</v>
      </c>
      <c r="B29" s="73" t="s">
        <v>223</v>
      </c>
      <c r="C29" s="73" t="s">
        <v>97</v>
      </c>
      <c r="D29" s="74">
        <v>27807.19</v>
      </c>
      <c r="E29" s="74"/>
      <c r="F29" s="74"/>
      <c r="G29" s="74"/>
      <c r="H29" s="74">
        <v>27807.19</v>
      </c>
      <c r="M29" s="71"/>
      <c r="N29" s="78"/>
    </row>
    <row r="30" spans="1:14" s="69" customFormat="1" ht="22.5" x14ac:dyDescent="0.25">
      <c r="A30" s="72">
        <v>5</v>
      </c>
      <c r="B30" s="73" t="s">
        <v>224</v>
      </c>
      <c r="C30" s="73" t="s">
        <v>225</v>
      </c>
      <c r="D30" s="74">
        <v>506.47</v>
      </c>
      <c r="E30" s="74"/>
      <c r="F30" s="74"/>
      <c r="G30" s="74"/>
      <c r="H30" s="74">
        <v>506.47</v>
      </c>
      <c r="M30" s="71"/>
      <c r="N30" s="78"/>
    </row>
    <row r="31" spans="1:14" s="69" customFormat="1" ht="15" x14ac:dyDescent="0.25">
      <c r="A31" s="72">
        <v>6</v>
      </c>
      <c r="B31" s="73" t="s">
        <v>226</v>
      </c>
      <c r="C31" s="73" t="s">
        <v>227</v>
      </c>
      <c r="D31" s="74">
        <v>1953.88</v>
      </c>
      <c r="E31" s="74">
        <v>2126.17</v>
      </c>
      <c r="F31" s="74"/>
      <c r="G31" s="74"/>
      <c r="H31" s="74">
        <v>4080.05</v>
      </c>
      <c r="M31" s="71"/>
      <c r="N31" s="78"/>
    </row>
    <row r="32" spans="1:14" s="69" customFormat="1" ht="15" x14ac:dyDescent="0.25">
      <c r="A32" s="72">
        <v>7</v>
      </c>
      <c r="B32" s="73" t="s">
        <v>228</v>
      </c>
      <c r="C32" s="73" t="s">
        <v>123</v>
      </c>
      <c r="D32" s="74">
        <v>2580.7399999999998</v>
      </c>
      <c r="E32" s="74"/>
      <c r="F32" s="74"/>
      <c r="G32" s="74"/>
      <c r="H32" s="74">
        <v>2580.7399999999998</v>
      </c>
      <c r="M32" s="71"/>
      <c r="N32" s="78"/>
    </row>
    <row r="33" spans="1:14" s="69" customFormat="1" ht="22.5" x14ac:dyDescent="0.25">
      <c r="A33" s="72">
        <v>8</v>
      </c>
      <c r="B33" s="73" t="s">
        <v>229</v>
      </c>
      <c r="C33" s="73" t="s">
        <v>125</v>
      </c>
      <c r="D33" s="74">
        <v>286.92</v>
      </c>
      <c r="E33" s="74"/>
      <c r="F33" s="74"/>
      <c r="G33" s="74"/>
      <c r="H33" s="74">
        <v>286.92</v>
      </c>
      <c r="M33" s="71"/>
      <c r="N33" s="78"/>
    </row>
    <row r="34" spans="1:14" s="69" customFormat="1" ht="15" x14ac:dyDescent="0.25">
      <c r="A34" s="72">
        <v>9</v>
      </c>
      <c r="B34" s="73" t="s">
        <v>230</v>
      </c>
      <c r="C34" s="73" t="s">
        <v>231</v>
      </c>
      <c r="D34" s="74">
        <v>41.3</v>
      </c>
      <c r="E34" s="74"/>
      <c r="F34" s="74"/>
      <c r="G34" s="74"/>
      <c r="H34" s="74">
        <v>41.3</v>
      </c>
      <c r="M34" s="71"/>
      <c r="N34" s="78"/>
    </row>
    <row r="35" spans="1:14" s="69" customFormat="1" ht="15" x14ac:dyDescent="0.25">
      <c r="A35" s="72">
        <v>10</v>
      </c>
      <c r="B35" s="73" t="s">
        <v>232</v>
      </c>
      <c r="C35" s="73" t="s">
        <v>233</v>
      </c>
      <c r="D35" s="74">
        <v>151.74</v>
      </c>
      <c r="E35" s="74">
        <v>62.53</v>
      </c>
      <c r="F35" s="74"/>
      <c r="G35" s="74"/>
      <c r="H35" s="74">
        <v>214.27</v>
      </c>
      <c r="M35" s="71"/>
      <c r="N35" s="78"/>
    </row>
    <row r="36" spans="1:14" s="69" customFormat="1" ht="15" x14ac:dyDescent="0.25">
      <c r="A36" s="72">
        <v>11</v>
      </c>
      <c r="B36" s="73" t="s">
        <v>234</v>
      </c>
      <c r="C36" s="73" t="s">
        <v>235</v>
      </c>
      <c r="D36" s="74">
        <v>1459.74</v>
      </c>
      <c r="E36" s="74"/>
      <c r="F36" s="74"/>
      <c r="G36" s="74"/>
      <c r="H36" s="74">
        <v>1459.74</v>
      </c>
      <c r="M36" s="71"/>
      <c r="N36" s="78"/>
    </row>
    <row r="37" spans="1:14" s="69" customFormat="1" ht="23.25" x14ac:dyDescent="0.25">
      <c r="A37" s="75"/>
      <c r="B37" s="300" t="s">
        <v>126</v>
      </c>
      <c r="C37" s="301"/>
      <c r="D37" s="76">
        <v>34787.980000000003</v>
      </c>
      <c r="E37" s="76">
        <v>2188.6999999999998</v>
      </c>
      <c r="F37" s="77"/>
      <c r="G37" s="77"/>
      <c r="H37" s="77">
        <v>36976.68</v>
      </c>
      <c r="M37" s="71"/>
      <c r="N37" s="78" t="s">
        <v>126</v>
      </c>
    </row>
    <row r="38" spans="1:14" s="69" customFormat="1" ht="15" x14ac:dyDescent="0.25">
      <c r="A38" s="302" t="s">
        <v>127</v>
      </c>
      <c r="B38" s="303"/>
      <c r="C38" s="303"/>
      <c r="D38" s="303"/>
      <c r="E38" s="303"/>
      <c r="F38" s="303"/>
      <c r="G38" s="303"/>
      <c r="H38" s="304"/>
      <c r="M38" s="71" t="s">
        <v>127</v>
      </c>
      <c r="N38" s="78"/>
    </row>
    <row r="39" spans="1:14" s="69" customFormat="1" ht="15" x14ac:dyDescent="0.25">
      <c r="A39" s="72">
        <v>12</v>
      </c>
      <c r="B39" s="73" t="s">
        <v>236</v>
      </c>
      <c r="C39" s="73" t="s">
        <v>128</v>
      </c>
      <c r="D39" s="74">
        <v>42.54</v>
      </c>
      <c r="E39" s="74">
        <v>204.84</v>
      </c>
      <c r="F39" s="74"/>
      <c r="G39" s="74"/>
      <c r="H39" s="74">
        <v>247.38</v>
      </c>
      <c r="M39" s="71"/>
      <c r="N39" s="78"/>
    </row>
    <row r="40" spans="1:14" s="69" customFormat="1" ht="15" x14ac:dyDescent="0.25">
      <c r="A40" s="72">
        <v>13</v>
      </c>
      <c r="B40" s="73" t="s">
        <v>237</v>
      </c>
      <c r="C40" s="73" t="s">
        <v>129</v>
      </c>
      <c r="D40" s="74">
        <v>1334.81</v>
      </c>
      <c r="E40" s="74">
        <v>1902.07</v>
      </c>
      <c r="F40" s="74"/>
      <c r="G40" s="74"/>
      <c r="H40" s="74">
        <v>3236.88</v>
      </c>
      <c r="M40" s="71"/>
      <c r="N40" s="78"/>
    </row>
    <row r="41" spans="1:14" s="69" customFormat="1" ht="15" x14ac:dyDescent="0.25">
      <c r="A41" s="75"/>
      <c r="B41" s="300" t="s">
        <v>130</v>
      </c>
      <c r="C41" s="301"/>
      <c r="D41" s="76">
        <v>1377.35</v>
      </c>
      <c r="E41" s="76">
        <v>2106.91</v>
      </c>
      <c r="F41" s="77"/>
      <c r="G41" s="77"/>
      <c r="H41" s="77">
        <v>3484.26</v>
      </c>
      <c r="M41" s="71"/>
      <c r="N41" s="78" t="s">
        <v>130</v>
      </c>
    </row>
    <row r="42" spans="1:14" s="69" customFormat="1" ht="15" x14ac:dyDescent="0.25">
      <c r="A42" s="302" t="s">
        <v>238</v>
      </c>
      <c r="B42" s="303"/>
      <c r="C42" s="303"/>
      <c r="D42" s="303"/>
      <c r="E42" s="303"/>
      <c r="F42" s="303"/>
      <c r="G42" s="303"/>
      <c r="H42" s="304"/>
      <c r="M42" s="71" t="s">
        <v>238</v>
      </c>
      <c r="N42" s="78"/>
    </row>
    <row r="43" spans="1:14" s="69" customFormat="1" ht="15" x14ac:dyDescent="0.25">
      <c r="A43" s="72">
        <v>14</v>
      </c>
      <c r="B43" s="73" t="s">
        <v>239</v>
      </c>
      <c r="C43" s="73" t="s">
        <v>240</v>
      </c>
      <c r="D43" s="74">
        <v>343</v>
      </c>
      <c r="E43" s="74">
        <v>55.18</v>
      </c>
      <c r="F43" s="74"/>
      <c r="G43" s="74"/>
      <c r="H43" s="74">
        <v>398.18</v>
      </c>
      <c r="M43" s="71"/>
      <c r="N43" s="78"/>
    </row>
    <row r="44" spans="1:14" s="69" customFormat="1" ht="15" x14ac:dyDescent="0.25">
      <c r="A44" s="75"/>
      <c r="B44" s="300" t="s">
        <v>241</v>
      </c>
      <c r="C44" s="301"/>
      <c r="D44" s="76">
        <v>343</v>
      </c>
      <c r="E44" s="76">
        <v>55.18</v>
      </c>
      <c r="F44" s="77"/>
      <c r="G44" s="77"/>
      <c r="H44" s="77">
        <v>398.18</v>
      </c>
      <c r="M44" s="71"/>
      <c r="N44" s="78" t="s">
        <v>241</v>
      </c>
    </row>
    <row r="45" spans="1:14" s="69" customFormat="1" ht="15" x14ac:dyDescent="0.25">
      <c r="A45" s="302" t="s">
        <v>131</v>
      </c>
      <c r="B45" s="303"/>
      <c r="C45" s="303"/>
      <c r="D45" s="303"/>
      <c r="E45" s="303"/>
      <c r="F45" s="303"/>
      <c r="G45" s="303"/>
      <c r="H45" s="304"/>
      <c r="M45" s="71" t="s">
        <v>131</v>
      </c>
      <c r="N45" s="78"/>
    </row>
    <row r="46" spans="1:14" s="69" customFormat="1" ht="15" x14ac:dyDescent="0.25">
      <c r="A46" s="72">
        <v>15</v>
      </c>
      <c r="B46" s="73" t="s">
        <v>242</v>
      </c>
      <c r="C46" s="73" t="s">
        <v>132</v>
      </c>
      <c r="D46" s="74">
        <v>1090.3800000000001</v>
      </c>
      <c r="E46" s="74">
        <v>1.38</v>
      </c>
      <c r="F46" s="74"/>
      <c r="G46" s="74"/>
      <c r="H46" s="74">
        <v>1091.76</v>
      </c>
      <c r="M46" s="71"/>
      <c r="N46" s="78"/>
    </row>
    <row r="47" spans="1:14" s="69" customFormat="1" ht="15" x14ac:dyDescent="0.25">
      <c r="A47" s="72">
        <v>16</v>
      </c>
      <c r="B47" s="73" t="s">
        <v>243</v>
      </c>
      <c r="C47" s="73" t="s">
        <v>133</v>
      </c>
      <c r="D47" s="74">
        <v>13006.75</v>
      </c>
      <c r="E47" s="74">
        <v>1052.24</v>
      </c>
      <c r="F47" s="74"/>
      <c r="G47" s="74"/>
      <c r="H47" s="74">
        <v>14058.99</v>
      </c>
      <c r="M47" s="71"/>
      <c r="N47" s="78"/>
    </row>
    <row r="48" spans="1:14" s="69" customFormat="1" ht="22.5" x14ac:dyDescent="0.25">
      <c r="A48" s="72">
        <v>17</v>
      </c>
      <c r="B48" s="73" t="s">
        <v>244</v>
      </c>
      <c r="C48" s="73" t="s">
        <v>135</v>
      </c>
      <c r="D48" s="74">
        <v>1570.8</v>
      </c>
      <c r="E48" s="74"/>
      <c r="F48" s="74"/>
      <c r="G48" s="74"/>
      <c r="H48" s="74">
        <v>1570.8</v>
      </c>
      <c r="M48" s="71"/>
      <c r="N48" s="78"/>
    </row>
    <row r="49" spans="1:15" s="69" customFormat="1" ht="15" x14ac:dyDescent="0.25">
      <c r="A49" s="72">
        <v>18</v>
      </c>
      <c r="B49" s="73" t="s">
        <v>245</v>
      </c>
      <c r="C49" s="73" t="s">
        <v>137</v>
      </c>
      <c r="D49" s="74">
        <v>2149.02</v>
      </c>
      <c r="E49" s="74"/>
      <c r="F49" s="74"/>
      <c r="G49" s="74"/>
      <c r="H49" s="74">
        <v>2149.02</v>
      </c>
      <c r="M49" s="71"/>
      <c r="N49" s="78"/>
    </row>
    <row r="50" spans="1:15" s="69" customFormat="1" ht="15" x14ac:dyDescent="0.25">
      <c r="A50" s="72">
        <v>19</v>
      </c>
      <c r="B50" s="73" t="s">
        <v>246</v>
      </c>
      <c r="C50" s="73" t="s">
        <v>14</v>
      </c>
      <c r="D50" s="74">
        <v>725.9</v>
      </c>
      <c r="E50" s="74">
        <v>34.619999999999997</v>
      </c>
      <c r="F50" s="74"/>
      <c r="G50" s="74"/>
      <c r="H50" s="74">
        <v>760.52</v>
      </c>
      <c r="M50" s="71"/>
      <c r="N50" s="78"/>
    </row>
    <row r="51" spans="1:15" s="69" customFormat="1" ht="22.5" x14ac:dyDescent="0.25">
      <c r="A51" s="72">
        <v>20</v>
      </c>
      <c r="B51" s="73" t="s">
        <v>247</v>
      </c>
      <c r="C51" s="73" t="s">
        <v>142</v>
      </c>
      <c r="D51" s="74">
        <v>2453.7600000000002</v>
      </c>
      <c r="E51" s="74"/>
      <c r="F51" s="74"/>
      <c r="G51" s="74"/>
      <c r="H51" s="74">
        <v>2453.7600000000002</v>
      </c>
      <c r="M51" s="71"/>
      <c r="N51" s="78"/>
    </row>
    <row r="52" spans="1:15" s="69" customFormat="1" ht="22.5" x14ac:dyDescent="0.25">
      <c r="A52" s="72">
        <v>21</v>
      </c>
      <c r="B52" s="73" t="s">
        <v>248</v>
      </c>
      <c r="C52" s="73" t="s">
        <v>143</v>
      </c>
      <c r="D52" s="74">
        <v>1703.35</v>
      </c>
      <c r="E52" s="74">
        <v>63.76</v>
      </c>
      <c r="F52" s="74"/>
      <c r="G52" s="74"/>
      <c r="H52" s="74">
        <v>1767.11</v>
      </c>
      <c r="M52" s="71"/>
      <c r="N52" s="78"/>
    </row>
    <row r="53" spans="1:15" s="69" customFormat="1" ht="22.5" x14ac:dyDescent="0.25">
      <c r="A53" s="72">
        <v>22</v>
      </c>
      <c r="B53" s="73" t="s">
        <v>249</v>
      </c>
      <c r="C53" s="73" t="s">
        <v>144</v>
      </c>
      <c r="D53" s="74">
        <v>3300.26</v>
      </c>
      <c r="E53" s="74">
        <v>63.14</v>
      </c>
      <c r="F53" s="74"/>
      <c r="G53" s="74"/>
      <c r="H53" s="74">
        <v>3363.4</v>
      </c>
      <c r="M53" s="71"/>
      <c r="N53" s="78"/>
    </row>
    <row r="54" spans="1:15" s="69" customFormat="1" ht="22.5" x14ac:dyDescent="0.25">
      <c r="A54" s="72">
        <v>23</v>
      </c>
      <c r="B54" s="73" t="s">
        <v>250</v>
      </c>
      <c r="C54" s="73" t="s">
        <v>145</v>
      </c>
      <c r="D54" s="74">
        <v>4579.41</v>
      </c>
      <c r="E54" s="74">
        <v>12.55</v>
      </c>
      <c r="F54" s="74"/>
      <c r="G54" s="74"/>
      <c r="H54" s="74">
        <v>4591.96</v>
      </c>
      <c r="M54" s="71"/>
      <c r="N54" s="78"/>
    </row>
    <row r="55" spans="1:15" s="69" customFormat="1" ht="15" x14ac:dyDescent="0.25">
      <c r="A55" s="72">
        <v>24</v>
      </c>
      <c r="B55" s="73" t="s">
        <v>251</v>
      </c>
      <c r="C55" s="73" t="s">
        <v>252</v>
      </c>
      <c r="D55" s="74">
        <v>563.75</v>
      </c>
      <c r="E55" s="74"/>
      <c r="F55" s="74"/>
      <c r="G55" s="74"/>
      <c r="H55" s="74">
        <v>563.75</v>
      </c>
      <c r="M55" s="71"/>
      <c r="N55" s="78"/>
    </row>
    <row r="56" spans="1:15" s="69" customFormat="1" ht="34.5" x14ac:dyDescent="0.25">
      <c r="A56" s="75"/>
      <c r="B56" s="300" t="s">
        <v>146</v>
      </c>
      <c r="C56" s="301"/>
      <c r="D56" s="76">
        <v>31143.38</v>
      </c>
      <c r="E56" s="76">
        <v>1227.69</v>
      </c>
      <c r="F56" s="77"/>
      <c r="G56" s="77"/>
      <c r="H56" s="77">
        <v>32371.07</v>
      </c>
      <c r="M56" s="71"/>
      <c r="N56" s="78" t="s">
        <v>146</v>
      </c>
    </row>
    <row r="57" spans="1:15" s="69" customFormat="1" ht="15" x14ac:dyDescent="0.25">
      <c r="A57" s="302" t="s">
        <v>147</v>
      </c>
      <c r="B57" s="303"/>
      <c r="C57" s="303"/>
      <c r="D57" s="303"/>
      <c r="E57" s="303"/>
      <c r="F57" s="303"/>
      <c r="G57" s="303"/>
      <c r="H57" s="304"/>
      <c r="M57" s="71" t="s">
        <v>147</v>
      </c>
      <c r="N57" s="78"/>
    </row>
    <row r="58" spans="1:15" s="69" customFormat="1" ht="15" x14ac:dyDescent="0.25">
      <c r="A58" s="72">
        <v>25</v>
      </c>
      <c r="B58" s="73" t="s">
        <v>253</v>
      </c>
      <c r="C58" s="73" t="s">
        <v>94</v>
      </c>
      <c r="D58" s="74">
        <v>13629.09</v>
      </c>
      <c r="E58" s="74"/>
      <c r="F58" s="74"/>
      <c r="G58" s="74"/>
      <c r="H58" s="74">
        <v>13629.09</v>
      </c>
      <c r="M58" s="71"/>
      <c r="N58" s="78"/>
    </row>
    <row r="59" spans="1:15" s="69" customFormat="1" ht="22.5" x14ac:dyDescent="0.25">
      <c r="A59" s="72">
        <v>26</v>
      </c>
      <c r="B59" s="73" t="s">
        <v>254</v>
      </c>
      <c r="C59" s="73" t="s">
        <v>255</v>
      </c>
      <c r="D59" s="74">
        <v>815.23</v>
      </c>
      <c r="E59" s="74"/>
      <c r="F59" s="74"/>
      <c r="G59" s="74"/>
      <c r="H59" s="74">
        <v>815.23</v>
      </c>
      <c r="M59" s="71"/>
      <c r="N59" s="78"/>
    </row>
    <row r="60" spans="1:15" s="69" customFormat="1" ht="15" x14ac:dyDescent="0.25">
      <c r="A60" s="72">
        <v>27</v>
      </c>
      <c r="B60" s="73" t="s">
        <v>256</v>
      </c>
      <c r="C60" s="73" t="s">
        <v>257</v>
      </c>
      <c r="D60" s="74">
        <v>49450.96</v>
      </c>
      <c r="E60" s="74"/>
      <c r="F60" s="74"/>
      <c r="G60" s="74"/>
      <c r="H60" s="74">
        <v>49450.96</v>
      </c>
      <c r="M60" s="71"/>
      <c r="N60" s="78"/>
    </row>
    <row r="61" spans="1:15" s="69" customFormat="1" ht="23.25" x14ac:dyDescent="0.25">
      <c r="A61" s="75"/>
      <c r="B61" s="300" t="s">
        <v>150</v>
      </c>
      <c r="C61" s="301"/>
      <c r="D61" s="76">
        <v>63895.28</v>
      </c>
      <c r="E61" s="76"/>
      <c r="F61" s="77"/>
      <c r="G61" s="77"/>
      <c r="H61" s="77">
        <v>63895.28</v>
      </c>
      <c r="M61" s="71"/>
      <c r="N61" s="78" t="s">
        <v>150</v>
      </c>
    </row>
    <row r="62" spans="1:15" s="69" customFormat="1" ht="15" x14ac:dyDescent="0.25">
      <c r="A62" s="75"/>
      <c r="B62" s="298" t="s">
        <v>151</v>
      </c>
      <c r="C62" s="299"/>
      <c r="D62" s="76">
        <v>131777.64000000001</v>
      </c>
      <c r="E62" s="76">
        <v>5578.48</v>
      </c>
      <c r="F62" s="77"/>
      <c r="G62" s="77"/>
      <c r="H62" s="77">
        <v>137356.12</v>
      </c>
      <c r="M62" s="71"/>
      <c r="N62" s="78"/>
      <c r="O62" s="79" t="s">
        <v>151</v>
      </c>
    </row>
    <row r="63" spans="1:15" s="69" customFormat="1" ht="15" x14ac:dyDescent="0.25">
      <c r="A63" s="302" t="s">
        <v>152</v>
      </c>
      <c r="B63" s="303"/>
      <c r="C63" s="303"/>
      <c r="D63" s="303"/>
      <c r="E63" s="303"/>
      <c r="F63" s="303"/>
      <c r="G63" s="303"/>
      <c r="H63" s="304"/>
      <c r="M63" s="71" t="s">
        <v>152</v>
      </c>
      <c r="N63" s="78"/>
      <c r="O63" s="79"/>
    </row>
    <row r="64" spans="1:15" s="69" customFormat="1" ht="33.75" x14ac:dyDescent="0.25">
      <c r="A64" s="72">
        <v>28</v>
      </c>
      <c r="B64" s="73" t="s">
        <v>153</v>
      </c>
      <c r="C64" s="73" t="s">
        <v>154</v>
      </c>
      <c r="D64" s="74">
        <v>10805.77</v>
      </c>
      <c r="E64" s="74">
        <v>457.44</v>
      </c>
      <c r="F64" s="74"/>
      <c r="G64" s="74"/>
      <c r="H64" s="74">
        <v>11263.21</v>
      </c>
      <c r="M64" s="71"/>
      <c r="N64" s="78"/>
      <c r="O64" s="79"/>
    </row>
    <row r="65" spans="1:17" s="69" customFormat="1" ht="15" x14ac:dyDescent="0.25">
      <c r="A65" s="75"/>
      <c r="B65" s="300" t="s">
        <v>155</v>
      </c>
      <c r="C65" s="301"/>
      <c r="D65" s="76">
        <v>10805.77</v>
      </c>
      <c r="E65" s="76">
        <v>457.44</v>
      </c>
      <c r="F65" s="77"/>
      <c r="G65" s="77"/>
      <c r="H65" s="77">
        <v>11263.21</v>
      </c>
      <c r="M65" s="71"/>
      <c r="N65" s="78" t="s">
        <v>155</v>
      </c>
      <c r="O65" s="79"/>
    </row>
    <row r="66" spans="1:17" s="69" customFormat="1" ht="15" x14ac:dyDescent="0.25">
      <c r="A66" s="75"/>
      <c r="B66" s="298" t="s">
        <v>156</v>
      </c>
      <c r="C66" s="299"/>
      <c r="D66" s="76">
        <v>142583.41</v>
      </c>
      <c r="E66" s="76">
        <v>6035.92</v>
      </c>
      <c r="F66" s="77"/>
      <c r="G66" s="77"/>
      <c r="H66" s="77">
        <v>148619.32999999999</v>
      </c>
      <c r="M66" s="71"/>
      <c r="N66" s="78"/>
      <c r="O66" s="79" t="s">
        <v>156</v>
      </c>
    </row>
    <row r="67" spans="1:17" s="69" customFormat="1" ht="15" x14ac:dyDescent="0.25">
      <c r="A67" s="302" t="s">
        <v>157</v>
      </c>
      <c r="B67" s="303"/>
      <c r="C67" s="303"/>
      <c r="D67" s="303"/>
      <c r="E67" s="303"/>
      <c r="F67" s="303"/>
      <c r="G67" s="303"/>
      <c r="H67" s="304"/>
      <c r="M67" s="71" t="s">
        <v>157</v>
      </c>
      <c r="N67" s="78"/>
      <c r="O67" s="79"/>
    </row>
    <row r="68" spans="1:17" s="69" customFormat="1" ht="15" x14ac:dyDescent="0.25">
      <c r="A68" s="72">
        <v>29</v>
      </c>
      <c r="B68" s="73" t="s">
        <v>258</v>
      </c>
      <c r="C68" s="73" t="s">
        <v>259</v>
      </c>
      <c r="D68" s="74"/>
      <c r="E68" s="74"/>
      <c r="F68" s="74"/>
      <c r="G68" s="74">
        <v>62.85</v>
      </c>
      <c r="H68" s="74">
        <v>62.85</v>
      </c>
      <c r="M68" s="71"/>
      <c r="N68" s="78"/>
      <c r="O68" s="79"/>
    </row>
    <row r="69" spans="1:17" s="69" customFormat="1" ht="22.5" x14ac:dyDescent="0.25">
      <c r="A69" s="72">
        <v>30</v>
      </c>
      <c r="B69" s="73" t="s">
        <v>260</v>
      </c>
      <c r="C69" s="73" t="s">
        <v>261</v>
      </c>
      <c r="D69" s="74"/>
      <c r="E69" s="74"/>
      <c r="F69" s="74"/>
      <c r="G69" s="74">
        <v>193.79</v>
      </c>
      <c r="H69" s="74">
        <v>193.79</v>
      </c>
      <c r="M69" s="71"/>
      <c r="N69" s="78"/>
      <c r="O69" s="79"/>
    </row>
    <row r="70" spans="1:17" s="69" customFormat="1" ht="22.5" x14ac:dyDescent="0.25">
      <c r="A70" s="72">
        <v>31</v>
      </c>
      <c r="B70" s="73" t="s">
        <v>158</v>
      </c>
      <c r="C70" s="73" t="s">
        <v>159</v>
      </c>
      <c r="D70" s="74">
        <v>3422</v>
      </c>
      <c r="E70" s="74">
        <v>144.86000000000001</v>
      </c>
      <c r="F70" s="74"/>
      <c r="G70" s="74"/>
      <c r="H70" s="74">
        <v>3566.86</v>
      </c>
      <c r="M70" s="71"/>
      <c r="N70" s="78"/>
      <c r="O70" s="79"/>
    </row>
    <row r="71" spans="1:17" s="69" customFormat="1" ht="15" x14ac:dyDescent="0.25">
      <c r="A71" s="75"/>
      <c r="B71" s="300" t="s">
        <v>160</v>
      </c>
      <c r="C71" s="301"/>
      <c r="D71" s="76">
        <v>3422</v>
      </c>
      <c r="E71" s="76">
        <v>144.86000000000001</v>
      </c>
      <c r="F71" s="77"/>
      <c r="G71" s="77">
        <v>256.64</v>
      </c>
      <c r="H71" s="77">
        <v>3823.5</v>
      </c>
      <c r="M71" s="71"/>
      <c r="N71" s="78" t="s">
        <v>160</v>
      </c>
      <c r="O71" s="79"/>
    </row>
    <row r="72" spans="1:17" s="69" customFormat="1" ht="15" x14ac:dyDescent="0.25">
      <c r="A72" s="75"/>
      <c r="B72" s="298" t="s">
        <v>161</v>
      </c>
      <c r="C72" s="299"/>
      <c r="D72" s="76">
        <v>146005.41</v>
      </c>
      <c r="E72" s="76">
        <v>6180.78</v>
      </c>
      <c r="F72" s="77"/>
      <c r="G72" s="77">
        <v>256.64</v>
      </c>
      <c r="H72" s="77">
        <v>152442.82999999999</v>
      </c>
      <c r="M72" s="71"/>
      <c r="N72" s="78"/>
      <c r="O72" s="79" t="s">
        <v>161</v>
      </c>
    </row>
    <row r="73" spans="1:17" s="69" customFormat="1" ht="48.75" x14ac:dyDescent="0.25">
      <c r="A73" s="302" t="s">
        <v>162</v>
      </c>
      <c r="B73" s="303"/>
      <c r="C73" s="303"/>
      <c r="D73" s="303"/>
      <c r="E73" s="303"/>
      <c r="F73" s="303"/>
      <c r="G73" s="303"/>
      <c r="H73" s="304"/>
      <c r="M73" s="71" t="s">
        <v>162</v>
      </c>
      <c r="N73" s="78"/>
      <c r="O73" s="79"/>
    </row>
    <row r="74" spans="1:17" s="69" customFormat="1" ht="15" x14ac:dyDescent="0.25">
      <c r="A74" s="75"/>
      <c r="B74" s="298" t="s">
        <v>163</v>
      </c>
      <c r="C74" s="299"/>
      <c r="D74" s="76">
        <v>146005.41</v>
      </c>
      <c r="E74" s="76">
        <v>6180.78</v>
      </c>
      <c r="F74" s="77"/>
      <c r="G74" s="77">
        <v>256.64</v>
      </c>
      <c r="H74" s="77">
        <v>152442.82999999999</v>
      </c>
      <c r="M74" s="71"/>
      <c r="N74" s="78"/>
      <c r="O74" s="79" t="s">
        <v>163</v>
      </c>
    </row>
    <row r="75" spans="1:17" s="69" customFormat="1" ht="15" x14ac:dyDescent="0.25">
      <c r="A75" s="302" t="s">
        <v>164</v>
      </c>
      <c r="B75" s="303"/>
      <c r="C75" s="303"/>
      <c r="D75" s="303"/>
      <c r="E75" s="303"/>
      <c r="F75" s="303"/>
      <c r="G75" s="303"/>
      <c r="H75" s="304"/>
      <c r="M75" s="71" t="s">
        <v>164</v>
      </c>
      <c r="N75" s="78"/>
      <c r="O75" s="79"/>
    </row>
    <row r="76" spans="1:17" s="69" customFormat="1" ht="15" x14ac:dyDescent="0.25">
      <c r="A76" s="75"/>
      <c r="B76" s="298" t="s">
        <v>165</v>
      </c>
      <c r="C76" s="299"/>
      <c r="D76" s="76">
        <v>146005.41</v>
      </c>
      <c r="E76" s="76">
        <v>6180.78</v>
      </c>
      <c r="F76" s="77"/>
      <c r="G76" s="77">
        <v>256.64</v>
      </c>
      <c r="H76" s="77">
        <v>152442.82999999999</v>
      </c>
      <c r="M76" s="71"/>
      <c r="N76" s="78"/>
      <c r="O76" s="79" t="s">
        <v>165</v>
      </c>
    </row>
    <row r="77" spans="1:17" s="69" customFormat="1" ht="15" x14ac:dyDescent="0.25">
      <c r="A77" s="302" t="s">
        <v>166</v>
      </c>
      <c r="B77" s="303"/>
      <c r="C77" s="303"/>
      <c r="D77" s="303"/>
      <c r="E77" s="303"/>
      <c r="F77" s="303"/>
      <c r="G77" s="303"/>
      <c r="H77" s="304"/>
      <c r="M77" s="71" t="s">
        <v>166</v>
      </c>
      <c r="N77" s="78"/>
      <c r="O77" s="79"/>
    </row>
    <row r="78" spans="1:17" s="69" customFormat="1" ht="15" x14ac:dyDescent="0.25">
      <c r="A78" s="75"/>
      <c r="B78" s="305" t="s">
        <v>168</v>
      </c>
      <c r="C78" s="306"/>
      <c r="D78" s="74">
        <v>146005.41</v>
      </c>
      <c r="E78" s="74">
        <v>6180.78</v>
      </c>
      <c r="F78" s="80"/>
      <c r="G78" s="80">
        <v>256.64</v>
      </c>
      <c r="H78" s="80">
        <v>152442.82999999999</v>
      </c>
      <c r="M78" s="71"/>
      <c r="N78" s="78"/>
      <c r="O78" s="79"/>
      <c r="P78" s="81" t="s">
        <v>168</v>
      </c>
    </row>
    <row r="79" spans="1:17" s="69" customFormat="1" ht="15" x14ac:dyDescent="0.25">
      <c r="A79" s="75"/>
      <c r="B79" s="73"/>
      <c r="C79" s="82"/>
      <c r="D79" s="74"/>
      <c r="E79" s="74"/>
      <c r="F79" s="74"/>
      <c r="G79" s="74"/>
      <c r="H79" s="74"/>
      <c r="M79" s="71"/>
      <c r="N79" s="78"/>
      <c r="O79" s="79"/>
    </row>
    <row r="80" spans="1:17" s="69" customFormat="1" ht="15" x14ac:dyDescent="0.25">
      <c r="A80" s="75"/>
      <c r="B80" s="307" t="s">
        <v>169</v>
      </c>
      <c r="C80" s="308"/>
      <c r="D80" s="76">
        <v>146005.41</v>
      </c>
      <c r="E80" s="76">
        <v>6180.78</v>
      </c>
      <c r="F80" s="76"/>
      <c r="G80" s="76">
        <v>256.64</v>
      </c>
      <c r="H80" s="76">
        <v>152442.82999999999</v>
      </c>
      <c r="M80" s="71"/>
      <c r="N80" s="78"/>
      <c r="O80" s="79"/>
      <c r="Q80" s="79" t="s">
        <v>169</v>
      </c>
    </row>
    <row r="81" spans="1:23" s="69" customFormat="1" ht="15" x14ac:dyDescent="0.25">
      <c r="A81" s="302" t="s">
        <v>170</v>
      </c>
      <c r="B81" s="303"/>
      <c r="C81" s="303"/>
      <c r="D81" s="303"/>
      <c r="E81" s="303"/>
      <c r="F81" s="303"/>
      <c r="G81" s="303"/>
      <c r="H81" s="304"/>
      <c r="M81" s="71" t="s">
        <v>170</v>
      </c>
      <c r="N81" s="78"/>
      <c r="O81" s="79"/>
      <c r="Q81" s="79"/>
    </row>
    <row r="82" spans="1:23" s="69" customFormat="1" ht="15" x14ac:dyDescent="0.25">
      <c r="A82" s="72">
        <v>32</v>
      </c>
      <c r="B82" s="73" t="s">
        <v>171</v>
      </c>
      <c r="C82" s="73" t="s">
        <v>172</v>
      </c>
      <c r="D82" s="74">
        <v>29201.08</v>
      </c>
      <c r="E82" s="74">
        <v>1236.1600000000001</v>
      </c>
      <c r="F82" s="74"/>
      <c r="G82" s="74">
        <v>51.33</v>
      </c>
      <c r="H82" s="74">
        <v>30488.57</v>
      </c>
      <c r="M82" s="71"/>
      <c r="N82" s="78"/>
      <c r="O82" s="79"/>
      <c r="Q82" s="79"/>
    </row>
    <row r="83" spans="1:23" s="69" customFormat="1" ht="15" x14ac:dyDescent="0.25">
      <c r="A83" s="75"/>
      <c r="B83" s="300" t="s">
        <v>173</v>
      </c>
      <c r="C83" s="301"/>
      <c r="D83" s="76">
        <v>29201.08</v>
      </c>
      <c r="E83" s="76">
        <v>1236.1600000000001</v>
      </c>
      <c r="F83" s="77"/>
      <c r="G83" s="77">
        <v>51.33</v>
      </c>
      <c r="H83" s="77">
        <v>30488.57</v>
      </c>
      <c r="M83" s="71"/>
      <c r="N83" s="78" t="s">
        <v>173</v>
      </c>
      <c r="O83" s="79"/>
      <c r="Q83" s="79"/>
    </row>
    <row r="84" spans="1:23" s="69" customFormat="1" ht="15" x14ac:dyDescent="0.25">
      <c r="A84" s="75"/>
      <c r="B84" s="298" t="s">
        <v>174</v>
      </c>
      <c r="C84" s="299"/>
      <c r="D84" s="76">
        <v>175206.49</v>
      </c>
      <c r="E84" s="76">
        <v>7416.94</v>
      </c>
      <c r="F84" s="77"/>
      <c r="G84" s="77">
        <v>307.97000000000003</v>
      </c>
      <c r="H84" s="77">
        <v>182931.4</v>
      </c>
      <c r="M84" s="71"/>
      <c r="N84" s="78"/>
      <c r="O84" s="79" t="s">
        <v>174</v>
      </c>
      <c r="Q84" s="79"/>
    </row>
    <row r="87" spans="1:23" s="69" customFormat="1" ht="15" x14ac:dyDescent="0.25">
      <c r="A87" s="83" t="s">
        <v>175</v>
      </c>
      <c r="B87" s="66"/>
      <c r="D87" s="84"/>
      <c r="E87" s="296" t="s">
        <v>176</v>
      </c>
      <c r="F87" s="296"/>
      <c r="G87" s="296"/>
      <c r="H87" s="296"/>
      <c r="R87" s="85" t="s">
        <v>176</v>
      </c>
    </row>
    <row r="88" spans="1:23" s="87" customFormat="1" ht="18.75" customHeight="1" x14ac:dyDescent="0.25">
      <c r="A88" s="86"/>
      <c r="B88" s="86"/>
      <c r="C88" s="294" t="s">
        <v>177</v>
      </c>
      <c r="D88" s="294"/>
      <c r="E88" s="294"/>
      <c r="F88" s="294"/>
      <c r="G88" s="294"/>
      <c r="H88" s="294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</row>
    <row r="89" spans="1:23" s="69" customFormat="1" ht="15" x14ac:dyDescent="0.25">
      <c r="A89" s="83" t="s">
        <v>178</v>
      </c>
      <c r="B89" s="66"/>
      <c r="D89" s="84"/>
      <c r="E89" s="296" t="s">
        <v>176</v>
      </c>
      <c r="F89" s="296"/>
      <c r="G89" s="296"/>
      <c r="H89" s="296"/>
      <c r="S89" s="85" t="s">
        <v>176</v>
      </c>
    </row>
    <row r="90" spans="1:23" s="87" customFormat="1" ht="18.75" customHeight="1" x14ac:dyDescent="0.25">
      <c r="A90" s="86"/>
      <c r="B90" s="86"/>
      <c r="C90" s="294" t="s">
        <v>177</v>
      </c>
      <c r="D90" s="294"/>
      <c r="E90" s="294"/>
      <c r="F90" s="294"/>
      <c r="G90" s="294"/>
      <c r="H90" s="294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</row>
    <row r="91" spans="1:23" s="69" customFormat="1" ht="15" x14ac:dyDescent="0.25">
      <c r="A91" s="297" t="s">
        <v>179</v>
      </c>
      <c r="B91" s="297"/>
      <c r="C91" s="297"/>
      <c r="D91" s="297"/>
      <c r="E91" s="296" t="s">
        <v>176</v>
      </c>
      <c r="F91" s="296"/>
      <c r="G91" s="296"/>
      <c r="H91" s="296"/>
      <c r="T91" s="85" t="s">
        <v>179</v>
      </c>
      <c r="U91" s="85" t="s">
        <v>176</v>
      </c>
    </row>
    <row r="92" spans="1:23" s="87" customFormat="1" ht="18.75" customHeight="1" x14ac:dyDescent="0.25">
      <c r="A92" s="86"/>
      <c r="B92" s="86"/>
      <c r="C92" s="294" t="s">
        <v>177</v>
      </c>
      <c r="D92" s="294"/>
      <c r="E92" s="294"/>
      <c r="F92" s="294"/>
      <c r="G92" s="294"/>
      <c r="H92" s="294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</row>
    <row r="93" spans="1:23" s="69" customFormat="1" ht="15" x14ac:dyDescent="0.25">
      <c r="A93" s="83" t="s">
        <v>105</v>
      </c>
      <c r="B93" s="66"/>
      <c r="C93" s="295"/>
      <c r="D93" s="295"/>
      <c r="E93" s="296" t="s">
        <v>176</v>
      </c>
      <c r="F93" s="296"/>
      <c r="G93" s="296"/>
      <c r="H93" s="296"/>
      <c r="V93" s="85" t="s">
        <v>8</v>
      </c>
      <c r="W93" s="85" t="s">
        <v>176</v>
      </c>
    </row>
    <row r="94" spans="1:23" s="87" customFormat="1" ht="18.75" customHeight="1" x14ac:dyDescent="0.25">
      <c r="A94" s="86"/>
      <c r="B94" s="86"/>
      <c r="C94" s="294" t="s">
        <v>87</v>
      </c>
      <c r="D94" s="294"/>
      <c r="E94" s="294"/>
      <c r="F94" s="294"/>
      <c r="G94" s="294"/>
      <c r="H94" s="294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</row>
  </sheetData>
  <mergeCells count="56">
    <mergeCell ref="B14:G14"/>
    <mergeCell ref="C4:G4"/>
    <mergeCell ref="C5:G5"/>
    <mergeCell ref="C9:G9"/>
    <mergeCell ref="C10:G10"/>
    <mergeCell ref="B12:G12"/>
    <mergeCell ref="A38:H38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B84:C84"/>
    <mergeCell ref="B71:C71"/>
    <mergeCell ref="B72:C72"/>
    <mergeCell ref="A73:H73"/>
    <mergeCell ref="B74:C74"/>
    <mergeCell ref="A75:H75"/>
    <mergeCell ref="B76:C76"/>
    <mergeCell ref="A77:H77"/>
    <mergeCell ref="B78:C78"/>
    <mergeCell ref="B80:C80"/>
    <mergeCell ref="A81:H81"/>
    <mergeCell ref="B83:C83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6F55-77BF-4DBE-ABFD-207645DD6B54}">
  <sheetPr>
    <tabColor rgb="FFFF0000"/>
    <pageSetUpPr fitToPage="1"/>
  </sheetPr>
  <dimension ref="A1:AD97"/>
  <sheetViews>
    <sheetView topLeftCell="A63" workbookViewId="0">
      <selection activeCell="Z76" sqref="Z76"/>
    </sheetView>
  </sheetViews>
  <sheetFormatPr defaultColWidth="9.140625" defaultRowHeight="11.25" customHeight="1" x14ac:dyDescent="0.2"/>
  <cols>
    <col min="1" max="1" width="6.7109375" style="89" customWidth="1"/>
    <col min="2" max="2" width="20.140625" style="89" customWidth="1"/>
    <col min="3" max="3" width="41.140625" style="89" customWidth="1"/>
    <col min="4" max="4" width="16" style="89" customWidth="1"/>
    <col min="5" max="8" width="13.42578125" style="89" customWidth="1"/>
    <col min="9" max="9" width="13.5703125" style="89" bestFit="1" customWidth="1"/>
    <col min="10" max="10" width="89" style="81" hidden="1" customWidth="1"/>
    <col min="11" max="11" width="109.140625" style="81" hidden="1" customWidth="1"/>
    <col min="12" max="12" width="122.5703125" style="81" hidden="1" customWidth="1"/>
    <col min="13" max="13" width="129.28515625" style="81" hidden="1" customWidth="1"/>
    <col min="14" max="17" width="52.85546875" style="81" hidden="1" customWidth="1"/>
    <col min="18" max="19" width="53.7109375" style="81" hidden="1" customWidth="1"/>
    <col min="20" max="20" width="75.5703125" style="81" hidden="1" customWidth="1"/>
    <col min="21" max="21" width="53.7109375" style="81" hidden="1" customWidth="1"/>
    <col min="22" max="22" width="48.7109375" style="81" hidden="1" customWidth="1"/>
    <col min="23" max="23" width="53.7109375" style="81" hidden="1" customWidth="1"/>
    <col min="24" max="24" width="15" style="81" customWidth="1"/>
    <col min="25" max="25" width="11.140625" style="89" customWidth="1"/>
    <col min="26" max="16384" width="9.140625" style="89"/>
  </cols>
  <sheetData>
    <row r="1" spans="1:26" s="63" customFormat="1" ht="15" x14ac:dyDescent="0.25">
      <c r="H1" s="31" t="s">
        <v>103</v>
      </c>
      <c r="Z1" s="64"/>
    </row>
    <row r="2" spans="1:26" s="63" customFormat="1" ht="15" x14ac:dyDescent="0.25">
      <c r="A2" s="32"/>
      <c r="B2" s="32"/>
      <c r="C2" s="32"/>
      <c r="D2" s="32"/>
      <c r="E2" s="32"/>
      <c r="F2" s="32"/>
      <c r="G2" s="32"/>
      <c r="H2" s="31" t="s">
        <v>104</v>
      </c>
      <c r="Z2" s="64"/>
    </row>
    <row r="3" spans="1:26" s="63" customFormat="1" ht="15" x14ac:dyDescent="0.25">
      <c r="A3" s="32"/>
      <c r="B3" s="32"/>
      <c r="C3" s="32"/>
      <c r="D3" s="32"/>
      <c r="E3" s="32"/>
      <c r="F3" s="32"/>
      <c r="G3" s="32"/>
      <c r="H3" s="31"/>
      <c r="Z3" s="64"/>
    </row>
    <row r="4" spans="1:26" s="63" customFormat="1" ht="15" x14ac:dyDescent="0.25">
      <c r="A4" s="32"/>
      <c r="B4" s="32" t="s">
        <v>105</v>
      </c>
      <c r="C4" s="290" t="s">
        <v>214</v>
      </c>
      <c r="D4" s="290"/>
      <c r="E4" s="290"/>
      <c r="F4" s="290"/>
      <c r="G4" s="290"/>
      <c r="H4" s="32"/>
      <c r="J4" s="36" t="s">
        <v>214</v>
      </c>
      <c r="Z4" s="64"/>
    </row>
    <row r="5" spans="1:26" s="63" customFormat="1" ht="10.5" customHeight="1" x14ac:dyDescent="0.25">
      <c r="A5" s="32"/>
      <c r="B5" s="32"/>
      <c r="C5" s="291" t="s">
        <v>106</v>
      </c>
      <c r="D5" s="291"/>
      <c r="E5" s="291"/>
      <c r="F5" s="291"/>
      <c r="G5" s="291"/>
      <c r="H5" s="32"/>
      <c r="Z5" s="64"/>
    </row>
    <row r="6" spans="1:26" s="63" customFormat="1" ht="17.25" customHeight="1" x14ac:dyDescent="0.25">
      <c r="A6" s="32"/>
      <c r="B6" s="32" t="s">
        <v>215</v>
      </c>
      <c r="C6" s="33"/>
      <c r="D6" s="33"/>
      <c r="E6" s="33"/>
      <c r="F6" s="33"/>
      <c r="G6" s="33"/>
      <c r="H6" s="32"/>
      <c r="Z6" s="64"/>
    </row>
    <row r="7" spans="1:26" s="63" customFormat="1" ht="17.25" customHeight="1" x14ac:dyDescent="0.25">
      <c r="A7" s="32"/>
      <c r="B7" s="32"/>
      <c r="C7" s="33"/>
      <c r="D7" s="33"/>
      <c r="E7" s="33"/>
      <c r="F7" s="33"/>
      <c r="G7" s="33"/>
      <c r="H7" s="32"/>
      <c r="Z7" s="64"/>
    </row>
    <row r="8" spans="1:26" s="63" customFormat="1" ht="17.25" customHeight="1" x14ac:dyDescent="0.25">
      <c r="A8" s="32"/>
      <c r="B8" s="34" t="s">
        <v>262</v>
      </c>
      <c r="C8" s="33"/>
      <c r="D8" s="33"/>
      <c r="E8" s="33"/>
      <c r="F8" s="33"/>
      <c r="G8" s="33"/>
      <c r="H8" s="32"/>
      <c r="I8" s="64"/>
      <c r="Z8" s="64"/>
    </row>
    <row r="9" spans="1:26" s="63" customFormat="1" ht="17.25" customHeight="1" x14ac:dyDescent="0.25">
      <c r="A9" s="32"/>
      <c r="B9" s="32"/>
      <c r="C9" s="292"/>
      <c r="D9" s="292"/>
      <c r="E9" s="292"/>
      <c r="F9" s="292"/>
      <c r="G9" s="292"/>
      <c r="H9" s="32"/>
      <c r="I9" s="64"/>
      <c r="Z9" s="64"/>
    </row>
    <row r="10" spans="1:26" s="63" customFormat="1" ht="11.25" customHeight="1" x14ac:dyDescent="0.25">
      <c r="A10" s="35"/>
      <c r="B10" s="35"/>
      <c r="C10" s="291" t="s">
        <v>108</v>
      </c>
      <c r="D10" s="291"/>
      <c r="E10" s="291"/>
      <c r="F10" s="291"/>
      <c r="G10" s="291"/>
      <c r="H10" s="35"/>
      <c r="Z10" s="64"/>
    </row>
    <row r="11" spans="1:26" s="63" customFormat="1" ht="11.25" customHeight="1" x14ac:dyDescent="0.25">
      <c r="A11" s="35"/>
      <c r="B11" s="35"/>
      <c r="C11" s="33"/>
      <c r="D11" s="33"/>
      <c r="E11" s="33"/>
      <c r="F11" s="33"/>
      <c r="G11" s="33"/>
      <c r="H11" s="35"/>
      <c r="Z11" s="64"/>
    </row>
    <row r="12" spans="1:26" s="63" customFormat="1" ht="18" x14ac:dyDescent="0.25">
      <c r="A12" s="35"/>
      <c r="B12" s="293" t="s">
        <v>217</v>
      </c>
      <c r="C12" s="293"/>
      <c r="D12" s="293"/>
      <c r="E12" s="293"/>
      <c r="F12" s="293"/>
      <c r="G12" s="293"/>
      <c r="H12" s="35"/>
    </row>
    <row r="13" spans="1:26" s="63" customFormat="1" ht="11.25" customHeight="1" x14ac:dyDescent="0.25">
      <c r="A13" s="35"/>
      <c r="B13" s="35"/>
      <c r="C13" s="33"/>
      <c r="D13" s="33"/>
      <c r="E13" s="33"/>
      <c r="F13" s="33"/>
      <c r="G13" s="33"/>
      <c r="H13" s="35"/>
    </row>
    <row r="14" spans="1:26" s="63" customFormat="1" ht="23.25" customHeight="1" x14ac:dyDescent="0.25">
      <c r="A14" s="36"/>
      <c r="B14" s="289" t="s">
        <v>109</v>
      </c>
      <c r="C14" s="289"/>
      <c r="D14" s="289"/>
      <c r="E14" s="289"/>
      <c r="F14" s="289"/>
      <c r="G14" s="289"/>
      <c r="H14" s="36"/>
    </row>
    <row r="15" spans="1:26" s="63" customFormat="1" ht="13.5" customHeight="1" x14ac:dyDescent="0.25">
      <c r="A15" s="37"/>
      <c r="B15" s="271" t="s">
        <v>12</v>
      </c>
      <c r="C15" s="271"/>
      <c r="D15" s="271"/>
      <c r="E15" s="271"/>
      <c r="F15" s="271"/>
      <c r="G15" s="271"/>
      <c r="H15" s="37"/>
    </row>
    <row r="16" spans="1:26" s="63" customFormat="1" ht="9.75" customHeight="1" x14ac:dyDescent="0.25">
      <c r="A16" s="32"/>
      <c r="B16" s="32"/>
      <c r="C16" s="32"/>
      <c r="D16" s="38"/>
      <c r="E16" s="38"/>
      <c r="F16" s="38"/>
      <c r="G16" s="39"/>
      <c r="H16" s="39"/>
    </row>
    <row r="17" spans="1:28" s="63" customFormat="1" ht="15" x14ac:dyDescent="0.25">
      <c r="A17" s="40"/>
      <c r="B17" s="284" t="s">
        <v>180</v>
      </c>
      <c r="C17" s="284"/>
      <c r="D17" s="284"/>
      <c r="E17" s="284"/>
      <c r="F17" s="284"/>
      <c r="G17" s="284"/>
      <c r="H17" s="284"/>
    </row>
    <row r="18" spans="1:28" s="69" customFormat="1" ht="9.75" customHeight="1" x14ac:dyDescent="0.25">
      <c r="A18" s="66"/>
      <c r="B18" s="66"/>
      <c r="C18" s="66"/>
      <c r="D18" s="67"/>
      <c r="E18" s="67"/>
      <c r="F18" s="67"/>
      <c r="G18" s="68"/>
      <c r="H18" s="68"/>
    </row>
    <row r="19" spans="1:28" s="69" customFormat="1" ht="16.5" customHeight="1" x14ac:dyDescent="0.25">
      <c r="A19" s="309" t="s">
        <v>36</v>
      </c>
      <c r="B19" s="309" t="s">
        <v>37</v>
      </c>
      <c r="C19" s="309" t="s">
        <v>110</v>
      </c>
      <c r="D19" s="312" t="s">
        <v>111</v>
      </c>
      <c r="E19" s="313"/>
      <c r="F19" s="313"/>
      <c r="G19" s="313"/>
      <c r="H19" s="314"/>
    </row>
    <row r="20" spans="1:28" s="69" customFormat="1" ht="45.75" customHeight="1" x14ac:dyDescent="0.25">
      <c r="A20" s="310"/>
      <c r="B20" s="310"/>
      <c r="C20" s="310"/>
      <c r="D20" s="309" t="s">
        <v>112</v>
      </c>
      <c r="E20" s="309" t="s">
        <v>28</v>
      </c>
      <c r="F20" s="309" t="s">
        <v>31</v>
      </c>
      <c r="G20" s="309" t="s">
        <v>34</v>
      </c>
      <c r="H20" s="309" t="s">
        <v>47</v>
      </c>
    </row>
    <row r="21" spans="1:28" s="69" customFormat="1" ht="27.75" customHeight="1" x14ac:dyDescent="0.25">
      <c r="A21" s="311"/>
      <c r="B21" s="311"/>
      <c r="C21" s="311"/>
      <c r="D21" s="311"/>
      <c r="E21" s="311"/>
      <c r="F21" s="311"/>
      <c r="G21" s="311"/>
      <c r="H21" s="311"/>
    </row>
    <row r="22" spans="1:28" s="69" customFormat="1" ht="15" x14ac:dyDescent="0.25">
      <c r="A22" s="70">
        <v>1</v>
      </c>
      <c r="B22" s="70">
        <v>2</v>
      </c>
      <c r="C22" s="70">
        <v>3</v>
      </c>
      <c r="D22" s="70">
        <v>4</v>
      </c>
      <c r="E22" s="70">
        <v>5</v>
      </c>
      <c r="F22" s="70">
        <v>6</v>
      </c>
      <c r="G22" s="70">
        <v>7</v>
      </c>
      <c r="H22" s="70">
        <v>8</v>
      </c>
    </row>
    <row r="23" spans="1:28" s="69" customFormat="1" ht="15" x14ac:dyDescent="0.25">
      <c r="A23" s="302" t="s">
        <v>113</v>
      </c>
      <c r="B23" s="303"/>
      <c r="C23" s="303"/>
      <c r="D23" s="303"/>
      <c r="E23" s="303"/>
      <c r="F23" s="303"/>
      <c r="G23" s="303"/>
      <c r="H23" s="304"/>
      <c r="M23" s="71" t="s">
        <v>113</v>
      </c>
    </row>
    <row r="24" spans="1:28" s="69" customFormat="1" ht="22.5" x14ac:dyDescent="0.25">
      <c r="A24" s="72">
        <v>1</v>
      </c>
      <c r="B24" s="73" t="s">
        <v>218</v>
      </c>
      <c r="C24" s="73" t="s">
        <v>115</v>
      </c>
      <c r="D24" s="74">
        <v>149.44999999999999</v>
      </c>
      <c r="E24" s="74"/>
      <c r="F24" s="74"/>
      <c r="G24" s="74"/>
      <c r="H24" s="74">
        <v>149.44999999999999</v>
      </c>
      <c r="I24" s="90">
        <f>'[12]01-01-01 доп.1'!N90</f>
        <v>165582.85</v>
      </c>
      <c r="M24" s="71"/>
      <c r="X24" s="69">
        <v>1000</v>
      </c>
      <c r="Y24" s="69">
        <v>1.0820000000000001</v>
      </c>
      <c r="Z24" s="69">
        <v>1.024</v>
      </c>
      <c r="AA24" s="69">
        <f>H24*X24*Y24*Z24</f>
        <v>165585.81760000001</v>
      </c>
      <c r="AB24" s="90">
        <f>I24-AA24</f>
        <v>-2.97</v>
      </c>
    </row>
    <row r="25" spans="1:28" s="69" customFormat="1" ht="22.5" x14ac:dyDescent="0.25">
      <c r="A25" s="72">
        <v>2</v>
      </c>
      <c r="B25" s="73" t="s">
        <v>219</v>
      </c>
      <c r="C25" s="73" t="s">
        <v>220</v>
      </c>
      <c r="D25" s="74">
        <v>19.79</v>
      </c>
      <c r="E25" s="74"/>
      <c r="F25" s="74"/>
      <c r="G25" s="74"/>
      <c r="H25" s="74">
        <v>19.79</v>
      </c>
      <c r="I25" s="90">
        <f>'[12]01-01-02 доп.1'!N81</f>
        <v>21928.73</v>
      </c>
      <c r="M25" s="71"/>
      <c r="X25" s="69">
        <v>1000</v>
      </c>
      <c r="Y25" s="69">
        <v>1.0820000000000001</v>
      </c>
      <c r="Z25" s="69">
        <v>1.024</v>
      </c>
    </row>
    <row r="26" spans="1:28" s="69" customFormat="1" ht="22.5" x14ac:dyDescent="0.25">
      <c r="A26" s="72">
        <v>3</v>
      </c>
      <c r="B26" s="73" t="s">
        <v>221</v>
      </c>
      <c r="C26" s="73" t="s">
        <v>222</v>
      </c>
      <c r="D26" s="74">
        <v>61.41</v>
      </c>
      <c r="E26" s="74"/>
      <c r="F26" s="74"/>
      <c r="G26" s="74"/>
      <c r="H26" s="74">
        <v>61.41</v>
      </c>
      <c r="I26" s="90">
        <f>'[12]01-01-02 доп.2'!N113</f>
        <v>68045.27</v>
      </c>
      <c r="M26" s="71"/>
    </row>
    <row r="27" spans="1:28" s="69" customFormat="1" ht="23.25" x14ac:dyDescent="0.25">
      <c r="A27" s="75"/>
      <c r="B27" s="300" t="s">
        <v>118</v>
      </c>
      <c r="C27" s="301"/>
      <c r="D27" s="76">
        <v>230.65</v>
      </c>
      <c r="E27" s="76"/>
      <c r="F27" s="77"/>
      <c r="G27" s="77"/>
      <c r="H27" s="77">
        <v>230.65</v>
      </c>
      <c r="M27" s="71"/>
      <c r="N27" s="78" t="s">
        <v>118</v>
      </c>
    </row>
    <row r="28" spans="1:28" s="69" customFormat="1" ht="15" x14ac:dyDescent="0.25">
      <c r="A28" s="302" t="s">
        <v>119</v>
      </c>
      <c r="B28" s="303"/>
      <c r="C28" s="303"/>
      <c r="D28" s="303"/>
      <c r="E28" s="303"/>
      <c r="F28" s="303"/>
      <c r="G28" s="303"/>
      <c r="H28" s="304"/>
      <c r="M28" s="71" t="s">
        <v>119</v>
      </c>
      <c r="N28" s="78"/>
    </row>
    <row r="29" spans="1:28" s="69" customFormat="1" ht="15" x14ac:dyDescent="0.25">
      <c r="A29" s="72">
        <v>4</v>
      </c>
      <c r="B29" s="73" t="s">
        <v>223</v>
      </c>
      <c r="C29" s="73" t="s">
        <v>97</v>
      </c>
      <c r="D29" s="74">
        <v>27807.19</v>
      </c>
      <c r="E29" s="74"/>
      <c r="F29" s="74"/>
      <c r="G29" s="74"/>
      <c r="H29" s="74">
        <v>27807.19</v>
      </c>
      <c r="I29" s="90">
        <f>'[12]02-01-01 ПЖ -изм.1'!N830</f>
        <v>30809481.93</v>
      </c>
      <c r="M29" s="71"/>
      <c r="N29" s="78"/>
    </row>
    <row r="30" spans="1:28" s="69" customFormat="1" ht="22.5" x14ac:dyDescent="0.25">
      <c r="A30" s="72">
        <v>5</v>
      </c>
      <c r="B30" s="73" t="s">
        <v>224</v>
      </c>
      <c r="C30" s="73" t="s">
        <v>225</v>
      </c>
      <c r="D30" s="74">
        <v>506.47</v>
      </c>
      <c r="E30" s="74"/>
      <c r="F30" s="74"/>
      <c r="G30" s="74"/>
      <c r="H30" s="74">
        <v>506.47</v>
      </c>
      <c r="I30" s="90">
        <f>'[12]02-01-01 доп.1'!N116</f>
        <v>561156.86</v>
      </c>
      <c r="M30" s="71"/>
      <c r="N30" s="78"/>
    </row>
    <row r="31" spans="1:28" s="69" customFormat="1" ht="15" x14ac:dyDescent="0.25">
      <c r="A31" s="72">
        <v>6</v>
      </c>
      <c r="B31" s="73" t="s">
        <v>226</v>
      </c>
      <c r="C31" s="73" t="s">
        <v>227</v>
      </c>
      <c r="D31" s="74">
        <v>1953.88</v>
      </c>
      <c r="E31" s="74">
        <v>2126.17</v>
      </c>
      <c r="F31" s="74"/>
      <c r="G31" s="74"/>
      <c r="H31" s="74">
        <v>4080.05</v>
      </c>
      <c r="I31" s="90">
        <f>'[12]02-01-01 доп.2'!N489</f>
        <v>4520564.1100000003</v>
      </c>
      <c r="M31" s="71"/>
      <c r="N31" s="78"/>
    </row>
    <row r="32" spans="1:28" s="69" customFormat="1" ht="15" x14ac:dyDescent="0.25">
      <c r="A32" s="72">
        <v>7</v>
      </c>
      <c r="B32" s="73" t="s">
        <v>228</v>
      </c>
      <c r="C32" s="73" t="s">
        <v>123</v>
      </c>
      <c r="D32" s="74">
        <v>2580.7399999999998</v>
      </c>
      <c r="E32" s="74"/>
      <c r="F32" s="74"/>
      <c r="G32" s="74"/>
      <c r="H32" s="74">
        <v>2580.7399999999998</v>
      </c>
      <c r="I32" s="90">
        <f>'[12]02-03-01 АС1 изм.1 '!N1156</f>
        <v>2859379.54</v>
      </c>
      <c r="M32" s="71"/>
      <c r="N32" s="78"/>
    </row>
    <row r="33" spans="1:14" s="69" customFormat="1" ht="22.5" x14ac:dyDescent="0.25">
      <c r="A33" s="72">
        <v>8</v>
      </c>
      <c r="B33" s="73" t="s">
        <v>229</v>
      </c>
      <c r="C33" s="73" t="s">
        <v>125</v>
      </c>
      <c r="D33" s="74">
        <v>286.92</v>
      </c>
      <c r="E33" s="74"/>
      <c r="F33" s="74"/>
      <c r="G33" s="74"/>
      <c r="H33" s="74">
        <v>286.92</v>
      </c>
      <c r="I33" s="90">
        <f>'[12]02-03-02 АС2 изм.1'!N334</f>
        <v>317900.92</v>
      </c>
      <c r="M33" s="71"/>
      <c r="N33" s="78"/>
    </row>
    <row r="34" spans="1:14" s="69" customFormat="1" ht="15" x14ac:dyDescent="0.25">
      <c r="A34" s="72">
        <v>9</v>
      </c>
      <c r="B34" s="73" t="s">
        <v>230</v>
      </c>
      <c r="C34" s="73" t="s">
        <v>231</v>
      </c>
      <c r="D34" s="74">
        <v>41.3</v>
      </c>
      <c r="E34" s="74"/>
      <c r="F34" s="74"/>
      <c r="G34" s="74"/>
      <c r="H34" s="74">
        <v>41.3</v>
      </c>
      <c r="I34" s="90">
        <f>'[12]02-03-01 доп.1'!N185</f>
        <v>45761.38</v>
      </c>
      <c r="M34" s="71"/>
      <c r="N34" s="78"/>
    </row>
    <row r="35" spans="1:14" s="69" customFormat="1" ht="15" x14ac:dyDescent="0.25">
      <c r="A35" s="72">
        <v>10</v>
      </c>
      <c r="B35" s="73" t="s">
        <v>232</v>
      </c>
      <c r="C35" s="73" t="s">
        <v>233</v>
      </c>
      <c r="D35" s="74">
        <v>151.74</v>
      </c>
      <c r="E35" s="74">
        <v>62.53</v>
      </c>
      <c r="F35" s="74"/>
      <c r="G35" s="74"/>
      <c r="H35" s="74">
        <v>214.27</v>
      </c>
      <c r="I35" s="90">
        <f>'[12]02-03-01 доп.2'!N205</f>
        <v>237402.76</v>
      </c>
      <c r="M35" s="71"/>
      <c r="N35" s="78"/>
    </row>
    <row r="36" spans="1:14" s="69" customFormat="1" ht="15" x14ac:dyDescent="0.25">
      <c r="A36" s="72">
        <v>11</v>
      </c>
      <c r="B36" s="73" t="s">
        <v>234</v>
      </c>
      <c r="C36" s="73" t="s">
        <v>235</v>
      </c>
      <c r="D36" s="74">
        <v>1459.74</v>
      </c>
      <c r="E36" s="74"/>
      <c r="F36" s="74"/>
      <c r="G36" s="74"/>
      <c r="H36" s="74">
        <v>1459.74</v>
      </c>
      <c r="I36" s="90">
        <f>'[12]02-03-01 доп.3'!N508</f>
        <v>1617348.04</v>
      </c>
      <c r="M36" s="71"/>
      <c r="N36" s="78"/>
    </row>
    <row r="37" spans="1:14" s="69" customFormat="1" ht="23.25" x14ac:dyDescent="0.25">
      <c r="A37" s="75"/>
      <c r="B37" s="300" t="s">
        <v>126</v>
      </c>
      <c r="C37" s="301"/>
      <c r="D37" s="76">
        <v>34787.980000000003</v>
      </c>
      <c r="E37" s="76">
        <v>2188.6999999999998</v>
      </c>
      <c r="F37" s="77"/>
      <c r="G37" s="77"/>
      <c r="H37" s="77">
        <v>36976.68</v>
      </c>
      <c r="M37" s="71"/>
      <c r="N37" s="78" t="s">
        <v>126</v>
      </c>
    </row>
    <row r="38" spans="1:14" s="69" customFormat="1" ht="15" x14ac:dyDescent="0.25">
      <c r="A38" s="302" t="s">
        <v>127</v>
      </c>
      <c r="B38" s="303"/>
      <c r="C38" s="303"/>
      <c r="D38" s="303"/>
      <c r="E38" s="303"/>
      <c r="F38" s="303"/>
      <c r="G38" s="303"/>
      <c r="H38" s="304"/>
      <c r="M38" s="71" t="s">
        <v>127</v>
      </c>
      <c r="N38" s="78"/>
    </row>
    <row r="39" spans="1:14" s="69" customFormat="1" ht="15" x14ac:dyDescent="0.25">
      <c r="A39" s="72">
        <v>12</v>
      </c>
      <c r="B39" s="73" t="s">
        <v>236</v>
      </c>
      <c r="C39" s="73" t="s">
        <v>128</v>
      </c>
      <c r="D39" s="74">
        <v>42.54</v>
      </c>
      <c r="E39" s="74">
        <v>204.84</v>
      </c>
      <c r="F39" s="74"/>
      <c r="G39" s="74"/>
      <c r="H39" s="74">
        <v>247.38</v>
      </c>
      <c r="I39" s="90">
        <f>'[12]04-01-01 ЭС1 изм.1'!N264</f>
        <v>274090.07</v>
      </c>
      <c r="M39" s="71"/>
      <c r="N39" s="78"/>
    </row>
    <row r="40" spans="1:14" s="69" customFormat="1" ht="15" x14ac:dyDescent="0.25">
      <c r="A40" s="72">
        <v>13</v>
      </c>
      <c r="B40" s="73" t="s">
        <v>237</v>
      </c>
      <c r="C40" s="73" t="s">
        <v>129</v>
      </c>
      <c r="D40" s="74">
        <v>1334.81</v>
      </c>
      <c r="E40" s="74">
        <v>1902.07</v>
      </c>
      <c r="F40" s="74"/>
      <c r="G40" s="74"/>
      <c r="H40" s="74">
        <v>3236.88</v>
      </c>
      <c r="I40" s="90">
        <f>'[12]04-01-02 ЭС2 изм.1'!N1651</f>
        <v>3586356.97</v>
      </c>
      <c r="M40" s="71"/>
      <c r="N40" s="78"/>
    </row>
    <row r="41" spans="1:14" s="69" customFormat="1" ht="15" x14ac:dyDescent="0.25">
      <c r="A41" s="75"/>
      <c r="B41" s="300" t="s">
        <v>130</v>
      </c>
      <c r="C41" s="301"/>
      <c r="D41" s="76">
        <v>1377.35</v>
      </c>
      <c r="E41" s="76">
        <v>2106.91</v>
      </c>
      <c r="F41" s="77"/>
      <c r="G41" s="77"/>
      <c r="H41" s="77">
        <v>3484.26</v>
      </c>
      <c r="M41" s="71"/>
      <c r="N41" s="78" t="s">
        <v>130</v>
      </c>
    </row>
    <row r="42" spans="1:14" s="69" customFormat="1" ht="15" x14ac:dyDescent="0.25">
      <c r="A42" s="302" t="s">
        <v>238</v>
      </c>
      <c r="B42" s="303"/>
      <c r="C42" s="303"/>
      <c r="D42" s="303"/>
      <c r="E42" s="303"/>
      <c r="F42" s="303"/>
      <c r="G42" s="303"/>
      <c r="H42" s="304"/>
      <c r="M42" s="71" t="s">
        <v>238</v>
      </c>
      <c r="N42" s="78"/>
    </row>
    <row r="43" spans="1:14" s="69" customFormat="1" ht="15" x14ac:dyDescent="0.25">
      <c r="A43" s="72">
        <v>14</v>
      </c>
      <c r="B43" s="73" t="s">
        <v>239</v>
      </c>
      <c r="C43" s="73" t="s">
        <v>240</v>
      </c>
      <c r="D43" s="74">
        <v>343</v>
      </c>
      <c r="E43" s="74">
        <v>55.18</v>
      </c>
      <c r="F43" s="74"/>
      <c r="G43" s="74"/>
      <c r="H43" s="74">
        <v>398.18</v>
      </c>
      <c r="I43" s="90">
        <f>'[12]05-01-01 доп.1'!N322</f>
        <v>441169.35</v>
      </c>
      <c r="M43" s="71"/>
      <c r="N43" s="78"/>
    </row>
    <row r="44" spans="1:14" s="69" customFormat="1" ht="15" x14ac:dyDescent="0.25">
      <c r="A44" s="75"/>
      <c r="B44" s="300" t="s">
        <v>241</v>
      </c>
      <c r="C44" s="301"/>
      <c r="D44" s="76">
        <v>343</v>
      </c>
      <c r="E44" s="76">
        <v>55.18</v>
      </c>
      <c r="F44" s="77"/>
      <c r="G44" s="77"/>
      <c r="H44" s="77">
        <v>398.18</v>
      </c>
      <c r="M44" s="71"/>
      <c r="N44" s="78" t="s">
        <v>241</v>
      </c>
    </row>
    <row r="45" spans="1:14" s="69" customFormat="1" ht="15" x14ac:dyDescent="0.25">
      <c r="A45" s="302" t="s">
        <v>131</v>
      </c>
      <c r="B45" s="303"/>
      <c r="C45" s="303"/>
      <c r="D45" s="303"/>
      <c r="E45" s="303"/>
      <c r="F45" s="303"/>
      <c r="G45" s="303"/>
      <c r="H45" s="304"/>
      <c r="M45" s="71" t="s">
        <v>131</v>
      </c>
      <c r="N45" s="78"/>
    </row>
    <row r="46" spans="1:14" s="69" customFormat="1" ht="15" x14ac:dyDescent="0.25">
      <c r="A46" s="72">
        <v>15</v>
      </c>
      <c r="B46" s="73" t="s">
        <v>242</v>
      </c>
      <c r="C46" s="73" t="s">
        <v>132</v>
      </c>
      <c r="D46" s="74">
        <v>1090.3800000000001</v>
      </c>
      <c r="E46" s="74">
        <v>1.38</v>
      </c>
      <c r="F46" s="74"/>
      <c r="G46" s="74"/>
      <c r="H46" s="74">
        <v>1091.76</v>
      </c>
      <c r="I46" s="90">
        <f>'[12]06-01-01 НВК2 изм.1'!N462</f>
        <v>1209642.05</v>
      </c>
      <c r="M46" s="71"/>
      <c r="N46" s="78"/>
    </row>
    <row r="47" spans="1:14" s="69" customFormat="1" ht="15" x14ac:dyDescent="0.25">
      <c r="A47" s="72">
        <v>16</v>
      </c>
      <c r="B47" s="73" t="s">
        <v>243</v>
      </c>
      <c r="C47" s="73" t="s">
        <v>133</v>
      </c>
      <c r="D47" s="74">
        <v>13006.75</v>
      </c>
      <c r="E47" s="74">
        <v>1052.24</v>
      </c>
      <c r="F47" s="74"/>
      <c r="G47" s="74"/>
      <c r="H47" s="74">
        <v>14058.99</v>
      </c>
      <c r="I47" s="90">
        <f>'[12]+06-01-02_НВК3 изм.1_корр'!N5558</f>
        <v>15576916.67</v>
      </c>
      <c r="M47" s="71"/>
      <c r="N47" s="78"/>
    </row>
    <row r="48" spans="1:14" s="69" customFormat="1" ht="22.5" x14ac:dyDescent="0.25">
      <c r="A48" s="72">
        <v>17</v>
      </c>
      <c r="B48" s="73" t="s">
        <v>244</v>
      </c>
      <c r="C48" s="73" t="s">
        <v>135</v>
      </c>
      <c r="D48" s="74">
        <v>1570.8</v>
      </c>
      <c r="E48" s="74"/>
      <c r="F48" s="74"/>
      <c r="G48" s="74"/>
      <c r="H48" s="74">
        <v>1570.8</v>
      </c>
      <c r="I48" s="90">
        <f>'[12]06-02-01 НВК4 изм.1'!N1070</f>
        <v>1740394.26</v>
      </c>
      <c r="M48" s="71"/>
      <c r="N48" s="78"/>
    </row>
    <row r="49" spans="1:15" s="69" customFormat="1" ht="15" x14ac:dyDescent="0.25">
      <c r="A49" s="72">
        <v>18</v>
      </c>
      <c r="B49" s="73" t="s">
        <v>245</v>
      </c>
      <c r="C49" s="73" t="s">
        <v>137</v>
      </c>
      <c r="D49" s="74">
        <v>2149.02</v>
      </c>
      <c r="E49" s="74"/>
      <c r="F49" s="74"/>
      <c r="G49" s="74"/>
      <c r="H49" s="74">
        <v>2149.02</v>
      </c>
      <c r="I49" s="90">
        <f>'[12]06-02-02 НВК5 изм.1'!N1331</f>
        <v>2381042.38</v>
      </c>
      <c r="M49" s="71"/>
      <c r="N49" s="78"/>
    </row>
    <row r="50" spans="1:15" s="69" customFormat="1" ht="15" x14ac:dyDescent="0.25">
      <c r="A50" s="72">
        <v>19</v>
      </c>
      <c r="B50" s="73" t="s">
        <v>246</v>
      </c>
      <c r="C50" s="73" t="s">
        <v>14</v>
      </c>
      <c r="D50" s="74">
        <v>725.9</v>
      </c>
      <c r="E50" s="74">
        <v>34.619999999999997</v>
      </c>
      <c r="F50" s="74"/>
      <c r="G50" s="74"/>
      <c r="H50" s="74">
        <v>760.52</v>
      </c>
      <c r="I50" s="90">
        <f>'[12]06-03-01 ТС1 изм.1'!N387</f>
        <v>842638.46</v>
      </c>
      <c r="M50" s="71"/>
      <c r="N50" s="78"/>
    </row>
    <row r="51" spans="1:15" s="69" customFormat="1" ht="22.5" x14ac:dyDescent="0.25">
      <c r="A51" s="72">
        <v>20</v>
      </c>
      <c r="B51" s="73" t="s">
        <v>247</v>
      </c>
      <c r="C51" s="73" t="s">
        <v>142</v>
      </c>
      <c r="D51" s="74">
        <v>2453.7600000000002</v>
      </c>
      <c r="E51" s="74"/>
      <c r="F51" s="74"/>
      <c r="G51" s="74"/>
      <c r="H51" s="74">
        <v>2453.7600000000002</v>
      </c>
      <c r="I51" s="90">
        <f>'[12]06-03-02 АС4 изм.1'!N267</f>
        <v>2718691.03</v>
      </c>
      <c r="M51" s="71"/>
      <c r="N51" s="78"/>
    </row>
    <row r="52" spans="1:15" s="69" customFormat="1" ht="22.5" x14ac:dyDescent="0.25">
      <c r="A52" s="72">
        <v>21</v>
      </c>
      <c r="B52" s="73" t="s">
        <v>248</v>
      </c>
      <c r="C52" s="73" t="s">
        <v>143</v>
      </c>
      <c r="D52" s="74">
        <v>1703.35</v>
      </c>
      <c r="E52" s="74">
        <v>63.76</v>
      </c>
      <c r="F52" s="74"/>
      <c r="G52" s="74"/>
      <c r="H52" s="74">
        <v>1767.11</v>
      </c>
      <c r="I52" s="90">
        <f>'[12]06-03-03 ТС2 изм.1'!N1360</f>
        <v>1957907.38</v>
      </c>
      <c r="M52" s="71"/>
      <c r="N52" s="78"/>
    </row>
    <row r="53" spans="1:15" s="69" customFormat="1" ht="22.5" x14ac:dyDescent="0.25">
      <c r="A53" s="72">
        <v>22</v>
      </c>
      <c r="B53" s="73" t="s">
        <v>249</v>
      </c>
      <c r="C53" s="73" t="s">
        <v>144</v>
      </c>
      <c r="D53" s="74">
        <v>3300.26</v>
      </c>
      <c r="E53" s="74">
        <v>63.14</v>
      </c>
      <c r="F53" s="74"/>
      <c r="G53" s="74"/>
      <c r="H53" s="74">
        <v>3363.4</v>
      </c>
      <c r="I53" s="90">
        <f>'[12]06-03-04 ТС3 изм.1'!N917</f>
        <v>3726542.49</v>
      </c>
      <c r="M53" s="71"/>
      <c r="N53" s="78"/>
    </row>
    <row r="54" spans="1:15" s="69" customFormat="1" ht="22.5" x14ac:dyDescent="0.25">
      <c r="A54" s="72">
        <v>23</v>
      </c>
      <c r="B54" s="73" t="s">
        <v>250</v>
      </c>
      <c r="C54" s="73" t="s">
        <v>145</v>
      </c>
      <c r="D54" s="74">
        <v>4579.41</v>
      </c>
      <c r="E54" s="74">
        <v>12.55</v>
      </c>
      <c r="F54" s="74"/>
      <c r="G54" s="74"/>
      <c r="H54" s="74">
        <v>4591.96</v>
      </c>
      <c r="I54" s="90">
        <f>'[12]06-04-01 ГСН изм.1'!N663</f>
        <v>5087741.18</v>
      </c>
      <c r="M54" s="71"/>
      <c r="N54" s="78"/>
    </row>
    <row r="55" spans="1:15" s="69" customFormat="1" ht="15" x14ac:dyDescent="0.25">
      <c r="A55" s="72">
        <v>24</v>
      </c>
      <c r="B55" s="73" t="s">
        <v>251</v>
      </c>
      <c r="C55" s="73" t="s">
        <v>252</v>
      </c>
      <c r="D55" s="74">
        <v>563.75</v>
      </c>
      <c r="E55" s="74"/>
      <c r="F55" s="74"/>
      <c r="G55" s="74"/>
      <c r="H55" s="74">
        <v>563.75</v>
      </c>
      <c r="I55" s="90">
        <f>'[12]06-02-02 доп.1'!N318</f>
        <v>624622.19999999995</v>
      </c>
      <c r="M55" s="71"/>
      <c r="N55" s="78"/>
    </row>
    <row r="56" spans="1:15" s="69" customFormat="1" ht="34.5" x14ac:dyDescent="0.25">
      <c r="A56" s="75"/>
      <c r="B56" s="300" t="s">
        <v>146</v>
      </c>
      <c r="C56" s="301"/>
      <c r="D56" s="76">
        <v>31143.38</v>
      </c>
      <c r="E56" s="76">
        <v>1227.69</v>
      </c>
      <c r="F56" s="77"/>
      <c r="G56" s="77"/>
      <c r="H56" s="77">
        <v>32371.07</v>
      </c>
      <c r="M56" s="71"/>
      <c r="N56" s="78" t="s">
        <v>146</v>
      </c>
    </row>
    <row r="57" spans="1:15" s="69" customFormat="1" ht="15" x14ac:dyDescent="0.25">
      <c r="A57" s="302" t="s">
        <v>147</v>
      </c>
      <c r="B57" s="303"/>
      <c r="C57" s="303"/>
      <c r="D57" s="303"/>
      <c r="E57" s="303"/>
      <c r="F57" s="303"/>
      <c r="G57" s="303"/>
      <c r="H57" s="304"/>
      <c r="M57" s="71" t="s">
        <v>147</v>
      </c>
      <c r="N57" s="78"/>
    </row>
    <row r="58" spans="1:15" s="69" customFormat="1" ht="15" x14ac:dyDescent="0.25">
      <c r="A58" s="72">
        <v>25</v>
      </c>
      <c r="B58" s="73" t="s">
        <v>253</v>
      </c>
      <c r="C58" s="73" t="s">
        <v>94</v>
      </c>
      <c r="D58" s="74">
        <v>13629.09</v>
      </c>
      <c r="E58" s="74"/>
      <c r="F58" s="74"/>
      <c r="G58" s="74"/>
      <c r="H58" s="74">
        <v>13629.09</v>
      </c>
      <c r="I58" s="90">
        <f>'[12]07-01-01 ГП1 изм.1'!N458</f>
        <v>15100597.699999999</v>
      </c>
      <c r="M58" s="71"/>
      <c r="N58" s="78"/>
    </row>
    <row r="59" spans="1:15" s="69" customFormat="1" ht="22.5" x14ac:dyDescent="0.25">
      <c r="A59" s="72">
        <v>26</v>
      </c>
      <c r="B59" s="73" t="s">
        <v>254</v>
      </c>
      <c r="C59" s="73" t="s">
        <v>255</v>
      </c>
      <c r="D59" s="74">
        <v>815.23</v>
      </c>
      <c r="E59" s="74"/>
      <c r="F59" s="74"/>
      <c r="G59" s="74"/>
      <c r="H59" s="74">
        <v>815.23</v>
      </c>
      <c r="I59" s="90">
        <f>'[12]07-01-01 доп.1'!N264</f>
        <v>903251.37</v>
      </c>
      <c r="M59" s="71"/>
      <c r="N59" s="78"/>
    </row>
    <row r="60" spans="1:15" s="69" customFormat="1" ht="15" x14ac:dyDescent="0.25">
      <c r="A60" s="72">
        <v>27</v>
      </c>
      <c r="B60" s="73" t="s">
        <v>256</v>
      </c>
      <c r="C60" s="73" t="s">
        <v>257</v>
      </c>
      <c r="D60" s="74">
        <v>49450.96</v>
      </c>
      <c r="E60" s="74"/>
      <c r="F60" s="74"/>
      <c r="G60" s="74"/>
      <c r="H60" s="74">
        <v>49450.96</v>
      </c>
      <c r="I60" s="90">
        <f>'[12]07-01-02 ГП2 изм.1'!N1058</f>
        <v>54790080.979999997</v>
      </c>
      <c r="M60" s="71"/>
      <c r="N60" s="78"/>
    </row>
    <row r="61" spans="1:15" s="69" customFormat="1" ht="23.25" x14ac:dyDescent="0.25">
      <c r="A61" s="75"/>
      <c r="B61" s="300" t="s">
        <v>150</v>
      </c>
      <c r="C61" s="301"/>
      <c r="D61" s="76">
        <v>63895.28</v>
      </c>
      <c r="E61" s="76"/>
      <c r="F61" s="77"/>
      <c r="G61" s="77"/>
      <c r="H61" s="77">
        <v>63895.28</v>
      </c>
      <c r="M61" s="71"/>
      <c r="N61" s="78" t="s">
        <v>150</v>
      </c>
    </row>
    <row r="62" spans="1:15" s="69" customFormat="1" ht="15" x14ac:dyDescent="0.25">
      <c r="A62" s="75"/>
      <c r="B62" s="298" t="s">
        <v>151</v>
      </c>
      <c r="C62" s="299"/>
      <c r="D62" s="76">
        <v>131777.64000000001</v>
      </c>
      <c r="E62" s="76">
        <v>5578.48</v>
      </c>
      <c r="F62" s="77"/>
      <c r="G62" s="77"/>
      <c r="H62" s="77">
        <v>137356.12</v>
      </c>
      <c r="M62" s="71"/>
      <c r="N62" s="78"/>
      <c r="O62" s="79" t="s">
        <v>151</v>
      </c>
    </row>
    <row r="63" spans="1:15" s="69" customFormat="1" ht="15" x14ac:dyDescent="0.25">
      <c r="A63" s="302" t="s">
        <v>152</v>
      </c>
      <c r="B63" s="303"/>
      <c r="C63" s="303"/>
      <c r="D63" s="303"/>
      <c r="E63" s="303"/>
      <c r="F63" s="303"/>
      <c r="G63" s="303"/>
      <c r="H63" s="304"/>
      <c r="M63" s="71" t="s">
        <v>152</v>
      </c>
      <c r="N63" s="78"/>
      <c r="O63" s="79"/>
    </row>
    <row r="64" spans="1:15" s="69" customFormat="1" ht="33.75" x14ac:dyDescent="0.25">
      <c r="A64" s="72">
        <v>28</v>
      </c>
      <c r="B64" s="73" t="s">
        <v>153</v>
      </c>
      <c r="C64" s="73" t="s">
        <v>154</v>
      </c>
      <c r="D64" s="74">
        <v>10805.77</v>
      </c>
      <c r="E64" s="74">
        <v>457.44</v>
      </c>
      <c r="F64" s="74"/>
      <c r="G64" s="74"/>
      <c r="H64" s="74">
        <v>11263.21</v>
      </c>
      <c r="M64" s="71"/>
      <c r="N64" s="78"/>
      <c r="O64" s="79"/>
    </row>
    <row r="65" spans="1:30" s="69" customFormat="1" ht="15" x14ac:dyDescent="0.25">
      <c r="A65" s="75"/>
      <c r="B65" s="300" t="s">
        <v>155</v>
      </c>
      <c r="C65" s="301"/>
      <c r="D65" s="76">
        <v>10805.77</v>
      </c>
      <c r="E65" s="76">
        <v>457.44</v>
      </c>
      <c r="F65" s="77"/>
      <c r="G65" s="77"/>
      <c r="H65" s="77">
        <v>11263.21</v>
      </c>
      <c r="M65" s="71"/>
      <c r="N65" s="78" t="s">
        <v>155</v>
      </c>
      <c r="O65" s="79"/>
    </row>
    <row r="66" spans="1:30" s="69" customFormat="1" ht="15" x14ac:dyDescent="0.25">
      <c r="A66" s="75"/>
      <c r="B66" s="298" t="s">
        <v>156</v>
      </c>
      <c r="C66" s="299"/>
      <c r="D66" s="76">
        <v>142583.41</v>
      </c>
      <c r="E66" s="76">
        <v>6035.92</v>
      </c>
      <c r="F66" s="77"/>
      <c r="G66" s="77"/>
      <c r="H66" s="77">
        <v>148619.32999999999</v>
      </c>
      <c r="M66" s="71"/>
      <c r="N66" s="78"/>
      <c r="O66" s="79" t="s">
        <v>156</v>
      </c>
    </row>
    <row r="67" spans="1:30" s="69" customFormat="1" ht="15" x14ac:dyDescent="0.25">
      <c r="A67" s="302" t="s">
        <v>157</v>
      </c>
      <c r="B67" s="303"/>
      <c r="C67" s="303"/>
      <c r="D67" s="303"/>
      <c r="E67" s="303"/>
      <c r="F67" s="303"/>
      <c r="G67" s="303"/>
      <c r="H67" s="304"/>
      <c r="M67" s="71" t="s">
        <v>157</v>
      </c>
      <c r="N67" s="78"/>
      <c r="O67" s="79"/>
    </row>
    <row r="68" spans="1:30" s="69" customFormat="1" ht="15" x14ac:dyDescent="0.25">
      <c r="A68" s="72">
        <v>29</v>
      </c>
      <c r="B68" s="73" t="s">
        <v>258</v>
      </c>
      <c r="C68" s="73" t="s">
        <v>259</v>
      </c>
      <c r="D68" s="74"/>
      <c r="E68" s="74"/>
      <c r="F68" s="74"/>
      <c r="G68" s="74">
        <v>62.85</v>
      </c>
      <c r="H68" s="74">
        <v>62.85</v>
      </c>
      <c r="I68" s="90">
        <f>'[12]09-01-01 ЭС1 ПНР'!N66</f>
        <v>62852.24</v>
      </c>
      <c r="M68" s="71"/>
      <c r="N68" s="78"/>
      <c r="O68" s="79"/>
    </row>
    <row r="69" spans="1:30" s="69" customFormat="1" ht="22.5" x14ac:dyDescent="0.25">
      <c r="A69" s="72">
        <v>30</v>
      </c>
      <c r="B69" s="73" t="s">
        <v>260</v>
      </c>
      <c r="C69" s="73" t="s">
        <v>261</v>
      </c>
      <c r="D69" s="74"/>
      <c r="E69" s="74"/>
      <c r="F69" s="74"/>
      <c r="G69" s="74">
        <v>193.79</v>
      </c>
      <c r="H69" s="74">
        <v>193.79</v>
      </c>
      <c r="I69" s="90">
        <f>'[12]09-01-02 ЭС2 ПНР'!N106</f>
        <v>193794.44</v>
      </c>
      <c r="M69" s="71"/>
      <c r="N69" s="78"/>
      <c r="O69" s="79"/>
    </row>
    <row r="70" spans="1:30" s="69" customFormat="1" ht="22.5" x14ac:dyDescent="0.25">
      <c r="A70" s="72">
        <v>31</v>
      </c>
      <c r="B70" s="73" t="s">
        <v>158</v>
      </c>
      <c r="C70" s="73" t="s">
        <v>159</v>
      </c>
      <c r="D70" s="74">
        <v>3422</v>
      </c>
      <c r="E70" s="74">
        <v>144.86000000000001</v>
      </c>
      <c r="F70" s="74"/>
      <c r="G70" s="74"/>
      <c r="H70" s="74">
        <v>3566.86</v>
      </c>
      <c r="M70" s="71"/>
      <c r="N70" s="78"/>
      <c r="O70" s="79"/>
    </row>
    <row r="71" spans="1:30" s="69" customFormat="1" ht="15" x14ac:dyDescent="0.25">
      <c r="A71" s="75"/>
      <c r="B71" s="300" t="s">
        <v>160</v>
      </c>
      <c r="C71" s="301"/>
      <c r="D71" s="76">
        <v>3422</v>
      </c>
      <c r="E71" s="76">
        <v>144.86000000000001</v>
      </c>
      <c r="F71" s="77"/>
      <c r="G71" s="77">
        <v>256.64</v>
      </c>
      <c r="H71" s="77">
        <v>3823.5</v>
      </c>
      <c r="M71" s="71"/>
      <c r="N71" s="78" t="s">
        <v>160</v>
      </c>
      <c r="O71" s="79"/>
    </row>
    <row r="72" spans="1:30" s="69" customFormat="1" ht="15" x14ac:dyDescent="0.25">
      <c r="A72" s="75"/>
      <c r="B72" s="298" t="s">
        <v>161</v>
      </c>
      <c r="C72" s="299"/>
      <c r="D72" s="76">
        <v>146005.41</v>
      </c>
      <c r="E72" s="76">
        <v>6180.78</v>
      </c>
      <c r="F72" s="77"/>
      <c r="G72" s="77">
        <v>256.64</v>
      </c>
      <c r="H72" s="77">
        <v>152442.82999999999</v>
      </c>
      <c r="M72" s="71"/>
      <c r="N72" s="78"/>
      <c r="O72" s="79" t="s">
        <v>161</v>
      </c>
    </row>
    <row r="73" spans="1:30" s="69" customFormat="1" ht="48.75" x14ac:dyDescent="0.25">
      <c r="A73" s="302" t="s">
        <v>162</v>
      </c>
      <c r="B73" s="303"/>
      <c r="C73" s="303"/>
      <c r="D73" s="303"/>
      <c r="E73" s="303"/>
      <c r="F73" s="303"/>
      <c r="G73" s="303"/>
      <c r="H73" s="304"/>
      <c r="M73" s="71" t="s">
        <v>162</v>
      </c>
      <c r="N73" s="78"/>
      <c r="O73" s="79"/>
    </row>
    <row r="74" spans="1:30" s="69" customFormat="1" ht="15" x14ac:dyDescent="0.25">
      <c r="A74" s="75"/>
      <c r="B74" s="298" t="s">
        <v>163</v>
      </c>
      <c r="C74" s="299"/>
      <c r="D74" s="76">
        <v>146005.41</v>
      </c>
      <c r="E74" s="76">
        <v>6180.78</v>
      </c>
      <c r="F74" s="77"/>
      <c r="G74" s="77">
        <v>256.64</v>
      </c>
      <c r="H74" s="77">
        <v>152442.82999999999</v>
      </c>
      <c r="M74" s="71"/>
      <c r="N74" s="78"/>
      <c r="O74" s="79" t="s">
        <v>163</v>
      </c>
    </row>
    <row r="75" spans="1:30" s="69" customFormat="1" ht="15" x14ac:dyDescent="0.25">
      <c r="A75" s="302" t="s">
        <v>164</v>
      </c>
      <c r="B75" s="303"/>
      <c r="C75" s="303"/>
      <c r="D75" s="303"/>
      <c r="E75" s="303"/>
      <c r="F75" s="303"/>
      <c r="G75" s="303"/>
      <c r="H75" s="304"/>
      <c r="M75" s="71" t="s">
        <v>164</v>
      </c>
      <c r="N75" s="78"/>
      <c r="O75" s="79"/>
    </row>
    <row r="76" spans="1:30" s="69" customFormat="1" ht="15" x14ac:dyDescent="0.25">
      <c r="A76" s="75"/>
      <c r="B76" s="298" t="s">
        <v>165</v>
      </c>
      <c r="C76" s="299"/>
      <c r="D76" s="76">
        <v>146005.41</v>
      </c>
      <c r="E76" s="76">
        <v>6180.78</v>
      </c>
      <c r="F76" s="77"/>
      <c r="G76" s="77">
        <v>256.64</v>
      </c>
      <c r="H76" s="77">
        <v>152442.82999999999</v>
      </c>
      <c r="I76" s="91">
        <f>SUM(I19:I75)</f>
        <v>152442883.61000001</v>
      </c>
      <c r="M76" s="71"/>
      <c r="N76" s="78"/>
      <c r="O76" s="79" t="s">
        <v>165</v>
      </c>
      <c r="X76" s="69">
        <f>I76/1000</f>
        <v>152442.88360999999</v>
      </c>
      <c r="Y76" s="90">
        <f>H76-X76</f>
        <v>-0.05</v>
      </c>
      <c r="Z76" s="69">
        <f>Y76*1000</f>
        <v>-50</v>
      </c>
    </row>
    <row r="77" spans="1:30" s="69" customFormat="1" ht="15" x14ac:dyDescent="0.25">
      <c r="A77" s="302" t="s">
        <v>166</v>
      </c>
      <c r="B77" s="303"/>
      <c r="C77" s="303"/>
      <c r="D77" s="303"/>
      <c r="E77" s="303"/>
      <c r="F77" s="303"/>
      <c r="G77" s="303"/>
      <c r="H77" s="304"/>
      <c r="M77" s="71" t="s">
        <v>166</v>
      </c>
      <c r="N77" s="78"/>
      <c r="O77" s="79"/>
    </row>
    <row r="78" spans="1:30" s="96" customFormat="1" ht="15" x14ac:dyDescent="0.25">
      <c r="A78" s="92">
        <v>34</v>
      </c>
      <c r="B78" s="93"/>
      <c r="C78" s="93" t="s">
        <v>211</v>
      </c>
      <c r="D78" s="94">
        <f>D76*1.0514004</f>
        <v>153510.15</v>
      </c>
      <c r="E78" s="94">
        <f>E76*1.0514</f>
        <v>6498.47</v>
      </c>
      <c r="F78" s="94"/>
      <c r="G78" s="94">
        <f>G76*1.0514</f>
        <v>269.83</v>
      </c>
      <c r="H78" s="94">
        <f>D78+E78+G78</f>
        <v>160278.45000000001</v>
      </c>
      <c r="I78" s="95">
        <f>I76*1.0514</f>
        <v>160278447.83000001</v>
      </c>
      <c r="AC78" s="1"/>
      <c r="AD78" s="22"/>
    </row>
    <row r="79" spans="1:30" s="1" customFormat="1" ht="15" x14ac:dyDescent="0.25">
      <c r="A79" s="46"/>
      <c r="B79" s="44"/>
      <c r="C79" s="97"/>
      <c r="D79" s="45"/>
      <c r="E79" s="45"/>
      <c r="F79" s="45"/>
      <c r="G79" s="45"/>
      <c r="H79" s="45"/>
      <c r="M79" s="42"/>
      <c r="N79" s="49"/>
      <c r="O79" s="50"/>
      <c r="Z79" s="22"/>
      <c r="AD79" s="22"/>
    </row>
    <row r="80" spans="1:30" s="1" customFormat="1" ht="15" x14ac:dyDescent="0.25">
      <c r="A80" s="46"/>
      <c r="B80" s="315" t="s">
        <v>169</v>
      </c>
      <c r="C80" s="316"/>
      <c r="D80" s="47">
        <f>D78</f>
        <v>153510.15</v>
      </c>
      <c r="E80" s="47">
        <f>E78</f>
        <v>6498.47</v>
      </c>
      <c r="F80" s="47"/>
      <c r="G80" s="47">
        <f>G78</f>
        <v>269.83</v>
      </c>
      <c r="H80" s="47">
        <f>H78</f>
        <v>160278.45000000001</v>
      </c>
      <c r="I80" s="47">
        <f>I78/1000</f>
        <v>160278.45000000001</v>
      </c>
      <c r="M80" s="42"/>
      <c r="N80" s="49"/>
      <c r="O80" s="50"/>
      <c r="Q80" s="50"/>
      <c r="X80" s="1">
        <f>H80*1000</f>
        <v>160278450</v>
      </c>
      <c r="Z80" s="22"/>
      <c r="AD80" s="22"/>
    </row>
    <row r="81" spans="1:30" s="1" customFormat="1" ht="15" x14ac:dyDescent="0.25">
      <c r="A81" s="277" t="s">
        <v>170</v>
      </c>
      <c r="B81" s="278"/>
      <c r="C81" s="278"/>
      <c r="D81" s="278"/>
      <c r="E81" s="278"/>
      <c r="F81" s="278"/>
      <c r="G81" s="278"/>
      <c r="H81" s="279"/>
      <c r="M81" s="42"/>
      <c r="N81" s="49"/>
      <c r="O81" s="50"/>
      <c r="Q81" s="50"/>
      <c r="Z81" s="22"/>
      <c r="AD81" s="22"/>
    </row>
    <row r="82" spans="1:30" s="1" customFormat="1" ht="15" x14ac:dyDescent="0.25">
      <c r="A82" s="43">
        <v>35</v>
      </c>
      <c r="B82" s="44" t="s">
        <v>171</v>
      </c>
      <c r="C82" s="44" t="s">
        <v>172</v>
      </c>
      <c r="D82" s="45">
        <f>D80*0.2</f>
        <v>30702.03</v>
      </c>
      <c r="E82" s="45">
        <f>E80*0.2</f>
        <v>1299.69</v>
      </c>
      <c r="F82" s="45"/>
      <c r="G82" s="45">
        <f>G80*0.2</f>
        <v>53.97</v>
      </c>
      <c r="H82" s="45">
        <f>H80*0.2</f>
        <v>32055.69</v>
      </c>
      <c r="M82" s="42"/>
      <c r="N82" s="49"/>
      <c r="O82" s="50"/>
      <c r="Q82" s="50"/>
      <c r="Y82" s="55"/>
      <c r="Z82" s="22"/>
      <c r="AD82" s="22"/>
    </row>
    <row r="83" spans="1:30" s="1" customFormat="1" ht="15" x14ac:dyDescent="0.25">
      <c r="A83" s="46"/>
      <c r="B83" s="280" t="s">
        <v>173</v>
      </c>
      <c r="C83" s="281"/>
      <c r="D83" s="47">
        <f>D82</f>
        <v>30702.03</v>
      </c>
      <c r="E83" s="47">
        <f>E82</f>
        <v>1299.69</v>
      </c>
      <c r="F83" s="48"/>
      <c r="G83" s="48">
        <f>G82</f>
        <v>53.97</v>
      </c>
      <c r="H83" s="48">
        <f>H82</f>
        <v>32055.69</v>
      </c>
      <c r="I83" s="22"/>
      <c r="M83" s="42"/>
      <c r="N83" s="49"/>
      <c r="O83" s="50"/>
      <c r="Q83" s="50"/>
      <c r="Y83" s="55"/>
      <c r="Z83" s="22"/>
      <c r="AD83" s="22"/>
    </row>
    <row r="84" spans="1:30" s="1" customFormat="1" ht="15" x14ac:dyDescent="0.25">
      <c r="A84" s="46"/>
      <c r="B84" s="275" t="s">
        <v>174</v>
      </c>
      <c r="C84" s="276"/>
      <c r="D84" s="47">
        <f>D80+D83</f>
        <v>184212.18</v>
      </c>
      <c r="E84" s="47">
        <f t="shared" ref="E84:G84" si="0">E80+E83</f>
        <v>7798.16</v>
      </c>
      <c r="F84" s="47"/>
      <c r="G84" s="47">
        <f t="shared" si="0"/>
        <v>323.8</v>
      </c>
      <c r="H84" s="47">
        <f>H80+H83</f>
        <v>192334.14</v>
      </c>
      <c r="I84" s="22">
        <f>I80*1.2</f>
        <v>192334.14</v>
      </c>
      <c r="M84" s="42"/>
      <c r="N84" s="49"/>
      <c r="O84" s="50"/>
      <c r="Q84" s="50"/>
      <c r="X84" s="22">
        <f>'[12]реестр ССР2-2'!J41/1000</f>
        <v>192334.14</v>
      </c>
      <c r="Y84" s="55"/>
      <c r="Z84" s="22"/>
    </row>
    <row r="85" spans="1:30" s="56" customFormat="1" ht="11.25" customHeight="1" x14ac:dyDescent="0.2">
      <c r="I85" s="98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55"/>
      <c r="Z85" s="100"/>
      <c r="AA85" s="98"/>
      <c r="AB85" s="98"/>
    </row>
    <row r="86" spans="1:30" s="56" customFormat="1" ht="11.25" customHeight="1" x14ac:dyDescent="0.2"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5"/>
      <c r="Z86" s="98"/>
    </row>
    <row r="87" spans="1:30" s="1" customFormat="1" ht="15" x14ac:dyDescent="0.25">
      <c r="A87" s="51" t="s">
        <v>175</v>
      </c>
      <c r="B87" s="32"/>
      <c r="D87" s="52"/>
      <c r="E87" s="273" t="s">
        <v>176</v>
      </c>
      <c r="F87" s="273"/>
      <c r="G87" s="273"/>
      <c r="H87" s="273"/>
      <c r="R87" s="36" t="s">
        <v>176</v>
      </c>
      <c r="Y87" s="55"/>
    </row>
    <row r="88" spans="1:30" s="55" customFormat="1" ht="18.75" customHeight="1" x14ac:dyDescent="0.25">
      <c r="A88" s="53"/>
      <c r="B88" s="53"/>
      <c r="C88" s="271" t="s">
        <v>177</v>
      </c>
      <c r="D88" s="271"/>
      <c r="E88" s="271"/>
      <c r="F88" s="271"/>
      <c r="G88" s="271"/>
      <c r="H88" s="271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1"/>
    </row>
    <row r="89" spans="1:30" s="1" customFormat="1" ht="15" x14ac:dyDescent="0.25">
      <c r="A89" s="51" t="s">
        <v>178</v>
      </c>
      <c r="B89" s="32"/>
      <c r="D89" s="52"/>
      <c r="E89" s="273" t="s">
        <v>176</v>
      </c>
      <c r="F89" s="273"/>
      <c r="G89" s="273"/>
      <c r="H89" s="273"/>
      <c r="S89" s="36" t="s">
        <v>176</v>
      </c>
    </row>
    <row r="90" spans="1:30" s="55" customFormat="1" ht="18.75" customHeight="1" x14ac:dyDescent="0.25">
      <c r="A90" s="53"/>
      <c r="B90" s="53"/>
      <c r="C90" s="271" t="s">
        <v>177</v>
      </c>
      <c r="D90" s="271"/>
      <c r="E90" s="271"/>
      <c r="F90" s="271"/>
      <c r="G90" s="271"/>
      <c r="H90" s="271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</row>
    <row r="91" spans="1:30" s="1" customFormat="1" ht="15" x14ac:dyDescent="0.25">
      <c r="A91" s="274" t="s">
        <v>179</v>
      </c>
      <c r="B91" s="274"/>
      <c r="C91" s="274"/>
      <c r="D91" s="274"/>
      <c r="E91" s="273" t="s">
        <v>176</v>
      </c>
      <c r="F91" s="273"/>
      <c r="G91" s="273"/>
      <c r="H91" s="273"/>
      <c r="T91" s="36" t="s">
        <v>179</v>
      </c>
      <c r="U91" s="36" t="s">
        <v>176</v>
      </c>
    </row>
    <row r="92" spans="1:30" s="55" customFormat="1" ht="18.75" customHeight="1" x14ac:dyDescent="0.25">
      <c r="A92" s="53"/>
      <c r="B92" s="53"/>
      <c r="C92" s="271" t="s">
        <v>177</v>
      </c>
      <c r="D92" s="271"/>
      <c r="E92" s="271"/>
      <c r="F92" s="271"/>
      <c r="G92" s="271"/>
      <c r="H92" s="271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</row>
    <row r="93" spans="1:30" s="1" customFormat="1" ht="15" x14ac:dyDescent="0.25">
      <c r="A93" s="51" t="s">
        <v>105</v>
      </c>
      <c r="B93" s="32"/>
      <c r="C93" s="272"/>
      <c r="D93" s="272"/>
      <c r="E93" s="273" t="s">
        <v>176</v>
      </c>
      <c r="F93" s="273"/>
      <c r="G93" s="273"/>
      <c r="H93" s="273"/>
      <c r="V93" s="36" t="s">
        <v>8</v>
      </c>
      <c r="W93" s="36" t="s">
        <v>176</v>
      </c>
      <c r="X93" s="36"/>
    </row>
    <row r="94" spans="1:30" s="55" customFormat="1" ht="18.75" customHeight="1" x14ac:dyDescent="0.25">
      <c r="A94" s="53"/>
      <c r="B94" s="53"/>
      <c r="C94" s="271" t="s">
        <v>87</v>
      </c>
      <c r="D94" s="271"/>
      <c r="E94" s="271"/>
      <c r="F94" s="271"/>
      <c r="G94" s="271"/>
      <c r="H94" s="271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</row>
    <row r="95" spans="1:30" s="56" customFormat="1" ht="11.25" customHeight="1" x14ac:dyDescent="0.2"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</row>
    <row r="96" spans="1:30" s="56" customFormat="1" ht="11.25" customHeight="1" x14ac:dyDescent="0.2"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</row>
    <row r="97" spans="10:24" s="56" customFormat="1" ht="11.25" customHeight="1" x14ac:dyDescent="0.2"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</row>
  </sheetData>
  <mergeCells count="55">
    <mergeCell ref="B14:G14"/>
    <mergeCell ref="C4:G4"/>
    <mergeCell ref="C5:G5"/>
    <mergeCell ref="C9:G9"/>
    <mergeCell ref="C10:G10"/>
    <mergeCell ref="B12:G12"/>
    <mergeCell ref="A38:H38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E87:H87"/>
    <mergeCell ref="B71:C71"/>
    <mergeCell ref="B72:C72"/>
    <mergeCell ref="A73:H73"/>
    <mergeCell ref="B74:C74"/>
    <mergeCell ref="A75:H75"/>
    <mergeCell ref="B76:C76"/>
    <mergeCell ref="A77:H77"/>
    <mergeCell ref="B80:C80"/>
    <mergeCell ref="A81:H81"/>
    <mergeCell ref="B83:C83"/>
    <mergeCell ref="B84:C84"/>
    <mergeCell ref="C93:D93"/>
    <mergeCell ref="E93:H93"/>
    <mergeCell ref="C94:H94"/>
    <mergeCell ref="C88:H88"/>
    <mergeCell ref="E89:H89"/>
    <mergeCell ref="C90:H90"/>
    <mergeCell ref="A91:D91"/>
    <mergeCell ref="E91:H91"/>
    <mergeCell ref="C92:H9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4884-5062-402E-83EA-281A3037B748}">
  <sheetPr>
    <tabColor rgb="FF00B0F0"/>
    <pageSetUpPr fitToPage="1"/>
  </sheetPr>
  <dimension ref="A1:AZ113"/>
  <sheetViews>
    <sheetView topLeftCell="A78" workbookViewId="0">
      <selection activeCell="A101" sqref="A101:XFD107"/>
    </sheetView>
  </sheetViews>
  <sheetFormatPr defaultColWidth="9.140625" defaultRowHeight="11.25" customHeight="1" x14ac:dyDescent="0.2"/>
  <cols>
    <col min="1" max="1" width="8.85546875" style="101" customWidth="1"/>
    <col min="2" max="2" width="20.140625" style="56" customWidth="1"/>
    <col min="3" max="4" width="10.42578125" style="56" customWidth="1"/>
    <col min="5" max="5" width="13.28515625" style="56" customWidth="1"/>
    <col min="6" max="6" width="8.5703125" style="56" customWidth="1"/>
    <col min="7" max="7" width="10.7109375" style="56" customWidth="1"/>
    <col min="8" max="8" width="8.42578125" style="56" customWidth="1"/>
    <col min="9" max="9" width="13.140625" style="56" customWidth="1"/>
    <col min="10" max="10" width="12.28515625" style="56" customWidth="1"/>
    <col min="11" max="11" width="8.5703125" style="56" customWidth="1"/>
    <col min="12" max="12" width="13" style="56" customWidth="1"/>
    <col min="13" max="13" width="7.85546875" style="56" customWidth="1"/>
    <col min="14" max="14" width="13.28515625" style="56" customWidth="1"/>
    <col min="15" max="15" width="1.140625" style="56" hidden="1" customWidth="1"/>
    <col min="16" max="16" width="73.85546875" style="56" hidden="1" customWidth="1"/>
    <col min="17" max="17" width="83.42578125" style="56" hidden="1" customWidth="1"/>
    <col min="18" max="24" width="9.140625" style="56"/>
    <col min="25" max="30" width="87.28515625" style="57" hidden="1" customWidth="1"/>
    <col min="31" max="33" width="159" style="57" hidden="1" customWidth="1"/>
    <col min="34" max="34" width="32.28515625" style="57" hidden="1" customWidth="1"/>
    <col min="35" max="35" width="159" style="57" hidden="1" customWidth="1"/>
    <col min="36" max="36" width="34.140625" style="57" hidden="1" customWidth="1"/>
    <col min="37" max="38" width="130" style="57" hidden="1" customWidth="1"/>
    <col min="39" max="42" width="34.140625" style="57" hidden="1" customWidth="1"/>
    <col min="43" max="43" width="130" style="57" hidden="1" customWidth="1"/>
    <col min="44" max="48" width="95.85546875" style="57" hidden="1" customWidth="1"/>
    <col min="49" max="49" width="53.42578125" style="57" hidden="1" customWidth="1"/>
    <col min="50" max="50" width="55.42578125" style="57" hidden="1" customWidth="1"/>
    <col min="51" max="51" width="53.42578125" style="57" hidden="1" customWidth="1"/>
    <col min="52" max="52" width="55.42578125" style="57" hidden="1" customWidth="1"/>
    <col min="53" max="16384" width="9.140625" style="56"/>
  </cols>
  <sheetData>
    <row r="1" spans="1:32" s="1" customFormat="1" ht="15" x14ac:dyDescent="0.25"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 t="s">
        <v>0</v>
      </c>
    </row>
    <row r="2" spans="1:32" s="1" customFormat="1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2" t="s">
        <v>1</v>
      </c>
    </row>
    <row r="3" spans="1:32" s="1" customFormat="1" ht="8.25" customHeigh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2"/>
    </row>
    <row r="4" spans="1:32" s="1" customFormat="1" ht="2.25" customHeight="1" x14ac:dyDescent="0.25">
      <c r="A4" s="104"/>
      <c r="B4" s="105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32" s="1" customFormat="1" ht="14.25" customHeight="1" x14ac:dyDescent="0.25">
      <c r="A5" s="104" t="s">
        <v>2</v>
      </c>
      <c r="B5" s="105"/>
      <c r="C5" s="103"/>
      <c r="E5" s="103"/>
      <c r="F5" s="103"/>
      <c r="G5" s="334" t="s">
        <v>263</v>
      </c>
      <c r="H5" s="334"/>
      <c r="I5" s="334"/>
      <c r="J5" s="334"/>
      <c r="K5" s="334"/>
      <c r="L5" s="334"/>
      <c r="M5" s="334"/>
      <c r="N5" s="334"/>
    </row>
    <row r="6" spans="1:32" s="1" customFormat="1" ht="56.25" customHeight="1" x14ac:dyDescent="0.25">
      <c r="A6" s="104" t="s">
        <v>3</v>
      </c>
      <c r="B6" s="105"/>
      <c r="C6" s="103"/>
      <c r="E6" s="106"/>
      <c r="F6" s="106"/>
      <c r="G6" s="340" t="s">
        <v>4</v>
      </c>
      <c r="H6" s="340"/>
      <c r="I6" s="340"/>
      <c r="J6" s="340"/>
      <c r="K6" s="340"/>
      <c r="L6" s="340"/>
      <c r="M6" s="340"/>
      <c r="N6" s="340"/>
      <c r="Y6" s="36" t="s">
        <v>4</v>
      </c>
    </row>
    <row r="7" spans="1:32" s="1" customFormat="1" ht="45" customHeight="1" x14ac:dyDescent="0.25">
      <c r="A7" s="274" t="s">
        <v>5</v>
      </c>
      <c r="B7" s="274"/>
      <c r="C7" s="274"/>
      <c r="D7" s="274"/>
      <c r="E7" s="274"/>
      <c r="F7" s="274"/>
      <c r="G7" s="340" t="s">
        <v>6</v>
      </c>
      <c r="H7" s="340"/>
      <c r="I7" s="340"/>
      <c r="J7" s="340"/>
      <c r="K7" s="340"/>
      <c r="L7" s="340"/>
      <c r="M7" s="340"/>
      <c r="N7" s="340"/>
      <c r="P7" s="107" t="s">
        <v>5</v>
      </c>
      <c r="Q7" s="108" t="s">
        <v>6</v>
      </c>
      <c r="R7" s="36"/>
      <c r="S7" s="36"/>
      <c r="T7" s="36"/>
      <c r="U7" s="36"/>
      <c r="V7" s="36"/>
      <c r="W7" s="36"/>
      <c r="X7" s="36"/>
      <c r="Z7" s="36" t="s">
        <v>6</v>
      </c>
    </row>
    <row r="8" spans="1:32" s="1" customFormat="1" ht="67.5" customHeight="1" x14ac:dyDescent="0.25">
      <c r="A8" s="342" t="s">
        <v>7</v>
      </c>
      <c r="B8" s="342"/>
      <c r="C8" s="342"/>
      <c r="D8" s="342"/>
      <c r="E8" s="342"/>
      <c r="F8" s="342"/>
      <c r="G8" s="340"/>
      <c r="H8" s="340"/>
      <c r="I8" s="340"/>
      <c r="J8" s="340"/>
      <c r="K8" s="340"/>
      <c r="L8" s="340"/>
      <c r="M8" s="340"/>
      <c r="N8" s="340"/>
      <c r="P8" s="107" t="s">
        <v>7</v>
      </c>
      <c r="Q8" s="108"/>
      <c r="R8" s="36"/>
      <c r="S8" s="36"/>
      <c r="T8" s="36"/>
      <c r="U8" s="36"/>
      <c r="V8" s="36"/>
      <c r="W8" s="36"/>
      <c r="X8" s="36"/>
      <c r="AA8" s="36" t="s">
        <v>8</v>
      </c>
    </row>
    <row r="9" spans="1:32" s="1" customFormat="1" ht="33.75" customHeight="1" x14ac:dyDescent="0.25">
      <c r="A9" s="274" t="s">
        <v>264</v>
      </c>
      <c r="B9" s="274"/>
      <c r="C9" s="274"/>
      <c r="D9" s="274"/>
      <c r="E9" s="274"/>
      <c r="F9" s="274"/>
      <c r="G9" s="340"/>
      <c r="H9" s="340"/>
      <c r="I9" s="340"/>
      <c r="J9" s="340"/>
      <c r="K9" s="340"/>
      <c r="L9" s="340"/>
      <c r="M9" s="340"/>
      <c r="N9" s="340"/>
      <c r="P9" s="107" t="s">
        <v>264</v>
      </c>
      <c r="Q9" s="108"/>
      <c r="R9" s="36"/>
      <c r="S9" s="36"/>
      <c r="T9" s="36"/>
      <c r="U9" s="36"/>
      <c r="V9" s="36"/>
      <c r="W9" s="36"/>
      <c r="X9" s="36"/>
      <c r="AB9" s="36" t="s">
        <v>8</v>
      </c>
    </row>
    <row r="10" spans="1:32" s="1" customFormat="1" ht="11.25" customHeight="1" x14ac:dyDescent="0.25">
      <c r="A10" s="341" t="s">
        <v>9</v>
      </c>
      <c r="B10" s="341"/>
      <c r="C10" s="341"/>
      <c r="D10" s="341"/>
      <c r="E10" s="341"/>
      <c r="F10" s="341"/>
      <c r="G10" s="340" t="s">
        <v>10</v>
      </c>
      <c r="H10" s="340"/>
      <c r="I10" s="340"/>
      <c r="J10" s="340"/>
      <c r="K10" s="340"/>
      <c r="L10" s="340"/>
      <c r="M10" s="340"/>
      <c r="N10" s="340"/>
      <c r="P10" s="109"/>
      <c r="Q10" s="109"/>
      <c r="AC10" s="36" t="s">
        <v>10</v>
      </c>
    </row>
    <row r="11" spans="1:32" s="1" customFormat="1" ht="15" x14ac:dyDescent="0.25">
      <c r="A11" s="341" t="s">
        <v>11</v>
      </c>
      <c r="B11" s="341"/>
      <c r="C11" s="341"/>
      <c r="D11" s="341"/>
      <c r="E11" s="341"/>
      <c r="F11" s="341"/>
      <c r="G11" s="340"/>
      <c r="H11" s="340"/>
      <c r="I11" s="340"/>
      <c r="J11" s="340"/>
      <c r="K11" s="340"/>
      <c r="L11" s="340"/>
      <c r="M11" s="340"/>
      <c r="N11" s="340"/>
      <c r="AD11" s="36" t="s">
        <v>8</v>
      </c>
    </row>
    <row r="12" spans="1:32" s="1" customFormat="1" ht="8.25" customHeight="1" x14ac:dyDescent="0.25">
      <c r="A12" s="110"/>
      <c r="B12" s="103"/>
      <c r="C12" s="103"/>
      <c r="D12" s="103"/>
      <c r="E12" s="103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32" s="1" customFormat="1" ht="15" x14ac:dyDescent="0.25">
      <c r="A13" s="343" t="s">
        <v>109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AE13" s="36" t="s">
        <v>265</v>
      </c>
    </row>
    <row r="14" spans="1:32" s="1" customFormat="1" ht="15" x14ac:dyDescent="0.25">
      <c r="A14" s="333" t="s">
        <v>12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</row>
    <row r="15" spans="1:32" s="1" customFormat="1" ht="8.25" customHeight="1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</row>
    <row r="16" spans="1:32" s="1" customFormat="1" ht="15" x14ac:dyDescent="0.25">
      <c r="A16" s="343" t="s">
        <v>109</v>
      </c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N16" s="343"/>
      <c r="AF16" s="36" t="s">
        <v>266</v>
      </c>
    </row>
    <row r="17" spans="1:34" s="1" customFormat="1" ht="15" x14ac:dyDescent="0.25">
      <c r="A17" s="333" t="s">
        <v>13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</row>
    <row r="18" spans="1:34" s="1" customFormat="1" ht="24" customHeight="1" x14ac:dyDescent="0.25">
      <c r="A18" s="338" t="s">
        <v>267</v>
      </c>
      <c r="B18" s="338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</row>
    <row r="19" spans="1:34" s="1" customFormat="1" ht="8.25" customHeight="1" x14ac:dyDescent="0.25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1:34" s="1" customFormat="1" ht="15" x14ac:dyDescent="0.25">
      <c r="A20" s="339" t="s">
        <v>268</v>
      </c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AG20" s="36" t="s">
        <v>269</v>
      </c>
    </row>
    <row r="21" spans="1:34" s="1" customFormat="1" ht="13.5" customHeight="1" x14ac:dyDescent="0.25">
      <c r="A21" s="333" t="s">
        <v>15</v>
      </c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</row>
    <row r="22" spans="1:34" s="1" customFormat="1" ht="15" customHeight="1" x14ac:dyDescent="0.25">
      <c r="A22" s="103" t="s">
        <v>16</v>
      </c>
      <c r="B22" s="113" t="s">
        <v>17</v>
      </c>
      <c r="C22" s="101" t="s">
        <v>18</v>
      </c>
      <c r="D22" s="101"/>
      <c r="E22" s="101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1:34" s="1" customFormat="1" ht="18" customHeight="1" x14ac:dyDescent="0.25">
      <c r="A23" s="103" t="s">
        <v>19</v>
      </c>
      <c r="B23" s="334" t="s">
        <v>270</v>
      </c>
      <c r="C23" s="334"/>
      <c r="D23" s="334"/>
      <c r="E23" s="334"/>
      <c r="F23" s="334"/>
      <c r="G23" s="106"/>
      <c r="H23" s="106"/>
      <c r="I23" s="106"/>
      <c r="J23" s="106"/>
      <c r="K23" s="106"/>
      <c r="L23" s="106"/>
      <c r="M23" s="106"/>
      <c r="N23" s="106"/>
    </row>
    <row r="24" spans="1:34" s="1" customFormat="1" ht="15" x14ac:dyDescent="0.25">
      <c r="A24" s="103"/>
      <c r="B24" s="335" t="s">
        <v>20</v>
      </c>
      <c r="C24" s="335"/>
      <c r="D24" s="335"/>
      <c r="E24" s="335"/>
      <c r="F24" s="335"/>
      <c r="G24" s="114"/>
      <c r="H24" s="114"/>
      <c r="I24" s="114"/>
      <c r="J24" s="114"/>
      <c r="K24" s="114"/>
      <c r="L24" s="114"/>
      <c r="M24" s="115"/>
      <c r="N24" s="114"/>
    </row>
    <row r="25" spans="1:34" s="1" customFormat="1" ht="9.75" customHeight="1" x14ac:dyDescent="0.25">
      <c r="A25" s="103"/>
      <c r="B25" s="103"/>
      <c r="C25" s="103"/>
      <c r="D25" s="116"/>
      <c r="E25" s="116"/>
      <c r="F25" s="116"/>
      <c r="G25" s="116"/>
      <c r="H25" s="116"/>
      <c r="I25" s="116"/>
      <c r="J25" s="116"/>
      <c r="K25" s="116"/>
      <c r="L25" s="116"/>
      <c r="M25" s="114"/>
      <c r="N25" s="114"/>
    </row>
    <row r="26" spans="1:34" s="1" customFormat="1" ht="15" x14ac:dyDescent="0.25">
      <c r="A26" s="117" t="s">
        <v>21</v>
      </c>
      <c r="B26" s="103"/>
      <c r="C26" s="103"/>
      <c r="D26" s="336" t="s">
        <v>22</v>
      </c>
      <c r="E26" s="336"/>
      <c r="F26" s="336"/>
      <c r="G26" s="118"/>
      <c r="H26" s="118"/>
      <c r="I26" s="118"/>
      <c r="J26" s="118"/>
      <c r="K26" s="118"/>
      <c r="L26" s="118"/>
      <c r="M26" s="118"/>
      <c r="N26" s="118"/>
      <c r="AH26" s="36" t="s">
        <v>22</v>
      </c>
    </row>
    <row r="27" spans="1:34" s="1" customFormat="1" ht="9.75" customHeight="1" x14ac:dyDescent="0.25">
      <c r="A27" s="103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117" t="s">
        <v>23</v>
      </c>
      <c r="B28" s="32"/>
      <c r="C28" s="119">
        <v>2384.09</v>
      </c>
      <c r="D28" s="120" t="s">
        <v>271</v>
      </c>
      <c r="E28" s="121" t="s">
        <v>24</v>
      </c>
      <c r="G28" s="32"/>
      <c r="H28" s="32"/>
      <c r="I28" s="32"/>
      <c r="J28" s="32"/>
      <c r="K28" s="32"/>
      <c r="L28" s="122"/>
      <c r="M28" s="122"/>
      <c r="N28" s="32"/>
    </row>
    <row r="29" spans="1:34" s="1" customFormat="1" ht="12.75" customHeight="1" x14ac:dyDescent="0.25">
      <c r="A29" s="103"/>
      <c r="B29" s="39" t="s">
        <v>25</v>
      </c>
      <c r="C29" s="123"/>
      <c r="D29" s="124"/>
      <c r="E29" s="121"/>
      <c r="G29" s="32"/>
    </row>
    <row r="30" spans="1:34" s="1" customFormat="1" ht="12.75" customHeight="1" x14ac:dyDescent="0.25">
      <c r="A30" s="103"/>
      <c r="B30" s="34" t="s">
        <v>26</v>
      </c>
      <c r="C30" s="119">
        <v>1705.48</v>
      </c>
      <c r="D30" s="120" t="s">
        <v>272</v>
      </c>
      <c r="E30" s="121" t="s">
        <v>24</v>
      </c>
      <c r="G30" s="32" t="s">
        <v>27</v>
      </c>
      <c r="I30" s="32"/>
      <c r="J30" s="32"/>
      <c r="K30" s="32"/>
      <c r="L30" s="119">
        <v>170.34</v>
      </c>
      <c r="M30" s="125" t="s">
        <v>273</v>
      </c>
      <c r="N30" s="121" t="s">
        <v>24</v>
      </c>
    </row>
    <row r="31" spans="1:34" s="1" customFormat="1" ht="12.75" customHeight="1" x14ac:dyDescent="0.25">
      <c r="A31" s="103"/>
      <c r="B31" s="34" t="s">
        <v>28</v>
      </c>
      <c r="C31" s="119">
        <v>0</v>
      </c>
      <c r="D31" s="126" t="s">
        <v>32</v>
      </c>
      <c r="E31" s="121" t="s">
        <v>24</v>
      </c>
      <c r="G31" s="32" t="s">
        <v>29</v>
      </c>
      <c r="I31" s="32"/>
      <c r="J31" s="32"/>
      <c r="K31" s="32"/>
      <c r="L31" s="337">
        <v>461.19</v>
      </c>
      <c r="M31" s="337"/>
      <c r="N31" s="121" t="s">
        <v>30</v>
      </c>
    </row>
    <row r="32" spans="1:34" s="1" customFormat="1" ht="12.75" customHeight="1" x14ac:dyDescent="0.25">
      <c r="A32" s="103"/>
      <c r="B32" s="34" t="s">
        <v>31</v>
      </c>
      <c r="C32" s="119">
        <v>0</v>
      </c>
      <c r="D32" s="126" t="s">
        <v>32</v>
      </c>
      <c r="E32" s="121" t="s">
        <v>24</v>
      </c>
      <c r="G32" s="32" t="s">
        <v>33</v>
      </c>
      <c r="I32" s="32"/>
      <c r="J32" s="32"/>
      <c r="K32" s="32"/>
      <c r="L32" s="337">
        <v>117.57</v>
      </c>
      <c r="M32" s="337"/>
      <c r="N32" s="121" t="s">
        <v>30</v>
      </c>
    </row>
    <row r="33" spans="1:40" s="1" customFormat="1" ht="12.75" customHeight="1" x14ac:dyDescent="0.25">
      <c r="A33" s="103"/>
      <c r="B33" s="34" t="s">
        <v>34</v>
      </c>
      <c r="C33" s="119">
        <v>0</v>
      </c>
      <c r="D33" s="120" t="s">
        <v>32</v>
      </c>
      <c r="E33" s="121" t="s">
        <v>24</v>
      </c>
      <c r="G33" s="32"/>
      <c r="H33" s="32"/>
      <c r="I33" s="32"/>
      <c r="J33" s="32"/>
      <c r="K33" s="32"/>
      <c r="L33" s="331" t="s">
        <v>35</v>
      </c>
      <c r="M33" s="331"/>
      <c r="N33" s="32"/>
    </row>
    <row r="34" spans="1:40" s="1" customFormat="1" ht="9.75" customHeight="1" x14ac:dyDescent="0.25">
      <c r="A34" s="127"/>
    </row>
    <row r="35" spans="1:40" s="1" customFormat="1" ht="36" customHeight="1" x14ac:dyDescent="0.25">
      <c r="A35" s="332" t="s">
        <v>36</v>
      </c>
      <c r="B35" s="326" t="s">
        <v>37</v>
      </c>
      <c r="C35" s="326" t="s">
        <v>38</v>
      </c>
      <c r="D35" s="326"/>
      <c r="E35" s="326"/>
      <c r="F35" s="326" t="s">
        <v>39</v>
      </c>
      <c r="G35" s="326" t="s">
        <v>40</v>
      </c>
      <c r="H35" s="326"/>
      <c r="I35" s="326"/>
      <c r="J35" s="326" t="s">
        <v>41</v>
      </c>
      <c r="K35" s="326"/>
      <c r="L35" s="326"/>
      <c r="M35" s="326" t="s">
        <v>42</v>
      </c>
      <c r="N35" s="326" t="s">
        <v>43</v>
      </c>
    </row>
    <row r="36" spans="1:40" s="1" customFormat="1" ht="11.25" customHeight="1" x14ac:dyDescent="0.25">
      <c r="A36" s="332"/>
      <c r="B36" s="326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</row>
    <row r="37" spans="1:40" s="1" customFormat="1" ht="34.5" customHeight="1" x14ac:dyDescent="0.25">
      <c r="A37" s="332"/>
      <c r="B37" s="326"/>
      <c r="C37" s="326"/>
      <c r="D37" s="326"/>
      <c r="E37" s="326"/>
      <c r="F37" s="326"/>
      <c r="G37" s="128" t="s">
        <v>44</v>
      </c>
      <c r="H37" s="128" t="s">
        <v>45</v>
      </c>
      <c r="I37" s="128" t="s">
        <v>46</v>
      </c>
      <c r="J37" s="128" t="s">
        <v>44</v>
      </c>
      <c r="K37" s="128" t="s">
        <v>45</v>
      </c>
      <c r="L37" s="128" t="s">
        <v>47</v>
      </c>
      <c r="M37" s="326"/>
      <c r="N37" s="326"/>
    </row>
    <row r="38" spans="1:40" s="1" customFormat="1" ht="15" x14ac:dyDescent="0.25">
      <c r="A38" s="129">
        <v>1</v>
      </c>
      <c r="B38" s="130">
        <v>2</v>
      </c>
      <c r="C38" s="327">
        <v>3</v>
      </c>
      <c r="D38" s="327"/>
      <c r="E38" s="327"/>
      <c r="F38" s="130">
        <v>4</v>
      </c>
      <c r="G38" s="130">
        <v>5</v>
      </c>
      <c r="H38" s="130">
        <v>6</v>
      </c>
      <c r="I38" s="130">
        <v>7</v>
      </c>
      <c r="J38" s="130">
        <v>8</v>
      </c>
      <c r="K38" s="130">
        <v>9</v>
      </c>
      <c r="L38" s="130">
        <v>10</v>
      </c>
      <c r="M38" s="130">
        <v>11</v>
      </c>
      <c r="N38" s="130">
        <v>12</v>
      </c>
      <c r="O38" s="131"/>
      <c r="P38" s="131"/>
      <c r="Q38" s="131"/>
    </row>
    <row r="39" spans="1:40" s="1" customFormat="1" ht="15" x14ac:dyDescent="0.25">
      <c r="A39" s="328" t="s">
        <v>274</v>
      </c>
      <c r="B39" s="329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30"/>
      <c r="AI39" s="42" t="s">
        <v>274</v>
      </c>
    </row>
    <row r="40" spans="1:40" s="1" customFormat="1" ht="57" x14ac:dyDescent="0.25">
      <c r="A40" s="132" t="s">
        <v>48</v>
      </c>
      <c r="B40" s="133" t="s">
        <v>275</v>
      </c>
      <c r="C40" s="321" t="s">
        <v>276</v>
      </c>
      <c r="D40" s="321"/>
      <c r="E40" s="321"/>
      <c r="F40" s="134" t="s">
        <v>100</v>
      </c>
      <c r="G40" s="135">
        <v>1.33687</v>
      </c>
      <c r="H40" s="136">
        <v>1</v>
      </c>
      <c r="I40" s="137">
        <v>1.33687</v>
      </c>
      <c r="J40" s="138"/>
      <c r="K40" s="135"/>
      <c r="L40" s="138"/>
      <c r="M40" s="135"/>
      <c r="N40" s="139"/>
      <c r="AI40" s="42"/>
      <c r="AJ40" s="49" t="s">
        <v>276</v>
      </c>
    </row>
    <row r="41" spans="1:40" s="1" customFormat="1" ht="15" x14ac:dyDescent="0.25">
      <c r="A41" s="140"/>
      <c r="B41" s="141"/>
      <c r="C41" s="320" t="s">
        <v>277</v>
      </c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2"/>
      <c r="AI41" s="42"/>
      <c r="AJ41" s="49"/>
      <c r="AK41" s="57" t="s">
        <v>277</v>
      </c>
    </row>
    <row r="42" spans="1:40" s="1" customFormat="1" ht="23.25" x14ac:dyDescent="0.25">
      <c r="A42" s="142"/>
      <c r="B42" s="143" t="s">
        <v>49</v>
      </c>
      <c r="C42" s="323" t="s">
        <v>50</v>
      </c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N42" s="324"/>
      <c r="AI42" s="42"/>
      <c r="AJ42" s="49"/>
      <c r="AL42" s="57" t="s">
        <v>50</v>
      </c>
    </row>
    <row r="43" spans="1:40" s="1" customFormat="1" ht="68.25" x14ac:dyDescent="0.25">
      <c r="A43" s="142"/>
      <c r="B43" s="143" t="s">
        <v>51</v>
      </c>
      <c r="C43" s="323" t="s">
        <v>52</v>
      </c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324"/>
      <c r="AI43" s="42"/>
      <c r="AJ43" s="49"/>
      <c r="AL43" s="57" t="s">
        <v>52</v>
      </c>
    </row>
    <row r="44" spans="1:40" s="1" customFormat="1" ht="15" x14ac:dyDescent="0.25">
      <c r="A44" s="144"/>
      <c r="B44" s="143" t="s">
        <v>48</v>
      </c>
      <c r="C44" s="320" t="s">
        <v>53</v>
      </c>
      <c r="D44" s="320"/>
      <c r="E44" s="320"/>
      <c r="F44" s="145"/>
      <c r="G44" s="54"/>
      <c r="H44" s="54"/>
      <c r="I44" s="54"/>
      <c r="J44" s="146">
        <v>1575.16</v>
      </c>
      <c r="K44" s="147">
        <v>1.3225</v>
      </c>
      <c r="L44" s="146">
        <v>2784.9</v>
      </c>
      <c r="M44" s="148">
        <v>44.77</v>
      </c>
      <c r="N44" s="149">
        <v>124679.97</v>
      </c>
      <c r="AI44" s="42"/>
      <c r="AJ44" s="49"/>
      <c r="AM44" s="57" t="s">
        <v>53</v>
      </c>
    </row>
    <row r="45" spans="1:40" s="1" customFormat="1" ht="15" x14ac:dyDescent="0.25">
      <c r="A45" s="144"/>
      <c r="B45" s="143" t="s">
        <v>54</v>
      </c>
      <c r="C45" s="320" t="s">
        <v>55</v>
      </c>
      <c r="D45" s="320"/>
      <c r="E45" s="320"/>
      <c r="F45" s="145"/>
      <c r="G45" s="54"/>
      <c r="H45" s="54"/>
      <c r="I45" s="54"/>
      <c r="J45" s="146">
        <v>9688.57</v>
      </c>
      <c r="K45" s="147">
        <v>1.4375</v>
      </c>
      <c r="L45" s="146">
        <v>18619.02</v>
      </c>
      <c r="M45" s="148">
        <v>13.24</v>
      </c>
      <c r="N45" s="149">
        <v>246515.82</v>
      </c>
      <c r="AI45" s="42"/>
      <c r="AJ45" s="49"/>
      <c r="AM45" s="57" t="s">
        <v>55</v>
      </c>
    </row>
    <row r="46" spans="1:40" s="1" customFormat="1" ht="15" x14ac:dyDescent="0.25">
      <c r="A46" s="144"/>
      <c r="B46" s="143" t="s">
        <v>56</v>
      </c>
      <c r="C46" s="320" t="s">
        <v>57</v>
      </c>
      <c r="D46" s="320"/>
      <c r="E46" s="320"/>
      <c r="F46" s="145"/>
      <c r="G46" s="54"/>
      <c r="H46" s="54"/>
      <c r="I46" s="54"/>
      <c r="J46" s="150">
        <v>545.44000000000005</v>
      </c>
      <c r="K46" s="147">
        <v>1.4375</v>
      </c>
      <c r="L46" s="146">
        <v>1048.2</v>
      </c>
      <c r="M46" s="148">
        <v>44.77</v>
      </c>
      <c r="N46" s="149">
        <v>46927.91</v>
      </c>
      <c r="AI46" s="42"/>
      <c r="AJ46" s="49"/>
      <c r="AM46" s="57" t="s">
        <v>57</v>
      </c>
    </row>
    <row r="47" spans="1:40" s="1" customFormat="1" ht="15" x14ac:dyDescent="0.25">
      <c r="A47" s="151"/>
      <c r="B47" s="143"/>
      <c r="C47" s="320" t="s">
        <v>58</v>
      </c>
      <c r="D47" s="320"/>
      <c r="E47" s="320"/>
      <c r="F47" s="145" t="s">
        <v>59</v>
      </c>
      <c r="G47" s="148">
        <v>189.55</v>
      </c>
      <c r="H47" s="147">
        <v>1.3225</v>
      </c>
      <c r="I47" s="152">
        <v>335.12640449999998</v>
      </c>
      <c r="J47" s="153"/>
      <c r="K47" s="54"/>
      <c r="L47" s="153"/>
      <c r="M47" s="54"/>
      <c r="N47" s="154"/>
      <c r="AI47" s="42"/>
      <c r="AJ47" s="49"/>
      <c r="AN47" s="57" t="s">
        <v>58</v>
      </c>
    </row>
    <row r="48" spans="1:40" s="1" customFormat="1" ht="15" x14ac:dyDescent="0.25">
      <c r="A48" s="151"/>
      <c r="B48" s="143"/>
      <c r="C48" s="320" t="s">
        <v>60</v>
      </c>
      <c r="D48" s="320"/>
      <c r="E48" s="320"/>
      <c r="F48" s="145" t="s">
        <v>59</v>
      </c>
      <c r="G48" s="148">
        <v>38.450000000000003</v>
      </c>
      <c r="H48" s="147">
        <v>1.4375</v>
      </c>
      <c r="I48" s="152">
        <v>73.8913115</v>
      </c>
      <c r="J48" s="153"/>
      <c r="K48" s="54"/>
      <c r="L48" s="153"/>
      <c r="M48" s="54"/>
      <c r="N48" s="154"/>
      <c r="AI48" s="42"/>
      <c r="AJ48" s="49"/>
      <c r="AN48" s="57" t="s">
        <v>60</v>
      </c>
    </row>
    <row r="49" spans="1:43" s="1" customFormat="1" ht="15" x14ac:dyDescent="0.25">
      <c r="A49" s="140"/>
      <c r="B49" s="143"/>
      <c r="C49" s="325" t="s">
        <v>61</v>
      </c>
      <c r="D49" s="325"/>
      <c r="E49" s="325"/>
      <c r="F49" s="155"/>
      <c r="G49" s="156"/>
      <c r="H49" s="156"/>
      <c r="I49" s="156"/>
      <c r="J49" s="157">
        <v>11263.73</v>
      </c>
      <c r="K49" s="156"/>
      <c r="L49" s="157">
        <v>21403.919999999998</v>
      </c>
      <c r="M49" s="156"/>
      <c r="N49" s="158">
        <v>371195.79</v>
      </c>
      <c r="AI49" s="42"/>
      <c r="AJ49" s="49"/>
      <c r="AO49" s="57" t="s">
        <v>61</v>
      </c>
    </row>
    <row r="50" spans="1:43" s="1" customFormat="1" ht="15" x14ac:dyDescent="0.25">
      <c r="A50" s="151"/>
      <c r="B50" s="143"/>
      <c r="C50" s="320" t="s">
        <v>62</v>
      </c>
      <c r="D50" s="320"/>
      <c r="E50" s="320"/>
      <c r="F50" s="145"/>
      <c r="G50" s="54"/>
      <c r="H50" s="54"/>
      <c r="I50" s="54"/>
      <c r="J50" s="153"/>
      <c r="K50" s="54"/>
      <c r="L50" s="146">
        <v>3833.1</v>
      </c>
      <c r="M50" s="54"/>
      <c r="N50" s="149">
        <v>171607.88</v>
      </c>
      <c r="AI50" s="42"/>
      <c r="AJ50" s="49"/>
      <c r="AN50" s="57" t="s">
        <v>62</v>
      </c>
    </row>
    <row r="51" spans="1:43" s="1" customFormat="1" ht="22.5" x14ac:dyDescent="0.25">
      <c r="A51" s="151"/>
      <c r="B51" s="143" t="s">
        <v>90</v>
      </c>
      <c r="C51" s="320" t="s">
        <v>91</v>
      </c>
      <c r="D51" s="320"/>
      <c r="E51" s="320"/>
      <c r="F51" s="145" t="s">
        <v>63</v>
      </c>
      <c r="G51" s="159">
        <v>109</v>
      </c>
      <c r="H51" s="54"/>
      <c r="I51" s="159">
        <v>109</v>
      </c>
      <c r="J51" s="153"/>
      <c r="K51" s="54"/>
      <c r="L51" s="146">
        <v>4178.08</v>
      </c>
      <c r="M51" s="54"/>
      <c r="N51" s="149">
        <v>187052.59</v>
      </c>
      <c r="AI51" s="42"/>
      <c r="AJ51" s="49"/>
      <c r="AN51" s="57" t="s">
        <v>91</v>
      </c>
    </row>
    <row r="52" spans="1:43" s="1" customFormat="1" ht="45" x14ac:dyDescent="0.25">
      <c r="A52" s="151"/>
      <c r="B52" s="143" t="s">
        <v>92</v>
      </c>
      <c r="C52" s="320" t="s">
        <v>93</v>
      </c>
      <c r="D52" s="320"/>
      <c r="E52" s="320"/>
      <c r="F52" s="145" t="s">
        <v>63</v>
      </c>
      <c r="G52" s="159">
        <v>65</v>
      </c>
      <c r="H52" s="148">
        <v>0.85</v>
      </c>
      <c r="I52" s="148">
        <v>55.25</v>
      </c>
      <c r="J52" s="153"/>
      <c r="K52" s="54"/>
      <c r="L52" s="146">
        <v>2117.79</v>
      </c>
      <c r="M52" s="54"/>
      <c r="N52" s="149">
        <v>94813.35</v>
      </c>
      <c r="AI52" s="42"/>
      <c r="AJ52" s="49"/>
      <c r="AN52" s="57" t="s">
        <v>93</v>
      </c>
    </row>
    <row r="53" spans="1:43" s="1" customFormat="1" ht="15" x14ac:dyDescent="0.25">
      <c r="A53" s="160"/>
      <c r="B53" s="161"/>
      <c r="C53" s="321" t="s">
        <v>64</v>
      </c>
      <c r="D53" s="321"/>
      <c r="E53" s="321"/>
      <c r="F53" s="134"/>
      <c r="G53" s="135"/>
      <c r="H53" s="135"/>
      <c r="I53" s="135"/>
      <c r="J53" s="138"/>
      <c r="K53" s="135"/>
      <c r="L53" s="162">
        <v>27699.79</v>
      </c>
      <c r="M53" s="156"/>
      <c r="N53" s="163">
        <v>653061.73</v>
      </c>
      <c r="AI53" s="42"/>
      <c r="AJ53" s="49"/>
      <c r="AP53" s="49" t="s">
        <v>64</v>
      </c>
    </row>
    <row r="54" spans="1:43" s="1" customFormat="1" ht="23.25" x14ac:dyDescent="0.25">
      <c r="A54" s="132" t="s">
        <v>54</v>
      </c>
      <c r="B54" s="133" t="s">
        <v>278</v>
      </c>
      <c r="C54" s="321" t="s">
        <v>98</v>
      </c>
      <c r="D54" s="321"/>
      <c r="E54" s="321"/>
      <c r="F54" s="134" t="s">
        <v>66</v>
      </c>
      <c r="G54" s="135">
        <v>114.97</v>
      </c>
      <c r="H54" s="136">
        <v>1</v>
      </c>
      <c r="I54" s="164">
        <v>114.97</v>
      </c>
      <c r="J54" s="165">
        <v>493.16</v>
      </c>
      <c r="K54" s="166">
        <v>1.012</v>
      </c>
      <c r="L54" s="162">
        <v>57378.99</v>
      </c>
      <c r="M54" s="164">
        <v>8.16</v>
      </c>
      <c r="N54" s="163">
        <v>468212.56</v>
      </c>
      <c r="AI54" s="42"/>
      <c r="AJ54" s="49" t="s">
        <v>98</v>
      </c>
      <c r="AP54" s="49"/>
    </row>
    <row r="55" spans="1:43" s="1" customFormat="1" ht="15" x14ac:dyDescent="0.25">
      <c r="A55" s="140"/>
      <c r="B55" s="141"/>
      <c r="C55" s="320" t="s">
        <v>279</v>
      </c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322"/>
      <c r="AI55" s="42"/>
      <c r="AJ55" s="49"/>
      <c r="AK55" s="57" t="s">
        <v>279</v>
      </c>
      <c r="AP55" s="49"/>
    </row>
    <row r="56" spans="1:43" s="1" customFormat="1" ht="15" x14ac:dyDescent="0.25">
      <c r="A56" s="140"/>
      <c r="B56" s="141"/>
      <c r="C56" s="320" t="s">
        <v>99</v>
      </c>
      <c r="D56" s="320"/>
      <c r="E56" s="320"/>
      <c r="F56" s="320"/>
      <c r="G56" s="320"/>
      <c r="H56" s="320"/>
      <c r="I56" s="320"/>
      <c r="J56" s="320"/>
      <c r="K56" s="320"/>
      <c r="L56" s="320"/>
      <c r="M56" s="320"/>
      <c r="N56" s="322"/>
      <c r="AI56" s="42"/>
      <c r="AJ56" s="49"/>
      <c r="AP56" s="49"/>
      <c r="AQ56" s="57" t="s">
        <v>99</v>
      </c>
    </row>
    <row r="57" spans="1:43" s="1" customFormat="1" ht="15" x14ac:dyDescent="0.25">
      <c r="A57" s="142"/>
      <c r="B57" s="143"/>
      <c r="C57" s="323" t="s">
        <v>77</v>
      </c>
      <c r="D57" s="323"/>
      <c r="E57" s="323"/>
      <c r="F57" s="323"/>
      <c r="G57" s="323"/>
      <c r="H57" s="323"/>
      <c r="I57" s="323"/>
      <c r="J57" s="323"/>
      <c r="K57" s="323"/>
      <c r="L57" s="323"/>
      <c r="M57" s="323"/>
      <c r="N57" s="324"/>
      <c r="AI57" s="42"/>
      <c r="AJ57" s="49"/>
      <c r="AL57" s="57" t="s">
        <v>77</v>
      </c>
      <c r="AP57" s="49"/>
    </row>
    <row r="58" spans="1:43" s="1" customFormat="1" ht="15" x14ac:dyDescent="0.25">
      <c r="A58" s="160"/>
      <c r="B58" s="161"/>
      <c r="C58" s="321" t="s">
        <v>64</v>
      </c>
      <c r="D58" s="321"/>
      <c r="E58" s="321"/>
      <c r="F58" s="134"/>
      <c r="G58" s="135"/>
      <c r="H58" s="135"/>
      <c r="I58" s="135"/>
      <c r="J58" s="138"/>
      <c r="K58" s="135"/>
      <c r="L58" s="162">
        <v>57378.99</v>
      </c>
      <c r="M58" s="156"/>
      <c r="N58" s="163">
        <v>468212.56</v>
      </c>
      <c r="AI58" s="42"/>
      <c r="AJ58" s="49"/>
      <c r="AP58" s="49" t="s">
        <v>64</v>
      </c>
    </row>
    <row r="59" spans="1:43" s="1" customFormat="1" ht="57" x14ac:dyDescent="0.25">
      <c r="A59" s="132" t="s">
        <v>56</v>
      </c>
      <c r="B59" s="133" t="s">
        <v>101</v>
      </c>
      <c r="C59" s="321" t="s">
        <v>280</v>
      </c>
      <c r="D59" s="321"/>
      <c r="E59" s="321"/>
      <c r="F59" s="134" t="s">
        <v>100</v>
      </c>
      <c r="G59" s="135">
        <v>0.77815000000000001</v>
      </c>
      <c r="H59" s="136">
        <v>1</v>
      </c>
      <c r="I59" s="137">
        <v>0.77815000000000001</v>
      </c>
      <c r="J59" s="138"/>
      <c r="K59" s="135"/>
      <c r="L59" s="138"/>
      <c r="M59" s="135"/>
      <c r="N59" s="139"/>
      <c r="AI59" s="42"/>
      <c r="AJ59" s="49" t="s">
        <v>280</v>
      </c>
      <c r="AP59" s="49"/>
    </row>
    <row r="60" spans="1:43" s="1" customFormat="1" ht="15" x14ac:dyDescent="0.25">
      <c r="A60" s="140"/>
      <c r="B60" s="141"/>
      <c r="C60" s="320" t="s">
        <v>281</v>
      </c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2"/>
      <c r="AI60" s="42"/>
      <c r="AJ60" s="49"/>
      <c r="AK60" s="57" t="s">
        <v>281</v>
      </c>
      <c r="AP60" s="49"/>
    </row>
    <row r="61" spans="1:43" s="1" customFormat="1" ht="23.25" x14ac:dyDescent="0.25">
      <c r="A61" s="142"/>
      <c r="B61" s="143" t="s">
        <v>49</v>
      </c>
      <c r="C61" s="323" t="s">
        <v>50</v>
      </c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324"/>
      <c r="AI61" s="42"/>
      <c r="AJ61" s="49"/>
      <c r="AL61" s="57" t="s">
        <v>50</v>
      </c>
      <c r="AP61" s="49"/>
    </row>
    <row r="62" spans="1:43" s="1" customFormat="1" ht="68.25" x14ac:dyDescent="0.25">
      <c r="A62" s="142"/>
      <c r="B62" s="143" t="s">
        <v>51</v>
      </c>
      <c r="C62" s="323" t="s">
        <v>52</v>
      </c>
      <c r="D62" s="323"/>
      <c r="E62" s="323"/>
      <c r="F62" s="323"/>
      <c r="G62" s="323"/>
      <c r="H62" s="323"/>
      <c r="I62" s="323"/>
      <c r="J62" s="323"/>
      <c r="K62" s="323"/>
      <c r="L62" s="323"/>
      <c r="M62" s="323"/>
      <c r="N62" s="324"/>
      <c r="AI62" s="42"/>
      <c r="AJ62" s="49"/>
      <c r="AL62" s="57" t="s">
        <v>52</v>
      </c>
      <c r="AP62" s="49"/>
    </row>
    <row r="63" spans="1:43" s="1" customFormat="1" ht="15" x14ac:dyDescent="0.25">
      <c r="A63" s="144"/>
      <c r="B63" s="143" t="s">
        <v>48</v>
      </c>
      <c r="C63" s="320" t="s">
        <v>53</v>
      </c>
      <c r="D63" s="320"/>
      <c r="E63" s="320"/>
      <c r="F63" s="145"/>
      <c r="G63" s="54"/>
      <c r="H63" s="54"/>
      <c r="I63" s="54"/>
      <c r="J63" s="150">
        <v>991.03</v>
      </c>
      <c r="K63" s="147">
        <v>1.3225</v>
      </c>
      <c r="L63" s="146">
        <v>1019.87</v>
      </c>
      <c r="M63" s="148">
        <v>44.77</v>
      </c>
      <c r="N63" s="149">
        <v>45659.58</v>
      </c>
      <c r="AI63" s="42"/>
      <c r="AJ63" s="49"/>
      <c r="AM63" s="57" t="s">
        <v>53</v>
      </c>
      <c r="AP63" s="49"/>
    </row>
    <row r="64" spans="1:43" s="1" customFormat="1" ht="15" x14ac:dyDescent="0.25">
      <c r="A64" s="144"/>
      <c r="B64" s="143" t="s">
        <v>54</v>
      </c>
      <c r="C64" s="320" t="s">
        <v>55</v>
      </c>
      <c r="D64" s="320"/>
      <c r="E64" s="320"/>
      <c r="F64" s="145"/>
      <c r="G64" s="54"/>
      <c r="H64" s="54"/>
      <c r="I64" s="54"/>
      <c r="J64" s="146">
        <v>9818.43</v>
      </c>
      <c r="K64" s="147">
        <v>1.4375</v>
      </c>
      <c r="L64" s="146">
        <v>10982.8</v>
      </c>
      <c r="M64" s="148">
        <v>13.24</v>
      </c>
      <c r="N64" s="149">
        <v>145412.26999999999</v>
      </c>
      <c r="AI64" s="42"/>
      <c r="AJ64" s="49"/>
      <c r="AM64" s="57" t="s">
        <v>55</v>
      </c>
      <c r="AP64" s="49"/>
    </row>
    <row r="65" spans="1:44" s="1" customFormat="1" ht="15" x14ac:dyDescent="0.25">
      <c r="A65" s="144"/>
      <c r="B65" s="143" t="s">
        <v>56</v>
      </c>
      <c r="C65" s="320" t="s">
        <v>57</v>
      </c>
      <c r="D65" s="320"/>
      <c r="E65" s="320"/>
      <c r="F65" s="145"/>
      <c r="G65" s="54"/>
      <c r="H65" s="54"/>
      <c r="I65" s="54"/>
      <c r="J65" s="150">
        <v>554.48</v>
      </c>
      <c r="K65" s="147">
        <v>1.4375</v>
      </c>
      <c r="L65" s="150">
        <v>620.24</v>
      </c>
      <c r="M65" s="148">
        <v>44.77</v>
      </c>
      <c r="N65" s="149">
        <v>27768.14</v>
      </c>
      <c r="AI65" s="42"/>
      <c r="AJ65" s="49"/>
      <c r="AM65" s="57" t="s">
        <v>57</v>
      </c>
      <c r="AP65" s="49"/>
    </row>
    <row r="66" spans="1:44" s="1" customFormat="1" ht="15" x14ac:dyDescent="0.25">
      <c r="A66" s="151"/>
      <c r="B66" s="143"/>
      <c r="C66" s="320" t="s">
        <v>58</v>
      </c>
      <c r="D66" s="320"/>
      <c r="E66" s="320"/>
      <c r="F66" s="145" t="s">
        <v>59</v>
      </c>
      <c r="G66" s="167">
        <v>122.5</v>
      </c>
      <c r="H66" s="147">
        <v>1.3225</v>
      </c>
      <c r="I66" s="152">
        <v>126.0651634</v>
      </c>
      <c r="J66" s="153"/>
      <c r="K66" s="54"/>
      <c r="L66" s="153"/>
      <c r="M66" s="54"/>
      <c r="N66" s="154"/>
      <c r="AI66" s="42"/>
      <c r="AJ66" s="49"/>
      <c r="AN66" s="57" t="s">
        <v>58</v>
      </c>
      <c r="AP66" s="49"/>
    </row>
    <row r="67" spans="1:44" s="1" customFormat="1" ht="15" x14ac:dyDescent="0.25">
      <c r="A67" s="151"/>
      <c r="B67" s="143"/>
      <c r="C67" s="320" t="s">
        <v>60</v>
      </c>
      <c r="D67" s="320"/>
      <c r="E67" s="320"/>
      <c r="F67" s="145" t="s">
        <v>59</v>
      </c>
      <c r="G67" s="148">
        <v>39.049999999999997</v>
      </c>
      <c r="H67" s="147">
        <v>1.4375</v>
      </c>
      <c r="I67" s="152">
        <v>43.680963900000002</v>
      </c>
      <c r="J67" s="153"/>
      <c r="K67" s="54"/>
      <c r="L67" s="153"/>
      <c r="M67" s="54"/>
      <c r="N67" s="154"/>
      <c r="AI67" s="42"/>
      <c r="AJ67" s="49"/>
      <c r="AN67" s="57" t="s">
        <v>60</v>
      </c>
      <c r="AP67" s="49"/>
    </row>
    <row r="68" spans="1:44" s="1" customFormat="1" ht="15" x14ac:dyDescent="0.25">
      <c r="A68" s="140"/>
      <c r="B68" s="143"/>
      <c r="C68" s="325" t="s">
        <v>61</v>
      </c>
      <c r="D68" s="325"/>
      <c r="E68" s="325"/>
      <c r="F68" s="155"/>
      <c r="G68" s="156"/>
      <c r="H68" s="156"/>
      <c r="I68" s="156"/>
      <c r="J68" s="157">
        <v>10809.46</v>
      </c>
      <c r="K68" s="156"/>
      <c r="L68" s="157">
        <v>12002.67</v>
      </c>
      <c r="M68" s="156"/>
      <c r="N68" s="158">
        <v>191071.85</v>
      </c>
      <c r="AI68" s="42"/>
      <c r="AJ68" s="49"/>
      <c r="AO68" s="57" t="s">
        <v>61</v>
      </c>
      <c r="AP68" s="49"/>
    </row>
    <row r="69" spans="1:44" s="1" customFormat="1" ht="15" x14ac:dyDescent="0.25">
      <c r="A69" s="151"/>
      <c r="B69" s="143"/>
      <c r="C69" s="320" t="s">
        <v>62</v>
      </c>
      <c r="D69" s="320"/>
      <c r="E69" s="320"/>
      <c r="F69" s="145"/>
      <c r="G69" s="54"/>
      <c r="H69" s="54"/>
      <c r="I69" s="54"/>
      <c r="J69" s="153"/>
      <c r="K69" s="54"/>
      <c r="L69" s="146">
        <v>1640.11</v>
      </c>
      <c r="M69" s="54"/>
      <c r="N69" s="149">
        <v>73427.72</v>
      </c>
      <c r="AI69" s="42"/>
      <c r="AJ69" s="49"/>
      <c r="AN69" s="57" t="s">
        <v>62</v>
      </c>
      <c r="AP69" s="49"/>
    </row>
    <row r="70" spans="1:44" s="1" customFormat="1" ht="22.5" x14ac:dyDescent="0.25">
      <c r="A70" s="151"/>
      <c r="B70" s="143" t="s">
        <v>90</v>
      </c>
      <c r="C70" s="320" t="s">
        <v>91</v>
      </c>
      <c r="D70" s="320"/>
      <c r="E70" s="320"/>
      <c r="F70" s="145" t="s">
        <v>63</v>
      </c>
      <c r="G70" s="159">
        <v>109</v>
      </c>
      <c r="H70" s="54"/>
      <c r="I70" s="159">
        <v>109</v>
      </c>
      <c r="J70" s="153"/>
      <c r="K70" s="54"/>
      <c r="L70" s="146">
        <v>1787.72</v>
      </c>
      <c r="M70" s="54"/>
      <c r="N70" s="149">
        <v>80036.210000000006</v>
      </c>
      <c r="AI70" s="42"/>
      <c r="AJ70" s="49"/>
      <c r="AN70" s="57" t="s">
        <v>91</v>
      </c>
      <c r="AP70" s="49"/>
    </row>
    <row r="71" spans="1:44" s="1" customFormat="1" ht="45" x14ac:dyDescent="0.25">
      <c r="A71" s="151"/>
      <c r="B71" s="143" t="s">
        <v>92</v>
      </c>
      <c r="C71" s="320" t="s">
        <v>93</v>
      </c>
      <c r="D71" s="320"/>
      <c r="E71" s="320"/>
      <c r="F71" s="145" t="s">
        <v>63</v>
      </c>
      <c r="G71" s="159">
        <v>65</v>
      </c>
      <c r="H71" s="148">
        <v>0.85</v>
      </c>
      <c r="I71" s="148">
        <v>55.25</v>
      </c>
      <c r="J71" s="153"/>
      <c r="K71" s="54"/>
      <c r="L71" s="150">
        <v>906.16</v>
      </c>
      <c r="M71" s="54"/>
      <c r="N71" s="149">
        <v>40568.82</v>
      </c>
      <c r="AI71" s="42"/>
      <c r="AJ71" s="49"/>
      <c r="AN71" s="57" t="s">
        <v>93</v>
      </c>
      <c r="AP71" s="49"/>
    </row>
    <row r="72" spans="1:44" s="1" customFormat="1" ht="15" x14ac:dyDescent="0.25">
      <c r="A72" s="160"/>
      <c r="B72" s="161"/>
      <c r="C72" s="321" t="s">
        <v>64</v>
      </c>
      <c r="D72" s="321"/>
      <c r="E72" s="321"/>
      <c r="F72" s="134"/>
      <c r="G72" s="135"/>
      <c r="H72" s="135"/>
      <c r="I72" s="135"/>
      <c r="J72" s="138"/>
      <c r="K72" s="135"/>
      <c r="L72" s="162">
        <v>14696.55</v>
      </c>
      <c r="M72" s="156"/>
      <c r="N72" s="163">
        <v>311676.88</v>
      </c>
      <c r="AI72" s="42"/>
      <c r="AJ72" s="49"/>
      <c r="AP72" s="49" t="s">
        <v>64</v>
      </c>
    </row>
    <row r="73" spans="1:44" s="1" customFormat="1" ht="23.25" x14ac:dyDescent="0.25">
      <c r="A73" s="132" t="s">
        <v>65</v>
      </c>
      <c r="B73" s="133" t="s">
        <v>278</v>
      </c>
      <c r="C73" s="321" t="s">
        <v>98</v>
      </c>
      <c r="D73" s="321"/>
      <c r="E73" s="321"/>
      <c r="F73" s="134" t="s">
        <v>66</v>
      </c>
      <c r="G73" s="135">
        <v>66.92</v>
      </c>
      <c r="H73" s="136">
        <v>1</v>
      </c>
      <c r="I73" s="164">
        <v>66.92</v>
      </c>
      <c r="J73" s="165">
        <v>493.16</v>
      </c>
      <c r="K73" s="166">
        <v>1.012</v>
      </c>
      <c r="L73" s="162">
        <v>33398.29</v>
      </c>
      <c r="M73" s="164">
        <v>8.16</v>
      </c>
      <c r="N73" s="163">
        <v>272530.05</v>
      </c>
      <c r="AI73" s="42"/>
      <c r="AJ73" s="49" t="s">
        <v>98</v>
      </c>
      <c r="AP73" s="49"/>
    </row>
    <row r="74" spans="1:44" s="1" customFormat="1" ht="15" x14ac:dyDescent="0.25">
      <c r="A74" s="140"/>
      <c r="B74" s="141"/>
      <c r="C74" s="320" t="s">
        <v>282</v>
      </c>
      <c r="D74" s="320"/>
      <c r="E74" s="320"/>
      <c r="F74" s="320"/>
      <c r="G74" s="320"/>
      <c r="H74" s="320"/>
      <c r="I74" s="320"/>
      <c r="J74" s="320"/>
      <c r="K74" s="320"/>
      <c r="L74" s="320"/>
      <c r="M74" s="320"/>
      <c r="N74" s="322"/>
      <c r="AI74" s="42"/>
      <c r="AJ74" s="49"/>
      <c r="AK74" s="57" t="s">
        <v>282</v>
      </c>
      <c r="AP74" s="49"/>
    </row>
    <row r="75" spans="1:44" s="1" customFormat="1" ht="15" x14ac:dyDescent="0.25">
      <c r="A75" s="140"/>
      <c r="B75" s="141"/>
      <c r="C75" s="320" t="s">
        <v>99</v>
      </c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2"/>
      <c r="AI75" s="42"/>
      <c r="AJ75" s="49"/>
      <c r="AP75" s="49"/>
      <c r="AQ75" s="57" t="s">
        <v>99</v>
      </c>
    </row>
    <row r="76" spans="1:44" s="1" customFormat="1" ht="15" x14ac:dyDescent="0.25">
      <c r="A76" s="142"/>
      <c r="B76" s="143"/>
      <c r="C76" s="323" t="s">
        <v>77</v>
      </c>
      <c r="D76" s="323"/>
      <c r="E76" s="323"/>
      <c r="F76" s="323"/>
      <c r="G76" s="323"/>
      <c r="H76" s="323"/>
      <c r="I76" s="323"/>
      <c r="J76" s="323"/>
      <c r="K76" s="323"/>
      <c r="L76" s="323"/>
      <c r="M76" s="323"/>
      <c r="N76" s="324"/>
      <c r="AI76" s="42"/>
      <c r="AJ76" s="49"/>
      <c r="AL76" s="57" t="s">
        <v>77</v>
      </c>
      <c r="AP76" s="49"/>
    </row>
    <row r="77" spans="1:44" s="1" customFormat="1" ht="15" x14ac:dyDescent="0.25">
      <c r="A77" s="160"/>
      <c r="B77" s="161"/>
      <c r="C77" s="321" t="s">
        <v>64</v>
      </c>
      <c r="D77" s="321"/>
      <c r="E77" s="321"/>
      <c r="F77" s="134"/>
      <c r="G77" s="135"/>
      <c r="H77" s="135"/>
      <c r="I77" s="135"/>
      <c r="J77" s="138"/>
      <c r="K77" s="135"/>
      <c r="L77" s="162">
        <v>33398.29</v>
      </c>
      <c r="M77" s="156"/>
      <c r="N77" s="163">
        <v>272530.05</v>
      </c>
      <c r="AI77" s="42"/>
      <c r="AJ77" s="49"/>
      <c r="AP77" s="49" t="s">
        <v>64</v>
      </c>
    </row>
    <row r="78" spans="1:44" s="1" customFormat="1" ht="15" x14ac:dyDescent="0.25">
      <c r="A78" s="168"/>
      <c r="B78" s="169"/>
      <c r="C78" s="169"/>
      <c r="D78" s="169"/>
      <c r="E78" s="169"/>
      <c r="F78" s="170"/>
      <c r="G78" s="170"/>
      <c r="H78" s="170"/>
      <c r="I78" s="170"/>
      <c r="J78" s="171"/>
      <c r="K78" s="170"/>
      <c r="L78" s="171"/>
      <c r="M78" s="54"/>
      <c r="N78" s="171"/>
      <c r="AI78" s="42"/>
      <c r="AJ78" s="49"/>
      <c r="AP78" s="49"/>
    </row>
    <row r="79" spans="1:44" s="1" customFormat="1" ht="11.25" hidden="1" customHeight="1" x14ac:dyDescent="0.2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3"/>
      <c r="M79" s="173"/>
      <c r="N79" s="173"/>
    </row>
    <row r="80" spans="1:44" s="1" customFormat="1" ht="15" x14ac:dyDescent="0.25">
      <c r="A80" s="174"/>
      <c r="B80" s="175"/>
      <c r="C80" s="321" t="s">
        <v>84</v>
      </c>
      <c r="D80" s="321"/>
      <c r="E80" s="321"/>
      <c r="F80" s="321"/>
      <c r="G80" s="321"/>
      <c r="H80" s="321"/>
      <c r="I80" s="321"/>
      <c r="J80" s="321"/>
      <c r="K80" s="321"/>
      <c r="L80" s="176"/>
      <c r="M80" s="177"/>
      <c r="N80" s="178"/>
      <c r="AR80" s="49" t="s">
        <v>84</v>
      </c>
    </row>
    <row r="81" spans="1:45" s="1" customFormat="1" ht="16.5" x14ac:dyDescent="0.3">
      <c r="A81" s="179"/>
      <c r="B81" s="143"/>
      <c r="C81" s="320" t="s">
        <v>67</v>
      </c>
      <c r="D81" s="320"/>
      <c r="E81" s="320"/>
      <c r="F81" s="320"/>
      <c r="G81" s="320"/>
      <c r="H81" s="320"/>
      <c r="I81" s="320"/>
      <c r="J81" s="320"/>
      <c r="K81" s="320"/>
      <c r="L81" s="180">
        <v>124183.87</v>
      </c>
      <c r="M81" s="55"/>
      <c r="N81" s="181">
        <v>1303010.25</v>
      </c>
      <c r="O81" s="182"/>
      <c r="P81" s="182"/>
      <c r="Q81" s="182"/>
      <c r="AR81" s="49"/>
      <c r="AS81" s="57" t="s">
        <v>67</v>
      </c>
    </row>
    <row r="82" spans="1:45" s="1" customFormat="1" ht="16.5" x14ac:dyDescent="0.3">
      <c r="A82" s="179"/>
      <c r="B82" s="143"/>
      <c r="C82" s="320" t="s">
        <v>68</v>
      </c>
      <c r="D82" s="320"/>
      <c r="E82" s="320"/>
      <c r="F82" s="320"/>
      <c r="G82" s="320"/>
      <c r="H82" s="320"/>
      <c r="I82" s="320"/>
      <c r="J82" s="320"/>
      <c r="K82" s="320"/>
      <c r="L82" s="183"/>
      <c r="M82" s="55"/>
      <c r="N82" s="184"/>
      <c r="O82" s="182"/>
      <c r="P82" s="182"/>
      <c r="Q82" s="182"/>
      <c r="AR82" s="49"/>
      <c r="AS82" s="57" t="s">
        <v>68</v>
      </c>
    </row>
    <row r="83" spans="1:45" s="1" customFormat="1" ht="16.5" x14ac:dyDescent="0.3">
      <c r="A83" s="179"/>
      <c r="B83" s="143"/>
      <c r="C83" s="320" t="s">
        <v>69</v>
      </c>
      <c r="D83" s="320"/>
      <c r="E83" s="320"/>
      <c r="F83" s="320"/>
      <c r="G83" s="320"/>
      <c r="H83" s="320"/>
      <c r="I83" s="320"/>
      <c r="J83" s="320"/>
      <c r="K83" s="320"/>
      <c r="L83" s="180">
        <v>3804.77</v>
      </c>
      <c r="M83" s="55"/>
      <c r="N83" s="181">
        <v>170339.55</v>
      </c>
      <c r="O83" s="182"/>
      <c r="P83" s="182"/>
      <c r="Q83" s="182"/>
      <c r="AR83" s="49"/>
      <c r="AS83" s="57" t="s">
        <v>69</v>
      </c>
    </row>
    <row r="84" spans="1:45" s="1" customFormat="1" ht="16.5" x14ac:dyDescent="0.3">
      <c r="A84" s="179"/>
      <c r="B84" s="143"/>
      <c r="C84" s="320" t="s">
        <v>70</v>
      </c>
      <c r="D84" s="320"/>
      <c r="E84" s="320"/>
      <c r="F84" s="320"/>
      <c r="G84" s="320"/>
      <c r="H84" s="320"/>
      <c r="I84" s="320"/>
      <c r="J84" s="320"/>
      <c r="K84" s="320"/>
      <c r="L84" s="180">
        <v>29601.82</v>
      </c>
      <c r="M84" s="55"/>
      <c r="N84" s="181">
        <v>391928.09</v>
      </c>
      <c r="O84" s="182"/>
      <c r="P84" s="182"/>
      <c r="Q84" s="182"/>
      <c r="AR84" s="49"/>
      <c r="AS84" s="57" t="s">
        <v>70</v>
      </c>
    </row>
    <row r="85" spans="1:45" s="1" customFormat="1" ht="16.5" x14ac:dyDescent="0.3">
      <c r="A85" s="179"/>
      <c r="B85" s="143"/>
      <c r="C85" s="320" t="s">
        <v>71</v>
      </c>
      <c r="D85" s="320"/>
      <c r="E85" s="320"/>
      <c r="F85" s="320"/>
      <c r="G85" s="320"/>
      <c r="H85" s="320"/>
      <c r="I85" s="320"/>
      <c r="J85" s="320"/>
      <c r="K85" s="320"/>
      <c r="L85" s="180">
        <v>1668.44</v>
      </c>
      <c r="M85" s="55"/>
      <c r="N85" s="181">
        <v>74696.05</v>
      </c>
      <c r="O85" s="182"/>
      <c r="P85" s="182"/>
      <c r="Q85" s="182"/>
      <c r="AR85" s="49"/>
      <c r="AS85" s="57" t="s">
        <v>71</v>
      </c>
    </row>
    <row r="86" spans="1:45" s="1" customFormat="1" ht="16.5" x14ac:dyDescent="0.3">
      <c r="A86" s="179"/>
      <c r="B86" s="143"/>
      <c r="C86" s="320" t="s">
        <v>72</v>
      </c>
      <c r="D86" s="320"/>
      <c r="E86" s="320"/>
      <c r="F86" s="320"/>
      <c r="G86" s="320"/>
      <c r="H86" s="320"/>
      <c r="I86" s="320"/>
      <c r="J86" s="320"/>
      <c r="K86" s="320"/>
      <c r="L86" s="180">
        <v>90777.279999999999</v>
      </c>
      <c r="M86" s="55"/>
      <c r="N86" s="181">
        <v>740742.61</v>
      </c>
      <c r="O86" s="182"/>
      <c r="P86" s="182"/>
      <c r="Q86" s="182"/>
      <c r="AR86" s="49"/>
      <c r="AS86" s="57" t="s">
        <v>72</v>
      </c>
    </row>
    <row r="87" spans="1:45" s="1" customFormat="1" ht="16.5" x14ac:dyDescent="0.3">
      <c r="A87" s="179"/>
      <c r="B87" s="143"/>
      <c r="C87" s="320" t="s">
        <v>73</v>
      </c>
      <c r="D87" s="320"/>
      <c r="E87" s="320"/>
      <c r="F87" s="320"/>
      <c r="G87" s="320"/>
      <c r="H87" s="320"/>
      <c r="I87" s="320"/>
      <c r="J87" s="320"/>
      <c r="K87" s="320"/>
      <c r="L87" s="180">
        <v>133173.62</v>
      </c>
      <c r="M87" s="55"/>
      <c r="N87" s="181">
        <v>1705481.22</v>
      </c>
      <c r="O87" s="182"/>
      <c r="P87" s="182"/>
      <c r="Q87" s="182"/>
      <c r="AR87" s="49"/>
      <c r="AS87" s="57" t="s">
        <v>73</v>
      </c>
    </row>
    <row r="88" spans="1:45" s="1" customFormat="1" ht="16.5" x14ac:dyDescent="0.3">
      <c r="A88" s="179"/>
      <c r="B88" s="143"/>
      <c r="C88" s="320" t="s">
        <v>68</v>
      </c>
      <c r="D88" s="320"/>
      <c r="E88" s="320"/>
      <c r="F88" s="320"/>
      <c r="G88" s="320"/>
      <c r="H88" s="320"/>
      <c r="I88" s="320"/>
      <c r="J88" s="320"/>
      <c r="K88" s="320"/>
      <c r="L88" s="183"/>
      <c r="M88" s="55"/>
      <c r="N88" s="184"/>
      <c r="O88" s="182"/>
      <c r="P88" s="182"/>
      <c r="Q88" s="182"/>
      <c r="AR88" s="49"/>
      <c r="AS88" s="57" t="s">
        <v>68</v>
      </c>
    </row>
    <row r="89" spans="1:45" s="1" customFormat="1" ht="16.5" x14ac:dyDescent="0.3">
      <c r="A89" s="179"/>
      <c r="B89" s="143"/>
      <c r="C89" s="320" t="s">
        <v>78</v>
      </c>
      <c r="D89" s="320"/>
      <c r="E89" s="320"/>
      <c r="F89" s="320"/>
      <c r="G89" s="320"/>
      <c r="H89" s="320"/>
      <c r="I89" s="320"/>
      <c r="J89" s="320"/>
      <c r="K89" s="320"/>
      <c r="L89" s="180">
        <v>3804.77</v>
      </c>
      <c r="M89" s="55"/>
      <c r="N89" s="181">
        <v>170339.55</v>
      </c>
      <c r="O89" s="182"/>
      <c r="P89" s="182"/>
      <c r="Q89" s="182"/>
      <c r="AR89" s="49"/>
      <c r="AS89" s="57" t="s">
        <v>78</v>
      </c>
    </row>
    <row r="90" spans="1:45" s="1" customFormat="1" ht="16.5" x14ac:dyDescent="0.3">
      <c r="A90" s="179"/>
      <c r="B90" s="143"/>
      <c r="C90" s="320" t="s">
        <v>79</v>
      </c>
      <c r="D90" s="320"/>
      <c r="E90" s="320"/>
      <c r="F90" s="320"/>
      <c r="G90" s="320"/>
      <c r="H90" s="320"/>
      <c r="I90" s="320"/>
      <c r="J90" s="320"/>
      <c r="K90" s="320"/>
      <c r="L90" s="180">
        <v>29601.82</v>
      </c>
      <c r="M90" s="55"/>
      <c r="N90" s="181">
        <v>391928.09</v>
      </c>
      <c r="O90" s="182"/>
      <c r="P90" s="182"/>
      <c r="Q90" s="182"/>
      <c r="AR90" s="49"/>
      <c r="AS90" s="57" t="s">
        <v>79</v>
      </c>
    </row>
    <row r="91" spans="1:45" s="1" customFormat="1" ht="16.5" x14ac:dyDescent="0.3">
      <c r="A91" s="179"/>
      <c r="B91" s="143"/>
      <c r="C91" s="320" t="s">
        <v>80</v>
      </c>
      <c r="D91" s="320"/>
      <c r="E91" s="320"/>
      <c r="F91" s="320"/>
      <c r="G91" s="320"/>
      <c r="H91" s="320"/>
      <c r="I91" s="320"/>
      <c r="J91" s="320"/>
      <c r="K91" s="320"/>
      <c r="L91" s="180">
        <v>1668.44</v>
      </c>
      <c r="M91" s="55"/>
      <c r="N91" s="181">
        <v>74696.05</v>
      </c>
      <c r="O91" s="182"/>
      <c r="P91" s="182"/>
      <c r="Q91" s="182"/>
      <c r="AR91" s="49"/>
      <c r="AS91" s="57" t="s">
        <v>80</v>
      </c>
    </row>
    <row r="92" spans="1:45" s="1" customFormat="1" ht="16.5" x14ac:dyDescent="0.3">
      <c r="A92" s="179"/>
      <c r="B92" s="143"/>
      <c r="C92" s="320" t="s">
        <v>81</v>
      </c>
      <c r="D92" s="320"/>
      <c r="E92" s="320"/>
      <c r="F92" s="320"/>
      <c r="G92" s="320"/>
      <c r="H92" s="320"/>
      <c r="I92" s="320"/>
      <c r="J92" s="320"/>
      <c r="K92" s="320"/>
      <c r="L92" s="180">
        <v>90777.279999999999</v>
      </c>
      <c r="M92" s="55"/>
      <c r="N92" s="181">
        <v>740742.61</v>
      </c>
      <c r="O92" s="182"/>
      <c r="P92" s="182"/>
      <c r="Q92" s="182"/>
      <c r="AR92" s="49"/>
      <c r="AS92" s="57" t="s">
        <v>81</v>
      </c>
    </row>
    <row r="93" spans="1:45" s="1" customFormat="1" ht="16.5" x14ac:dyDescent="0.3">
      <c r="A93" s="179"/>
      <c r="B93" s="143"/>
      <c r="C93" s="320" t="s">
        <v>82</v>
      </c>
      <c r="D93" s="320"/>
      <c r="E93" s="320"/>
      <c r="F93" s="320"/>
      <c r="G93" s="320"/>
      <c r="H93" s="320"/>
      <c r="I93" s="320"/>
      <c r="J93" s="320"/>
      <c r="K93" s="320"/>
      <c r="L93" s="180">
        <v>5965.8</v>
      </c>
      <c r="M93" s="55"/>
      <c r="N93" s="181">
        <v>267088.8</v>
      </c>
      <c r="O93" s="182"/>
      <c r="P93" s="182"/>
      <c r="Q93" s="182"/>
      <c r="AR93" s="49"/>
      <c r="AS93" s="57" t="s">
        <v>82</v>
      </c>
    </row>
    <row r="94" spans="1:45" s="1" customFormat="1" ht="16.5" x14ac:dyDescent="0.3">
      <c r="A94" s="179"/>
      <c r="B94" s="143"/>
      <c r="C94" s="320" t="s">
        <v>83</v>
      </c>
      <c r="D94" s="320"/>
      <c r="E94" s="320"/>
      <c r="F94" s="320"/>
      <c r="G94" s="320"/>
      <c r="H94" s="320"/>
      <c r="I94" s="320"/>
      <c r="J94" s="320"/>
      <c r="K94" s="320"/>
      <c r="L94" s="180">
        <v>3023.95</v>
      </c>
      <c r="M94" s="55"/>
      <c r="N94" s="181">
        <v>135382.17000000001</v>
      </c>
      <c r="O94" s="182"/>
      <c r="P94" s="182"/>
      <c r="Q94" s="182"/>
      <c r="AR94" s="49"/>
      <c r="AS94" s="57" t="s">
        <v>83</v>
      </c>
    </row>
    <row r="95" spans="1:45" s="1" customFormat="1" ht="16.5" x14ac:dyDescent="0.3">
      <c r="A95" s="179"/>
      <c r="B95" s="143"/>
      <c r="C95" s="320" t="s">
        <v>74</v>
      </c>
      <c r="D95" s="320"/>
      <c r="E95" s="320"/>
      <c r="F95" s="320"/>
      <c r="G95" s="320"/>
      <c r="H95" s="320"/>
      <c r="I95" s="320"/>
      <c r="J95" s="320"/>
      <c r="K95" s="320"/>
      <c r="L95" s="180">
        <v>5473.21</v>
      </c>
      <c r="M95" s="55"/>
      <c r="N95" s="181">
        <v>245035.6</v>
      </c>
      <c r="O95" s="182"/>
      <c r="P95" s="182"/>
      <c r="Q95" s="182"/>
      <c r="AR95" s="49"/>
      <c r="AS95" s="57" t="s">
        <v>74</v>
      </c>
    </row>
    <row r="96" spans="1:45" s="1" customFormat="1" ht="16.5" x14ac:dyDescent="0.3">
      <c r="A96" s="179"/>
      <c r="B96" s="143"/>
      <c r="C96" s="320" t="s">
        <v>75</v>
      </c>
      <c r="D96" s="320"/>
      <c r="E96" s="320"/>
      <c r="F96" s="320"/>
      <c r="G96" s="320"/>
      <c r="H96" s="320"/>
      <c r="I96" s="320"/>
      <c r="J96" s="320"/>
      <c r="K96" s="320"/>
      <c r="L96" s="180">
        <v>5965.8</v>
      </c>
      <c r="M96" s="55"/>
      <c r="N96" s="181">
        <v>267088.8</v>
      </c>
      <c r="O96" s="182"/>
      <c r="P96" s="182"/>
      <c r="Q96" s="182"/>
      <c r="AR96" s="49"/>
      <c r="AS96" s="57" t="s">
        <v>75</v>
      </c>
    </row>
    <row r="97" spans="1:52" s="1" customFormat="1" ht="16.5" x14ac:dyDescent="0.3">
      <c r="A97" s="179"/>
      <c r="B97" s="143"/>
      <c r="C97" s="320" t="s">
        <v>76</v>
      </c>
      <c r="D97" s="320"/>
      <c r="E97" s="320"/>
      <c r="F97" s="320"/>
      <c r="G97" s="320"/>
      <c r="H97" s="320"/>
      <c r="I97" s="320"/>
      <c r="J97" s="320"/>
      <c r="K97" s="320"/>
      <c r="L97" s="180">
        <v>3023.95</v>
      </c>
      <c r="M97" s="55"/>
      <c r="N97" s="181">
        <v>135382.17000000001</v>
      </c>
      <c r="O97" s="182"/>
      <c r="P97" s="182"/>
      <c r="Q97" s="182"/>
      <c r="AR97" s="49"/>
      <c r="AS97" s="57" t="s">
        <v>76</v>
      </c>
    </row>
    <row r="98" spans="1:52" s="1" customFormat="1" ht="16.5" x14ac:dyDescent="0.3">
      <c r="A98" s="179"/>
      <c r="B98" s="143"/>
      <c r="C98" s="320" t="s">
        <v>283</v>
      </c>
      <c r="D98" s="320"/>
      <c r="E98" s="320"/>
      <c r="F98" s="320"/>
      <c r="G98" s="320"/>
      <c r="H98" s="320"/>
      <c r="I98" s="320"/>
      <c r="J98" s="320"/>
      <c r="K98" s="320"/>
      <c r="L98" s="180">
        <v>10920.24</v>
      </c>
      <c r="M98" s="55"/>
      <c r="N98" s="181">
        <v>139849.46</v>
      </c>
      <c r="O98" s="182"/>
      <c r="P98" s="182"/>
      <c r="Q98" s="182"/>
      <c r="AR98" s="49"/>
      <c r="AS98" s="57" t="s">
        <v>283</v>
      </c>
    </row>
    <row r="99" spans="1:52" s="1" customFormat="1" ht="16.5" x14ac:dyDescent="0.3">
      <c r="A99" s="179"/>
      <c r="B99" s="185"/>
      <c r="C99" s="317" t="s">
        <v>284</v>
      </c>
      <c r="D99" s="317"/>
      <c r="E99" s="317"/>
      <c r="F99" s="317"/>
      <c r="G99" s="317"/>
      <c r="H99" s="317"/>
      <c r="I99" s="317"/>
      <c r="J99" s="317"/>
      <c r="K99" s="317"/>
      <c r="L99" s="186">
        <v>144093.85999999999</v>
      </c>
      <c r="M99" s="187"/>
      <c r="N99" s="188">
        <v>1845330.68</v>
      </c>
      <c r="O99" s="182"/>
      <c r="P99" s="182"/>
      <c r="Q99" s="182"/>
      <c r="AR99" s="49"/>
      <c r="AT99" s="49" t="s">
        <v>284</v>
      </c>
    </row>
    <row r="100" spans="1:52" s="1" customFormat="1" ht="16.5" x14ac:dyDescent="0.3">
      <c r="A100" s="179"/>
      <c r="B100" s="143"/>
      <c r="C100" s="320" t="s">
        <v>285</v>
      </c>
      <c r="D100" s="320"/>
      <c r="E100" s="320"/>
      <c r="F100" s="320"/>
      <c r="G100" s="320"/>
      <c r="H100" s="320"/>
      <c r="I100" s="320"/>
      <c r="J100" s="320"/>
      <c r="K100" s="320"/>
      <c r="L100" s="180">
        <v>3458.25</v>
      </c>
      <c r="M100" s="55"/>
      <c r="N100" s="181">
        <v>44287.94</v>
      </c>
      <c r="O100" s="182"/>
      <c r="P100" s="182"/>
      <c r="Q100" s="182"/>
      <c r="AR100" s="49"/>
      <c r="AS100" s="57" t="s">
        <v>285</v>
      </c>
      <c r="AT100" s="49"/>
    </row>
    <row r="101" spans="1:52" s="1" customFormat="1" ht="16.5" x14ac:dyDescent="0.3">
      <c r="A101" s="179"/>
      <c r="B101" s="185"/>
      <c r="C101" s="317" t="s">
        <v>284</v>
      </c>
      <c r="D101" s="317"/>
      <c r="E101" s="317"/>
      <c r="F101" s="317"/>
      <c r="G101" s="317"/>
      <c r="H101" s="317"/>
      <c r="I101" s="317"/>
      <c r="J101" s="317"/>
      <c r="K101" s="317"/>
      <c r="L101" s="186">
        <v>147552.10999999999</v>
      </c>
      <c r="M101" s="187"/>
      <c r="N101" s="188">
        <v>1889618.62</v>
      </c>
      <c r="O101" s="182"/>
      <c r="P101" s="182"/>
      <c r="Q101" s="182"/>
      <c r="S101" s="189" t="s">
        <v>286</v>
      </c>
      <c r="AR101" s="49"/>
      <c r="AT101" s="49" t="s">
        <v>284</v>
      </c>
    </row>
    <row r="102" spans="1:52" s="1" customFormat="1" ht="16.5" x14ac:dyDescent="0.3">
      <c r="A102" s="179"/>
      <c r="B102" s="143"/>
      <c r="C102" s="320" t="s">
        <v>287</v>
      </c>
      <c r="D102" s="320"/>
      <c r="E102" s="320"/>
      <c r="F102" s="320"/>
      <c r="G102" s="320"/>
      <c r="H102" s="320"/>
      <c r="I102" s="320"/>
      <c r="J102" s="320"/>
      <c r="K102" s="320"/>
      <c r="L102" s="180">
        <v>7584.18</v>
      </c>
      <c r="M102" s="55"/>
      <c r="N102" s="181">
        <v>97126.399999999994</v>
      </c>
      <c r="O102" s="182"/>
      <c r="P102" s="182"/>
      <c r="Q102" s="182"/>
      <c r="AR102" s="49"/>
      <c r="AS102" s="57" t="s">
        <v>287</v>
      </c>
      <c r="AT102" s="49"/>
    </row>
    <row r="103" spans="1:52" s="1" customFormat="1" ht="16.5" x14ac:dyDescent="0.3">
      <c r="A103" s="179"/>
      <c r="B103" s="185"/>
      <c r="C103" s="317" t="s">
        <v>288</v>
      </c>
      <c r="D103" s="317"/>
      <c r="E103" s="317"/>
      <c r="F103" s="317"/>
      <c r="G103" s="317"/>
      <c r="H103" s="317"/>
      <c r="I103" s="317"/>
      <c r="J103" s="317"/>
      <c r="K103" s="317"/>
      <c r="L103" s="186">
        <v>155136.29</v>
      </c>
      <c r="M103" s="187"/>
      <c r="N103" s="188">
        <v>1986745.02</v>
      </c>
      <c r="O103" s="182"/>
      <c r="P103" s="182"/>
      <c r="Q103" s="182"/>
      <c r="AR103" s="49"/>
      <c r="AT103" s="49" t="s">
        <v>288</v>
      </c>
    </row>
    <row r="104" spans="1:52" s="1" customFormat="1" ht="16.5" x14ac:dyDescent="0.3">
      <c r="A104" s="179"/>
      <c r="B104" s="143"/>
      <c r="C104" s="320" t="s">
        <v>289</v>
      </c>
      <c r="D104" s="320"/>
      <c r="E104" s="320"/>
      <c r="F104" s="320"/>
      <c r="G104" s="320"/>
      <c r="H104" s="320"/>
      <c r="I104" s="320"/>
      <c r="J104" s="320"/>
      <c r="K104" s="320"/>
      <c r="L104" s="180">
        <v>31027.26</v>
      </c>
      <c r="M104" s="55"/>
      <c r="N104" s="181">
        <v>397349</v>
      </c>
      <c r="O104" s="182"/>
      <c r="P104" s="182"/>
      <c r="Q104" s="182"/>
      <c r="AR104" s="49"/>
      <c r="AT104" s="49"/>
      <c r="AU104" s="57" t="s">
        <v>289</v>
      </c>
    </row>
    <row r="105" spans="1:52" s="1" customFormat="1" ht="16.5" x14ac:dyDescent="0.3">
      <c r="A105" s="179"/>
      <c r="B105" s="185"/>
      <c r="C105" s="317" t="s">
        <v>85</v>
      </c>
      <c r="D105" s="317"/>
      <c r="E105" s="317"/>
      <c r="F105" s="317"/>
      <c r="G105" s="317"/>
      <c r="H105" s="317"/>
      <c r="I105" s="317"/>
      <c r="J105" s="317"/>
      <c r="K105" s="317"/>
      <c r="L105" s="186">
        <v>186163.55</v>
      </c>
      <c r="M105" s="187"/>
      <c r="N105" s="188">
        <v>2384094.02</v>
      </c>
      <c r="O105" s="182"/>
      <c r="P105" s="182"/>
      <c r="Q105" s="182"/>
      <c r="AR105" s="49"/>
      <c r="AT105" s="49"/>
      <c r="AV105" s="49" t="s">
        <v>85</v>
      </c>
    </row>
    <row r="106" spans="1:52" s="1" customFormat="1" ht="1.5" customHeight="1" x14ac:dyDescent="0.25">
      <c r="B106" s="171"/>
      <c r="C106" s="169"/>
      <c r="D106" s="169"/>
      <c r="E106" s="169"/>
      <c r="F106" s="169"/>
      <c r="G106" s="169"/>
      <c r="H106" s="169"/>
      <c r="I106" s="169"/>
      <c r="J106" s="169"/>
      <c r="K106" s="169"/>
      <c r="L106" s="186"/>
      <c r="M106" s="190"/>
      <c r="N106" s="191"/>
    </row>
    <row r="107" spans="1:52" s="1" customFormat="1" ht="26.25" customHeight="1" x14ac:dyDescent="0.25">
      <c r="A107" s="192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</row>
    <row r="108" spans="1:52" s="32" customFormat="1" ht="15" x14ac:dyDescent="0.25">
      <c r="A108" s="103"/>
      <c r="B108" s="194" t="s">
        <v>86</v>
      </c>
      <c r="C108" s="318"/>
      <c r="D108" s="318"/>
      <c r="E108" s="318"/>
      <c r="F108" s="318"/>
      <c r="G108" s="318"/>
      <c r="H108" s="319"/>
      <c r="I108" s="319"/>
      <c r="J108" s="319"/>
      <c r="K108" s="319"/>
      <c r="L108" s="31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 t="s">
        <v>8</v>
      </c>
      <c r="AX108" s="36" t="s">
        <v>8</v>
      </c>
      <c r="AY108" s="36"/>
      <c r="AZ108" s="36"/>
    </row>
    <row r="109" spans="1:52" s="195" customFormat="1" ht="16.5" customHeight="1" x14ac:dyDescent="0.25">
      <c r="A109" s="105"/>
      <c r="B109" s="194"/>
      <c r="C109" s="271" t="s">
        <v>87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</row>
    <row r="110" spans="1:52" s="32" customFormat="1" ht="15" x14ac:dyDescent="0.25">
      <c r="A110" s="103"/>
      <c r="B110" s="194" t="s">
        <v>88</v>
      </c>
      <c r="C110" s="318"/>
      <c r="D110" s="318"/>
      <c r="E110" s="318"/>
      <c r="F110" s="318"/>
      <c r="G110" s="318"/>
      <c r="H110" s="319"/>
      <c r="I110" s="319"/>
      <c r="J110" s="319"/>
      <c r="K110" s="319"/>
      <c r="L110" s="31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 t="s">
        <v>8</v>
      </c>
      <c r="AZ110" s="36" t="s">
        <v>8</v>
      </c>
    </row>
    <row r="111" spans="1:52" s="195" customFormat="1" ht="16.5" customHeight="1" x14ac:dyDescent="0.25">
      <c r="A111" s="105"/>
      <c r="C111" s="271" t="s">
        <v>87</v>
      </c>
      <c r="D111" s="271"/>
      <c r="E111" s="271"/>
      <c r="F111" s="271"/>
      <c r="G111" s="271"/>
      <c r="H111" s="271"/>
      <c r="I111" s="271"/>
      <c r="J111" s="271"/>
      <c r="K111" s="271"/>
      <c r="L111" s="271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</row>
    <row r="112" spans="1:52" s="1" customFormat="1" ht="21" customHeight="1" x14ac:dyDescent="0.25"/>
    <row r="113" spans="2:6" s="1" customFormat="1" ht="15" x14ac:dyDescent="0.25">
      <c r="B113" s="197"/>
      <c r="D113" s="197"/>
      <c r="F113" s="197"/>
    </row>
  </sheetData>
  <mergeCells count="10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E70"/>
    <mergeCell ref="C71:E71"/>
    <mergeCell ref="C72:E72"/>
    <mergeCell ref="C61:N61"/>
    <mergeCell ref="C62:N62"/>
    <mergeCell ref="C63:E63"/>
    <mergeCell ref="C64:E64"/>
    <mergeCell ref="C65:E65"/>
    <mergeCell ref="C66:E66"/>
    <mergeCell ref="C81:K81"/>
    <mergeCell ref="C82:K82"/>
    <mergeCell ref="C83:K83"/>
    <mergeCell ref="C84:K84"/>
    <mergeCell ref="C85:K85"/>
    <mergeCell ref="C86:K86"/>
    <mergeCell ref="C73:E73"/>
    <mergeCell ref="C74:N74"/>
    <mergeCell ref="C75:N75"/>
    <mergeCell ref="C76:N76"/>
    <mergeCell ref="C77:E77"/>
    <mergeCell ref="C80:K80"/>
    <mergeCell ref="C93:K93"/>
    <mergeCell ref="C94:K94"/>
    <mergeCell ref="C95:K95"/>
    <mergeCell ref="C96:K96"/>
    <mergeCell ref="C97:K97"/>
    <mergeCell ref="C98:K98"/>
    <mergeCell ref="C87:K87"/>
    <mergeCell ref="C88:K88"/>
    <mergeCell ref="C89:K89"/>
    <mergeCell ref="C90:K90"/>
    <mergeCell ref="C91:K91"/>
    <mergeCell ref="C92:K92"/>
    <mergeCell ref="C111:L111"/>
    <mergeCell ref="C105:K105"/>
    <mergeCell ref="C108:G108"/>
    <mergeCell ref="H108:L108"/>
    <mergeCell ref="C109:L109"/>
    <mergeCell ref="C110:G110"/>
    <mergeCell ref="H110:L110"/>
    <mergeCell ref="C99:K99"/>
    <mergeCell ref="C100:K100"/>
    <mergeCell ref="C101:K101"/>
    <mergeCell ref="C102:K102"/>
    <mergeCell ref="C103:K103"/>
    <mergeCell ref="C104:K10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BF62-813E-443F-88CC-745DA8D6673E}">
  <dimension ref="A1:M37"/>
  <sheetViews>
    <sheetView tabSelected="1" view="pageBreakPreview" zoomScale="115" zoomScaleNormal="100" zoomScaleSheetLayoutView="115" workbookViewId="0">
      <pane ySplit="2" topLeftCell="A9" activePane="bottomLeft" state="frozen"/>
      <selection pane="bottomLeft" activeCell="C22" sqref="C22"/>
    </sheetView>
  </sheetViews>
  <sheetFormatPr defaultRowHeight="15" x14ac:dyDescent="0.25"/>
  <cols>
    <col min="1" max="1" width="17" style="198" customWidth="1"/>
    <col min="2" max="2" width="11.85546875" style="198" customWidth="1"/>
    <col min="3" max="3" width="51" style="198" customWidth="1"/>
    <col min="4" max="4" width="19" style="198" customWidth="1"/>
    <col min="5" max="10" width="20.7109375" style="198" customWidth="1"/>
    <col min="11" max="11" width="9.140625" style="198"/>
    <col min="12" max="12" width="9.28515625" style="198" bestFit="1" customWidth="1"/>
    <col min="13" max="13" width="16.85546875" style="198" bestFit="1" customWidth="1"/>
    <col min="14" max="16384" width="9.140625" style="198"/>
  </cols>
  <sheetData>
    <row r="1" spans="1:13" x14ac:dyDescent="0.25">
      <c r="A1" s="8"/>
      <c r="B1" s="8"/>
      <c r="C1" s="8"/>
      <c r="D1" s="8"/>
      <c r="E1" s="8"/>
      <c r="F1" s="8"/>
      <c r="G1" s="8"/>
      <c r="H1" s="8"/>
      <c r="I1" s="7"/>
      <c r="J1" s="8"/>
    </row>
    <row r="2" spans="1:13" ht="60" x14ac:dyDescent="0.25">
      <c r="A2" s="199" t="s">
        <v>191</v>
      </c>
      <c r="B2" s="199" t="s">
        <v>192</v>
      </c>
      <c r="C2" s="199" t="s">
        <v>193</v>
      </c>
      <c r="D2" s="199" t="s">
        <v>194</v>
      </c>
      <c r="E2" s="199" t="s">
        <v>195</v>
      </c>
      <c r="F2" s="199" t="s">
        <v>196</v>
      </c>
      <c r="G2" s="199" t="s">
        <v>197</v>
      </c>
      <c r="H2" s="200" t="s">
        <v>294</v>
      </c>
      <c r="I2" s="199" t="s">
        <v>198</v>
      </c>
      <c r="J2" s="200" t="s">
        <v>199</v>
      </c>
    </row>
    <row r="3" spans="1:13" x14ac:dyDescent="0.25">
      <c r="A3" s="201"/>
      <c r="B3" s="201"/>
      <c r="C3" s="202" t="s">
        <v>295</v>
      </c>
      <c r="D3" s="201"/>
      <c r="E3" s="201"/>
      <c r="F3" s="201"/>
      <c r="G3" s="201"/>
      <c r="H3" s="203"/>
      <c r="I3" s="201"/>
      <c r="J3" s="203"/>
    </row>
    <row r="4" spans="1:13" ht="28.5" customHeight="1" x14ac:dyDescent="0.25">
      <c r="A4" s="204">
        <v>1</v>
      </c>
      <c r="B4" s="205" t="s">
        <v>114</v>
      </c>
      <c r="C4" s="206" t="s">
        <v>115</v>
      </c>
      <c r="D4" s="207">
        <v>47118689.25</v>
      </c>
      <c r="E4" s="208">
        <v>3863732.52</v>
      </c>
      <c r="F4" s="208">
        <v>1223578.1200000001</v>
      </c>
      <c r="G4" s="208">
        <v>52205999.890000001</v>
      </c>
      <c r="H4" s="208">
        <v>54889388.289999999</v>
      </c>
      <c r="I4" s="209">
        <v>1.2</v>
      </c>
      <c r="J4" s="210">
        <f>ROUND(H4*I4,2)</f>
        <v>65867265.950000003</v>
      </c>
    </row>
    <row r="5" spans="1:13" ht="27" customHeight="1" x14ac:dyDescent="0.25">
      <c r="A5" s="204">
        <v>2</v>
      </c>
      <c r="B5" s="205" t="s">
        <v>116</v>
      </c>
      <c r="C5" s="206" t="s">
        <v>95</v>
      </c>
      <c r="D5" s="207">
        <v>39281459.539999999</v>
      </c>
      <c r="E5" s="208">
        <v>3221079.68</v>
      </c>
      <c r="F5" s="208">
        <v>1020060.94</v>
      </c>
      <c r="G5" s="208">
        <v>43522600.159999996</v>
      </c>
      <c r="H5" s="208">
        <v>45759661.810000002</v>
      </c>
      <c r="I5" s="209">
        <v>1.2</v>
      </c>
      <c r="J5" s="210">
        <f t="shared" ref="J5:J17" si="0">ROUND(H5*I5,2)</f>
        <v>54911594.170000002</v>
      </c>
    </row>
    <row r="6" spans="1:13" ht="24" customHeight="1" x14ac:dyDescent="0.25">
      <c r="A6" s="204">
        <v>3</v>
      </c>
      <c r="B6" s="211" t="s">
        <v>120</v>
      </c>
      <c r="C6" s="206" t="s">
        <v>97</v>
      </c>
      <c r="D6" s="207">
        <v>142510715.22</v>
      </c>
      <c r="E6" s="208">
        <v>11685878.65</v>
      </c>
      <c r="F6" s="208">
        <v>3700718.26</v>
      </c>
      <c r="G6" s="208">
        <v>157897312.13</v>
      </c>
      <c r="H6" s="208">
        <v>166013233.97999999</v>
      </c>
      <c r="I6" s="209">
        <v>1.2</v>
      </c>
      <c r="J6" s="210">
        <f t="shared" si="0"/>
        <v>199215880.78</v>
      </c>
    </row>
    <row r="7" spans="1:13" s="214" customFormat="1" ht="24" customHeight="1" x14ac:dyDescent="0.25">
      <c r="A7" s="204">
        <v>4</v>
      </c>
      <c r="B7" s="205" t="s">
        <v>148</v>
      </c>
      <c r="C7" s="206" t="s">
        <v>94</v>
      </c>
      <c r="D7" s="212">
        <v>1644504.42</v>
      </c>
      <c r="E7" s="213">
        <v>134849.35999999999</v>
      </c>
      <c r="F7" s="213">
        <v>42704.49</v>
      </c>
      <c r="G7" s="213">
        <v>1822058.27</v>
      </c>
      <c r="H7" s="213">
        <v>1915712.07</v>
      </c>
      <c r="I7" s="209">
        <v>1.2</v>
      </c>
      <c r="J7" s="210">
        <f t="shared" si="0"/>
        <v>2298854.48</v>
      </c>
    </row>
    <row r="8" spans="1:13" s="214" customFormat="1" ht="24" customHeight="1" x14ac:dyDescent="0.25">
      <c r="A8" s="204">
        <v>5</v>
      </c>
      <c r="B8" s="205" t="s">
        <v>296</v>
      </c>
      <c r="C8" s="206" t="s">
        <v>123</v>
      </c>
      <c r="D8" s="212">
        <v>7708019.79</v>
      </c>
      <c r="E8" s="213">
        <v>632057.62</v>
      </c>
      <c r="F8" s="213">
        <v>200161.86</v>
      </c>
      <c r="G8" s="213">
        <v>8540239.2699999996</v>
      </c>
      <c r="H8" s="213">
        <v>8979207.5700000003</v>
      </c>
      <c r="I8" s="209">
        <v>1.2</v>
      </c>
      <c r="J8" s="210">
        <f t="shared" si="0"/>
        <v>10775049.08</v>
      </c>
    </row>
    <row r="9" spans="1:13" s="214" customFormat="1" ht="24" customHeight="1" x14ac:dyDescent="0.25">
      <c r="A9" s="204">
        <v>6</v>
      </c>
      <c r="B9" s="205" t="s">
        <v>297</v>
      </c>
      <c r="C9" s="206" t="s">
        <v>298</v>
      </c>
      <c r="D9" s="212">
        <v>1177977.71</v>
      </c>
      <c r="E9" s="213">
        <v>96594.17</v>
      </c>
      <c r="F9" s="213">
        <v>30589.73</v>
      </c>
      <c r="G9" s="213">
        <v>1305161.6100000001</v>
      </c>
      <c r="H9" s="213">
        <v>1372246.92</v>
      </c>
      <c r="I9" s="209">
        <v>1.2</v>
      </c>
      <c r="J9" s="210">
        <f t="shared" si="0"/>
        <v>1646696.3</v>
      </c>
      <c r="L9" s="215"/>
      <c r="M9" s="216"/>
    </row>
    <row r="10" spans="1:13" s="214" customFormat="1" ht="28.5" customHeight="1" x14ac:dyDescent="0.25">
      <c r="A10" s="204">
        <v>7</v>
      </c>
      <c r="B10" s="205" t="s">
        <v>124</v>
      </c>
      <c r="C10" s="206" t="s">
        <v>125</v>
      </c>
      <c r="D10" s="212">
        <v>1164136.06</v>
      </c>
      <c r="E10" s="213">
        <v>95459.16</v>
      </c>
      <c r="F10" s="213">
        <v>30230.29</v>
      </c>
      <c r="G10" s="213">
        <v>1289825.51</v>
      </c>
      <c r="H10" s="213">
        <v>1356122.54</v>
      </c>
      <c r="I10" s="209">
        <v>1.2</v>
      </c>
      <c r="J10" s="210">
        <f t="shared" si="0"/>
        <v>1627347.05</v>
      </c>
      <c r="L10" s="215"/>
      <c r="M10" s="216"/>
    </row>
    <row r="11" spans="1:13" s="214" customFormat="1" ht="24" customHeight="1" x14ac:dyDescent="0.25">
      <c r="A11" s="204">
        <v>8</v>
      </c>
      <c r="B11" s="205" t="s">
        <v>136</v>
      </c>
      <c r="C11" s="206" t="s">
        <v>137</v>
      </c>
      <c r="D11" s="212">
        <v>866585.5</v>
      </c>
      <c r="E11" s="213">
        <v>71060.009999999995</v>
      </c>
      <c r="F11" s="213">
        <v>22503.49</v>
      </c>
      <c r="G11" s="213">
        <v>960149</v>
      </c>
      <c r="H11" s="213">
        <v>1009500.66</v>
      </c>
      <c r="I11" s="209">
        <v>1.2</v>
      </c>
      <c r="J11" s="210">
        <f t="shared" si="0"/>
        <v>1211400.79</v>
      </c>
      <c r="L11" s="215"/>
      <c r="M11" s="216"/>
    </row>
    <row r="12" spans="1:13" s="214" customFormat="1" ht="24" customHeight="1" x14ac:dyDescent="0.25">
      <c r="A12" s="204">
        <v>9</v>
      </c>
      <c r="B12" s="205" t="s">
        <v>149</v>
      </c>
      <c r="C12" s="206" t="s">
        <v>89</v>
      </c>
      <c r="D12" s="212">
        <v>10963448.359999999</v>
      </c>
      <c r="E12" s="213">
        <v>899002.77</v>
      </c>
      <c r="F12" s="213">
        <v>284698.83</v>
      </c>
      <c r="G12" s="213">
        <v>12147149.960000001</v>
      </c>
      <c r="H12" s="213">
        <v>12771513.470000001</v>
      </c>
      <c r="I12" s="209">
        <v>1.2</v>
      </c>
      <c r="J12" s="210">
        <f t="shared" si="0"/>
        <v>15325816.16</v>
      </c>
      <c r="L12" s="215"/>
      <c r="M12" s="216"/>
    </row>
    <row r="13" spans="1:13" s="214" customFormat="1" ht="24" customHeight="1" x14ac:dyDescent="0.25">
      <c r="A13" s="204">
        <v>10</v>
      </c>
      <c r="B13" s="205" t="s">
        <v>121</v>
      </c>
      <c r="C13" s="206" t="s">
        <v>102</v>
      </c>
      <c r="D13" s="212">
        <v>3752233.29</v>
      </c>
      <c r="E13" s="213">
        <v>307683.13</v>
      </c>
      <c r="F13" s="213">
        <v>97437.99</v>
      </c>
      <c r="G13" s="213">
        <v>4157354.41</v>
      </c>
      <c r="H13" s="213">
        <v>4371042.43</v>
      </c>
      <c r="I13" s="209">
        <v>1.2</v>
      </c>
      <c r="J13" s="210">
        <f t="shared" si="0"/>
        <v>5245250.92</v>
      </c>
      <c r="L13" s="215"/>
      <c r="M13" s="216"/>
    </row>
    <row r="14" spans="1:13" s="214" customFormat="1" ht="24" customHeight="1" x14ac:dyDescent="0.25">
      <c r="A14" s="204">
        <v>11</v>
      </c>
      <c r="B14" s="205" t="s">
        <v>138</v>
      </c>
      <c r="C14" s="206" t="s">
        <v>139</v>
      </c>
      <c r="D14" s="212">
        <v>361611.41</v>
      </c>
      <c r="E14" s="213">
        <v>29652.14</v>
      </c>
      <c r="F14" s="213">
        <v>9390.33</v>
      </c>
      <c r="G14" s="213">
        <v>400653.88</v>
      </c>
      <c r="H14" s="213">
        <v>421247.49</v>
      </c>
      <c r="I14" s="209">
        <v>1.2</v>
      </c>
      <c r="J14" s="210">
        <f t="shared" si="0"/>
        <v>505496.99</v>
      </c>
      <c r="L14" s="215"/>
      <c r="M14" s="216"/>
    </row>
    <row r="15" spans="1:13" s="214" customFormat="1" ht="27" customHeight="1" x14ac:dyDescent="0.25">
      <c r="A15" s="204">
        <v>12</v>
      </c>
      <c r="B15" s="205" t="s">
        <v>134</v>
      </c>
      <c r="C15" s="206" t="s">
        <v>135</v>
      </c>
      <c r="D15" s="212">
        <v>241726.59</v>
      </c>
      <c r="E15" s="213">
        <v>19821.580000000002</v>
      </c>
      <c r="F15" s="213">
        <v>6277.16</v>
      </c>
      <c r="G15" s="213">
        <v>267825.33</v>
      </c>
      <c r="H15" s="213">
        <v>281591.55</v>
      </c>
      <c r="I15" s="209">
        <v>1.2</v>
      </c>
      <c r="J15" s="210">
        <f t="shared" si="0"/>
        <v>337909.86</v>
      </c>
      <c r="L15" s="215"/>
      <c r="M15" s="216"/>
    </row>
    <row r="16" spans="1:13" s="214" customFormat="1" ht="24" customHeight="1" x14ac:dyDescent="0.25">
      <c r="A16" s="204">
        <v>13</v>
      </c>
      <c r="B16" s="205" t="s">
        <v>140</v>
      </c>
      <c r="C16" s="206" t="s">
        <v>181</v>
      </c>
      <c r="D16" s="212">
        <v>2571608.66</v>
      </c>
      <c r="E16" s="213">
        <v>210871.91</v>
      </c>
      <c r="F16" s="213">
        <v>66779.53</v>
      </c>
      <c r="G16" s="213">
        <v>2849260.1</v>
      </c>
      <c r="H16" s="213">
        <v>2995712.07</v>
      </c>
      <c r="I16" s="209">
        <v>1.2</v>
      </c>
      <c r="J16" s="210">
        <f t="shared" si="0"/>
        <v>3594854.48</v>
      </c>
      <c r="L16" s="215"/>
      <c r="M16" s="216"/>
    </row>
    <row r="17" spans="1:13" s="214" customFormat="1" ht="24" customHeight="1" x14ac:dyDescent="0.25">
      <c r="A17" s="204">
        <v>14</v>
      </c>
      <c r="B17" s="205" t="s">
        <v>141</v>
      </c>
      <c r="C17" s="206" t="s">
        <v>142</v>
      </c>
      <c r="D17" s="212">
        <v>402278.26</v>
      </c>
      <c r="E17" s="213">
        <v>32986.82</v>
      </c>
      <c r="F17" s="213">
        <v>10446.36</v>
      </c>
      <c r="G17" s="213">
        <v>445711.44</v>
      </c>
      <c r="H17" s="213">
        <v>468621.01</v>
      </c>
      <c r="I17" s="209">
        <v>1.2</v>
      </c>
      <c r="J17" s="210">
        <f t="shared" si="0"/>
        <v>562345.21</v>
      </c>
      <c r="L17" s="215"/>
      <c r="M17" s="216"/>
    </row>
    <row r="18" spans="1:13" s="214" customFormat="1" ht="0.75" customHeight="1" x14ac:dyDescent="0.25">
      <c r="A18" s="204"/>
      <c r="B18" s="205"/>
      <c r="C18" s="206"/>
      <c r="D18" s="213"/>
      <c r="E18" s="213"/>
      <c r="F18" s="213"/>
      <c r="G18" s="213"/>
      <c r="H18" s="213"/>
      <c r="I18" s="209"/>
      <c r="J18" s="210"/>
    </row>
    <row r="19" spans="1:13" s="214" customFormat="1" ht="24" customHeight="1" x14ac:dyDescent="0.25">
      <c r="A19" s="217"/>
      <c r="B19" s="218" t="s">
        <v>200</v>
      </c>
      <c r="C19" s="217"/>
      <c r="D19" s="219">
        <f t="shared" ref="D19:J19" si="1">SUM(D4:D18)</f>
        <v>259764994.06</v>
      </c>
      <c r="E19" s="219">
        <f t="shared" si="1"/>
        <v>21300729.52</v>
      </c>
      <c r="F19" s="219">
        <f t="shared" si="1"/>
        <v>6745577.3799999999</v>
      </c>
      <c r="G19" s="219">
        <f t="shared" si="1"/>
        <v>287811300.95999998</v>
      </c>
      <c r="H19" s="219">
        <f t="shared" si="1"/>
        <v>302604801.86000001</v>
      </c>
      <c r="I19" s="219"/>
      <c r="J19" s="219">
        <f t="shared" si="1"/>
        <v>363125762.22000003</v>
      </c>
      <c r="L19" s="215"/>
    </row>
    <row r="21" spans="1:13" s="214" customFormat="1" ht="24" customHeight="1" x14ac:dyDescent="0.25">
      <c r="A21" s="204">
        <v>15</v>
      </c>
      <c r="B21" s="205" t="s">
        <v>48</v>
      </c>
      <c r="C21" s="206" t="s">
        <v>299</v>
      </c>
      <c r="D21" s="212">
        <v>3513833.05</v>
      </c>
      <c r="E21" s="213">
        <v>0</v>
      </c>
      <c r="F21" s="213">
        <v>0</v>
      </c>
      <c r="G21" s="213">
        <f>D21</f>
        <v>3513833.05</v>
      </c>
      <c r="H21" s="213">
        <v>0</v>
      </c>
      <c r="I21" s="209">
        <v>1.2</v>
      </c>
      <c r="J21" s="210">
        <f>G21*I21</f>
        <v>4216599.66</v>
      </c>
      <c r="L21" s="215"/>
      <c r="M21" s="216"/>
    </row>
    <row r="22" spans="1:13" s="214" customFormat="1" ht="24" customHeight="1" x14ac:dyDescent="0.25">
      <c r="A22" s="204">
        <v>16</v>
      </c>
      <c r="B22" s="205" t="s">
        <v>54</v>
      </c>
      <c r="C22" s="206" t="s">
        <v>300</v>
      </c>
      <c r="D22" s="212">
        <v>1800394.58</v>
      </c>
      <c r="E22" s="213">
        <v>0</v>
      </c>
      <c r="F22" s="213">
        <v>0</v>
      </c>
      <c r="G22" s="213">
        <f>D22</f>
        <v>1800394.58</v>
      </c>
      <c r="H22" s="213">
        <v>0</v>
      </c>
      <c r="I22" s="209">
        <v>1.2</v>
      </c>
      <c r="J22" s="210">
        <f>G22*I22</f>
        <v>2160473.5</v>
      </c>
      <c r="L22" s="215"/>
      <c r="M22" s="216"/>
    </row>
    <row r="24" spans="1:13" s="214" customFormat="1" ht="24" customHeight="1" x14ac:dyDescent="0.25">
      <c r="A24" s="217"/>
      <c r="B24" s="218" t="s">
        <v>200</v>
      </c>
      <c r="C24" s="217"/>
      <c r="D24" s="219">
        <f>D19+D21+D22</f>
        <v>265079221.69</v>
      </c>
      <c r="E24" s="219">
        <f t="shared" ref="E24:J24" si="2">E19+E21+E22</f>
        <v>21300729.52</v>
      </c>
      <c r="F24" s="219">
        <f t="shared" si="2"/>
        <v>6745577.3799999999</v>
      </c>
      <c r="G24" s="219">
        <f t="shared" si="2"/>
        <v>293125528.58999997</v>
      </c>
      <c r="H24" s="219">
        <f t="shared" si="2"/>
        <v>302604801.86000001</v>
      </c>
      <c r="I24" s="219"/>
      <c r="J24" s="219">
        <f t="shared" si="2"/>
        <v>369502835.38</v>
      </c>
      <c r="L24" s="215"/>
    </row>
    <row r="25" spans="1:13" x14ac:dyDescent="0.25">
      <c r="J25" s="220"/>
    </row>
    <row r="26" spans="1:13" x14ac:dyDescent="0.25">
      <c r="A26" s="201"/>
      <c r="B26" s="201"/>
      <c r="C26" s="202" t="s">
        <v>301</v>
      </c>
      <c r="D26" s="201"/>
      <c r="E26" s="201"/>
      <c r="F26" s="201"/>
      <c r="G26" s="201"/>
      <c r="H26" s="203"/>
      <c r="I26" s="201"/>
      <c r="J26" s="203"/>
    </row>
    <row r="27" spans="1:13" s="214" customFormat="1" ht="24" customHeight="1" x14ac:dyDescent="0.25">
      <c r="A27" s="217"/>
      <c r="B27" s="218" t="s">
        <v>200</v>
      </c>
      <c r="C27" s="217"/>
      <c r="D27" s="219"/>
      <c r="E27" s="219"/>
      <c r="F27" s="219"/>
      <c r="G27" s="219"/>
      <c r="H27" s="219"/>
      <c r="I27" s="219"/>
      <c r="J27" s="219">
        <f t="shared" ref="J27" si="3">J22+J24+J25</f>
        <v>371663308.88</v>
      </c>
      <c r="L27" s="215"/>
    </row>
    <row r="28" spans="1:13" x14ac:dyDescent="0.25">
      <c r="J28" s="220"/>
    </row>
    <row r="31" spans="1:13" x14ac:dyDescent="0.25">
      <c r="G31" s="221">
        <f>G19</f>
        <v>287811300.95999998</v>
      </c>
      <c r="H31" s="220">
        <f>H24</f>
        <v>302604801.86000001</v>
      </c>
      <c r="I31" s="220"/>
      <c r="J31" s="220"/>
    </row>
    <row r="32" spans="1:13" x14ac:dyDescent="0.25">
      <c r="G32" s="221">
        <f>'[12]реестр ССР2-2'!$G$41</f>
        <v>152442883.63</v>
      </c>
      <c r="H32" s="220">
        <f>'[12]реестр ССР2-2'!$H$41</f>
        <v>160278447.84</v>
      </c>
      <c r="I32" s="220"/>
      <c r="J32" s="220"/>
    </row>
    <row r="33" spans="7:10" x14ac:dyDescent="0.25">
      <c r="G33" s="221">
        <f>'[13]ЛСР №2'!$N$101</f>
        <v>1889618.62</v>
      </c>
      <c r="H33" s="220">
        <f>'[13]ЛСР №2'!$N$103</f>
        <v>1986745.02</v>
      </c>
      <c r="I33" s="220"/>
      <c r="J33" s="220"/>
    </row>
    <row r="34" spans="7:10" x14ac:dyDescent="0.25">
      <c r="G34" s="220">
        <f>G31+G32+G33</f>
        <v>442143803.20999998</v>
      </c>
      <c r="H34" s="220">
        <f>H31+H32+H33</f>
        <v>464869994.72000003</v>
      </c>
      <c r="I34" s="221">
        <f>H34-G34</f>
        <v>22726191.510000002</v>
      </c>
      <c r="J34" s="221">
        <f>G31+G32+G33+I34</f>
        <v>464869994.72000003</v>
      </c>
    </row>
    <row r="35" spans="7:10" x14ac:dyDescent="0.25">
      <c r="G35" s="220"/>
      <c r="H35" s="220"/>
      <c r="I35" s="220"/>
      <c r="J35" s="221">
        <f>J34*0.2</f>
        <v>92973998.939999998</v>
      </c>
    </row>
    <row r="36" spans="7:10" x14ac:dyDescent="0.25">
      <c r="G36" s="220"/>
      <c r="H36" s="220"/>
      <c r="I36" s="220"/>
      <c r="J36" s="221">
        <f>J34+J35</f>
        <v>557843993.65999997</v>
      </c>
    </row>
    <row r="37" spans="7:10" x14ac:dyDescent="0.25">
      <c r="G37" s="220"/>
      <c r="H37" s="220"/>
      <c r="I37" s="220"/>
      <c r="J37" s="220"/>
    </row>
  </sheetData>
  <autoFilter ref="A2:M17" xr:uid="{8022D469-BD3C-4A21-B422-98A9C76FEDE7}"/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1D65-2125-48CD-9D65-76384E2BDCAC}">
  <dimension ref="A1:T44"/>
  <sheetViews>
    <sheetView view="pageBreakPreview" topLeftCell="A28" zoomScaleNormal="100" zoomScaleSheetLayoutView="100" workbookViewId="0">
      <selection activeCell="G41" sqref="G41"/>
    </sheetView>
  </sheetViews>
  <sheetFormatPr defaultColWidth="9.140625" defaultRowHeight="15" x14ac:dyDescent="0.25"/>
  <cols>
    <col min="1" max="1" width="17" style="214" customWidth="1"/>
    <col min="2" max="2" width="20.85546875" style="214" customWidth="1"/>
    <col min="3" max="3" width="63.28515625" style="214" customWidth="1"/>
    <col min="4" max="4" width="15.7109375" style="214" bestFit="1" customWidth="1"/>
    <col min="5" max="5" width="18.28515625" style="214" customWidth="1"/>
    <col min="6" max="6" width="15.85546875" style="214" customWidth="1"/>
    <col min="7" max="7" width="15.7109375" style="214" customWidth="1"/>
    <col min="8" max="8" width="20.5703125" style="214" customWidth="1"/>
    <col min="9" max="9" width="12.85546875" style="214" customWidth="1"/>
    <col min="10" max="10" width="26.5703125" style="214" bestFit="1" customWidth="1"/>
    <col min="11" max="11" width="13.5703125" style="223" bestFit="1" customWidth="1"/>
    <col min="12" max="12" width="12.42578125" style="214" hidden="1" customWidth="1"/>
    <col min="13" max="13" width="9.140625" style="214" hidden="1" customWidth="1"/>
    <col min="14" max="14" width="12.7109375" style="214" hidden="1" customWidth="1"/>
    <col min="15" max="18" width="0" style="214" hidden="1" customWidth="1"/>
    <col min="19" max="19" width="12.42578125" style="214" bestFit="1" customWidth="1"/>
    <col min="20" max="20" width="14.28515625" style="214" customWidth="1"/>
    <col min="21" max="16384" width="9.140625" style="214"/>
  </cols>
  <sheetData>
    <row r="1" spans="1:13" x14ac:dyDescent="0.25">
      <c r="A1" s="222"/>
      <c r="B1" s="222"/>
      <c r="C1" s="222"/>
      <c r="D1" s="222"/>
      <c r="E1" s="222"/>
      <c r="F1" s="222"/>
      <c r="G1" s="222"/>
      <c r="H1" s="222"/>
      <c r="I1" s="222"/>
      <c r="J1" s="222"/>
    </row>
    <row r="2" spans="1:13" x14ac:dyDescent="0.25">
      <c r="A2" s="4" t="s">
        <v>183</v>
      </c>
      <c r="B2" s="268" t="s">
        <v>184</v>
      </c>
      <c r="C2" s="268"/>
      <c r="D2" s="268"/>
      <c r="E2" s="268"/>
      <c r="F2" s="268"/>
      <c r="G2" s="268"/>
      <c r="H2" s="268"/>
      <c r="I2" s="268"/>
      <c r="J2" s="268"/>
    </row>
    <row r="3" spans="1:13" x14ac:dyDescent="0.25">
      <c r="A3" s="5"/>
      <c r="B3" s="269" t="s">
        <v>185</v>
      </c>
      <c r="C3" s="269"/>
      <c r="D3" s="269"/>
      <c r="E3" s="269"/>
      <c r="F3" s="269"/>
      <c r="G3" s="269"/>
      <c r="H3" s="269"/>
      <c r="I3" s="269"/>
      <c r="J3" s="269"/>
    </row>
    <row r="4" spans="1:13" x14ac:dyDescent="0.25">
      <c r="A4" s="6" t="s">
        <v>186</v>
      </c>
      <c r="B4" s="270" t="s">
        <v>187</v>
      </c>
      <c r="C4" s="270"/>
      <c r="D4" s="270"/>
      <c r="E4" s="270"/>
      <c r="F4" s="270"/>
      <c r="G4" s="270"/>
      <c r="H4" s="270"/>
      <c r="I4" s="270"/>
      <c r="J4" s="270"/>
    </row>
    <row r="5" spans="1:13" x14ac:dyDescent="0.25">
      <c r="A5" s="7"/>
      <c r="B5" s="269" t="s">
        <v>185</v>
      </c>
      <c r="C5" s="269"/>
      <c r="D5" s="269"/>
      <c r="E5" s="269"/>
      <c r="F5" s="269"/>
      <c r="G5" s="269"/>
      <c r="H5" s="269"/>
      <c r="I5" s="269"/>
      <c r="J5" s="269"/>
    </row>
    <row r="6" spans="1:13" x14ac:dyDescent="0.25">
      <c r="A6" s="6" t="s">
        <v>188</v>
      </c>
      <c r="B6" s="270" t="s">
        <v>189</v>
      </c>
      <c r="C6" s="270"/>
      <c r="D6" s="270"/>
      <c r="E6" s="270"/>
      <c r="F6" s="270"/>
      <c r="G6" s="270"/>
      <c r="H6" s="270"/>
      <c r="I6" s="270"/>
      <c r="J6" s="270"/>
    </row>
    <row r="7" spans="1:13" x14ac:dyDescent="0.25">
      <c r="A7" s="7"/>
      <c r="B7" s="269" t="s">
        <v>190</v>
      </c>
      <c r="C7" s="269"/>
      <c r="D7" s="269"/>
      <c r="E7" s="269"/>
      <c r="F7" s="269"/>
      <c r="G7" s="269"/>
      <c r="H7" s="269"/>
      <c r="I7" s="269"/>
      <c r="J7" s="269"/>
    </row>
    <row r="8" spans="1:13" x14ac:dyDescent="0.25">
      <c r="A8" s="267" t="s">
        <v>302</v>
      </c>
      <c r="B8" s="267"/>
      <c r="C8" s="267"/>
      <c r="D8" s="267"/>
      <c r="E8" s="267"/>
      <c r="F8" s="267"/>
      <c r="G8" s="267"/>
      <c r="H8" s="267"/>
      <c r="I8" s="267"/>
      <c r="J8" s="267"/>
    </row>
    <row r="9" spans="1:13" ht="15.75" thickBot="1" x14ac:dyDescent="0.3">
      <c r="A9" s="8"/>
      <c r="B9" s="8"/>
      <c r="C9" s="8"/>
      <c r="D9" s="8"/>
      <c r="E9" s="8"/>
      <c r="F9" s="8"/>
      <c r="G9" s="8"/>
      <c r="H9" s="8"/>
      <c r="I9" s="7"/>
      <c r="J9" s="8"/>
    </row>
    <row r="10" spans="1:13" ht="60" x14ac:dyDescent="0.25">
      <c r="A10" s="224" t="s">
        <v>191</v>
      </c>
      <c r="B10" s="225" t="s">
        <v>192</v>
      </c>
      <c r="C10" s="225" t="s">
        <v>193</v>
      </c>
      <c r="D10" s="225" t="s">
        <v>194</v>
      </c>
      <c r="E10" s="225" t="s">
        <v>195</v>
      </c>
      <c r="F10" s="225" t="s">
        <v>196</v>
      </c>
      <c r="G10" s="225" t="s">
        <v>197</v>
      </c>
      <c r="H10" s="226" t="s">
        <v>294</v>
      </c>
      <c r="I10" s="225" t="s">
        <v>198</v>
      </c>
      <c r="J10" s="227" t="s">
        <v>199</v>
      </c>
      <c r="K10" s="223" t="s">
        <v>303</v>
      </c>
    </row>
    <row r="11" spans="1:13" ht="30" customHeight="1" x14ac:dyDescent="0.25">
      <c r="A11" s="228">
        <v>1</v>
      </c>
      <c r="B11" s="229" t="s">
        <v>223</v>
      </c>
      <c r="C11" s="230" t="s">
        <v>97</v>
      </c>
      <c r="D11" s="231">
        <v>27807194.73</v>
      </c>
      <c r="E11" s="231">
        <v>2280189.9700000002</v>
      </c>
      <c r="F11" s="231">
        <v>722097.23</v>
      </c>
      <c r="G11" s="231">
        <v>30809481.93</v>
      </c>
      <c r="H11" s="232">
        <v>32393089.300000001</v>
      </c>
      <c r="I11" s="233">
        <v>1.2</v>
      </c>
      <c r="J11" s="234">
        <f>ROUND(H11*I11,2)</f>
        <v>38871707.159999996</v>
      </c>
      <c r="K11" s="223">
        <v>19</v>
      </c>
      <c r="L11" s="214">
        <f>G11*1.0514</f>
        <v>32393089.301201999</v>
      </c>
      <c r="M11" s="215">
        <f>H11-L11</f>
        <v>0</v>
      </c>
    </row>
    <row r="12" spans="1:13" ht="30" customHeight="1" x14ac:dyDescent="0.25">
      <c r="A12" s="228">
        <v>2</v>
      </c>
      <c r="B12" s="229" t="s">
        <v>228</v>
      </c>
      <c r="C12" s="230" t="s">
        <v>123</v>
      </c>
      <c r="D12" s="231">
        <v>2580741.9900000002</v>
      </c>
      <c r="E12" s="231">
        <v>211620.84</v>
      </c>
      <c r="F12" s="231">
        <v>67016.710000000006</v>
      </c>
      <c r="G12" s="231">
        <v>2859379.54</v>
      </c>
      <c r="H12" s="232">
        <v>3006351.65</v>
      </c>
      <c r="I12" s="233">
        <v>1.2</v>
      </c>
      <c r="J12" s="234">
        <f t="shared" ref="J12:J39" si="0">ROUND(H12*I12,2)</f>
        <v>3607621.98</v>
      </c>
      <c r="K12" s="223">
        <v>20</v>
      </c>
      <c r="L12" s="214">
        <f t="shared" ref="L12:L38" si="1">G12*1.0514</f>
        <v>3006351.648356</v>
      </c>
      <c r="M12" s="215">
        <f t="shared" ref="M12:M38" si="2">H12-L12</f>
        <v>0</v>
      </c>
    </row>
    <row r="13" spans="1:13" ht="30" customHeight="1" x14ac:dyDescent="0.25">
      <c r="A13" s="228">
        <v>3</v>
      </c>
      <c r="B13" s="229" t="s">
        <v>229</v>
      </c>
      <c r="C13" s="230" t="s">
        <v>125</v>
      </c>
      <c r="D13" s="231">
        <v>286922.48</v>
      </c>
      <c r="E13" s="231">
        <v>23527.64</v>
      </c>
      <c r="F13" s="231">
        <v>7450.8</v>
      </c>
      <c r="G13" s="231">
        <v>317900.92</v>
      </c>
      <c r="H13" s="232">
        <v>334241.03000000003</v>
      </c>
      <c r="I13" s="233">
        <v>1.2</v>
      </c>
      <c r="J13" s="234">
        <f t="shared" si="0"/>
        <v>401089.24</v>
      </c>
      <c r="K13" s="223">
        <v>21</v>
      </c>
      <c r="L13" s="214">
        <f t="shared" si="1"/>
        <v>334241.02728799998</v>
      </c>
      <c r="M13" s="215">
        <f t="shared" si="2"/>
        <v>0</v>
      </c>
    </row>
    <row r="14" spans="1:13" ht="30" customHeight="1" x14ac:dyDescent="0.25">
      <c r="A14" s="228">
        <v>4</v>
      </c>
      <c r="B14" s="229" t="s">
        <v>304</v>
      </c>
      <c r="C14" s="230" t="s">
        <v>128</v>
      </c>
      <c r="D14" s="231">
        <v>247380.85</v>
      </c>
      <c r="E14" s="231">
        <v>20285.23</v>
      </c>
      <c r="F14" s="231">
        <v>6423.99</v>
      </c>
      <c r="G14" s="231">
        <v>274090.07</v>
      </c>
      <c r="H14" s="232">
        <v>288178.3</v>
      </c>
      <c r="I14" s="233">
        <v>1.2</v>
      </c>
      <c r="J14" s="234">
        <f t="shared" si="0"/>
        <v>345813.96</v>
      </c>
      <c r="K14" s="223">
        <v>22</v>
      </c>
      <c r="L14" s="214">
        <f t="shared" si="1"/>
        <v>288178.29959800001</v>
      </c>
      <c r="M14" s="215">
        <f t="shared" si="2"/>
        <v>0</v>
      </c>
    </row>
    <row r="15" spans="1:13" ht="30" customHeight="1" x14ac:dyDescent="0.25">
      <c r="A15" s="228">
        <v>5</v>
      </c>
      <c r="B15" s="229" t="s">
        <v>237</v>
      </c>
      <c r="C15" s="230" t="s">
        <v>129</v>
      </c>
      <c r="D15" s="231">
        <v>3236877.75</v>
      </c>
      <c r="E15" s="231">
        <v>265423.98</v>
      </c>
      <c r="F15" s="231">
        <v>84055.24</v>
      </c>
      <c r="G15" s="231">
        <v>3586356.97</v>
      </c>
      <c r="H15" s="232">
        <v>3770695.72</v>
      </c>
      <c r="I15" s="233">
        <v>1.2</v>
      </c>
      <c r="J15" s="234">
        <f t="shared" si="0"/>
        <v>4524834.8600000003</v>
      </c>
      <c r="K15" s="223">
        <v>23</v>
      </c>
      <c r="L15" s="214">
        <f t="shared" si="1"/>
        <v>3770695.718258</v>
      </c>
      <c r="M15" s="215">
        <f t="shared" si="2"/>
        <v>0</v>
      </c>
    </row>
    <row r="16" spans="1:13" ht="30" customHeight="1" x14ac:dyDescent="0.25">
      <c r="A16" s="228">
        <v>6</v>
      </c>
      <c r="B16" s="229" t="s">
        <v>242</v>
      </c>
      <c r="C16" s="230" t="s">
        <v>132</v>
      </c>
      <c r="D16" s="231">
        <v>1091766.23</v>
      </c>
      <c r="E16" s="231">
        <v>89524.83</v>
      </c>
      <c r="F16" s="231">
        <v>28350.99</v>
      </c>
      <c r="G16" s="231">
        <v>1209642.05</v>
      </c>
      <c r="H16" s="232">
        <v>1271817.6499999999</v>
      </c>
      <c r="I16" s="233">
        <v>1.2</v>
      </c>
      <c r="J16" s="234">
        <f t="shared" si="0"/>
        <v>1526181.18</v>
      </c>
      <c r="K16" s="223">
        <v>24</v>
      </c>
      <c r="L16" s="214">
        <f t="shared" si="1"/>
        <v>1271817.6513700001</v>
      </c>
      <c r="M16" s="215">
        <f t="shared" si="2"/>
        <v>0</v>
      </c>
    </row>
    <row r="17" spans="1:20" s="243" customFormat="1" ht="30" customHeight="1" x14ac:dyDescent="0.25">
      <c r="A17" s="235">
        <v>7</v>
      </c>
      <c r="B17" s="236" t="s">
        <v>243</v>
      </c>
      <c r="C17" s="237" t="s">
        <v>133</v>
      </c>
      <c r="D17" s="238">
        <f>'[14]+06-01-02_НВК3 изм.1_согл. - Ак'!$O$5108</f>
        <v>14058995.09</v>
      </c>
      <c r="E17" s="238">
        <f>'[14]+06-01-02_НВК3 изм.1_согл. - Ак'!$O$5112</f>
        <v>1152837.6000000001</v>
      </c>
      <c r="F17" s="238">
        <f>'[14]+06-01-02_НВК3 изм.1_согл. - Ак'!$O$5114</f>
        <v>365083.98</v>
      </c>
      <c r="G17" s="238">
        <f>'[14]+06-01-02_НВК3 изм.1_согл. - Ак'!$O$5115</f>
        <v>15576916.67</v>
      </c>
      <c r="H17" s="239">
        <f>'[14]+06-01-02_НВК3 изм.1_согл. - Ак'!$O$5117</f>
        <v>16377570.189999999</v>
      </c>
      <c r="I17" s="240">
        <v>1.2</v>
      </c>
      <c r="J17" s="241">
        <f t="shared" si="0"/>
        <v>19653084.23</v>
      </c>
      <c r="K17" s="242">
        <v>25</v>
      </c>
      <c r="L17" s="243">
        <f t="shared" si="1"/>
        <v>16377570.186837999</v>
      </c>
      <c r="M17" s="244">
        <f t="shared" si="2"/>
        <v>0</v>
      </c>
      <c r="S17" s="244"/>
      <c r="T17" s="244"/>
    </row>
    <row r="18" spans="1:20" ht="30" customHeight="1" x14ac:dyDescent="0.25">
      <c r="A18" s="228">
        <v>8</v>
      </c>
      <c r="B18" s="229" t="s">
        <v>244</v>
      </c>
      <c r="C18" s="230" t="s">
        <v>135</v>
      </c>
      <c r="D18" s="231">
        <v>1570798.31</v>
      </c>
      <c r="E18" s="231">
        <v>128805.46</v>
      </c>
      <c r="F18" s="231">
        <v>40790.49</v>
      </c>
      <c r="G18" s="231">
        <v>1740394.26</v>
      </c>
      <c r="H18" s="232">
        <v>1829850.52</v>
      </c>
      <c r="I18" s="233">
        <v>1.2</v>
      </c>
      <c r="J18" s="234">
        <f t="shared" si="0"/>
        <v>2195820.62</v>
      </c>
      <c r="K18" s="223">
        <v>26</v>
      </c>
      <c r="L18" s="214">
        <f t="shared" si="1"/>
        <v>1829850.5249640001</v>
      </c>
      <c r="M18" s="215">
        <f t="shared" si="2"/>
        <v>0</v>
      </c>
    </row>
    <row r="19" spans="1:20" ht="30" customHeight="1" x14ac:dyDescent="0.25">
      <c r="A19" s="228">
        <v>9</v>
      </c>
      <c r="B19" s="229" t="s">
        <v>245</v>
      </c>
      <c r="C19" s="230" t="s">
        <v>137</v>
      </c>
      <c r="D19" s="231">
        <v>2149017.2799999998</v>
      </c>
      <c r="E19" s="231">
        <v>176219.42</v>
      </c>
      <c r="F19" s="231">
        <v>55805.68</v>
      </c>
      <c r="G19" s="231">
        <v>2381042.38</v>
      </c>
      <c r="H19" s="232">
        <v>2503427.96</v>
      </c>
      <c r="I19" s="233">
        <v>1.2</v>
      </c>
      <c r="J19" s="234">
        <f t="shared" si="0"/>
        <v>3004113.55</v>
      </c>
      <c r="K19" s="223">
        <v>27</v>
      </c>
      <c r="L19" s="214">
        <f t="shared" si="1"/>
        <v>2503427.9583319998</v>
      </c>
      <c r="M19" s="215">
        <f t="shared" si="2"/>
        <v>0</v>
      </c>
    </row>
    <row r="20" spans="1:20" ht="30" customHeight="1" x14ac:dyDescent="0.25">
      <c r="A20" s="228">
        <v>10</v>
      </c>
      <c r="B20" s="229" t="s">
        <v>246</v>
      </c>
      <c r="C20" s="230" t="s">
        <v>305</v>
      </c>
      <c r="D20" s="231">
        <v>760525.99</v>
      </c>
      <c r="E20" s="231">
        <v>62363.13</v>
      </c>
      <c r="F20" s="231">
        <v>19749.34</v>
      </c>
      <c r="G20" s="231">
        <v>842638.46</v>
      </c>
      <c r="H20" s="232">
        <v>885950.08</v>
      </c>
      <c r="I20" s="233">
        <v>1.2</v>
      </c>
      <c r="J20" s="234">
        <f t="shared" si="0"/>
        <v>1063140.1000000001</v>
      </c>
      <c r="K20" s="223">
        <v>28</v>
      </c>
      <c r="L20" s="214">
        <f t="shared" si="1"/>
        <v>885950.07684400002</v>
      </c>
      <c r="M20" s="215">
        <f t="shared" si="2"/>
        <v>0</v>
      </c>
    </row>
    <row r="21" spans="1:20" ht="30" customHeight="1" x14ac:dyDescent="0.25">
      <c r="A21" s="228">
        <v>11</v>
      </c>
      <c r="B21" s="229" t="s">
        <v>247</v>
      </c>
      <c r="C21" s="230" t="s">
        <v>142</v>
      </c>
      <c r="D21" s="231">
        <v>2453763.13</v>
      </c>
      <c r="E21" s="231">
        <v>201208.58</v>
      </c>
      <c r="F21" s="231">
        <v>63719.32</v>
      </c>
      <c r="G21" s="231">
        <v>2718691.03</v>
      </c>
      <c r="H21" s="232">
        <v>2858431.75</v>
      </c>
      <c r="I21" s="233">
        <v>1.2</v>
      </c>
      <c r="J21" s="234">
        <f t="shared" si="0"/>
        <v>3430118.1</v>
      </c>
      <c r="K21" s="223">
        <v>29</v>
      </c>
      <c r="L21" s="214">
        <f t="shared" si="1"/>
        <v>2858431.7489419999</v>
      </c>
      <c r="M21" s="215">
        <f t="shared" si="2"/>
        <v>0</v>
      </c>
    </row>
    <row r="22" spans="1:20" ht="30" customHeight="1" x14ac:dyDescent="0.25">
      <c r="A22" s="228">
        <v>12</v>
      </c>
      <c r="B22" s="229" t="s">
        <v>248</v>
      </c>
      <c r="C22" s="230" t="s">
        <v>143</v>
      </c>
      <c r="D22" s="231">
        <v>1767115.46</v>
      </c>
      <c r="E22" s="231">
        <v>144903.47</v>
      </c>
      <c r="F22" s="231">
        <v>45888.45</v>
      </c>
      <c r="G22" s="231">
        <v>1957907.38</v>
      </c>
      <c r="H22" s="232">
        <v>2058543.82</v>
      </c>
      <c r="I22" s="233">
        <v>1.2</v>
      </c>
      <c r="J22" s="234">
        <f t="shared" si="0"/>
        <v>2470252.58</v>
      </c>
      <c r="K22" s="223">
        <v>30</v>
      </c>
      <c r="L22" s="214">
        <f t="shared" si="1"/>
        <v>2058543.8193320001</v>
      </c>
      <c r="M22" s="215">
        <f t="shared" si="2"/>
        <v>0</v>
      </c>
    </row>
    <row r="23" spans="1:20" ht="30" customHeight="1" x14ac:dyDescent="0.25">
      <c r="A23" s="228">
        <v>13</v>
      </c>
      <c r="B23" s="229" t="s">
        <v>249</v>
      </c>
      <c r="C23" s="230" t="s">
        <v>144</v>
      </c>
      <c r="D23" s="231">
        <v>3363402.63</v>
      </c>
      <c r="E23" s="231">
        <v>275799.02</v>
      </c>
      <c r="F23" s="231">
        <v>87340.84</v>
      </c>
      <c r="G23" s="231">
        <v>3726542.49</v>
      </c>
      <c r="H23" s="232">
        <v>3918086.77</v>
      </c>
      <c r="I23" s="233">
        <v>1.2</v>
      </c>
      <c r="J23" s="234">
        <f t="shared" si="0"/>
        <v>4701704.12</v>
      </c>
      <c r="K23" s="223">
        <v>31</v>
      </c>
      <c r="L23" s="214">
        <f t="shared" si="1"/>
        <v>3918086.7739860001</v>
      </c>
      <c r="M23" s="215">
        <f t="shared" si="2"/>
        <v>0</v>
      </c>
    </row>
    <row r="24" spans="1:20" ht="30" customHeight="1" x14ac:dyDescent="0.25">
      <c r="A24" s="228">
        <v>14</v>
      </c>
      <c r="B24" s="229" t="s">
        <v>250</v>
      </c>
      <c r="C24" s="230" t="s">
        <v>145</v>
      </c>
      <c r="D24" s="231">
        <v>4591956.79</v>
      </c>
      <c r="E24" s="231">
        <v>376540.46</v>
      </c>
      <c r="F24" s="231">
        <v>119243.93</v>
      </c>
      <c r="G24" s="231">
        <v>5087741.18</v>
      </c>
      <c r="H24" s="232">
        <v>5349251.08</v>
      </c>
      <c r="I24" s="233">
        <v>1.2</v>
      </c>
      <c r="J24" s="234">
        <f t="shared" si="0"/>
        <v>6419101.2999999998</v>
      </c>
      <c r="K24" s="223">
        <v>32</v>
      </c>
      <c r="L24" s="214">
        <f t="shared" si="1"/>
        <v>5349251.0766519997</v>
      </c>
      <c r="M24" s="215">
        <f t="shared" si="2"/>
        <v>0</v>
      </c>
    </row>
    <row r="25" spans="1:20" ht="30" customHeight="1" x14ac:dyDescent="0.25">
      <c r="A25" s="228">
        <v>15</v>
      </c>
      <c r="B25" s="229" t="s">
        <v>306</v>
      </c>
      <c r="C25" s="230" t="s">
        <v>94</v>
      </c>
      <c r="D25" s="231">
        <v>13629091.9</v>
      </c>
      <c r="E25" s="231">
        <v>1117585.54</v>
      </c>
      <c r="F25" s="231">
        <v>353920.26</v>
      </c>
      <c r="G25" s="231">
        <v>15100597.699999999</v>
      </c>
      <c r="H25" s="232">
        <v>15876768.42</v>
      </c>
      <c r="I25" s="233">
        <v>1.2</v>
      </c>
      <c r="J25" s="234">
        <f t="shared" si="0"/>
        <v>19052122.100000001</v>
      </c>
      <c r="K25" s="223">
        <v>33</v>
      </c>
      <c r="L25" s="214">
        <f t="shared" si="1"/>
        <v>15876768.42178</v>
      </c>
      <c r="M25" s="215">
        <f t="shared" si="2"/>
        <v>0</v>
      </c>
    </row>
    <row r="26" spans="1:20" ht="30" customHeight="1" x14ac:dyDescent="0.25">
      <c r="A26" s="228">
        <v>16</v>
      </c>
      <c r="B26" s="229" t="s">
        <v>256</v>
      </c>
      <c r="C26" s="245" t="s">
        <v>89</v>
      </c>
      <c r="D26" s="231">
        <v>49450959.759999998</v>
      </c>
      <c r="E26" s="231">
        <v>4054978.7</v>
      </c>
      <c r="F26" s="231">
        <v>1284142.52</v>
      </c>
      <c r="G26" s="231">
        <v>54790080.979999997</v>
      </c>
      <c r="H26" s="232">
        <v>57606291.140000001</v>
      </c>
      <c r="I26" s="233">
        <v>1.2</v>
      </c>
      <c r="J26" s="234">
        <f t="shared" si="0"/>
        <v>69127549.370000005</v>
      </c>
      <c r="K26" s="223">
        <v>34</v>
      </c>
      <c r="L26" s="214">
        <f t="shared" si="1"/>
        <v>57606291.142371997</v>
      </c>
      <c r="M26" s="215">
        <f t="shared" si="2"/>
        <v>0</v>
      </c>
    </row>
    <row r="27" spans="1:20" ht="30" customHeight="1" x14ac:dyDescent="0.25">
      <c r="A27" s="228">
        <v>17</v>
      </c>
      <c r="B27" s="246" t="s">
        <v>258</v>
      </c>
      <c r="C27" s="245" t="s">
        <v>307</v>
      </c>
      <c r="D27" s="231">
        <v>62852.24</v>
      </c>
      <c r="E27" s="229">
        <v>0</v>
      </c>
      <c r="F27" s="229">
        <v>0</v>
      </c>
      <c r="G27" s="231">
        <v>62852.24</v>
      </c>
      <c r="H27" s="232">
        <v>66082.850000000006</v>
      </c>
      <c r="I27" s="233">
        <v>1.2</v>
      </c>
      <c r="J27" s="234">
        <f t="shared" si="0"/>
        <v>79299.42</v>
      </c>
      <c r="K27" s="223">
        <v>35</v>
      </c>
      <c r="L27" s="214">
        <f t="shared" si="1"/>
        <v>66082.845136000004</v>
      </c>
      <c r="M27" s="215">
        <f t="shared" si="2"/>
        <v>0</v>
      </c>
    </row>
    <row r="28" spans="1:20" ht="30" customHeight="1" x14ac:dyDescent="0.25">
      <c r="A28" s="228">
        <v>18</v>
      </c>
      <c r="B28" s="246" t="s">
        <v>308</v>
      </c>
      <c r="C28" s="245" t="s">
        <v>261</v>
      </c>
      <c r="D28" s="231">
        <v>193794.44</v>
      </c>
      <c r="E28" s="229">
        <v>0</v>
      </c>
      <c r="F28" s="229">
        <v>0</v>
      </c>
      <c r="G28" s="231">
        <v>193794.44</v>
      </c>
      <c r="H28" s="232">
        <v>203755.47</v>
      </c>
      <c r="I28" s="233">
        <v>1.2</v>
      </c>
      <c r="J28" s="234">
        <f t="shared" si="0"/>
        <v>244506.56</v>
      </c>
      <c r="K28" s="223">
        <v>36</v>
      </c>
      <c r="L28" s="214">
        <f t="shared" si="1"/>
        <v>203755.474216</v>
      </c>
      <c r="M28" s="215">
        <f t="shared" si="2"/>
        <v>0</v>
      </c>
    </row>
    <row r="29" spans="1:20" ht="30" customHeight="1" x14ac:dyDescent="0.25">
      <c r="A29" s="247">
        <v>19</v>
      </c>
      <c r="B29" s="248" t="s">
        <v>218</v>
      </c>
      <c r="C29" s="249" t="s">
        <v>115</v>
      </c>
      <c r="D29" s="250">
        <v>149447.34</v>
      </c>
      <c r="E29" s="250">
        <v>12254.68</v>
      </c>
      <c r="F29" s="250">
        <v>3880.85</v>
      </c>
      <c r="G29" s="250">
        <v>165582.87</v>
      </c>
      <c r="H29" s="251">
        <v>174093.83</v>
      </c>
      <c r="I29" s="252">
        <v>1.2</v>
      </c>
      <c r="J29" s="253">
        <f>ROUND(H29*I29,2)</f>
        <v>208912.6</v>
      </c>
      <c r="K29" s="223">
        <v>37</v>
      </c>
      <c r="N29" s="215">
        <f>D29+E29+F29</f>
        <v>165582.87</v>
      </c>
      <c r="O29" s="215">
        <f>G29-N29</f>
        <v>0</v>
      </c>
      <c r="P29" s="214">
        <v>208912.6</v>
      </c>
      <c r="Q29" s="215">
        <f>J29-P29</f>
        <v>0</v>
      </c>
    </row>
    <row r="30" spans="1:20" ht="30" customHeight="1" x14ac:dyDescent="0.25">
      <c r="A30" s="247">
        <v>19</v>
      </c>
      <c r="B30" s="248" t="s">
        <v>219</v>
      </c>
      <c r="C30" s="254" t="s">
        <v>220</v>
      </c>
      <c r="D30" s="250">
        <v>19791.849999999999</v>
      </c>
      <c r="E30" s="250">
        <v>1622.93</v>
      </c>
      <c r="F30" s="250">
        <v>513.95000000000005</v>
      </c>
      <c r="G30" s="250">
        <v>21928.73</v>
      </c>
      <c r="H30" s="250">
        <v>23055.87</v>
      </c>
      <c r="I30" s="252">
        <v>1.2</v>
      </c>
      <c r="J30" s="253">
        <f t="shared" si="0"/>
        <v>27667.040000000001</v>
      </c>
      <c r="K30" s="223">
        <v>38</v>
      </c>
      <c r="L30" s="214">
        <f t="shared" si="1"/>
        <v>23055.866721999999</v>
      </c>
      <c r="M30" s="215">
        <f t="shared" si="2"/>
        <v>0</v>
      </c>
      <c r="N30" s="215">
        <f t="shared" ref="N30:N39" si="3">D30+E30+F30</f>
        <v>21928.73</v>
      </c>
      <c r="O30" s="215">
        <f t="shared" ref="O30:O39" si="4">G30-N30</f>
        <v>0</v>
      </c>
      <c r="P30" s="214">
        <v>27667.040000000001</v>
      </c>
      <c r="Q30" s="215">
        <f t="shared" ref="Q30:Q39" si="5">J30-P30</f>
        <v>0</v>
      </c>
    </row>
    <row r="31" spans="1:20" ht="30" customHeight="1" x14ac:dyDescent="0.25">
      <c r="A31" s="247">
        <v>19</v>
      </c>
      <c r="B31" s="248" t="s">
        <v>221</v>
      </c>
      <c r="C31" s="249" t="s">
        <v>222</v>
      </c>
      <c r="D31" s="250">
        <v>61414.47</v>
      </c>
      <c r="E31" s="250">
        <v>5035.99</v>
      </c>
      <c r="F31" s="250">
        <v>1594.81</v>
      </c>
      <c r="G31" s="250">
        <v>68045.27</v>
      </c>
      <c r="H31" s="250">
        <v>71542.8</v>
      </c>
      <c r="I31" s="252">
        <v>1.2</v>
      </c>
      <c r="J31" s="253">
        <f>ROUND(H31*I31,2)</f>
        <v>85851.36</v>
      </c>
      <c r="K31" s="223">
        <v>39</v>
      </c>
      <c r="L31" s="214">
        <f>G31*1.0514</f>
        <v>71542.796877999994</v>
      </c>
      <c r="M31" s="215">
        <f>H31-L31</f>
        <v>0</v>
      </c>
      <c r="N31" s="215">
        <f t="shared" si="3"/>
        <v>68045.27</v>
      </c>
      <c r="O31" s="215">
        <f t="shared" si="4"/>
        <v>0</v>
      </c>
      <c r="P31" s="214">
        <v>85851.36</v>
      </c>
      <c r="Q31" s="215">
        <f t="shared" si="5"/>
        <v>0</v>
      </c>
    </row>
    <row r="32" spans="1:20" ht="30" customHeight="1" x14ac:dyDescent="0.25">
      <c r="A32" s="247">
        <v>19</v>
      </c>
      <c r="B32" s="248" t="s">
        <v>224</v>
      </c>
      <c r="C32" s="249" t="s">
        <v>225</v>
      </c>
      <c r="D32" s="250">
        <v>506473.89</v>
      </c>
      <c r="E32" s="250">
        <v>41530.86</v>
      </c>
      <c r="F32" s="250">
        <v>13152.11</v>
      </c>
      <c r="G32" s="250">
        <v>561156.86</v>
      </c>
      <c r="H32" s="250">
        <v>590000.31999999995</v>
      </c>
      <c r="I32" s="252">
        <v>1.2</v>
      </c>
      <c r="J32" s="253">
        <f t="shared" si="0"/>
        <v>708000.38</v>
      </c>
      <c r="K32" s="223">
        <v>40</v>
      </c>
      <c r="L32" s="214">
        <f t="shared" si="1"/>
        <v>590000.32260399999</v>
      </c>
      <c r="M32" s="215">
        <f t="shared" si="2"/>
        <v>0</v>
      </c>
      <c r="N32" s="215">
        <f t="shared" si="3"/>
        <v>561156.86</v>
      </c>
      <c r="O32" s="215">
        <f t="shared" si="4"/>
        <v>0</v>
      </c>
      <c r="P32" s="214">
        <v>708000.38</v>
      </c>
      <c r="Q32" s="215">
        <f t="shared" si="5"/>
        <v>0</v>
      </c>
    </row>
    <row r="33" spans="1:17" ht="30" customHeight="1" x14ac:dyDescent="0.25">
      <c r="A33" s="247">
        <v>19</v>
      </c>
      <c r="B33" s="248" t="s">
        <v>226</v>
      </c>
      <c r="C33" s="254" t="s">
        <v>227</v>
      </c>
      <c r="D33" s="250">
        <v>4080049.34</v>
      </c>
      <c r="E33" s="250">
        <v>334564.05</v>
      </c>
      <c r="F33" s="250">
        <v>105950.72</v>
      </c>
      <c r="G33" s="250">
        <v>4520564.1100000003</v>
      </c>
      <c r="H33" s="251">
        <v>4752921.1100000003</v>
      </c>
      <c r="I33" s="252">
        <v>1.2</v>
      </c>
      <c r="J33" s="253">
        <f>ROUND(H33*I33,2)</f>
        <v>5703505.3300000001</v>
      </c>
      <c r="K33" s="223">
        <v>41</v>
      </c>
      <c r="L33" s="214">
        <f>G33*1.0514</f>
        <v>4752921.1052540001</v>
      </c>
      <c r="M33" s="215">
        <f>H33-L33</f>
        <v>0</v>
      </c>
      <c r="N33" s="215">
        <f t="shared" si="3"/>
        <v>4520564.1100000003</v>
      </c>
      <c r="O33" s="215">
        <f t="shared" si="4"/>
        <v>0</v>
      </c>
      <c r="P33" s="214">
        <v>5703505.3300000001</v>
      </c>
      <c r="Q33" s="215">
        <f t="shared" si="5"/>
        <v>0</v>
      </c>
    </row>
    <row r="34" spans="1:17" ht="30" customHeight="1" x14ac:dyDescent="0.25">
      <c r="A34" s="247">
        <v>19</v>
      </c>
      <c r="B34" s="248" t="s">
        <v>230</v>
      </c>
      <c r="C34" s="254" t="s">
        <v>231</v>
      </c>
      <c r="D34" s="250">
        <v>41302.080000000002</v>
      </c>
      <c r="E34" s="250">
        <v>3386.77</v>
      </c>
      <c r="F34" s="250">
        <v>1072.53</v>
      </c>
      <c r="G34" s="250">
        <v>45761.38</v>
      </c>
      <c r="H34" s="251">
        <v>48113.51</v>
      </c>
      <c r="I34" s="252">
        <v>1.2</v>
      </c>
      <c r="J34" s="253">
        <f>ROUND(H34*I34,2)</f>
        <v>57736.21</v>
      </c>
      <c r="K34" s="223">
        <v>42</v>
      </c>
      <c r="L34" s="214">
        <f>G34*1.0514</f>
        <v>48113.514931999998</v>
      </c>
      <c r="M34" s="215">
        <f>H34-L34</f>
        <v>0</v>
      </c>
      <c r="N34" s="215">
        <f t="shared" si="3"/>
        <v>45761.38</v>
      </c>
      <c r="O34" s="215">
        <f t="shared" si="4"/>
        <v>0</v>
      </c>
      <c r="P34" s="214">
        <v>57736.21</v>
      </c>
      <c r="Q34" s="215">
        <f t="shared" si="5"/>
        <v>0</v>
      </c>
    </row>
    <row r="35" spans="1:17" ht="30" customHeight="1" x14ac:dyDescent="0.25">
      <c r="A35" s="247">
        <v>19</v>
      </c>
      <c r="B35" s="248" t="s">
        <v>232</v>
      </c>
      <c r="C35" s="249" t="s">
        <v>309</v>
      </c>
      <c r="D35" s="250">
        <v>214268.6</v>
      </c>
      <c r="E35" s="250">
        <v>17570.03</v>
      </c>
      <c r="F35" s="250">
        <v>5564.13</v>
      </c>
      <c r="G35" s="250">
        <v>237402.76</v>
      </c>
      <c r="H35" s="250">
        <v>249605.26</v>
      </c>
      <c r="I35" s="252">
        <v>1.2</v>
      </c>
      <c r="J35" s="253">
        <f>ROUND(H35*I35,2)</f>
        <v>299526.31</v>
      </c>
      <c r="K35" s="223">
        <v>43</v>
      </c>
      <c r="L35" s="214">
        <f>G35*1.0514</f>
        <v>249605.261864</v>
      </c>
      <c r="M35" s="215">
        <f>H35-L35</f>
        <v>0</v>
      </c>
      <c r="N35" s="215">
        <f t="shared" si="3"/>
        <v>237402.76</v>
      </c>
      <c r="O35" s="215">
        <f t="shared" si="4"/>
        <v>0</v>
      </c>
      <c r="P35" s="214">
        <v>299526.31</v>
      </c>
      <c r="Q35" s="215">
        <f t="shared" si="5"/>
        <v>0</v>
      </c>
    </row>
    <row r="36" spans="1:17" ht="30" customHeight="1" x14ac:dyDescent="0.25">
      <c r="A36" s="247">
        <v>19</v>
      </c>
      <c r="B36" s="248" t="s">
        <v>234</v>
      </c>
      <c r="C36" s="249" t="s">
        <v>235</v>
      </c>
      <c r="D36" s="250">
        <v>1459742.56</v>
      </c>
      <c r="E36" s="250">
        <v>119698.89</v>
      </c>
      <c r="F36" s="250">
        <v>37906.589999999997</v>
      </c>
      <c r="G36" s="250">
        <v>1617348.04</v>
      </c>
      <c r="H36" s="250">
        <v>1700479.73</v>
      </c>
      <c r="I36" s="252">
        <v>1.2</v>
      </c>
      <c r="J36" s="253">
        <f t="shared" si="0"/>
        <v>2040575.68</v>
      </c>
      <c r="K36" s="223">
        <v>44</v>
      </c>
      <c r="L36" s="214">
        <f t="shared" si="1"/>
        <v>1700479.7292559999</v>
      </c>
      <c r="M36" s="215">
        <f t="shared" si="2"/>
        <v>0</v>
      </c>
      <c r="N36" s="215">
        <f t="shared" si="3"/>
        <v>1617348.04</v>
      </c>
      <c r="O36" s="215">
        <f t="shared" si="4"/>
        <v>0</v>
      </c>
      <c r="P36" s="214">
        <v>2040575.68</v>
      </c>
      <c r="Q36" s="215">
        <f t="shared" si="5"/>
        <v>0</v>
      </c>
    </row>
    <row r="37" spans="1:17" ht="30" customHeight="1" x14ac:dyDescent="0.25">
      <c r="A37" s="247">
        <v>19</v>
      </c>
      <c r="B37" s="248" t="s">
        <v>239</v>
      </c>
      <c r="C37" s="249" t="s">
        <v>240</v>
      </c>
      <c r="D37" s="250">
        <v>398178.78</v>
      </c>
      <c r="E37" s="250">
        <v>32650.66</v>
      </c>
      <c r="F37" s="250">
        <v>10339.91</v>
      </c>
      <c r="G37" s="250">
        <v>441169.35</v>
      </c>
      <c r="H37" s="251">
        <v>463845.45</v>
      </c>
      <c r="I37" s="252">
        <v>1.2</v>
      </c>
      <c r="J37" s="253">
        <f>ROUND(H37*I37,2)</f>
        <v>556614.54</v>
      </c>
      <c r="K37" s="223">
        <v>45</v>
      </c>
      <c r="N37" s="215">
        <f t="shared" si="3"/>
        <v>441169.35</v>
      </c>
      <c r="O37" s="215">
        <f t="shared" si="4"/>
        <v>0</v>
      </c>
      <c r="P37" s="214">
        <v>556614.54</v>
      </c>
      <c r="Q37" s="215">
        <f t="shared" si="5"/>
        <v>0</v>
      </c>
    </row>
    <row r="38" spans="1:17" ht="30" customHeight="1" x14ac:dyDescent="0.25">
      <c r="A38" s="247">
        <v>19</v>
      </c>
      <c r="B38" s="248" t="s">
        <v>245</v>
      </c>
      <c r="C38" s="254" t="s">
        <v>310</v>
      </c>
      <c r="D38" s="250">
        <v>563754.73</v>
      </c>
      <c r="E38" s="250">
        <v>46227.89</v>
      </c>
      <c r="F38" s="250">
        <v>14639.58</v>
      </c>
      <c r="G38" s="250">
        <v>624622.19999999995</v>
      </c>
      <c r="H38" s="251">
        <v>656727.78</v>
      </c>
      <c r="I38" s="252">
        <v>1.2</v>
      </c>
      <c r="J38" s="253">
        <f t="shared" si="0"/>
        <v>788073.34</v>
      </c>
      <c r="K38" s="223">
        <v>46</v>
      </c>
      <c r="L38" s="214">
        <f t="shared" si="1"/>
        <v>656727.78107999999</v>
      </c>
      <c r="M38" s="215">
        <f t="shared" si="2"/>
        <v>0</v>
      </c>
      <c r="N38" s="215">
        <f t="shared" si="3"/>
        <v>624622.19999999995</v>
      </c>
      <c r="O38" s="215">
        <f t="shared" si="4"/>
        <v>0</v>
      </c>
      <c r="P38" s="214">
        <v>788073.34</v>
      </c>
      <c r="Q38" s="215">
        <f t="shared" si="5"/>
        <v>0</v>
      </c>
    </row>
    <row r="39" spans="1:17" ht="30" customHeight="1" x14ac:dyDescent="0.25">
      <c r="A39" s="247">
        <v>19</v>
      </c>
      <c r="B39" s="248" t="s">
        <v>254</v>
      </c>
      <c r="C39" s="249" t="s">
        <v>311</v>
      </c>
      <c r="D39" s="250">
        <v>815232.37</v>
      </c>
      <c r="E39" s="250">
        <v>66849.05</v>
      </c>
      <c r="F39" s="250">
        <v>21169.95</v>
      </c>
      <c r="G39" s="250">
        <v>903251.37</v>
      </c>
      <c r="H39" s="251">
        <v>949678.49</v>
      </c>
      <c r="I39" s="252">
        <v>1.2</v>
      </c>
      <c r="J39" s="253">
        <f t="shared" si="0"/>
        <v>1139614.19</v>
      </c>
      <c r="K39" s="223">
        <v>47</v>
      </c>
      <c r="N39" s="215">
        <f t="shared" si="3"/>
        <v>903251.37</v>
      </c>
      <c r="O39" s="215">
        <f t="shared" si="4"/>
        <v>0</v>
      </c>
      <c r="P39" s="214">
        <v>1139614.19</v>
      </c>
      <c r="Q39" s="215">
        <f t="shared" si="5"/>
        <v>0</v>
      </c>
    </row>
    <row r="40" spans="1:17" ht="0.75" customHeight="1" thickBot="1" x14ac:dyDescent="0.3">
      <c r="A40" s="255"/>
      <c r="B40" s="256"/>
      <c r="C40" s="257"/>
      <c r="D40" s="258"/>
      <c r="E40" s="258"/>
      <c r="F40" s="258"/>
      <c r="G40" s="258"/>
      <c r="H40" s="258"/>
      <c r="I40" s="259"/>
      <c r="J40" s="260"/>
    </row>
    <row r="41" spans="1:17" ht="24" customHeight="1" thickTop="1" thickBot="1" x14ac:dyDescent="0.3">
      <c r="A41" s="261"/>
      <c r="B41" s="262" t="s">
        <v>200</v>
      </c>
      <c r="C41" s="263"/>
      <c r="D41" s="264">
        <f>SUM(D11:D39)</f>
        <v>137612813.06</v>
      </c>
      <c r="E41" s="264">
        <f>SUM(E11:E39)</f>
        <v>11263205.67</v>
      </c>
      <c r="F41" s="264">
        <f>SUM(F11:F39)</f>
        <v>3566864.9</v>
      </c>
      <c r="G41" s="264">
        <f>SUM(G11:G39)</f>
        <v>152442883.63</v>
      </c>
      <c r="H41" s="264">
        <f>SUM(H11:H39)-0.01</f>
        <v>160278447.84</v>
      </c>
      <c r="I41" s="264"/>
      <c r="J41" s="265">
        <f>SUM(J11:J39)</f>
        <v>192334137.41</v>
      </c>
      <c r="K41" s="266"/>
      <c r="L41" s="215">
        <f>SUM(J29:J39)</f>
        <v>11616076.98</v>
      </c>
    </row>
    <row r="42" spans="1:17" x14ac:dyDescent="0.25">
      <c r="H42" s="215"/>
      <c r="J42" s="223"/>
      <c r="K42" s="266"/>
    </row>
    <row r="43" spans="1:17" x14ac:dyDescent="0.25">
      <c r="F43" s="216"/>
      <c r="G43" s="216"/>
      <c r="J43" s="215"/>
    </row>
    <row r="44" spans="1:17" x14ac:dyDescent="0.25">
      <c r="F44" s="216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13</vt:i4>
      </vt:variant>
    </vt:vector>
  </HeadingPairs>
  <TitlesOfParts>
    <vt:vector size="21" baseType="lpstr">
      <vt:lpstr>прил. 1.1 к ДС11</vt:lpstr>
      <vt:lpstr>ССР1 без коэфф.</vt:lpstr>
      <vt:lpstr>ССР1 с 1,0514 </vt:lpstr>
      <vt:lpstr>ССР2 без коэфф</vt:lpstr>
      <vt:lpstr>ССР2_с 1,0514</vt:lpstr>
      <vt:lpstr>ЛСР №2-выправка</vt:lpstr>
      <vt:lpstr>реестры кс-2 ССР1</vt:lpstr>
      <vt:lpstr>реестр кс-2 ССР2</vt:lpstr>
      <vt:lpstr>'ЛСР №2-выправка'!Заголовки_для_печати</vt:lpstr>
      <vt:lpstr>'ССР1 без коэфф.'!Заголовки_для_печати</vt:lpstr>
      <vt:lpstr>'ССР1 с 1,0514 '!Заголовки_для_печати</vt:lpstr>
      <vt:lpstr>'ССР2 без коэфф'!Заголовки_для_печати</vt:lpstr>
      <vt:lpstr>'ССР2_с 1,0514'!Заголовки_для_печати</vt:lpstr>
      <vt:lpstr>'ЛСР №2-выправка'!Область_печати</vt:lpstr>
      <vt:lpstr>'прил. 1.1 к ДС11'!Область_печати</vt:lpstr>
      <vt:lpstr>'реестр кс-2 ССР2'!Область_печати</vt:lpstr>
      <vt:lpstr>'реестры кс-2 ССР1'!Область_печати</vt:lpstr>
      <vt:lpstr>'ССР1 без коэфф.'!Область_печати</vt:lpstr>
      <vt:lpstr>'ССР1 с 1,0514 '!Область_печати</vt:lpstr>
      <vt:lpstr>'ССР2 без коэфф'!Область_печати</vt:lpstr>
      <vt:lpstr>'ССР2_с 1,0514'!Область_печати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2023-11-08T07:21:05Z</dcterms:created>
  <dcterms:modified xsi:type="dcterms:W3CDTF">2024-08-09T07:56:24Z</dcterms:modified>
</cp:coreProperties>
</file>