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 флэш\Шеллрокк\131-23_Цех 121-18\! сметы_РАБОЧАЯ\"/>
    </mc:Choice>
  </mc:AlternateContent>
  <bookViews>
    <workbookView xWindow="28680" yWindow="-120" windowWidth="29040" windowHeight="15720"/>
  </bookViews>
  <sheets>
    <sheet name="(в.5) Сводный сметный расчет - " sheetId="1" r:id="rId1"/>
  </sheets>
  <definedNames>
    <definedName name="_xlnm.Print_Titles" localSheetId="0">'(в.5) Сводный сметный расчет - '!$5:$5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1" l="1"/>
  <c r="E39" i="1"/>
  <c r="I38" i="1"/>
  <c r="E38" i="1"/>
  <c r="I35" i="1"/>
  <c r="E35" i="1"/>
  <c r="I28" i="1"/>
  <c r="E28" i="1"/>
  <c r="E26" i="1"/>
  <c r="I26" i="1" s="1"/>
  <c r="I24" i="1"/>
  <c r="E24" i="1"/>
  <c r="I23" i="1"/>
  <c r="E23" i="1"/>
  <c r="I18" i="1"/>
  <c r="F18" i="1"/>
  <c r="I7" i="1"/>
  <c r="E7" i="1"/>
  <c r="E10" i="1" s="1"/>
  <c r="I8" i="1"/>
  <c r="E8" i="1"/>
  <c r="F19" i="1"/>
  <c r="E19" i="1"/>
  <c r="I19" i="1"/>
  <c r="E20" i="1"/>
  <c r="E12" i="1"/>
  <c r="E16" i="1" s="1"/>
  <c r="J35" i="1"/>
  <c r="F10" i="1"/>
  <c r="G10" i="1"/>
  <c r="G41" i="1" s="1"/>
  <c r="G45" i="1" s="1"/>
  <c r="G49" i="1" s="1"/>
  <c r="G52" i="1" s="1"/>
  <c r="G56" i="1" s="1"/>
  <c r="H10" i="1"/>
  <c r="H41" i="1" s="1"/>
  <c r="H45" i="1" s="1"/>
  <c r="H49" i="1" s="1"/>
  <c r="H52" i="1" s="1"/>
  <c r="H56" i="1" s="1"/>
  <c r="F16" i="1"/>
  <c r="G16" i="1"/>
  <c r="H16" i="1"/>
  <c r="F20" i="1"/>
  <c r="F41" i="1" s="1"/>
  <c r="F45" i="1" s="1"/>
  <c r="F49" i="1" s="1"/>
  <c r="F52" i="1" s="1"/>
  <c r="F56" i="1" s="1"/>
  <c r="G20" i="1"/>
  <c r="H20" i="1"/>
  <c r="F36" i="1"/>
  <c r="G36" i="1"/>
  <c r="H36" i="1"/>
  <c r="F40" i="1"/>
  <c r="G40" i="1"/>
  <c r="H40" i="1"/>
  <c r="I40" i="1" l="1"/>
  <c r="E40" i="1"/>
  <c r="E36" i="1"/>
  <c r="E41" i="1" s="1"/>
  <c r="E45" i="1" s="1"/>
  <c r="E49" i="1" s="1"/>
  <c r="E52" i="1" s="1"/>
  <c r="E56" i="1" s="1"/>
  <c r="I36" i="1"/>
  <c r="I20" i="1"/>
  <c r="I10" i="1"/>
  <c r="H58" i="1"/>
  <c r="H59" i="1" s="1"/>
  <c r="H60" i="1"/>
  <c r="G58" i="1"/>
  <c r="G59" i="1" s="1"/>
  <c r="G60" i="1" s="1"/>
  <c r="F58" i="1"/>
  <c r="F59" i="1" s="1"/>
  <c r="F60" i="1" s="1"/>
  <c r="I12" i="1"/>
  <c r="I16" i="1" s="1"/>
  <c r="I41" i="1" l="1"/>
  <c r="I45" i="1" s="1"/>
  <c r="I49" i="1" s="1"/>
  <c r="I52" i="1" s="1"/>
  <c r="I56" i="1" s="1"/>
  <c r="I58" i="1" s="1"/>
  <c r="I59" i="1" s="1"/>
  <c r="I60" i="1" s="1"/>
  <c r="X60" i="1" s="1"/>
  <c r="Z60" i="1" s="1"/>
  <c r="E58" i="1"/>
  <c r="E59" i="1" s="1"/>
  <c r="E60" i="1" s="1"/>
</calcChain>
</file>

<file path=xl/sharedStrings.xml><?xml version="1.0" encoding="utf-8"?>
<sst xmlns="http://schemas.openxmlformats.org/spreadsheetml/2006/main" count="156" uniqueCount="109">
  <si>
    <t>Заказчик</t>
  </si>
  <si>
    <t/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</si>
  <si>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</si>
  <si>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</si>
  <si>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</si>
  <si>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</si>
  <si>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</si>
  <si>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</si>
  <si>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</si>
  <si>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</si>
  <si>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</si>
  <si>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</si>
  <si>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</si>
  <si>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</si>
  <si>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</si>
  <si>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</si>
  <si>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</si>
  <si>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</si>
  <si>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</si>
  <si>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</si>
  <si>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</si>
  <si>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Верхнее строение пути</t>
  </si>
  <si>
    <t>02-02-01</t>
  </si>
  <si>
    <t>Восстановительные работы цеха №121/18. АС 3.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</si>
  <si>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</si>
  <si>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</si>
  <si>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</si>
  <si>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</si>
  <si>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</si>
  <si>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</si>
  <si>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</si>
  <si>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</si>
  <si>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</si>
  <si>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</si>
  <si>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</si>
  <si>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</si>
  <si>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</si>
  <si>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</si>
  <si>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</si>
  <si>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06-02-02</t>
  </si>
  <si>
    <t>Переустройство хозпитьевого водопровода.НВК3</t>
  </si>
  <si>
    <t>Водоотведение</t>
  </si>
  <si>
    <t>06-02-03</t>
  </si>
  <si>
    <t>Переустройство хозяйственно-бытовой канализации.НВК4</t>
  </si>
  <si>
    <t>06-02-04</t>
  </si>
  <si>
    <t>Переустройство ливневой канализации.НВК5.</t>
  </si>
  <si>
    <t>06-04-01</t>
  </si>
  <si>
    <t>Трубопровод ливневых сточных вод от трансбордера.НВК1</t>
  </si>
  <si>
    <t>Теплоснабжение</t>
  </si>
  <si>
    <t>06-04-03</t>
  </si>
  <si>
    <t>Теплоснабжение. Переустройство трубопровода.ТС2</t>
  </si>
  <si>
    <t>06-03-02</t>
  </si>
  <si>
    <t>Архитектурно-строительные решения. Эстакада для ТС1. АС 4</t>
  </si>
  <si>
    <t>06-04-02</t>
  </si>
  <si>
    <t>Теплоснабжение. Переустройство трубопровода. ТС 1</t>
  </si>
  <si>
    <t>06-04-04</t>
  </si>
  <si>
    <t>Теплоснабжение. Переустройство трубопровода.ТС3</t>
  </si>
  <si>
    <t>Газоснабжение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</si>
  <si>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</si>
  <si>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</si>
  <si>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</si>
  <si>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</si>
  <si>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Генеральный план. Трансбордер. ГП1</t>
  </si>
  <si>
    <t>07-01-02</t>
  </si>
  <si>
    <t>Генеральный план 131-23 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</si>
  <si>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</si>
  <si>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</si>
  <si>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</si>
  <si>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</si>
  <si>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</si>
  <si>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</si>
  <si>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</si>
  <si>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</si>
  <si>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</si>
  <si>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</si>
  <si>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</si>
  <si>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</si>
  <si>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</si>
  <si>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</si>
  <si>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</si>
  <si>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</si>
  <si>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</si>
  <si>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</si>
  <si>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</si>
  <si>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</si>
  <si>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</si>
  <si>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</si>
  <si>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</si>
  <si>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</si>
  <si>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</si>
  <si>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</si>
  <si>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</si>
  <si>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</si>
  <si>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</si>
  <si>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Сумма контракта</t>
  </si>
  <si>
    <t>статус</t>
  </si>
  <si>
    <t>согласована</t>
  </si>
  <si>
    <t>Глава 5. Объекты транспортного хозяйства и связи</t>
  </si>
  <si>
    <t xml:space="preserve">согласована </t>
  </si>
  <si>
    <t>без  непредвиденных</t>
  </si>
  <si>
    <t xml:space="preserve">Итого </t>
  </si>
  <si>
    <t>поменять прайсы инертных</t>
  </si>
  <si>
    <t>ВОР/Проектировщики, отпр. Лемехову 11.10 на оформление</t>
  </si>
  <si>
    <t>ВОР/Проектировщики, отпр. Лемехову 12.10 на оформление</t>
  </si>
  <si>
    <t>вопросы проектировщикам отпр. 16.10</t>
  </si>
  <si>
    <t>ОТРАБОТАТЬ ПРОЕКТИРОВЩИКАМ, отпр. 16.10</t>
  </si>
  <si>
    <t xml:space="preserve"> согласована </t>
  </si>
  <si>
    <t>отпр. НВ</t>
  </si>
  <si>
    <t>ждем КАЦ на ворота (Григорий)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</si>
</sst>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FF0000"/>
      <name val="Calibri"/>
      <family val="2"/>
      <charset val="204"/>
    </font>
    <font>
      <sz val="11"/>
      <color rgb="FF0070C0"/>
      <name val="Calibri"/>
      <family val="2"/>
      <charset val="204"/>
    </font>
    <font>
      <sz val="10"/>
      <color rgb="FF0070C0"/>
      <name val="Calibri"/>
      <family val="2"/>
      <charset val="204"/>
    </font>
    <font>
      <sz val="10"/>
      <name val="Calibri"/>
      <family val="2"/>
      <charset val="204"/>
    </font>
    <font>
      <sz val="10"/>
      <color rgb="FFFF0000"/>
      <name val="Calibri"/>
      <family val="2"/>
      <charset val="204"/>
    </font>
    <font>
      <b/>
      <sz val="20"/>
      <color theme="4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9"/>
      <color rgb="FF00B050"/>
      <name val="Arial"/>
      <family val="2"/>
      <charset val="204"/>
    </font>
    <font>
      <b/>
      <sz val="8"/>
      <color rgb="FF00B050"/>
      <name val="Arial"/>
      <family val="2"/>
      <charset val="204"/>
    </font>
    <font>
      <b/>
      <sz val="10"/>
      <color rgb="FF00B050"/>
      <name val="Calibri"/>
      <family val="2"/>
      <charset val="204"/>
    </font>
    <font>
      <b/>
      <sz val="11"/>
      <color rgb="FF00B050"/>
      <name val="Calibri"/>
      <family val="2"/>
      <charset val="204"/>
    </font>
    <font>
      <b/>
      <i/>
      <sz val="8"/>
      <color rgb="FF00B05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6" fillId="0" borderId="9" xfId="0" applyNumberFormat="1" applyFont="1" applyFill="1" applyBorder="1" applyAlignment="1" applyProtection="1"/>
    <xf numFmtId="4" fontId="6" fillId="0" borderId="9" xfId="0" applyNumberFormat="1" applyFont="1" applyFill="1" applyBorder="1" applyAlignment="1" applyProtection="1">
      <alignment horizontal="right" vertical="top" wrapText="1"/>
    </xf>
    <xf numFmtId="4" fontId="6" fillId="0" borderId="9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1" fontId="1" fillId="2" borderId="9" xfId="0" applyNumberFormat="1" applyFont="1" applyFill="1" applyBorder="1" applyAlignment="1" applyProtection="1">
      <alignment horizontal="center" vertical="top" wrapText="1"/>
    </xf>
    <xf numFmtId="0" fontId="1" fillId="2" borderId="9" xfId="0" applyNumberFormat="1" applyFont="1" applyFill="1" applyBorder="1" applyAlignment="1" applyProtection="1">
      <alignment horizontal="left" vertical="top" wrapText="1"/>
    </xf>
    <xf numFmtId="4" fontId="1" fillId="2" borderId="9" xfId="0" applyNumberFormat="1" applyFont="1" applyFill="1" applyBorder="1" applyAlignment="1" applyProtection="1">
      <alignment horizontal="right" vertical="top" wrapText="1"/>
    </xf>
    <xf numFmtId="4" fontId="6" fillId="0" borderId="7" xfId="0" applyNumberFormat="1" applyFont="1" applyFill="1" applyBorder="1" applyAlignment="1" applyProtection="1">
      <alignment horizontal="right" vertical="top"/>
    </xf>
    <xf numFmtId="3" fontId="8" fillId="2" borderId="9" xfId="0" applyNumberFormat="1" applyFont="1" applyFill="1" applyBorder="1" applyAlignment="1" applyProtection="1">
      <alignment horizontal="center" vertical="center" wrapText="1"/>
    </xf>
    <xf numFmtId="0" fontId="8" fillId="2" borderId="9" xfId="0" applyNumberFormat="1" applyFont="1" applyFill="1" applyBorder="1" applyAlignment="1" applyProtection="1">
      <alignment horizontal="center" vertical="center" wrapText="1"/>
    </xf>
    <xf numFmtId="0" fontId="8" fillId="3" borderId="9" xfId="0" applyNumberFormat="1" applyFont="1" applyFill="1" applyBorder="1" applyAlignment="1" applyProtection="1">
      <alignment horizontal="center" vertical="center" wrapText="1"/>
    </xf>
    <xf numFmtId="3" fontId="8" fillId="3" borderId="9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1" fontId="1" fillId="4" borderId="9" xfId="0" applyNumberFormat="1" applyFont="1" applyFill="1" applyBorder="1" applyAlignment="1" applyProtection="1">
      <alignment horizontal="center" vertical="top" wrapText="1"/>
    </xf>
    <xf numFmtId="0" fontId="1" fillId="4" borderId="9" xfId="0" applyNumberFormat="1" applyFont="1" applyFill="1" applyBorder="1" applyAlignment="1" applyProtection="1">
      <alignment horizontal="left" vertical="top" wrapText="1"/>
    </xf>
    <xf numFmtId="4" fontId="1" fillId="4" borderId="9" xfId="0" applyNumberFormat="1" applyFont="1" applyFill="1" applyBorder="1" applyAlignment="1" applyProtection="1">
      <alignment horizontal="right" vertical="top" wrapText="1"/>
    </xf>
    <xf numFmtId="1" fontId="1" fillId="5" borderId="9" xfId="0" applyNumberFormat="1" applyFont="1" applyFill="1" applyBorder="1" applyAlignment="1" applyProtection="1">
      <alignment horizontal="center" vertical="top" wrapText="1"/>
    </xf>
    <xf numFmtId="0" fontId="1" fillId="5" borderId="9" xfId="0" applyNumberFormat="1" applyFont="1" applyFill="1" applyBorder="1" applyAlignment="1" applyProtection="1">
      <alignment horizontal="left" vertical="top" wrapText="1"/>
    </xf>
    <xf numFmtId="4" fontId="1" fillId="5" borderId="9" xfId="0" applyNumberFormat="1" applyFont="1" applyFill="1" applyBorder="1" applyAlignment="1" applyProtection="1">
      <alignment horizontal="right" vertical="top" wrapText="1"/>
    </xf>
    <xf numFmtId="3" fontId="1" fillId="0" borderId="0" xfId="0" applyNumberFormat="1" applyFont="1" applyFill="1" applyBorder="1" applyAlignment="1" applyProtection="1"/>
    <xf numFmtId="0" fontId="11" fillId="0" borderId="0" xfId="0" applyFont="1" applyAlignment="1">
      <alignment horizontal="left" vertical="top" wrapText="1"/>
    </xf>
    <xf numFmtId="2" fontId="1" fillId="0" borderId="0" xfId="0" applyNumberFormat="1" applyFont="1" applyFill="1" applyBorder="1" applyAlignment="1" applyProtection="1"/>
    <xf numFmtId="0" fontId="12" fillId="2" borderId="0" xfId="0" applyFont="1" applyFill="1"/>
    <xf numFmtId="0" fontId="13" fillId="0" borderId="0" xfId="0" applyFont="1"/>
    <xf numFmtId="0" fontId="14" fillId="2" borderId="0" xfId="0" applyFont="1" applyFill="1" applyAlignment="1">
      <alignment horizontal="center" vertical="center"/>
    </xf>
    <xf numFmtId="0" fontId="0" fillId="0" borderId="0" xfId="0" applyBorder="1"/>
    <xf numFmtId="4" fontId="1" fillId="0" borderId="0" xfId="0" applyNumberFormat="1" applyFont="1" applyFill="1" applyBorder="1" applyAlignment="1" applyProtection="1">
      <alignment horizontal="right" vertical="top" wrapText="1"/>
    </xf>
    <xf numFmtId="0" fontId="15" fillId="0" borderId="0" xfId="0" applyFont="1"/>
    <xf numFmtId="0" fontId="0" fillId="6" borderId="0" xfId="0" applyFill="1"/>
    <xf numFmtId="0" fontId="5" fillId="6" borderId="0" xfId="0" applyFont="1" applyFill="1" applyAlignment="1">
      <alignment wrapText="1"/>
    </xf>
    <xf numFmtId="0" fontId="6" fillId="6" borderId="0" xfId="0" applyFont="1" applyFill="1" applyAlignment="1">
      <alignment wrapText="1"/>
    </xf>
    <xf numFmtId="0" fontId="0" fillId="2" borderId="0" xfId="0" applyFill="1"/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11" fillId="0" borderId="0" xfId="0" applyFont="1" applyAlignment="1">
      <alignment horizontal="left" vertical="top" wrapText="1"/>
    </xf>
    <xf numFmtId="0" fontId="17" fillId="3" borderId="9" xfId="0" applyNumberFormat="1" applyFont="1" applyFill="1" applyBorder="1" applyAlignment="1" applyProtection="1">
      <alignment horizontal="left" vertical="top" wrapText="1"/>
    </xf>
    <xf numFmtId="4" fontId="17" fillId="3" borderId="9" xfId="0" applyNumberFormat="1" applyFont="1" applyFill="1" applyBorder="1" applyAlignment="1" applyProtection="1">
      <alignment horizontal="right" vertical="top" wrapText="1"/>
    </xf>
    <xf numFmtId="0" fontId="18" fillId="3" borderId="0" xfId="0" applyFont="1" applyFill="1"/>
    <xf numFmtId="0" fontId="19" fillId="3" borderId="0" xfId="0" applyFont="1" applyFill="1"/>
    <xf numFmtId="0" fontId="16" fillId="3" borderId="0" xfId="0" applyFont="1" applyFill="1" applyAlignment="1">
      <alignment wrapText="1"/>
    </xf>
    <xf numFmtId="0" fontId="17" fillId="3" borderId="0" xfId="0" applyFont="1" applyFill="1" applyAlignment="1">
      <alignment wrapText="1"/>
    </xf>
    <xf numFmtId="0" fontId="20" fillId="3" borderId="0" xfId="0" applyFont="1" applyFill="1" applyAlignment="1">
      <alignment wrapText="1"/>
    </xf>
    <xf numFmtId="0" fontId="17" fillId="3" borderId="0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>
      <alignment horizontal="left" vertical="top" wrapText="1"/>
    </xf>
    <xf numFmtId="4" fontId="1" fillId="3" borderId="9" xfId="0" applyNumberFormat="1" applyFont="1" applyFill="1" applyBorder="1" applyAlignment="1" applyProtection="1">
      <alignment horizontal="right" vertical="top" wrapText="1"/>
    </xf>
    <xf numFmtId="0" fontId="11" fillId="3" borderId="0" xfId="0" applyFont="1" applyFill="1"/>
    <xf numFmtId="0" fontId="0" fillId="3" borderId="0" xfId="0" applyFill="1"/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1" fillId="3" borderId="0" xfId="0" applyNumberFormat="1" applyFont="1" applyFill="1" applyBorder="1" applyAlignment="1" applyProtection="1"/>
    <xf numFmtId="4" fontId="1" fillId="5" borderId="9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6" fillId="0" borderId="4" xfId="0" applyNumberFormat="1" applyFont="1" applyFill="1" applyBorder="1" applyAlignment="1" applyProtection="1">
      <alignment horizontal="right" vertical="top" wrapText="1"/>
    </xf>
    <xf numFmtId="0" fontId="6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5" fillId="2" borderId="5" xfId="0" applyNumberFormat="1" applyFont="1" applyFill="1" applyBorder="1" applyAlignment="1" applyProtection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70"/>
  <sheetViews>
    <sheetView tabSelected="1" topLeftCell="C44" zoomScale="80" zoomScaleNormal="80" workbookViewId="0">
      <selection activeCell="X59" sqref="X59:Y60"/>
    </sheetView>
  </sheetViews>
  <sheetFormatPr defaultColWidth="9.140625" defaultRowHeight="11.25" customHeight="1" x14ac:dyDescent="0.2"/>
  <cols>
    <col min="1" max="1" width="9.140625" style="1"/>
    <col min="2" max="2" width="6.7109375" style="1" customWidth="1"/>
    <col min="3" max="3" width="20.140625" style="1" customWidth="1"/>
    <col min="4" max="4" width="32.7109375" style="1" customWidth="1"/>
    <col min="5" max="5" width="16" style="1" customWidth="1"/>
    <col min="6" max="9" width="13.42578125" style="1" customWidth="1"/>
    <col min="10" max="10" width="18" style="1" customWidth="1"/>
    <col min="11" max="11" width="89" style="2" hidden="1" customWidth="1"/>
    <col min="12" max="12" width="109.140625" style="2" hidden="1" customWidth="1"/>
    <col min="13" max="13" width="122.5703125" style="2" hidden="1" customWidth="1"/>
    <col min="14" max="14" width="129.28515625" style="2" hidden="1" customWidth="1"/>
    <col min="15" max="15" width="52.85546875" style="2" hidden="1" customWidth="1"/>
    <col min="16" max="16" width="129.28515625" style="2" hidden="1" customWidth="1"/>
    <col min="17" max="17" width="52.85546875" style="2" hidden="1" customWidth="1"/>
    <col min="18" max="19" width="53.7109375" style="2" hidden="1" customWidth="1"/>
    <col min="20" max="20" width="75.5703125" style="2" hidden="1" customWidth="1"/>
    <col min="21" max="21" width="53.7109375" style="2" hidden="1" customWidth="1"/>
    <col min="22" max="22" width="48.7109375" style="2" hidden="1" customWidth="1"/>
    <col min="23" max="23" width="53.7109375" style="2" hidden="1" customWidth="1"/>
    <col min="24" max="24" width="23.5703125" style="1" customWidth="1"/>
    <col min="25" max="25" width="21.85546875" style="1" customWidth="1"/>
    <col min="26" max="26" width="16.5703125" style="1" customWidth="1"/>
    <col min="27" max="16384" width="9.140625" style="1"/>
  </cols>
  <sheetData>
    <row r="1" spans="2:25" customFormat="1" ht="9.75" customHeight="1" x14ac:dyDescent="0.25">
      <c r="B1" s="3"/>
      <c r="C1" s="3"/>
      <c r="D1" s="3"/>
      <c r="E1" s="5"/>
      <c r="F1" s="5"/>
      <c r="G1" s="5"/>
      <c r="H1" s="5"/>
      <c r="I1" s="5"/>
    </row>
    <row r="2" spans="2:25" customFormat="1" ht="16.5" customHeight="1" x14ac:dyDescent="0.25">
      <c r="B2" s="93" t="s">
        <v>2</v>
      </c>
      <c r="C2" s="93" t="s">
        <v>3</v>
      </c>
      <c r="D2" s="93" t="s">
        <v>4</v>
      </c>
      <c r="E2" s="96" t="s">
        <v>5</v>
      </c>
      <c r="F2" s="97"/>
      <c r="G2" s="97"/>
      <c r="H2" s="97"/>
      <c r="I2" s="98"/>
      <c r="J2" s="27"/>
      <c r="X2" s="28"/>
    </row>
    <row r="3" spans="2:25" customFormat="1" ht="22.5" customHeight="1" x14ac:dyDescent="0.25">
      <c r="B3" s="94"/>
      <c r="C3" s="94"/>
      <c r="D3" s="94"/>
      <c r="E3" s="93" t="s">
        <v>6</v>
      </c>
      <c r="F3" s="93" t="s">
        <v>7</v>
      </c>
      <c r="G3" s="93" t="s">
        <v>8</v>
      </c>
      <c r="H3" s="93" t="s">
        <v>9</v>
      </c>
      <c r="I3" s="93" t="s">
        <v>10</v>
      </c>
      <c r="J3" s="27"/>
    </row>
    <row r="4" spans="2:25" customFormat="1" ht="27.75" hidden="1" customHeight="1" x14ac:dyDescent="0.25">
      <c r="B4" s="95"/>
      <c r="C4" s="95"/>
      <c r="D4" s="95"/>
      <c r="E4" s="95"/>
      <c r="F4" s="95"/>
      <c r="G4" s="95"/>
      <c r="H4" s="95"/>
      <c r="I4" s="95"/>
      <c r="J4" s="27"/>
    </row>
    <row r="5" spans="2:25" customFormat="1" ht="15" x14ac:dyDescent="0.25"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27"/>
    </row>
    <row r="6" spans="2:25" customFormat="1" ht="26.25" x14ac:dyDescent="0.25">
      <c r="B6" s="81" t="s">
        <v>11</v>
      </c>
      <c r="C6" s="82"/>
      <c r="D6" s="82"/>
      <c r="E6" s="82"/>
      <c r="F6" s="82"/>
      <c r="G6" s="82"/>
      <c r="H6" s="82"/>
      <c r="I6" s="83"/>
      <c r="J6" s="46" t="s">
        <v>95</v>
      </c>
      <c r="N6" s="30" t="s">
        <v>11</v>
      </c>
    </row>
    <row r="7" spans="2:25" customFormat="1" ht="33.75" x14ac:dyDescent="0.25">
      <c r="B7" s="35">
        <v>1</v>
      </c>
      <c r="C7" s="36" t="s">
        <v>12</v>
      </c>
      <c r="D7" s="36" t="s">
        <v>13</v>
      </c>
      <c r="E7" s="37">
        <f>49465404.27/1000</f>
        <v>49465.404270000006</v>
      </c>
      <c r="F7" s="37"/>
      <c r="G7" s="37"/>
      <c r="H7" s="37"/>
      <c r="I7" s="37">
        <f>E7</f>
        <v>49465.404270000006</v>
      </c>
      <c r="J7" s="29" t="s">
        <v>98</v>
      </c>
      <c r="N7" s="30"/>
      <c r="X7" s="42"/>
      <c r="Y7" s="42"/>
    </row>
    <row r="8" spans="2:25" customFormat="1" ht="22.5" x14ac:dyDescent="0.25">
      <c r="B8" s="35">
        <v>2</v>
      </c>
      <c r="C8" s="36" t="s">
        <v>14</v>
      </c>
      <c r="D8" s="36" t="s">
        <v>15</v>
      </c>
      <c r="E8" s="37">
        <f>40009235.83/1000</f>
        <v>40009.235829999998</v>
      </c>
      <c r="F8" s="37"/>
      <c r="G8" s="37"/>
      <c r="H8" s="37"/>
      <c r="I8" s="37">
        <f>E8</f>
        <v>40009.235829999998</v>
      </c>
      <c r="J8" s="29" t="s">
        <v>98</v>
      </c>
      <c r="K8" s="53"/>
      <c r="L8" s="53"/>
      <c r="M8" s="53"/>
      <c r="N8" s="54"/>
      <c r="O8" s="53"/>
      <c r="P8" s="53"/>
      <c r="Q8" s="53"/>
      <c r="R8" s="53"/>
      <c r="S8" s="53"/>
      <c r="T8" s="53"/>
      <c r="U8" s="53"/>
      <c r="V8" s="53"/>
      <c r="W8" s="53"/>
      <c r="X8" s="31"/>
      <c r="Y8" s="31"/>
    </row>
    <row r="9" spans="2:25" customFormat="1" ht="22.5" x14ac:dyDescent="0.25">
      <c r="B9" s="8">
        <v>3</v>
      </c>
      <c r="C9" s="36" t="s">
        <v>16</v>
      </c>
      <c r="D9" s="36" t="s">
        <v>17</v>
      </c>
      <c r="E9" s="37">
        <v>1173.5999999999999</v>
      </c>
      <c r="F9" s="37">
        <v>4.3899999999999997</v>
      </c>
      <c r="G9" s="37"/>
      <c r="H9" s="37"/>
      <c r="I9" s="37">
        <v>1177.99</v>
      </c>
      <c r="J9" s="29" t="s">
        <v>98</v>
      </c>
      <c r="K9" s="50"/>
      <c r="L9" s="50"/>
      <c r="M9" s="50"/>
      <c r="N9" s="51"/>
      <c r="O9" s="50"/>
      <c r="P9" s="50"/>
      <c r="Q9" s="50"/>
      <c r="R9" s="50"/>
      <c r="S9" s="50"/>
      <c r="T9" s="50"/>
      <c r="U9" s="50"/>
      <c r="V9" s="50"/>
      <c r="W9" s="50"/>
      <c r="X9" s="1"/>
      <c r="Y9" s="31"/>
    </row>
    <row r="10" spans="2:25" customFormat="1" ht="23.25" x14ac:dyDescent="0.25">
      <c r="B10" s="11"/>
      <c r="C10" s="77" t="s">
        <v>18</v>
      </c>
      <c r="D10" s="78"/>
      <c r="E10" s="12">
        <f>SUM(E7:E9)</f>
        <v>90648.24010000001</v>
      </c>
      <c r="F10" s="12">
        <f t="shared" ref="F10:I10" si="0">SUM(F7:F9)</f>
        <v>4.3899999999999997</v>
      </c>
      <c r="G10" s="12">
        <f t="shared" si="0"/>
        <v>0</v>
      </c>
      <c r="H10" s="12">
        <f t="shared" si="0"/>
        <v>0</v>
      </c>
      <c r="I10" s="12">
        <f t="shared" si="0"/>
        <v>90652.630100000009</v>
      </c>
      <c r="J10" s="29"/>
      <c r="N10" s="30"/>
      <c r="O10" s="32" t="s">
        <v>18</v>
      </c>
      <c r="X10" s="31"/>
      <c r="Y10" s="31"/>
    </row>
    <row r="11" spans="2:25" customFormat="1" ht="15" x14ac:dyDescent="0.25">
      <c r="B11" s="81" t="s">
        <v>19</v>
      </c>
      <c r="C11" s="82"/>
      <c r="D11" s="82"/>
      <c r="E11" s="82"/>
      <c r="F11" s="82"/>
      <c r="G11" s="82"/>
      <c r="H11" s="82"/>
      <c r="I11" s="83"/>
      <c r="J11" s="29"/>
      <c r="N11" s="30" t="s">
        <v>19</v>
      </c>
      <c r="O11" s="32"/>
      <c r="X11" s="31"/>
      <c r="Y11" s="31"/>
    </row>
    <row r="12" spans="2:25" customFormat="1" ht="18.75" customHeight="1" x14ac:dyDescent="0.25">
      <c r="B12" s="35">
        <v>4</v>
      </c>
      <c r="C12" s="36" t="s">
        <v>20</v>
      </c>
      <c r="D12" s="36" t="s">
        <v>21</v>
      </c>
      <c r="E12" s="37">
        <f>167291643.6/1000</f>
        <v>167291.64359999998</v>
      </c>
      <c r="F12" s="37"/>
      <c r="G12" s="37"/>
      <c r="H12" s="37"/>
      <c r="I12" s="37">
        <f>E12</f>
        <v>167291.64359999998</v>
      </c>
      <c r="J12" s="29" t="s">
        <v>106</v>
      </c>
      <c r="K12" s="29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57"/>
      <c r="Y12" s="31"/>
    </row>
    <row r="13" spans="2:25" customFormat="1" ht="22.5" x14ac:dyDescent="0.25">
      <c r="B13" s="38">
        <v>5</v>
      </c>
      <c r="C13" s="39" t="s">
        <v>22</v>
      </c>
      <c r="D13" s="39" t="s">
        <v>23</v>
      </c>
      <c r="E13" s="40">
        <v>4961.07</v>
      </c>
      <c r="F13" s="40"/>
      <c r="G13" s="40"/>
      <c r="H13" s="40"/>
      <c r="I13" s="40">
        <v>4961.07</v>
      </c>
      <c r="J13" s="74" t="s">
        <v>107</v>
      </c>
      <c r="K13" s="50"/>
      <c r="L13" s="50"/>
      <c r="M13" s="50"/>
      <c r="N13" s="51"/>
      <c r="O13" s="52"/>
      <c r="P13" s="50"/>
      <c r="Q13" s="50"/>
      <c r="R13" s="50"/>
      <c r="S13" s="50"/>
      <c r="T13" s="50"/>
      <c r="U13" s="50"/>
      <c r="V13" s="50"/>
      <c r="W13" s="50"/>
      <c r="X13" s="1" t="s">
        <v>108</v>
      </c>
      <c r="Y13" s="49"/>
    </row>
    <row r="14" spans="2:25" customFormat="1" ht="28.5" customHeight="1" x14ac:dyDescent="0.25">
      <c r="B14" s="38">
        <v>6</v>
      </c>
      <c r="C14" s="36" t="s">
        <v>24</v>
      </c>
      <c r="D14" s="36" t="s">
        <v>25</v>
      </c>
      <c r="E14" s="37">
        <v>9547.86</v>
      </c>
      <c r="F14" s="37"/>
      <c r="G14" s="37"/>
      <c r="H14" s="37"/>
      <c r="I14" s="37">
        <v>9547.86</v>
      </c>
      <c r="J14" s="29" t="s">
        <v>96</v>
      </c>
      <c r="N14" s="30"/>
      <c r="O14" s="32"/>
      <c r="X14" s="75"/>
      <c r="Y14" s="75"/>
    </row>
    <row r="15" spans="2:25" customFormat="1" ht="22.5" x14ac:dyDescent="0.25">
      <c r="B15" s="8">
        <v>7</v>
      </c>
      <c r="C15" s="36" t="s">
        <v>26</v>
      </c>
      <c r="D15" s="36" t="s">
        <v>27</v>
      </c>
      <c r="E15" s="37">
        <v>1615.1</v>
      </c>
      <c r="F15" s="37"/>
      <c r="G15" s="37"/>
      <c r="H15" s="37"/>
      <c r="I15" s="37">
        <v>1615.1</v>
      </c>
      <c r="J15" s="29" t="s">
        <v>106</v>
      </c>
      <c r="N15" s="30"/>
      <c r="O15" s="32"/>
      <c r="X15" s="1"/>
      <c r="Y15" s="31"/>
    </row>
    <row r="16" spans="2:25" customFormat="1" ht="23.25" x14ac:dyDescent="0.25">
      <c r="B16" s="11"/>
      <c r="C16" s="77" t="s">
        <v>28</v>
      </c>
      <c r="D16" s="78"/>
      <c r="E16" s="12">
        <f>SUM(E12:E15)</f>
        <v>183415.67360000001</v>
      </c>
      <c r="F16" s="12">
        <f t="shared" ref="F16:I16" si="1">SUM(F12:F15)</f>
        <v>0</v>
      </c>
      <c r="G16" s="12">
        <f t="shared" si="1"/>
        <v>0</v>
      </c>
      <c r="H16" s="12">
        <f t="shared" si="1"/>
        <v>0</v>
      </c>
      <c r="I16" s="12">
        <f t="shared" si="1"/>
        <v>183415.67360000001</v>
      </c>
      <c r="J16" s="29"/>
      <c r="N16" s="30"/>
      <c r="O16" s="32" t="s">
        <v>28</v>
      </c>
      <c r="X16" s="31"/>
      <c r="Y16" s="31"/>
    </row>
    <row r="17" spans="2:25" customFormat="1" ht="15" x14ac:dyDescent="0.25">
      <c r="B17" s="81" t="s">
        <v>29</v>
      </c>
      <c r="C17" s="82"/>
      <c r="D17" s="82"/>
      <c r="E17" s="82"/>
      <c r="F17" s="82"/>
      <c r="G17" s="82"/>
      <c r="H17" s="82"/>
      <c r="I17" s="83"/>
      <c r="J17" s="29"/>
      <c r="N17" s="30" t="s">
        <v>29</v>
      </c>
      <c r="O17" s="32"/>
      <c r="X17" s="31"/>
      <c r="Y17" s="31"/>
    </row>
    <row r="18" spans="2:25" customFormat="1" ht="15" x14ac:dyDescent="0.25">
      <c r="B18" s="35">
        <v>8</v>
      </c>
      <c r="C18" s="36" t="s">
        <v>30</v>
      </c>
      <c r="D18" s="36" t="s">
        <v>31</v>
      </c>
      <c r="E18" s="37"/>
      <c r="F18" s="37">
        <f>475031.04/1000</f>
        <v>475.03103999999996</v>
      </c>
      <c r="G18" s="37"/>
      <c r="H18" s="37"/>
      <c r="I18" s="37">
        <f>F18</f>
        <v>475.03103999999996</v>
      </c>
      <c r="J18" s="29" t="s">
        <v>98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45"/>
    </row>
    <row r="19" spans="2:25" customFormat="1" ht="15" x14ac:dyDescent="0.25">
      <c r="B19" s="35">
        <v>9</v>
      </c>
      <c r="C19" s="36" t="s">
        <v>32</v>
      </c>
      <c r="D19" s="36" t="s">
        <v>33</v>
      </c>
      <c r="E19" s="37">
        <f>611749.41/1000</f>
        <v>611.74941000000001</v>
      </c>
      <c r="F19" s="37">
        <f>1681461.47/1000</f>
        <v>1681.46147</v>
      </c>
      <c r="G19" s="37"/>
      <c r="H19" s="37"/>
      <c r="I19" s="37">
        <f>E19+F19</f>
        <v>2293.2108800000001</v>
      </c>
      <c r="J19" s="29" t="s">
        <v>98</v>
      </c>
      <c r="N19" s="30"/>
      <c r="O19" s="32"/>
      <c r="X19" s="45"/>
      <c r="Y19" s="31"/>
    </row>
    <row r="20" spans="2:25" customFormat="1" ht="15" x14ac:dyDescent="0.25">
      <c r="B20" s="11"/>
      <c r="C20" s="77" t="s">
        <v>34</v>
      </c>
      <c r="D20" s="78"/>
      <c r="E20" s="12">
        <f>SUM(E18:E19)</f>
        <v>611.74941000000001</v>
      </c>
      <c r="F20" s="12">
        <f t="shared" ref="F20:I20" si="2">SUM(F18:F19)</f>
        <v>2156.49251</v>
      </c>
      <c r="G20" s="12">
        <f t="shared" si="2"/>
        <v>0</v>
      </c>
      <c r="H20" s="12">
        <f t="shared" si="2"/>
        <v>0</v>
      </c>
      <c r="I20" s="12">
        <f t="shared" si="2"/>
        <v>2768.2419199999999</v>
      </c>
      <c r="J20" s="29"/>
      <c r="N20" s="30"/>
      <c r="O20" s="32" t="s">
        <v>34</v>
      </c>
      <c r="X20" s="31"/>
      <c r="Y20" s="31"/>
    </row>
    <row r="21" spans="2:25" customFormat="1" ht="15" x14ac:dyDescent="0.25">
      <c r="B21" s="81" t="s">
        <v>35</v>
      </c>
      <c r="C21" s="82"/>
      <c r="D21" s="82"/>
      <c r="E21" s="82"/>
      <c r="F21" s="82"/>
      <c r="G21" s="82"/>
      <c r="H21" s="82"/>
      <c r="I21" s="83"/>
      <c r="J21" s="29"/>
      <c r="N21" s="30" t="s">
        <v>97</v>
      </c>
      <c r="O21" s="32"/>
      <c r="X21" s="31"/>
      <c r="Y21" s="31"/>
    </row>
    <row r="22" spans="2:25" customFormat="1" ht="15" x14ac:dyDescent="0.25">
      <c r="B22" s="90" t="s">
        <v>36</v>
      </c>
      <c r="C22" s="91"/>
      <c r="D22" s="91"/>
      <c r="E22" s="91"/>
      <c r="F22" s="91"/>
      <c r="G22" s="91"/>
      <c r="H22" s="91"/>
      <c r="I22" s="92"/>
      <c r="J22" s="29"/>
      <c r="N22" s="30"/>
      <c r="O22" s="32"/>
      <c r="X22" s="31"/>
      <c r="Y22" s="31"/>
    </row>
    <row r="23" spans="2:25" customFormat="1" ht="22.5" x14ac:dyDescent="0.25">
      <c r="B23" s="35">
        <v>10</v>
      </c>
      <c r="C23" s="36" t="s">
        <v>37</v>
      </c>
      <c r="D23" s="36" t="s">
        <v>38</v>
      </c>
      <c r="E23" s="37">
        <f>765121.21/1000</f>
        <v>765.12121000000002</v>
      </c>
      <c r="F23" s="37"/>
      <c r="G23" s="37"/>
      <c r="H23" s="37"/>
      <c r="I23" s="37">
        <f>E23</f>
        <v>765.12121000000002</v>
      </c>
      <c r="J23" s="29" t="s">
        <v>96</v>
      </c>
      <c r="K23" s="53"/>
      <c r="L23" s="53"/>
      <c r="M23" s="53"/>
      <c r="N23" s="54"/>
      <c r="O23" s="55"/>
      <c r="P23" s="53"/>
      <c r="Q23" s="53"/>
      <c r="R23" s="53"/>
      <c r="S23" s="53"/>
      <c r="T23" s="53"/>
      <c r="U23" s="53"/>
      <c r="V23" s="53"/>
      <c r="W23" s="53"/>
      <c r="X23" s="31"/>
      <c r="Y23" s="31"/>
    </row>
    <row r="24" spans="2:25" customFormat="1" ht="22.5" x14ac:dyDescent="0.25">
      <c r="B24" s="35">
        <v>11</v>
      </c>
      <c r="C24" s="36" t="s">
        <v>39</v>
      </c>
      <c r="D24" s="36" t="s">
        <v>40</v>
      </c>
      <c r="E24" s="37">
        <f>10709709.79/1000</f>
        <v>10709.709789999999</v>
      </c>
      <c r="F24" s="37"/>
      <c r="G24" s="37"/>
      <c r="H24" s="37"/>
      <c r="I24" s="37">
        <f>E24</f>
        <v>10709.709789999999</v>
      </c>
      <c r="J24" s="29" t="s">
        <v>96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</row>
    <row r="25" spans="2:25" customFormat="1" ht="15" x14ac:dyDescent="0.25">
      <c r="B25" s="90" t="s">
        <v>41</v>
      </c>
      <c r="C25" s="91"/>
      <c r="D25" s="91"/>
      <c r="E25" s="91"/>
      <c r="F25" s="91"/>
      <c r="G25" s="91"/>
      <c r="H25" s="91"/>
      <c r="I25" s="92"/>
      <c r="J25" s="29"/>
      <c r="N25" s="30"/>
      <c r="O25" s="32"/>
      <c r="P25" s="33" t="s">
        <v>36</v>
      </c>
      <c r="X25" s="31"/>
      <c r="Y25" s="31"/>
    </row>
    <row r="26" spans="2:25" customFormat="1" ht="27" customHeight="1" x14ac:dyDescent="0.25">
      <c r="B26" s="35">
        <v>12</v>
      </c>
      <c r="C26" s="36" t="s">
        <v>42</v>
      </c>
      <c r="D26" s="36" t="s">
        <v>43</v>
      </c>
      <c r="E26" s="37">
        <f>9629260.95/1000</f>
        <v>9629.2609499999999</v>
      </c>
      <c r="F26" s="37"/>
      <c r="G26" s="37"/>
      <c r="H26" s="37"/>
      <c r="I26" s="37">
        <f>E26</f>
        <v>9629.2609499999999</v>
      </c>
      <c r="J26" s="29" t="s">
        <v>96</v>
      </c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2:25" customFormat="1" ht="22.5" x14ac:dyDescent="0.25">
      <c r="B27" s="8">
        <v>13</v>
      </c>
      <c r="C27" s="20" t="s">
        <v>44</v>
      </c>
      <c r="D27" s="20" t="s">
        <v>45</v>
      </c>
      <c r="E27" s="21">
        <v>20986.54</v>
      </c>
      <c r="F27" s="21"/>
      <c r="G27" s="21"/>
      <c r="H27" s="21"/>
      <c r="I27" s="21">
        <v>20986.54</v>
      </c>
      <c r="J27" s="31" t="s">
        <v>103</v>
      </c>
      <c r="N27" s="30"/>
      <c r="O27" s="32"/>
      <c r="P27" s="33"/>
      <c r="X27" s="1"/>
      <c r="Y27" s="31"/>
    </row>
    <row r="28" spans="2:25" customFormat="1" ht="22.5" x14ac:dyDescent="0.25">
      <c r="B28" s="35">
        <v>14</v>
      </c>
      <c r="C28" s="36" t="s">
        <v>46</v>
      </c>
      <c r="D28" s="36" t="s">
        <v>47</v>
      </c>
      <c r="E28" s="37">
        <f>1762963.62/1000</f>
        <v>1762.9636200000002</v>
      </c>
      <c r="F28" s="37"/>
      <c r="G28" s="37"/>
      <c r="H28" s="37"/>
      <c r="I28" s="37">
        <f>E28</f>
        <v>1762.9636200000002</v>
      </c>
      <c r="J28" s="29" t="s">
        <v>96</v>
      </c>
      <c r="K28" s="53"/>
      <c r="L28" s="53"/>
      <c r="M28" s="53"/>
      <c r="N28" s="54"/>
      <c r="O28" s="55"/>
      <c r="P28" s="56" t="s">
        <v>41</v>
      </c>
      <c r="Q28" s="53"/>
      <c r="R28" s="53"/>
      <c r="S28" s="53"/>
      <c r="T28" s="53"/>
      <c r="U28" s="53"/>
      <c r="V28" s="53"/>
      <c r="W28" s="53"/>
      <c r="X28" s="31"/>
      <c r="Y28" s="31"/>
    </row>
    <row r="29" spans="2:25" customFormat="1" ht="15" x14ac:dyDescent="0.25">
      <c r="B29" s="90" t="s">
        <v>48</v>
      </c>
      <c r="C29" s="91"/>
      <c r="D29" s="91"/>
      <c r="E29" s="91"/>
      <c r="F29" s="91"/>
      <c r="G29" s="91"/>
      <c r="H29" s="91"/>
      <c r="I29" s="92"/>
      <c r="J29" s="29"/>
      <c r="N29" s="30"/>
      <c r="O29" s="32"/>
      <c r="P29" s="33"/>
      <c r="X29" s="31"/>
      <c r="Y29" s="31"/>
    </row>
    <row r="30" spans="2:25" customFormat="1" ht="22.5" x14ac:dyDescent="0.25">
      <c r="B30" s="8">
        <v>15</v>
      </c>
      <c r="C30" s="66" t="s">
        <v>49</v>
      </c>
      <c r="D30" s="66" t="s">
        <v>50</v>
      </c>
      <c r="E30" s="67">
        <v>1818.69</v>
      </c>
      <c r="F30" s="67">
        <v>59.89</v>
      </c>
      <c r="G30" s="67"/>
      <c r="H30" s="67"/>
      <c r="I30" s="67">
        <v>1878.58</v>
      </c>
      <c r="J30" s="68" t="s">
        <v>104</v>
      </c>
      <c r="K30" s="69"/>
      <c r="L30" s="69"/>
      <c r="M30" s="69"/>
      <c r="N30" s="70"/>
      <c r="O30" s="71"/>
      <c r="P30" s="72"/>
      <c r="Q30" s="69"/>
      <c r="R30" s="69"/>
      <c r="S30" s="69"/>
      <c r="T30" s="69"/>
      <c r="U30" s="69"/>
      <c r="V30" s="69"/>
      <c r="W30" s="69"/>
      <c r="X30" s="69"/>
      <c r="Y30" s="68"/>
    </row>
    <row r="31" spans="2:25" customFormat="1" ht="22.5" x14ac:dyDescent="0.25">
      <c r="B31" s="8">
        <v>16</v>
      </c>
      <c r="C31" s="58" t="s">
        <v>51</v>
      </c>
      <c r="D31" s="58" t="s">
        <v>52</v>
      </c>
      <c r="E31" s="59">
        <v>4047.93</v>
      </c>
      <c r="F31" s="59">
        <v>44.7</v>
      </c>
      <c r="G31" s="59"/>
      <c r="H31" s="59"/>
      <c r="I31" s="59">
        <v>4092.63</v>
      </c>
      <c r="J31" s="60" t="s">
        <v>105</v>
      </c>
      <c r="K31" s="61"/>
      <c r="L31" s="61"/>
      <c r="M31" s="61"/>
      <c r="N31" s="62"/>
      <c r="O31" s="63"/>
      <c r="P31" s="64"/>
      <c r="Q31" s="61"/>
      <c r="R31" s="61"/>
      <c r="S31" s="61"/>
      <c r="T31" s="61"/>
      <c r="U31" s="61"/>
      <c r="V31" s="61"/>
      <c r="W31" s="61"/>
      <c r="X31" s="65"/>
      <c r="Y31" s="68"/>
    </row>
    <row r="32" spans="2:25" customFormat="1" ht="22.5" x14ac:dyDescent="0.25">
      <c r="B32" s="8">
        <v>17</v>
      </c>
      <c r="C32" s="66" t="s">
        <v>53</v>
      </c>
      <c r="D32" s="66" t="s">
        <v>54</v>
      </c>
      <c r="E32" s="67">
        <v>3632.5</v>
      </c>
      <c r="F32" s="67">
        <v>52.37</v>
      </c>
      <c r="G32" s="67"/>
      <c r="H32" s="67"/>
      <c r="I32" s="67">
        <v>3684.87</v>
      </c>
      <c r="J32" s="68" t="s">
        <v>102</v>
      </c>
      <c r="K32" s="69"/>
      <c r="L32" s="69"/>
      <c r="M32" s="69"/>
      <c r="N32" s="70"/>
      <c r="O32" s="71"/>
      <c r="P32" s="72" t="s">
        <v>48</v>
      </c>
      <c r="Q32" s="69"/>
      <c r="R32" s="69"/>
      <c r="S32" s="69"/>
      <c r="T32" s="69"/>
      <c r="U32" s="69"/>
      <c r="V32" s="69"/>
      <c r="W32" s="69"/>
      <c r="X32" s="73"/>
      <c r="Y32" s="68"/>
    </row>
    <row r="33" spans="2:25" customFormat="1" ht="22.5" x14ac:dyDescent="0.25">
      <c r="B33" s="8">
        <v>18</v>
      </c>
      <c r="C33" s="36" t="s">
        <v>55</v>
      </c>
      <c r="D33" s="36" t="s">
        <v>56</v>
      </c>
      <c r="E33" s="37">
        <v>2958.05</v>
      </c>
      <c r="F33" s="37">
        <v>65.459999999999994</v>
      </c>
      <c r="G33" s="37"/>
      <c r="H33" s="37"/>
      <c r="I33" s="37">
        <v>3023.51</v>
      </c>
      <c r="J33" s="29" t="s">
        <v>96</v>
      </c>
      <c r="N33" s="30"/>
      <c r="O33" s="32"/>
      <c r="P33" s="33"/>
      <c r="X33" s="1"/>
      <c r="Y33" s="31"/>
    </row>
    <row r="34" spans="2:25" customFormat="1" ht="15" x14ac:dyDescent="0.25">
      <c r="B34" s="90" t="s">
        <v>57</v>
      </c>
      <c r="C34" s="91"/>
      <c r="D34" s="91"/>
      <c r="E34" s="91"/>
      <c r="F34" s="91"/>
      <c r="G34" s="91"/>
      <c r="H34" s="91"/>
      <c r="I34" s="92"/>
      <c r="J34" s="29"/>
      <c r="N34" s="30"/>
      <c r="O34" s="32"/>
      <c r="P34" s="33"/>
      <c r="X34" s="31"/>
      <c r="Y34" s="31"/>
    </row>
    <row r="35" spans="2:25" customFormat="1" ht="22.5" x14ac:dyDescent="0.25">
      <c r="B35" s="35">
        <v>19</v>
      </c>
      <c r="C35" s="36" t="s">
        <v>46</v>
      </c>
      <c r="D35" s="36" t="s">
        <v>58</v>
      </c>
      <c r="E35" s="37">
        <f>8786027.94/1000</f>
        <v>8786.0279399999999</v>
      </c>
      <c r="F35" s="37">
        <v>115.17</v>
      </c>
      <c r="G35" s="37"/>
      <c r="H35" s="37"/>
      <c r="I35" s="37">
        <f>E35</f>
        <v>8786.0279399999999</v>
      </c>
      <c r="J35" s="29" t="str">
        <f>J38</f>
        <v>согласована</v>
      </c>
      <c r="N35" s="30"/>
      <c r="O35" s="32"/>
      <c r="P35" s="33"/>
      <c r="X35" s="75"/>
      <c r="Y35" s="75"/>
    </row>
    <row r="36" spans="2:25" customFormat="1" ht="15" x14ac:dyDescent="0.25">
      <c r="B36" s="11"/>
      <c r="C36" s="77" t="s">
        <v>59</v>
      </c>
      <c r="D36" s="78"/>
      <c r="E36" s="12">
        <f>E23+E24+E26+E27+E28+E30+E31+E32+E33+E35</f>
        <v>65096.793510000003</v>
      </c>
      <c r="F36" s="12">
        <f t="shared" ref="F36:I36" si="3">F23+F24+F26+F27+F28+F30+F31+F32+F33+F35</f>
        <v>337.59000000000003</v>
      </c>
      <c r="G36" s="12">
        <f t="shared" si="3"/>
        <v>0</v>
      </c>
      <c r="H36" s="12">
        <f t="shared" si="3"/>
        <v>0</v>
      </c>
      <c r="I36" s="12">
        <f t="shared" si="3"/>
        <v>65319.213510000001</v>
      </c>
      <c r="J36" s="29"/>
      <c r="N36" s="30"/>
      <c r="O36" s="32"/>
      <c r="P36" s="33" t="s">
        <v>57</v>
      </c>
      <c r="X36" s="31"/>
      <c r="Y36" s="31"/>
    </row>
    <row r="37" spans="2:25" customFormat="1" ht="15" x14ac:dyDescent="0.25">
      <c r="B37" s="81" t="s">
        <v>60</v>
      </c>
      <c r="C37" s="82"/>
      <c r="D37" s="82"/>
      <c r="E37" s="82"/>
      <c r="F37" s="82"/>
      <c r="G37" s="82"/>
      <c r="H37" s="82"/>
      <c r="I37" s="83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1"/>
      <c r="Y37" s="1"/>
    </row>
    <row r="38" spans="2:25" customFormat="1" ht="34.5" x14ac:dyDescent="0.25">
      <c r="B38" s="35">
        <v>20</v>
      </c>
      <c r="C38" s="36" t="s">
        <v>61</v>
      </c>
      <c r="D38" s="36" t="s">
        <v>62</v>
      </c>
      <c r="E38" s="37">
        <f>5369184.59/1000</f>
        <v>5369.1845899999998</v>
      </c>
      <c r="F38" s="37"/>
      <c r="G38" s="37"/>
      <c r="H38" s="37"/>
      <c r="I38" s="37">
        <f>E38</f>
        <v>5369.1845899999998</v>
      </c>
      <c r="J38" s="29" t="s">
        <v>96</v>
      </c>
      <c r="N38" s="30"/>
      <c r="O38" s="32" t="s">
        <v>59</v>
      </c>
      <c r="P38" s="33"/>
      <c r="X38" s="34"/>
      <c r="Y38" s="34"/>
    </row>
    <row r="39" spans="2:25" customFormat="1" ht="15" x14ac:dyDescent="0.25">
      <c r="B39" s="35">
        <v>21</v>
      </c>
      <c r="C39" s="36" t="s">
        <v>63</v>
      </c>
      <c r="D39" s="36" t="s">
        <v>64</v>
      </c>
      <c r="E39" s="37">
        <f>50636209.92/1000</f>
        <v>50636.209920000001</v>
      </c>
      <c r="F39" s="37"/>
      <c r="G39" s="37"/>
      <c r="H39" s="37"/>
      <c r="I39" s="37">
        <f>E39</f>
        <v>50636.209920000001</v>
      </c>
      <c r="J39" s="29" t="s">
        <v>96</v>
      </c>
      <c r="N39" s="30" t="s">
        <v>60</v>
      </c>
      <c r="O39" s="32"/>
      <c r="P39" s="33"/>
      <c r="X39" s="44" t="s">
        <v>101</v>
      </c>
      <c r="Y39" s="31"/>
    </row>
    <row r="40" spans="2:25" customFormat="1" ht="15" x14ac:dyDescent="0.25">
      <c r="B40" s="11"/>
      <c r="C40" s="77" t="s">
        <v>65</v>
      </c>
      <c r="D40" s="78"/>
      <c r="E40" s="12">
        <f>SUM(E38:E39)</f>
        <v>56005.394509999998</v>
      </c>
      <c r="F40" s="12">
        <f t="shared" ref="F40:I40" si="4">SUM(F38:F39)</f>
        <v>0</v>
      </c>
      <c r="G40" s="12">
        <f t="shared" si="4"/>
        <v>0</v>
      </c>
      <c r="H40" s="12">
        <f t="shared" si="4"/>
        <v>0</v>
      </c>
      <c r="I40" s="12">
        <f t="shared" si="4"/>
        <v>56005.394509999998</v>
      </c>
      <c r="J40" s="1"/>
      <c r="N40" s="30"/>
      <c r="O40" s="32"/>
      <c r="P40" s="33"/>
      <c r="X40" s="31"/>
      <c r="Y40" s="31"/>
    </row>
    <row r="41" spans="2:25" customFormat="1" ht="15" x14ac:dyDescent="0.25">
      <c r="B41" s="11"/>
      <c r="C41" s="79" t="s">
        <v>66</v>
      </c>
      <c r="D41" s="80"/>
      <c r="E41" s="12">
        <f>E10+E16+E20+E36+E40</f>
        <v>395777.85113000002</v>
      </c>
      <c r="F41" s="12">
        <f t="shared" ref="F41:I41" si="5">F10+F16+F20+F36+F40</f>
        <v>2498.4725100000001</v>
      </c>
      <c r="G41" s="12">
        <f t="shared" si="5"/>
        <v>0</v>
      </c>
      <c r="H41" s="12">
        <f t="shared" si="5"/>
        <v>0</v>
      </c>
      <c r="I41" s="12">
        <f t="shared" si="5"/>
        <v>398161.15364000003</v>
      </c>
      <c r="J41" s="1"/>
      <c r="N41" s="30"/>
      <c r="O41" s="32"/>
      <c r="P41" s="33"/>
      <c r="X41" s="31"/>
      <c r="Y41" s="31"/>
    </row>
    <row r="42" spans="2:25" customFormat="1" ht="23.25" x14ac:dyDescent="0.25">
      <c r="B42" s="81" t="s">
        <v>67</v>
      </c>
      <c r="C42" s="82"/>
      <c r="D42" s="82"/>
      <c r="E42" s="82"/>
      <c r="F42" s="82"/>
      <c r="G42" s="82"/>
      <c r="H42" s="82"/>
      <c r="I42" s="83"/>
      <c r="J42" s="29"/>
      <c r="N42" s="30"/>
      <c r="O42" s="32" t="s">
        <v>65</v>
      </c>
      <c r="P42" s="33"/>
      <c r="X42" s="31"/>
      <c r="Y42" s="31"/>
    </row>
    <row r="43" spans="2:25" customFormat="1" ht="33.75" x14ac:dyDescent="0.25">
      <c r="B43" s="8">
        <v>24</v>
      </c>
      <c r="C43" s="9" t="s">
        <v>68</v>
      </c>
      <c r="D43" s="9" t="s">
        <v>69</v>
      </c>
      <c r="E43" s="10">
        <v>31702.31</v>
      </c>
      <c r="F43" s="10">
        <v>192.88</v>
      </c>
      <c r="G43" s="10"/>
      <c r="H43" s="10"/>
      <c r="I43" s="10">
        <v>31895.19</v>
      </c>
      <c r="N43" s="7"/>
      <c r="O43" s="14"/>
      <c r="P43" s="15"/>
      <c r="Q43" s="16"/>
    </row>
    <row r="44" spans="2:25" customFormat="1" ht="15" x14ac:dyDescent="0.25">
      <c r="B44" s="11"/>
      <c r="C44" s="77" t="s">
        <v>70</v>
      </c>
      <c r="D44" s="78"/>
      <c r="E44" s="12">
        <v>31702.31</v>
      </c>
      <c r="F44" s="12">
        <v>192.88</v>
      </c>
      <c r="G44" s="13"/>
      <c r="H44" s="13"/>
      <c r="I44" s="13">
        <v>31895.19</v>
      </c>
      <c r="N44" s="7"/>
      <c r="O44" s="14" t="s">
        <v>70</v>
      </c>
      <c r="P44" s="15"/>
      <c r="Q44" s="16"/>
    </row>
    <row r="45" spans="2:25" customFormat="1" ht="15" x14ac:dyDescent="0.25">
      <c r="B45" s="11"/>
      <c r="C45" s="79" t="s">
        <v>71</v>
      </c>
      <c r="D45" s="80"/>
      <c r="E45" s="12">
        <f>E41*1.082</f>
        <v>428231.63492266007</v>
      </c>
      <c r="F45" s="12">
        <f t="shared" ref="F45:I45" si="6">F41*1.082</f>
        <v>2703.3472558200001</v>
      </c>
      <c r="G45" s="12">
        <f t="shared" si="6"/>
        <v>0</v>
      </c>
      <c r="H45" s="12">
        <f t="shared" si="6"/>
        <v>0</v>
      </c>
      <c r="I45" s="12">
        <f t="shared" si="6"/>
        <v>430810.36823848006</v>
      </c>
      <c r="N45" s="7"/>
      <c r="O45" s="14"/>
      <c r="P45" s="15"/>
      <c r="Q45" s="16" t="s">
        <v>71</v>
      </c>
    </row>
    <row r="46" spans="2:25" customFormat="1" ht="15" x14ac:dyDescent="0.25">
      <c r="B46" s="81" t="s">
        <v>72</v>
      </c>
      <c r="C46" s="82"/>
      <c r="D46" s="82"/>
      <c r="E46" s="82"/>
      <c r="F46" s="82"/>
      <c r="G46" s="82"/>
      <c r="H46" s="82"/>
      <c r="I46" s="83"/>
      <c r="N46" s="7" t="s">
        <v>72</v>
      </c>
      <c r="O46" s="14"/>
      <c r="P46" s="15"/>
      <c r="Q46" s="16"/>
    </row>
    <row r="47" spans="2:25" customFormat="1" ht="22.5" x14ac:dyDescent="0.25">
      <c r="B47" s="8">
        <v>26</v>
      </c>
      <c r="C47" s="9" t="s">
        <v>73</v>
      </c>
      <c r="D47" s="9" t="s">
        <v>74</v>
      </c>
      <c r="E47" s="10">
        <v>10039.58</v>
      </c>
      <c r="F47" s="10">
        <v>61.08</v>
      </c>
      <c r="G47" s="10"/>
      <c r="H47" s="10"/>
      <c r="I47" s="10">
        <v>10100.66</v>
      </c>
      <c r="J47" s="48"/>
      <c r="N47" s="7"/>
      <c r="O47" s="14"/>
      <c r="P47" s="15"/>
      <c r="Q47" s="16"/>
      <c r="X47" s="47"/>
    </row>
    <row r="48" spans="2:25" customFormat="1" ht="15" x14ac:dyDescent="0.25">
      <c r="B48" s="11"/>
      <c r="C48" s="77" t="s">
        <v>75</v>
      </c>
      <c r="D48" s="78"/>
      <c r="E48" s="12">
        <v>10039.58</v>
      </c>
      <c r="F48" s="12">
        <v>61.08</v>
      </c>
      <c r="G48" s="13"/>
      <c r="H48" s="13"/>
      <c r="I48" s="13">
        <v>10100.66</v>
      </c>
      <c r="N48" s="7"/>
      <c r="O48" s="14" t="s">
        <v>75</v>
      </c>
      <c r="P48" s="15"/>
      <c r="Q48" s="16"/>
    </row>
    <row r="49" spans="2:26" customFormat="1" ht="15" x14ac:dyDescent="0.25">
      <c r="B49" s="11"/>
      <c r="C49" s="79" t="s">
        <v>76</v>
      </c>
      <c r="D49" s="80"/>
      <c r="E49" s="12">
        <f>E45*1.024</f>
        <v>438509.19416080392</v>
      </c>
      <c r="F49" s="12">
        <f t="shared" ref="F49:I49" si="7">F45*1.024</f>
        <v>2768.2275899596802</v>
      </c>
      <c r="G49" s="12">
        <f t="shared" si="7"/>
        <v>0</v>
      </c>
      <c r="H49" s="12">
        <f t="shared" si="7"/>
        <v>0</v>
      </c>
      <c r="I49" s="12">
        <f t="shared" si="7"/>
        <v>441149.81707620359</v>
      </c>
      <c r="N49" s="7"/>
      <c r="O49" s="14"/>
      <c r="P49" s="15"/>
      <c r="Q49" s="16" t="s">
        <v>76</v>
      </c>
    </row>
    <row r="50" spans="2:26" customFormat="1" ht="48.75" hidden="1" x14ac:dyDescent="0.25">
      <c r="B50" s="81" t="s">
        <v>77</v>
      </c>
      <c r="C50" s="82"/>
      <c r="D50" s="82"/>
      <c r="E50" s="82"/>
      <c r="F50" s="82"/>
      <c r="G50" s="82"/>
      <c r="H50" s="82"/>
      <c r="I50" s="83"/>
      <c r="N50" s="7" t="s">
        <v>77</v>
      </c>
      <c r="O50" s="14"/>
      <c r="P50" s="15"/>
      <c r="Q50" s="16"/>
    </row>
    <row r="51" spans="2:26" customFormat="1" ht="113.25" hidden="1" x14ac:dyDescent="0.25">
      <c r="B51" s="11"/>
      <c r="C51" s="77" t="s">
        <v>78</v>
      </c>
      <c r="D51" s="78"/>
      <c r="E51" s="12"/>
      <c r="F51" s="12"/>
      <c r="G51" s="13"/>
      <c r="H51" s="13"/>
      <c r="I51" s="13"/>
      <c r="N51" s="7"/>
      <c r="O51" s="14" t="s">
        <v>78</v>
      </c>
      <c r="P51" s="15"/>
      <c r="Q51" s="16"/>
    </row>
    <row r="52" spans="2:26" customFormat="1" ht="15" x14ac:dyDescent="0.25">
      <c r="B52" s="11"/>
      <c r="C52" s="79" t="s">
        <v>79</v>
      </c>
      <c r="D52" s="80"/>
      <c r="E52" s="12">
        <f>E49</f>
        <v>438509.19416080392</v>
      </c>
      <c r="F52" s="12">
        <f t="shared" ref="F52:I52" si="8">F49</f>
        <v>2768.2275899596802</v>
      </c>
      <c r="G52" s="12">
        <f t="shared" si="8"/>
        <v>0</v>
      </c>
      <c r="H52" s="12">
        <f t="shared" si="8"/>
        <v>0</v>
      </c>
      <c r="I52" s="12">
        <f t="shared" si="8"/>
        <v>441149.81707620359</v>
      </c>
      <c r="N52" s="7"/>
      <c r="O52" s="14"/>
      <c r="P52" s="15"/>
      <c r="Q52" s="16" t="s">
        <v>79</v>
      </c>
    </row>
    <row r="53" spans="2:26" customFormat="1" ht="15" x14ac:dyDescent="0.25">
      <c r="B53" s="84"/>
      <c r="C53" s="85"/>
      <c r="D53" s="85"/>
      <c r="E53" s="85"/>
      <c r="F53" s="85"/>
      <c r="G53" s="85"/>
      <c r="H53" s="85"/>
      <c r="I53" s="86"/>
      <c r="N53" s="7" t="s">
        <v>80</v>
      </c>
      <c r="O53" s="14"/>
      <c r="P53" s="15"/>
      <c r="Q53" s="16"/>
    </row>
    <row r="54" spans="2:26" customFormat="1" ht="15" x14ac:dyDescent="0.25">
      <c r="B54" s="19"/>
      <c r="C54" s="20"/>
      <c r="D54" s="20"/>
      <c r="E54" s="21"/>
      <c r="F54" s="21"/>
      <c r="G54" s="21"/>
      <c r="H54" s="21"/>
      <c r="I54" s="21"/>
      <c r="N54" s="7"/>
      <c r="O54" s="14"/>
      <c r="P54" s="15"/>
      <c r="Q54" s="16"/>
    </row>
    <row r="55" spans="2:26" customFormat="1" ht="15" x14ac:dyDescent="0.25">
      <c r="B55" s="11"/>
      <c r="C55" s="77"/>
      <c r="D55" s="78"/>
      <c r="E55" s="12"/>
      <c r="F55" s="12"/>
      <c r="G55" s="13"/>
      <c r="H55" s="13"/>
      <c r="I55" s="13"/>
      <c r="N55" s="7"/>
      <c r="O55" s="14" t="s">
        <v>81</v>
      </c>
      <c r="P55" s="15"/>
      <c r="Q55" s="16"/>
    </row>
    <row r="56" spans="2:26" customFormat="1" ht="15" x14ac:dyDescent="0.25">
      <c r="B56" s="11"/>
      <c r="C56" s="79" t="s">
        <v>100</v>
      </c>
      <c r="D56" s="80"/>
      <c r="E56" s="12">
        <f>E52</f>
        <v>438509.19416080392</v>
      </c>
      <c r="F56" s="12">
        <f t="shared" ref="F56:I56" si="9">F52</f>
        <v>2768.2275899596802</v>
      </c>
      <c r="G56" s="12">
        <f t="shared" si="9"/>
        <v>0</v>
      </c>
      <c r="H56" s="12">
        <f t="shared" si="9"/>
        <v>0</v>
      </c>
      <c r="I56" s="12">
        <f t="shared" si="9"/>
        <v>441149.81707620359</v>
      </c>
      <c r="N56" s="7"/>
      <c r="O56" s="14"/>
      <c r="P56" s="15"/>
      <c r="Q56" s="16" t="s">
        <v>82</v>
      </c>
    </row>
    <row r="57" spans="2:26" customFormat="1" ht="15" x14ac:dyDescent="0.25">
      <c r="B57" s="81" t="s">
        <v>83</v>
      </c>
      <c r="C57" s="82"/>
      <c r="D57" s="82"/>
      <c r="E57" s="82"/>
      <c r="F57" s="82"/>
      <c r="G57" s="82"/>
      <c r="H57" s="82"/>
      <c r="I57" s="83"/>
      <c r="N57" s="7" t="s">
        <v>83</v>
      </c>
      <c r="O57" s="14"/>
      <c r="P57" s="15"/>
      <c r="Q57" s="16"/>
    </row>
    <row r="58" spans="2:26" customFormat="1" ht="15" x14ac:dyDescent="0.25">
      <c r="B58" s="8">
        <v>29</v>
      </c>
      <c r="C58" s="9" t="s">
        <v>84</v>
      </c>
      <c r="D58" s="9" t="s">
        <v>85</v>
      </c>
      <c r="E58" s="10">
        <f>E56*0.2</f>
        <v>87701.838832160793</v>
      </c>
      <c r="F58" s="10">
        <f t="shared" ref="F58:I58" si="10">F56*0.2</f>
        <v>553.64551799193612</v>
      </c>
      <c r="G58" s="10">
        <f t="shared" si="10"/>
        <v>0</v>
      </c>
      <c r="H58" s="10">
        <f t="shared" si="10"/>
        <v>0</v>
      </c>
      <c r="I58" s="10">
        <f t="shared" si="10"/>
        <v>88229.963415240723</v>
      </c>
      <c r="N58" s="7"/>
      <c r="O58" s="14"/>
      <c r="P58" s="15"/>
      <c r="Q58" s="16"/>
    </row>
    <row r="59" spans="2:26" customFormat="1" ht="30" x14ac:dyDescent="0.25">
      <c r="B59" s="11"/>
      <c r="C59" s="77" t="s">
        <v>86</v>
      </c>
      <c r="D59" s="78"/>
      <c r="E59" s="12">
        <f>E58</f>
        <v>87701.838832160793</v>
      </c>
      <c r="F59" s="12">
        <f t="shared" ref="F59:I59" si="11">F58</f>
        <v>553.64551799193612</v>
      </c>
      <c r="G59" s="12">
        <f t="shared" si="11"/>
        <v>0</v>
      </c>
      <c r="H59" s="12">
        <f t="shared" si="11"/>
        <v>0</v>
      </c>
      <c r="I59" s="12">
        <f t="shared" si="11"/>
        <v>88229.963415240723</v>
      </c>
      <c r="N59" s="7"/>
      <c r="O59" s="14" t="s">
        <v>86</v>
      </c>
      <c r="P59" s="15"/>
      <c r="Q59" s="16"/>
      <c r="X59" s="24" t="s">
        <v>99</v>
      </c>
      <c r="Y59" s="25" t="s">
        <v>94</v>
      </c>
      <c r="Z59" s="1"/>
    </row>
    <row r="60" spans="2:26" customFormat="1" ht="15" x14ac:dyDescent="0.25">
      <c r="B60" s="11"/>
      <c r="C60" s="79" t="s">
        <v>87</v>
      </c>
      <c r="D60" s="80"/>
      <c r="E60" s="12">
        <f>E56+E59</f>
        <v>526211.03299296473</v>
      </c>
      <c r="F60" s="12">
        <f t="shared" ref="F60:I60" si="12">F56+F59</f>
        <v>3321.8731079516165</v>
      </c>
      <c r="G60" s="12">
        <f t="shared" si="12"/>
        <v>0</v>
      </c>
      <c r="H60" s="12">
        <f t="shared" si="12"/>
        <v>0</v>
      </c>
      <c r="I60" s="12">
        <f t="shared" si="12"/>
        <v>529379.78049144428</v>
      </c>
      <c r="J60" s="22"/>
      <c r="N60" s="7"/>
      <c r="O60" s="14"/>
      <c r="P60" s="15"/>
      <c r="Q60" s="16" t="s">
        <v>87</v>
      </c>
      <c r="X60" s="23">
        <f>I60*1000</f>
        <v>529379780.49144429</v>
      </c>
      <c r="Y60" s="26">
        <v>548004000</v>
      </c>
      <c r="Z60" s="43">
        <f>Y60/X60</f>
        <v>1.0351812067534316</v>
      </c>
    </row>
    <row r="61" spans="2:26" ht="11.25" customHeight="1" x14ac:dyDescent="0.2">
      <c r="Z61" s="41"/>
    </row>
    <row r="63" spans="2:26" customFormat="1" ht="15" x14ac:dyDescent="0.25">
      <c r="B63" s="17" t="s">
        <v>88</v>
      </c>
      <c r="C63" s="3"/>
      <c r="E63" s="18"/>
      <c r="F63" s="88" t="s">
        <v>89</v>
      </c>
      <c r="G63" s="88"/>
      <c r="H63" s="88"/>
      <c r="I63" s="88"/>
      <c r="R63" s="4" t="s">
        <v>89</v>
      </c>
    </row>
    <row r="64" spans="2:26" customFormat="1" ht="15" customHeight="1" x14ac:dyDescent="0.25">
      <c r="B64" s="3"/>
      <c r="C64" s="3"/>
      <c r="D64" s="76" t="s">
        <v>90</v>
      </c>
      <c r="E64" s="76"/>
      <c r="F64" s="76"/>
      <c r="G64" s="76"/>
      <c r="H64" s="76"/>
      <c r="I64" s="76"/>
    </row>
    <row r="65" spans="2:23" customFormat="1" ht="15" x14ac:dyDescent="0.25">
      <c r="B65" s="17" t="s">
        <v>91</v>
      </c>
      <c r="C65" s="3"/>
      <c r="E65" s="18"/>
      <c r="F65" s="88" t="s">
        <v>89</v>
      </c>
      <c r="G65" s="88"/>
      <c r="H65" s="88"/>
      <c r="I65" s="88"/>
      <c r="S65" s="4" t="s">
        <v>89</v>
      </c>
    </row>
    <row r="66" spans="2:23" customFormat="1" ht="15" customHeight="1" x14ac:dyDescent="0.25">
      <c r="B66" s="3"/>
      <c r="C66" s="3"/>
      <c r="D66" s="76" t="s">
        <v>90</v>
      </c>
      <c r="E66" s="76"/>
      <c r="F66" s="76"/>
      <c r="G66" s="76"/>
      <c r="H66" s="76"/>
      <c r="I66" s="76"/>
    </row>
    <row r="67" spans="2:23" customFormat="1" ht="15" x14ac:dyDescent="0.25">
      <c r="B67" s="89" t="s">
        <v>92</v>
      </c>
      <c r="C67" s="89"/>
      <c r="D67" s="89"/>
      <c r="E67" s="89"/>
      <c r="F67" s="88" t="s">
        <v>89</v>
      </c>
      <c r="G67" s="88"/>
      <c r="H67" s="88"/>
      <c r="I67" s="88"/>
      <c r="T67" s="4" t="s">
        <v>92</v>
      </c>
      <c r="U67" s="4" t="s">
        <v>89</v>
      </c>
    </row>
    <row r="68" spans="2:23" customFormat="1" ht="15" customHeight="1" x14ac:dyDescent="0.25">
      <c r="B68" s="3"/>
      <c r="C68" s="3"/>
      <c r="D68" s="76" t="s">
        <v>90</v>
      </c>
      <c r="E68" s="76"/>
      <c r="F68" s="76"/>
      <c r="G68" s="76"/>
      <c r="H68" s="76"/>
      <c r="I68" s="76"/>
    </row>
    <row r="69" spans="2:23" customFormat="1" ht="15" x14ac:dyDescent="0.25">
      <c r="B69" s="17" t="s">
        <v>0</v>
      </c>
      <c r="C69" s="3"/>
      <c r="D69" s="87"/>
      <c r="E69" s="87"/>
      <c r="F69" s="88" t="s">
        <v>89</v>
      </c>
      <c r="G69" s="88"/>
      <c r="H69" s="88"/>
      <c r="I69" s="88"/>
      <c r="V69" s="4" t="s">
        <v>1</v>
      </c>
      <c r="W69" s="4" t="s">
        <v>89</v>
      </c>
    </row>
    <row r="70" spans="2:23" customFormat="1" ht="15" x14ac:dyDescent="0.25">
      <c r="B70" s="3"/>
      <c r="C70" s="3"/>
      <c r="D70" s="76" t="s">
        <v>93</v>
      </c>
      <c r="E70" s="76"/>
      <c r="F70" s="76"/>
      <c r="G70" s="76"/>
      <c r="H70" s="76"/>
      <c r="I70" s="76"/>
    </row>
  </sheetData>
  <mergeCells count="57">
    <mergeCell ref="B2:B4"/>
    <mergeCell ref="C2:C4"/>
    <mergeCell ref="D2:D4"/>
    <mergeCell ref="E2:I2"/>
    <mergeCell ref="E3:E4"/>
    <mergeCell ref="F3:F4"/>
    <mergeCell ref="G3:G4"/>
    <mergeCell ref="H3:H4"/>
    <mergeCell ref="I3:I4"/>
    <mergeCell ref="B6:I6"/>
    <mergeCell ref="C10:D10"/>
    <mergeCell ref="B11:I11"/>
    <mergeCell ref="C16:D16"/>
    <mergeCell ref="B17:I17"/>
    <mergeCell ref="C20:D20"/>
    <mergeCell ref="B21:I21"/>
    <mergeCell ref="B22:I22"/>
    <mergeCell ref="B25:I25"/>
    <mergeCell ref="B29:I29"/>
    <mergeCell ref="B46:I46"/>
    <mergeCell ref="C48:D48"/>
    <mergeCell ref="B34:I34"/>
    <mergeCell ref="C36:D36"/>
    <mergeCell ref="B37:I37"/>
    <mergeCell ref="C40:D40"/>
    <mergeCell ref="C41:D41"/>
    <mergeCell ref="D69:E69"/>
    <mergeCell ref="F69:I69"/>
    <mergeCell ref="D70:I70"/>
    <mergeCell ref="F63:I63"/>
    <mergeCell ref="D64:I64"/>
    <mergeCell ref="F65:I65"/>
    <mergeCell ref="D66:I66"/>
    <mergeCell ref="B67:E67"/>
    <mergeCell ref="F67:I67"/>
    <mergeCell ref="X14:Y14"/>
    <mergeCell ref="X35:Y35"/>
    <mergeCell ref="D68:I68"/>
    <mergeCell ref="C55:D55"/>
    <mergeCell ref="C56:D56"/>
    <mergeCell ref="B57:I57"/>
    <mergeCell ref="C59:D59"/>
    <mergeCell ref="C60:D60"/>
    <mergeCell ref="C49:D49"/>
    <mergeCell ref="B50:I50"/>
    <mergeCell ref="C51:D51"/>
    <mergeCell ref="C52:D52"/>
    <mergeCell ref="B53:I53"/>
    <mergeCell ref="B42:I42"/>
    <mergeCell ref="C44:D44"/>
    <mergeCell ref="C45:D45"/>
    <mergeCell ref="T12:U12"/>
    <mergeCell ref="V12:W12"/>
    <mergeCell ref="L12:M12"/>
    <mergeCell ref="N12:O12"/>
    <mergeCell ref="P12:Q12"/>
    <mergeCell ref="R12:S12"/>
  </mergeCells>
  <printOptions horizontalCentered="1"/>
  <pageMargins left="0.69999998807907104" right="0.69999998807907104" top="0.75" bottom="0.75" header="0.30000001192092901" footer="0.30000001192092901"/>
  <pageSetup paperSize="9" scale="4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(в.5) Сводный сметный расчет - </vt:lpstr>
      <vt:lpstr>'(в.5) Сводный сметный расчет - 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User</cp:lastModifiedBy>
  <cp:lastPrinted>2023-04-10T11:48:29Z</cp:lastPrinted>
  <dcterms:created xsi:type="dcterms:W3CDTF">2020-09-30T08:50:27Z</dcterms:created>
  <dcterms:modified xsi:type="dcterms:W3CDTF">2023-11-08T07:00:07Z</dcterms:modified>
</cp:coreProperties>
</file>