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ПЖ-вопросы проектировщикам отправлены 26.09\от пж проетр\"/>
    </mc:Choice>
  </mc:AlternateContent>
  <xr:revisionPtr revIDLastSave="0" documentId="13_ncr:1_{172BD1B3-FE27-4F49-B9FA-C39F24A42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H7" i="1"/>
  <c r="I6" i="1"/>
  <c r="F13" i="1"/>
  <c r="F12" i="1"/>
  <c r="F11" i="1"/>
  <c r="F10" i="1"/>
  <c r="F9" i="1"/>
  <c r="F8" i="1"/>
  <c r="F7" i="1"/>
  <c r="F6" i="1"/>
  <c r="F5" i="1"/>
  <c r="F4" i="1"/>
  <c r="D5" i="1"/>
  <c r="E5" i="1" s="1"/>
  <c r="C8" i="1"/>
  <c r="C12" i="1" s="1"/>
  <c r="E12" i="1" s="1"/>
  <c r="E8" i="1"/>
  <c r="E4" i="1"/>
  <c r="D11" i="1"/>
  <c r="C9" i="1"/>
  <c r="C13" i="1" s="1"/>
  <c r="E13" i="1" s="1"/>
  <c r="C6" i="1"/>
  <c r="E6" i="1" s="1"/>
  <c r="C7" i="1"/>
  <c r="E7" i="1" s="1"/>
  <c r="C10" i="1" l="1"/>
  <c r="C11" i="1" s="1"/>
  <c r="E11" i="1" s="1"/>
  <c r="E9" i="1"/>
  <c r="E10" i="1" l="1"/>
  <c r="E15" i="1" l="1"/>
  <c r="E16" i="1" s="1"/>
</calcChain>
</file>

<file path=xl/sharedStrings.xml><?xml version="1.0" encoding="utf-8"?>
<sst xmlns="http://schemas.openxmlformats.org/spreadsheetml/2006/main" count="32" uniqueCount="31">
  <si>
    <t>Наименование</t>
  </si>
  <si>
    <t>№ п/п</t>
  </si>
  <si>
    <t>Вес единицы, кг</t>
  </si>
  <si>
    <t>Расчет веса демонтируемых конструкций верхнего строения пути</t>
  </si>
  <si>
    <t>Общий вес, кг</t>
  </si>
  <si>
    <t>Количество</t>
  </si>
  <si>
    <t>Тупиковый упор на пути №18, компл.</t>
  </si>
  <si>
    <t>Рельсы звеньевого пути Р65 м на деревянных шпалах, м</t>
  </si>
  <si>
    <t>Рельсы звеньевого пути Р65 на ж.б. шпалах, м</t>
  </si>
  <si>
    <t>Стрелочные переводы марки 1/9 на деревянных брусьях: №8, №14, №16, №22,  компл.</t>
  </si>
  <si>
    <t>Шпалы деревянные II тип, шт.</t>
  </si>
  <si>
    <t>Шпалы ж.б. Ш-1, шт.</t>
  </si>
  <si>
    <t xml:space="preserve">Накладки на рельсы 1P-65, шт. </t>
  </si>
  <si>
    <t>Крепления для двух накладок 1P-65 по 6 шт. (болт, гайка, шайба)</t>
  </si>
  <si>
    <t>Примечание</t>
  </si>
  <si>
    <t>Вес одного стрелочного перевода без брусьев марки 1/9 13,5 т, комплект брусьев А4 объемом 9,52 м3, вес 1 м3=691,7 кг, шпалы тип II 160мм х 230мм х 2750 мм</t>
  </si>
  <si>
    <t>Итого, кг:</t>
  </si>
  <si>
    <t>Итого, т:</t>
  </si>
  <si>
    <t>Скpeплeние Д-65 на 1 деревянную шпалу, компл.</t>
  </si>
  <si>
    <t>Скpeплeние KБ-65 на 1 ж.б. шпалу, компл.</t>
  </si>
  <si>
    <t>Общий вес, т</t>
  </si>
  <si>
    <t>Объемная масса строительного мусора должна приниматься усредненной по следующим нормам:
при разборке бетонных конструкций - 2400 кг/м3
при разборке железобетонных конструкций - 2500 кг/м3
при разборке конструкций из кирпича, камня, отбивке штукатурки и облицовочной плитки - 1800 кг/м3
при разборке конструкций деревянных и каркасно-засыпных - 600 кг/м3
при выполнении прочих работ по разборке (кроме работ по разборке металлоконструкций и инженерно-технологического оборудования) - 1200 кг/м3</t>
  </si>
  <si>
    <t>м3</t>
  </si>
  <si>
    <t>вес жб, 2,5 т</t>
  </si>
  <si>
    <t>вес дер.0,6т</t>
  </si>
  <si>
    <t>вес рельса 0,811 т</t>
  </si>
  <si>
    <t>вес 1 шт, 0,0295 т(*112 шт)</t>
  </si>
  <si>
    <t>вес 1 компл , 0,0076 т (*1208)</t>
  </si>
  <si>
    <t>вес 1 компл , 0,0024 т (*86)</t>
  </si>
  <si>
    <t>https://www.center-pss.ru/math/m3vtonni/musor.htm</t>
  </si>
  <si>
    <t>229,46т=917.84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</si>
</sst>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3" xfId="0" applyFont="1" applyBorder="1"/>
    <xf numFmtId="0" fontId="3" fillId="0" borderId="1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1"/>
    <xf numFmtId="4" fontId="0" fillId="4" borderId="3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ter-pss.ru/math/m3vtonni/musor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zoomScale="80" zoomScaleNormal="80" workbookViewId="0">
      <selection activeCell="I15" sqref="I15"/>
    </sheetView>
  </sheetViews>
  <sheetFormatPr defaultRowHeight="15" x14ac:dyDescent="0.25"/>
  <cols>
    <col min="1" max="1" width="5.28515625" customWidth="1"/>
    <col min="2" max="2" width="42.5703125" customWidth="1"/>
    <col min="3" max="3" width="11.85546875" customWidth="1"/>
    <col min="4" max="4" width="15.5703125" customWidth="1"/>
    <col min="5" max="7" width="15.7109375" customWidth="1"/>
    <col min="8" max="8" width="47.42578125" customWidth="1"/>
  </cols>
  <sheetData>
    <row r="1" spans="1:18" x14ac:dyDescent="0.25">
      <c r="A1" s="13" t="s">
        <v>3</v>
      </c>
      <c r="B1" s="14"/>
      <c r="C1" s="14"/>
      <c r="D1" s="14"/>
      <c r="E1" s="14"/>
      <c r="F1" s="14"/>
      <c r="G1" s="14"/>
      <c r="H1" s="14"/>
    </row>
    <row r="3" spans="1:18" s="1" customFormat="1" ht="30" x14ac:dyDescent="0.25">
      <c r="A3" s="11" t="s">
        <v>1</v>
      </c>
      <c r="B3" s="11" t="s">
        <v>0</v>
      </c>
      <c r="C3" s="11" t="s">
        <v>5</v>
      </c>
      <c r="D3" s="11" t="s">
        <v>2</v>
      </c>
      <c r="E3" s="11" t="s">
        <v>4</v>
      </c>
      <c r="F3" s="16" t="s">
        <v>20</v>
      </c>
      <c r="G3" s="18" t="s">
        <v>22</v>
      </c>
      <c r="H3" s="11" t="s">
        <v>14</v>
      </c>
    </row>
    <row r="4" spans="1:18" ht="15.75" x14ac:dyDescent="0.25">
      <c r="A4" s="5">
        <v>1</v>
      </c>
      <c r="B4" s="7" t="s">
        <v>6</v>
      </c>
      <c r="C4" s="12">
        <v>1</v>
      </c>
      <c r="D4" s="15">
        <v>1219</v>
      </c>
      <c r="E4" s="15">
        <f>C4*D4</f>
        <v>1219</v>
      </c>
      <c r="F4" s="17">
        <f>1219/1000</f>
        <v>1.2190000000000001</v>
      </c>
      <c r="G4" s="19"/>
      <c r="H4" s="6"/>
    </row>
    <row r="5" spans="1:18" ht="60.75" thickBot="1" x14ac:dyDescent="0.3">
      <c r="A5" s="25">
        <v>2</v>
      </c>
      <c r="B5" s="26" t="s">
        <v>9</v>
      </c>
      <c r="C5" s="27">
        <v>4</v>
      </c>
      <c r="D5" s="28">
        <f>13500+(9.52*691.7)</f>
        <v>20084.984</v>
      </c>
      <c r="E5" s="28">
        <f>C5*D5</f>
        <v>80339.936000000002</v>
      </c>
      <c r="F5" s="29">
        <f>80339.936/1000</f>
        <v>80.339935999999994</v>
      </c>
      <c r="G5" s="30"/>
      <c r="H5" s="31" t="s">
        <v>15</v>
      </c>
    </row>
    <row r="6" spans="1:18" ht="31.5" customHeight="1" x14ac:dyDescent="0.25">
      <c r="A6" s="20">
        <v>3</v>
      </c>
      <c r="B6" s="21" t="s">
        <v>7</v>
      </c>
      <c r="C6" s="22">
        <f>657*2</f>
        <v>1314</v>
      </c>
      <c r="D6" s="23">
        <v>65</v>
      </c>
      <c r="E6" s="23">
        <f>C6*D6</f>
        <v>85410</v>
      </c>
      <c r="F6" s="37">
        <f>85410/1000</f>
        <v>85.41</v>
      </c>
      <c r="G6" s="24"/>
      <c r="H6" s="32" t="s">
        <v>25</v>
      </c>
      <c r="I6">
        <f>85.41+6.11+84.62+22.62+22.48+3.32+0.75+24.66+2.1</f>
        <v>252.06999999999996</v>
      </c>
      <c r="J6" s="34" t="s">
        <v>21</v>
      </c>
      <c r="K6" s="35"/>
      <c r="L6" s="35"/>
      <c r="M6" s="35"/>
      <c r="N6" s="35"/>
      <c r="O6" s="35"/>
      <c r="P6" s="35"/>
      <c r="Q6" s="35"/>
      <c r="R6" s="35"/>
    </row>
    <row r="7" spans="1:18" ht="31.5" x14ac:dyDescent="0.25">
      <c r="A7" s="5">
        <v>4</v>
      </c>
      <c r="B7" s="7" t="s">
        <v>8</v>
      </c>
      <c r="C7" s="8">
        <f>(31+16)*2</f>
        <v>94</v>
      </c>
      <c r="D7" s="15">
        <v>65</v>
      </c>
      <c r="E7" s="15">
        <f>C7*D7</f>
        <v>6110</v>
      </c>
      <c r="F7" s="38">
        <f>6110/1000</f>
        <v>6.11</v>
      </c>
      <c r="G7" s="19"/>
      <c r="H7" s="33" t="str">
        <f>H6</f>
        <v>вес рельса 0,811 т</v>
      </c>
      <c r="J7" s="35"/>
      <c r="K7" s="35"/>
      <c r="L7" s="35"/>
      <c r="M7" s="35"/>
      <c r="N7" s="35"/>
      <c r="O7" s="35"/>
      <c r="P7" s="35"/>
      <c r="Q7" s="35"/>
      <c r="R7" s="35"/>
    </row>
    <row r="8" spans="1:18" ht="15.75" x14ac:dyDescent="0.25">
      <c r="A8" s="5">
        <v>5</v>
      </c>
      <c r="B8" s="7" t="s">
        <v>10</v>
      </c>
      <c r="C8" s="4">
        <f>(657/1000)*1840</f>
        <v>1208.8800000000001</v>
      </c>
      <c r="D8" s="15">
        <v>70</v>
      </c>
      <c r="E8" s="15">
        <f>C8*D8</f>
        <v>84621.6</v>
      </c>
      <c r="F8" s="38">
        <f>84621.6/1000</f>
        <v>84.621600000000001</v>
      </c>
      <c r="G8" s="19"/>
      <c r="H8" s="33" t="s">
        <v>24</v>
      </c>
      <c r="J8" s="35"/>
      <c r="K8" s="35"/>
      <c r="L8" s="35"/>
      <c r="M8" s="35"/>
      <c r="N8" s="35"/>
      <c r="O8" s="35"/>
      <c r="P8" s="35"/>
      <c r="Q8" s="35"/>
      <c r="R8" s="35"/>
    </row>
    <row r="9" spans="1:18" ht="15.75" x14ac:dyDescent="0.25">
      <c r="A9" s="5">
        <v>6</v>
      </c>
      <c r="B9" s="7" t="s">
        <v>11</v>
      </c>
      <c r="C9" s="4">
        <f>((31+16)/1000)*1840</f>
        <v>86.48</v>
      </c>
      <c r="D9" s="15">
        <v>260</v>
      </c>
      <c r="E9" s="15">
        <f>C9*D9</f>
        <v>22484.799999999999</v>
      </c>
      <c r="F9" s="38">
        <f>22484.8/1000</f>
        <v>22.4848</v>
      </c>
      <c r="G9" s="19"/>
      <c r="H9" s="33" t="s">
        <v>23</v>
      </c>
      <c r="J9" s="35"/>
      <c r="K9" s="35"/>
      <c r="L9" s="35"/>
      <c r="M9" s="35"/>
      <c r="N9" s="35"/>
      <c r="O9" s="35"/>
      <c r="P9" s="35"/>
      <c r="Q9" s="35"/>
      <c r="R9" s="35"/>
    </row>
    <row r="10" spans="1:18" ht="15.75" x14ac:dyDescent="0.25">
      <c r="A10" s="5">
        <v>7</v>
      </c>
      <c r="B10" s="7" t="s">
        <v>12</v>
      </c>
      <c r="C10" s="4">
        <f>((C6+C7)/25)*2</f>
        <v>112.64</v>
      </c>
      <c r="D10" s="15">
        <v>29.5</v>
      </c>
      <c r="E10" s="15">
        <f>C10*D10</f>
        <v>3322.88</v>
      </c>
      <c r="F10" s="38">
        <f>3322.88/1000</f>
        <v>3.3228800000000001</v>
      </c>
      <c r="G10" s="19"/>
      <c r="H10" s="33" t="s">
        <v>26</v>
      </c>
      <c r="J10" s="35"/>
      <c r="K10" s="35"/>
      <c r="L10" s="35"/>
      <c r="M10" s="35"/>
      <c r="N10" s="35"/>
      <c r="O10" s="35"/>
      <c r="P10" s="35"/>
      <c r="Q10" s="35"/>
      <c r="R10" s="35"/>
    </row>
    <row r="11" spans="1:18" ht="31.5" x14ac:dyDescent="0.25">
      <c r="A11" s="5">
        <v>8</v>
      </c>
      <c r="B11" s="7" t="s">
        <v>13</v>
      </c>
      <c r="C11" s="4">
        <f>C10/2</f>
        <v>56.32</v>
      </c>
      <c r="D11" s="15">
        <f>2.23*6</f>
        <v>13.379999999999999</v>
      </c>
      <c r="E11" s="15">
        <f>C11*D11</f>
        <v>753.5616</v>
      </c>
      <c r="F11" s="38">
        <f>753.5616/1000</f>
        <v>0.75356160000000005</v>
      </c>
      <c r="G11" s="19"/>
      <c r="H11" s="33" t="s">
        <v>23</v>
      </c>
      <c r="J11" s="35"/>
      <c r="K11" s="35"/>
      <c r="L11" s="35"/>
      <c r="M11" s="35"/>
      <c r="N11" s="35"/>
      <c r="O11" s="35"/>
      <c r="P11" s="35"/>
      <c r="Q11" s="35"/>
      <c r="R11" s="35"/>
    </row>
    <row r="12" spans="1:18" ht="31.5" x14ac:dyDescent="0.25">
      <c r="A12" s="5">
        <v>9</v>
      </c>
      <c r="B12" s="7" t="s">
        <v>18</v>
      </c>
      <c r="C12" s="4">
        <f>C8</f>
        <v>1208.8800000000001</v>
      </c>
      <c r="D12" s="15">
        <v>20.399999999999999</v>
      </c>
      <c r="E12" s="15">
        <f>C12*D12</f>
        <v>24661.152000000002</v>
      </c>
      <c r="F12" s="38">
        <f>24661.152/1000</f>
        <v>24.661151999999998</v>
      </c>
      <c r="G12" s="19"/>
      <c r="H12" s="33" t="s">
        <v>27</v>
      </c>
      <c r="J12" s="35"/>
      <c r="K12" s="35"/>
      <c r="L12" s="35"/>
      <c r="M12" s="35"/>
      <c r="N12" s="35"/>
      <c r="O12" s="35"/>
      <c r="P12" s="35"/>
      <c r="Q12" s="35"/>
      <c r="R12" s="35"/>
    </row>
    <row r="13" spans="1:18" ht="31.5" x14ac:dyDescent="0.25">
      <c r="A13" s="5">
        <v>10</v>
      </c>
      <c r="B13" s="7" t="s">
        <v>19</v>
      </c>
      <c r="C13" s="4">
        <f>C9</f>
        <v>86.48</v>
      </c>
      <c r="D13" s="15">
        <v>24.24</v>
      </c>
      <c r="E13" s="15">
        <f>C13*D13</f>
        <v>2096.2752</v>
      </c>
      <c r="F13" s="38">
        <f>2096.2752/1000</f>
        <v>2.0962752</v>
      </c>
      <c r="G13" s="19"/>
      <c r="H13" s="33" t="s">
        <v>28</v>
      </c>
      <c r="I13" s="36" t="s">
        <v>29</v>
      </c>
      <c r="J13" s="35"/>
      <c r="K13" s="35"/>
      <c r="L13" s="35"/>
      <c r="M13" s="35"/>
      <c r="N13" s="35"/>
      <c r="O13" s="35"/>
      <c r="P13" s="35"/>
      <c r="Q13" s="35"/>
      <c r="R13" s="35"/>
    </row>
    <row r="14" spans="1:18" x14ac:dyDescent="0.25">
      <c r="A14" s="5"/>
      <c r="B14" s="9"/>
      <c r="C14" s="4"/>
      <c r="D14" s="4"/>
      <c r="E14" s="4"/>
      <c r="F14" s="4"/>
      <c r="G14" s="4"/>
      <c r="H14" s="6"/>
      <c r="I14" t="s">
        <v>30</v>
      </c>
    </row>
    <row r="15" spans="1:18" x14ac:dyDescent="0.25">
      <c r="A15" s="5"/>
      <c r="B15" s="10" t="s">
        <v>16</v>
      </c>
      <c r="C15" s="4"/>
      <c r="D15" s="4"/>
      <c r="E15" s="4">
        <f>SUM(E4:E14)</f>
        <v>311019.20480000001</v>
      </c>
      <c r="F15" s="15"/>
      <c r="G15" s="4"/>
      <c r="H15" s="6"/>
    </row>
    <row r="16" spans="1:18" x14ac:dyDescent="0.25">
      <c r="A16" s="5"/>
      <c r="B16" s="10" t="s">
        <v>17</v>
      </c>
      <c r="C16" s="4"/>
      <c r="D16" s="4"/>
      <c r="E16" s="4">
        <f>E15/1000</f>
        <v>311.01920480000001</v>
      </c>
      <c r="F16" s="15">
        <f>F6+F7+F8+F9+F10+F11+F12+F13</f>
        <v>229.46026879999999</v>
      </c>
      <c r="G16" s="4"/>
      <c r="H16" s="6"/>
    </row>
    <row r="17" spans="1:7" x14ac:dyDescent="0.25">
      <c r="A17" s="2"/>
      <c r="B17" s="3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</sheetData>
  <mergeCells count="1">
    <mergeCell ref="A1:H1"/>
  </mergeCells>
  <hyperlinks>
    <hyperlink ref="I13" r:id="rId1" xr:uid="{98DD0D17-D340-4B18-A61C-915BEBDE4CD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Анастасия</cp:lastModifiedBy>
  <dcterms:created xsi:type="dcterms:W3CDTF">2023-10-04T06:36:38Z</dcterms:created>
  <dcterms:modified xsi:type="dcterms:W3CDTF">2023-10-04T12:12:51Z</dcterms:modified>
</cp:coreProperties>
</file>