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"/>
    </mc:Choice>
  </mc:AlternateContent>
  <xr:revisionPtr revIDLastSave="0" documentId="13_ncr:1_{A7F47704-06D6-4179-8147-AAE8909BDB92}" xr6:coauthVersionLast="47" xr6:coauthVersionMax="47" xr10:uidLastSave="{00000000-0000-0000-0000-000000000000}"/>
  <bookViews>
    <workbookView xWindow="28680" yWindow="-120" windowWidth="29040" windowHeight="15720" activeTab="1" xr2:uid="{D1A0EB4E-1671-4C4B-9A10-2D734F4E8649}"/>
  </bookViews>
  <sheets>
    <sheet name="для материлов" sheetId="2" r:id="rId1"/>
    <sheet name="реестр" sheetId="1" r:id="rId2"/>
  </sheets>
  <definedNames>
    <definedName name="_xlnm._FilterDatabase" localSheetId="0" hidden="1">'для материлов'!$A$2:$G$34</definedName>
    <definedName name="_xlnm._FilterDatabase" localSheetId="1" hidden="1">реестр!$A$2:$H$34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2" i="1"/>
  <c r="G27" i="1"/>
  <c r="G26" i="1"/>
  <c r="F34" i="1"/>
  <c r="G34" i="1"/>
  <c r="H23" i="1"/>
  <c r="H32" i="1"/>
  <c r="H6" i="1"/>
  <c r="H5" i="1"/>
  <c r="H16" i="1"/>
  <c r="H17" i="1"/>
  <c r="H18" i="1"/>
  <c r="H30" i="1" l="1"/>
  <c r="H24" i="1"/>
  <c r="H22" i="1"/>
  <c r="H21" i="1"/>
  <c r="H20" i="1"/>
  <c r="H10" i="1"/>
  <c r="F16" i="1"/>
  <c r="F17" i="1" s="1"/>
  <c r="H7" i="1"/>
  <c r="H15" i="1" l="1"/>
  <c r="H28" i="1"/>
  <c r="H26" i="1"/>
  <c r="H27" i="1"/>
  <c r="H14" i="1"/>
  <c r="H13" i="1"/>
  <c r="H34" i="1"/>
  <c r="H8" i="1"/>
  <c r="H12" i="1"/>
  <c r="F20" i="2"/>
  <c r="F21" i="2" s="1"/>
  <c r="H35" i="1" l="1"/>
  <c r="F23" i="1"/>
  <c r="F32" i="1" s="1"/>
  <c r="F6" i="1"/>
  <c r="F18" i="1"/>
</calcChain>
</file>

<file path=xl/sharedStrings.xml><?xml version="1.0" encoding="utf-8"?>
<sst xmlns="http://schemas.openxmlformats.org/spreadsheetml/2006/main" count="214" uniqueCount="109">
  <si>
    <t>130-23-УА1</t>
  </si>
  <si>
    <t>130-23-АС1</t>
  </si>
  <si>
    <t>130-23-АС2</t>
  </si>
  <si>
    <t>130-23-АС3</t>
  </si>
  <si>
    <t>130-23-АС4</t>
  </si>
  <si>
    <t>130-23-НК</t>
  </si>
  <si>
    <t>130-23-ОВ1</t>
  </si>
  <si>
    <t>130-23-ОВ2</t>
  </si>
  <si>
    <t>130-23-ПЖ</t>
  </si>
  <si>
    <t>130-23-СКС</t>
  </si>
  <si>
    <t>130-23-СОТ</t>
  </si>
  <si>
    <t>130-23-ЭО1</t>
  </si>
  <si>
    <t>130-23-ЭО2</t>
  </si>
  <si>
    <t>130-23-ЭН</t>
  </si>
  <si>
    <t>130-23-ЭМ1</t>
  </si>
  <si>
    <t>130-23-ЭМ2</t>
  </si>
  <si>
    <t>130-23-ВС</t>
  </si>
  <si>
    <t>130-23-ВК</t>
  </si>
  <si>
    <t>130-23-ПС</t>
  </si>
  <si>
    <t>130-23-УА2</t>
  </si>
  <si>
    <t>130-23-УА3</t>
  </si>
  <si>
    <t>130-23-ЭМ3</t>
  </si>
  <si>
    <t>130-23-ОВ3</t>
  </si>
  <si>
    <t>Архитектурно-строительные решения</t>
  </si>
  <si>
    <t>Наружные сети канализации</t>
  </si>
  <si>
    <t>Цех №8. Устройства автоматики</t>
  </si>
  <si>
    <t>АБК. Устройства автоматики</t>
  </si>
  <si>
    <t>Полы.Архитектурно-строительные решения</t>
  </si>
  <si>
    <t>АБК. Архитектурно-строительные решения</t>
  </si>
  <si>
    <t>Помещение компрессорной. Архитектурно-строительные решения</t>
  </si>
  <si>
    <t>АБК. Отопление, вентиляция и кондиционирование</t>
  </si>
  <si>
    <t>Цех №8. Отопление и вентиляция</t>
  </si>
  <si>
    <t>Железнодорожные пути</t>
  </si>
  <si>
    <t>Структурированная кабельная сеть</t>
  </si>
  <si>
    <t>Система охранного телевидения</t>
  </si>
  <si>
    <t>Цех №8. Электрическое освещение</t>
  </si>
  <si>
    <t>АБК. Электрическое освещение</t>
  </si>
  <si>
    <t>Цех №8. Наружное освещение</t>
  </si>
  <si>
    <t>АБК. Силовое электрооборудование</t>
  </si>
  <si>
    <t>Цех №8. Силовое электрооборудование</t>
  </si>
  <si>
    <t>Воздухоснабжение</t>
  </si>
  <si>
    <t>Внутренние системы водоснабжения и канализации</t>
  </si>
  <si>
    <t>Пожарная сигнализация</t>
  </si>
  <si>
    <t>АБК. Вентиляция и кондиционирование</t>
  </si>
  <si>
    <t>№ тома</t>
  </si>
  <si>
    <t>Наименование</t>
  </si>
  <si>
    <t>№</t>
  </si>
  <si>
    <t>№ сметы</t>
  </si>
  <si>
    <t xml:space="preserve">цех №8 </t>
  </si>
  <si>
    <t>отпр. проект</t>
  </si>
  <si>
    <t>Глава 2. Основные объекты строительства</t>
  </si>
  <si>
    <t>Архитектурные решения. Конструктивные и объемно-планировочные решения, в т.ч.:</t>
  </si>
  <si>
    <t>Отопление, вентиляция и кондиционирование, в т.ч.:</t>
  </si>
  <si>
    <t>Система электроснабжения, в т.ч.:</t>
  </si>
  <si>
    <t>Сети связи, в т.ч.:</t>
  </si>
  <si>
    <t>Система  водоснабжения. Система водоотведения, в т.ч.:</t>
  </si>
  <si>
    <t>Глава 5. Объекты транспортного хозяйства и связи</t>
  </si>
  <si>
    <t>Глава 6. Наружные сети и сооружения водоснабжения, водоотведения, теплоснабжения и газоснабжения</t>
  </si>
  <si>
    <t>глава 4. Объекты энергетического хозяйства</t>
  </si>
  <si>
    <t>02-01-01</t>
  </si>
  <si>
    <t>02-01-02</t>
  </si>
  <si>
    <t>02-01</t>
  </si>
  <si>
    <t>02-01-03</t>
  </si>
  <si>
    <t>02-01-04</t>
  </si>
  <si>
    <t>04-01</t>
  </si>
  <si>
    <t>04-01-01</t>
  </si>
  <si>
    <t>05-01</t>
  </si>
  <si>
    <t>06-01</t>
  </si>
  <si>
    <t>05-01-01</t>
  </si>
  <si>
    <t>06-01-01</t>
  </si>
  <si>
    <t>отпр. проект/ответ +</t>
  </si>
  <si>
    <t>Договор:</t>
  </si>
  <si>
    <t>статус (проект)</t>
  </si>
  <si>
    <t>статус (смета)</t>
  </si>
  <si>
    <t>ОТРАБОТАНО_но нет прайсов (Григорию направлены)</t>
  </si>
  <si>
    <t>ОТРАБОТАНО_но внести уточнение насчет высоты и нет прайсов (Григорию направлены)</t>
  </si>
  <si>
    <t>ОТРАБОТАНО_но внести уточнение насчет высоты,отверстий и нет прайсов (Григорию направлены)</t>
  </si>
  <si>
    <t>отработано-В ОТПРАВКУ</t>
  </si>
  <si>
    <t>запрос прайсов</t>
  </si>
  <si>
    <t>не требуется</t>
  </si>
  <si>
    <t>нет инф</t>
  </si>
  <si>
    <t>в ВР-основная инф., в спецификации -детально.</t>
  </si>
  <si>
    <t>по спецификации все,кроме труб и кабеля</t>
  </si>
  <si>
    <t>отпр. Проект/ПОВТОРНО,но в корректировке ОТКАЗ</t>
  </si>
  <si>
    <t xml:space="preserve">по спецификации все,кроме труб </t>
  </si>
  <si>
    <t>сумма, с НДС</t>
  </si>
  <si>
    <t xml:space="preserve"> ВР прислали 06.12</t>
  </si>
  <si>
    <t>корр</t>
  </si>
  <si>
    <t>замечания НВ</t>
  </si>
  <si>
    <t>статус (согласование)</t>
  </si>
  <si>
    <t>не согласован</t>
  </si>
  <si>
    <t>оформлено, без корректировки проекта</t>
  </si>
  <si>
    <t>02-01-05</t>
  </si>
  <si>
    <t>02-01-06</t>
  </si>
  <si>
    <t>02-01-07</t>
  </si>
  <si>
    <t>02-01-08</t>
  </si>
  <si>
    <t>02-01-09</t>
  </si>
  <si>
    <t>02-01-10</t>
  </si>
  <si>
    <t>02-01-11</t>
  </si>
  <si>
    <t>02-01-12</t>
  </si>
  <si>
    <t>02-01-13</t>
  </si>
  <si>
    <t>02-01-14</t>
  </si>
  <si>
    <t>02-01-15</t>
  </si>
  <si>
    <t>02-01-16</t>
  </si>
  <si>
    <t>02-01-17</t>
  </si>
  <si>
    <t>02-01-18</t>
  </si>
  <si>
    <t>02-01-19</t>
  </si>
  <si>
    <t>02-01-20</t>
  </si>
  <si>
    <t>отпр.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</si>
</sst>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4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0" xfId="0" applyFont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6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/>
    </xf>
    <xf numFmtId="0" fontId="0" fillId="5" borderId="0" xfId="0" applyFill="1" applyAlignment="1">
      <alignment horizontal="left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 wrapText="1"/>
    </xf>
    <xf numFmtId="49" fontId="7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FBBF-7F43-4E96-981B-355796D70A41}">
  <sheetPr>
    <tabColor rgb="FFFFFF00"/>
  </sheetPr>
  <dimension ref="A1:G36"/>
  <sheetViews>
    <sheetView workbookViewId="0">
      <selection activeCell="K13" sqref="K13"/>
    </sheetView>
  </sheetViews>
  <sheetFormatPr defaultRowHeight="15" x14ac:dyDescent="0.25"/>
  <cols>
    <col min="1" max="1" width="6.28515625" style="14" customWidth="1"/>
    <col min="2" max="2" width="12.5703125" style="14" customWidth="1"/>
    <col min="3" max="3" width="48.42578125" style="15" customWidth="1"/>
    <col min="4" max="4" width="36.7109375" style="14" customWidth="1"/>
    <col min="5" max="6" width="39.85546875" style="14" hidden="1" customWidth="1"/>
    <col min="7" max="7" width="10.85546875" customWidth="1"/>
  </cols>
  <sheetData>
    <row r="1" spans="1:7" x14ac:dyDescent="0.25">
      <c r="A1" s="79" t="s">
        <v>48</v>
      </c>
      <c r="B1" s="79"/>
      <c r="C1" s="79"/>
      <c r="D1" s="79"/>
      <c r="E1" s="79"/>
      <c r="F1" s="30"/>
    </row>
    <row r="2" spans="1:7" x14ac:dyDescent="0.25">
      <c r="A2" s="31" t="s">
        <v>46</v>
      </c>
      <c r="B2" s="31" t="s">
        <v>44</v>
      </c>
      <c r="C2" s="31" t="s">
        <v>45</v>
      </c>
      <c r="D2" s="31" t="s">
        <v>78</v>
      </c>
      <c r="E2" s="31" t="s">
        <v>72</v>
      </c>
      <c r="F2" s="31" t="s">
        <v>73</v>
      </c>
    </row>
    <row r="3" spans="1:7" ht="21.95" customHeight="1" x14ac:dyDescent="0.25">
      <c r="A3" s="32"/>
      <c r="B3" s="32"/>
      <c r="C3" s="33" t="s">
        <v>50</v>
      </c>
      <c r="D3" s="34"/>
      <c r="E3" s="32"/>
      <c r="F3" s="32"/>
    </row>
    <row r="4" spans="1:7" ht="35.25" customHeight="1" x14ac:dyDescent="0.25">
      <c r="A4" s="32"/>
      <c r="B4" s="32"/>
      <c r="C4" s="33" t="s">
        <v>51</v>
      </c>
      <c r="D4" s="47"/>
      <c r="E4" s="32"/>
      <c r="F4" s="34"/>
    </row>
    <row r="5" spans="1:7" ht="21.95" customHeight="1" x14ac:dyDescent="0.25">
      <c r="A5" s="45">
        <v>1</v>
      </c>
      <c r="B5" s="45" t="s">
        <v>1</v>
      </c>
      <c r="C5" s="46" t="s">
        <v>23</v>
      </c>
      <c r="D5" s="48" t="s">
        <v>80</v>
      </c>
      <c r="E5" s="35"/>
      <c r="F5" s="37"/>
      <c r="G5" s="15"/>
    </row>
    <row r="6" spans="1:7" ht="21.95" customHeight="1" x14ac:dyDescent="0.25">
      <c r="A6" s="45">
        <v>2</v>
      </c>
      <c r="B6" s="45" t="s">
        <v>2</v>
      </c>
      <c r="C6" s="46" t="s">
        <v>27</v>
      </c>
      <c r="D6" s="48" t="s">
        <v>80</v>
      </c>
      <c r="E6" s="35"/>
      <c r="F6" s="37"/>
      <c r="G6" s="15"/>
    </row>
    <row r="7" spans="1:7" ht="30" customHeight="1" x14ac:dyDescent="0.25">
      <c r="A7" s="32">
        <v>3</v>
      </c>
      <c r="B7" s="32" t="s">
        <v>3</v>
      </c>
      <c r="C7" s="38" t="s">
        <v>28</v>
      </c>
      <c r="D7" s="44" t="s">
        <v>81</v>
      </c>
      <c r="E7" s="32"/>
      <c r="F7" s="34"/>
    </row>
    <row r="8" spans="1:7" ht="30.75" customHeight="1" x14ac:dyDescent="0.25">
      <c r="A8" s="32">
        <v>4</v>
      </c>
      <c r="B8" s="32" t="s">
        <v>4</v>
      </c>
      <c r="C8" s="38" t="s">
        <v>29</v>
      </c>
      <c r="D8" s="44" t="s">
        <v>81</v>
      </c>
      <c r="E8" s="32"/>
      <c r="F8" s="34"/>
    </row>
    <row r="9" spans="1:7" ht="30.75" customHeight="1" x14ac:dyDescent="0.25">
      <c r="A9" s="32"/>
      <c r="B9" s="32"/>
      <c r="C9" s="33" t="s">
        <v>55</v>
      </c>
      <c r="D9" s="47"/>
      <c r="E9" s="32"/>
      <c r="F9" s="34"/>
    </row>
    <row r="10" spans="1:7" ht="30" customHeight="1" x14ac:dyDescent="0.25">
      <c r="A10" s="45">
        <v>5</v>
      </c>
      <c r="B10" s="45" t="s">
        <v>17</v>
      </c>
      <c r="C10" s="46" t="s">
        <v>41</v>
      </c>
      <c r="D10" s="48" t="s">
        <v>80</v>
      </c>
      <c r="E10" s="39"/>
      <c r="F10" s="39"/>
    </row>
    <row r="11" spans="1:7" ht="30.75" customHeight="1" x14ac:dyDescent="0.25">
      <c r="A11" s="32"/>
      <c r="B11" s="32"/>
      <c r="C11" s="33" t="s">
        <v>52</v>
      </c>
      <c r="D11" s="47"/>
      <c r="E11" s="32"/>
      <c r="F11" s="34"/>
    </row>
    <row r="12" spans="1:7" ht="31.5" customHeight="1" x14ac:dyDescent="0.25">
      <c r="A12" s="32">
        <v>6</v>
      </c>
      <c r="B12" s="32" t="s">
        <v>0</v>
      </c>
      <c r="C12" s="38" t="s">
        <v>26</v>
      </c>
      <c r="D12" s="44" t="s">
        <v>82</v>
      </c>
      <c r="E12" s="34"/>
      <c r="F12" s="34" t="s">
        <v>74</v>
      </c>
    </row>
    <row r="13" spans="1:7" ht="31.5" customHeight="1" x14ac:dyDescent="0.25">
      <c r="A13" s="32">
        <v>7</v>
      </c>
      <c r="B13" s="32" t="s">
        <v>19</v>
      </c>
      <c r="C13" s="38" t="s">
        <v>25</v>
      </c>
      <c r="D13" s="44" t="s">
        <v>82</v>
      </c>
      <c r="E13" s="34"/>
      <c r="F13" s="34" t="s">
        <v>74</v>
      </c>
    </row>
    <row r="14" spans="1:7" ht="31.5" customHeight="1" x14ac:dyDescent="0.25">
      <c r="A14" s="32">
        <v>8</v>
      </c>
      <c r="B14" s="32" t="s">
        <v>20</v>
      </c>
      <c r="C14" s="38" t="s">
        <v>26</v>
      </c>
      <c r="D14" s="44" t="s">
        <v>82</v>
      </c>
      <c r="E14" s="34"/>
      <c r="F14" s="34" t="s">
        <v>74</v>
      </c>
    </row>
    <row r="15" spans="1:7" ht="27.75" customHeight="1" x14ac:dyDescent="0.25">
      <c r="A15" s="19">
        <v>9</v>
      </c>
      <c r="B15" s="19" t="s">
        <v>16</v>
      </c>
      <c r="C15" s="20" t="s">
        <v>40</v>
      </c>
      <c r="D15" s="44" t="s">
        <v>82</v>
      </c>
      <c r="E15" s="32"/>
      <c r="F15" s="40"/>
    </row>
    <row r="16" spans="1:7" ht="25.5" customHeight="1" x14ac:dyDescent="0.25">
      <c r="A16" s="45">
        <v>10</v>
      </c>
      <c r="B16" s="45" t="s">
        <v>6</v>
      </c>
      <c r="C16" s="46" t="s">
        <v>30</v>
      </c>
      <c r="D16" s="48" t="s">
        <v>80</v>
      </c>
      <c r="E16" s="35"/>
      <c r="F16" s="37"/>
      <c r="G16" s="17"/>
    </row>
    <row r="17" spans="1:7" ht="21.95" customHeight="1" x14ac:dyDescent="0.25">
      <c r="A17" s="45">
        <v>11</v>
      </c>
      <c r="B17" s="45" t="s">
        <v>7</v>
      </c>
      <c r="C17" s="46" t="s">
        <v>31</v>
      </c>
      <c r="D17" s="48" t="s">
        <v>80</v>
      </c>
      <c r="E17" s="35"/>
      <c r="F17" s="37"/>
      <c r="G17" s="18"/>
    </row>
    <row r="18" spans="1:7" ht="21.95" customHeight="1" x14ac:dyDescent="0.25">
      <c r="A18" s="45">
        <v>12</v>
      </c>
      <c r="B18" s="45" t="s">
        <v>22</v>
      </c>
      <c r="C18" s="46" t="s">
        <v>43</v>
      </c>
      <c r="D18" s="48" t="s">
        <v>80</v>
      </c>
      <c r="E18" s="35"/>
      <c r="F18" s="37"/>
      <c r="G18" s="17"/>
    </row>
    <row r="19" spans="1:7" ht="30.75" customHeight="1" x14ac:dyDescent="0.25">
      <c r="A19" s="32"/>
      <c r="B19" s="32"/>
      <c r="C19" s="33" t="s">
        <v>53</v>
      </c>
      <c r="D19" s="47"/>
      <c r="E19" s="32"/>
      <c r="F19" s="34"/>
    </row>
    <row r="20" spans="1:7" ht="29.25" customHeight="1" x14ac:dyDescent="0.25">
      <c r="A20" s="32">
        <v>13</v>
      </c>
      <c r="B20" s="32" t="s">
        <v>11</v>
      </c>
      <c r="C20" s="38" t="s">
        <v>35</v>
      </c>
      <c r="D20" s="44" t="s">
        <v>82</v>
      </c>
      <c r="E20" s="32"/>
      <c r="F20" s="34" t="str">
        <f>F30</f>
        <v>ОТРАБОТАНО_но нет прайсов (Григорию направлены)</v>
      </c>
    </row>
    <row r="21" spans="1:7" ht="26.25" customHeight="1" x14ac:dyDescent="0.25">
      <c r="A21" s="32">
        <v>14</v>
      </c>
      <c r="B21" s="32" t="s">
        <v>12</v>
      </c>
      <c r="C21" s="38" t="s">
        <v>36</v>
      </c>
      <c r="D21" s="44" t="s">
        <v>82</v>
      </c>
      <c r="E21" s="32"/>
      <c r="F21" s="34" t="str">
        <f>F20</f>
        <v>ОТРАБОТАНО_но нет прайсов (Григорию направлены)</v>
      </c>
    </row>
    <row r="22" spans="1:7" ht="43.5" customHeight="1" x14ac:dyDescent="0.25">
      <c r="A22" s="32">
        <v>15</v>
      </c>
      <c r="B22" s="32" t="s">
        <v>14</v>
      </c>
      <c r="C22" s="38" t="s">
        <v>38</v>
      </c>
      <c r="D22" s="44" t="s">
        <v>82</v>
      </c>
      <c r="E22" s="32"/>
      <c r="F22" s="34" t="s">
        <v>75</v>
      </c>
    </row>
    <row r="23" spans="1:7" s="13" customFormat="1" ht="30.75" customHeight="1" x14ac:dyDescent="0.25">
      <c r="A23" s="35">
        <v>16</v>
      </c>
      <c r="B23" s="35" t="s">
        <v>15</v>
      </c>
      <c r="C23" s="36" t="s">
        <v>39</v>
      </c>
      <c r="D23" s="44" t="s">
        <v>82</v>
      </c>
      <c r="E23" s="35"/>
      <c r="F23" s="37"/>
      <c r="G23" s="16"/>
    </row>
    <row r="24" spans="1:7" ht="42" customHeight="1" x14ac:dyDescent="0.25">
      <c r="A24" s="32">
        <v>17</v>
      </c>
      <c r="B24" s="32" t="s">
        <v>21</v>
      </c>
      <c r="C24" s="38" t="s">
        <v>38</v>
      </c>
      <c r="D24" s="44" t="s">
        <v>82</v>
      </c>
      <c r="E24" s="32"/>
      <c r="F24" s="34" t="s">
        <v>76</v>
      </c>
    </row>
    <row r="25" spans="1:7" ht="30.75" customHeight="1" x14ac:dyDescent="0.25">
      <c r="A25" s="32"/>
      <c r="B25" s="32"/>
      <c r="C25" s="33" t="s">
        <v>54</v>
      </c>
      <c r="D25" s="47"/>
      <c r="E25" s="32"/>
      <c r="F25" s="34"/>
    </row>
    <row r="26" spans="1:7" ht="28.5" customHeight="1" x14ac:dyDescent="0.25">
      <c r="A26" s="32">
        <v>18</v>
      </c>
      <c r="B26" s="32" t="s">
        <v>9</v>
      </c>
      <c r="C26" s="38" t="s">
        <v>33</v>
      </c>
      <c r="D26" s="44" t="s">
        <v>84</v>
      </c>
      <c r="E26" s="32"/>
      <c r="F26" s="34"/>
      <c r="G26" s="12"/>
    </row>
    <row r="27" spans="1:7" ht="28.5" customHeight="1" x14ac:dyDescent="0.25">
      <c r="A27" s="32">
        <v>19</v>
      </c>
      <c r="B27" s="32" t="s">
        <v>10</v>
      </c>
      <c r="C27" s="38" t="s">
        <v>34</v>
      </c>
      <c r="D27" s="44" t="s">
        <v>84</v>
      </c>
      <c r="E27" s="32"/>
      <c r="F27" s="34"/>
    </row>
    <row r="28" spans="1:7" ht="28.5" customHeight="1" x14ac:dyDescent="0.25">
      <c r="A28" s="27">
        <v>20</v>
      </c>
      <c r="B28" s="27" t="s">
        <v>18</v>
      </c>
      <c r="C28" s="28" t="s">
        <v>42</v>
      </c>
      <c r="D28" s="44" t="s">
        <v>84</v>
      </c>
      <c r="E28" s="26"/>
      <c r="F28" s="26"/>
      <c r="G28" s="15"/>
    </row>
    <row r="29" spans="1:7" ht="21.95" customHeight="1" x14ac:dyDescent="0.25">
      <c r="A29" s="32"/>
      <c r="B29" s="32"/>
      <c r="C29" s="33" t="s">
        <v>58</v>
      </c>
      <c r="D29" s="47"/>
      <c r="E29" s="32"/>
      <c r="F29" s="34"/>
    </row>
    <row r="30" spans="1:7" ht="30.75" customHeight="1" x14ac:dyDescent="0.25">
      <c r="A30" s="32">
        <v>21</v>
      </c>
      <c r="B30" s="32" t="s">
        <v>13</v>
      </c>
      <c r="C30" s="38" t="s">
        <v>37</v>
      </c>
      <c r="D30" s="44" t="s">
        <v>82</v>
      </c>
      <c r="E30" s="32"/>
      <c r="F30" s="34" t="s">
        <v>74</v>
      </c>
    </row>
    <row r="31" spans="1:7" ht="21.95" customHeight="1" x14ac:dyDescent="0.25">
      <c r="A31" s="32"/>
      <c r="B31" s="32"/>
      <c r="C31" s="33" t="s">
        <v>56</v>
      </c>
      <c r="D31" s="47"/>
      <c r="E31" s="32"/>
      <c r="F31" s="34"/>
    </row>
    <row r="32" spans="1:7" ht="21.95" customHeight="1" x14ac:dyDescent="0.25">
      <c r="A32" s="45">
        <v>22</v>
      </c>
      <c r="B32" s="45" t="s">
        <v>8</v>
      </c>
      <c r="C32" s="46" t="s">
        <v>32</v>
      </c>
      <c r="D32" s="48" t="s">
        <v>80</v>
      </c>
      <c r="E32" s="35"/>
      <c r="F32" s="41"/>
      <c r="G32" s="15"/>
    </row>
    <row r="33" spans="1:6" ht="42.75" customHeight="1" x14ac:dyDescent="0.25">
      <c r="A33" s="32"/>
      <c r="B33" s="32"/>
      <c r="C33" s="33" t="s">
        <v>57</v>
      </c>
      <c r="D33" s="47"/>
      <c r="E33" s="32"/>
      <c r="F33" s="34"/>
    </row>
    <row r="34" spans="1:6" ht="21.95" customHeight="1" x14ac:dyDescent="0.25">
      <c r="A34" s="19">
        <v>23</v>
      </c>
      <c r="B34" s="19" t="s">
        <v>5</v>
      </c>
      <c r="C34" s="20" t="s">
        <v>24</v>
      </c>
      <c r="D34" s="49" t="s">
        <v>79</v>
      </c>
      <c r="E34" s="19"/>
      <c r="F34" s="29" t="s">
        <v>77</v>
      </c>
    </row>
    <row r="35" spans="1:6" s="15" customFormat="1" x14ac:dyDescent="0.25">
      <c r="A35" s="14"/>
      <c r="B35" s="14"/>
      <c r="D35" s="14"/>
      <c r="E35" s="14"/>
      <c r="F35" s="14"/>
    </row>
    <row r="36" spans="1:6" x14ac:dyDescent="0.25">
      <c r="D36" s="42"/>
      <c r="E36" s="43">
        <v>513000000</v>
      </c>
      <c r="F36" s="43"/>
    </row>
  </sheetData>
  <autoFilter ref="A2:G34" xr:uid="{93BB48C0-0305-4203-82CC-A137A2884909}"/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48C0-0305-4203-82CC-A137A2884909}">
  <dimension ref="A1:I35"/>
  <sheetViews>
    <sheetView tabSelected="1" zoomScaleNormal="100" workbookViewId="0">
      <selection activeCell="F12" sqref="F12:F14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48.42578125" customWidth="1"/>
    <col min="4" max="4" width="39.85546875" style="1" customWidth="1"/>
    <col min="5" max="5" width="24.42578125" style="1" customWidth="1"/>
    <col min="6" max="7" width="39.85546875" style="1" customWidth="1"/>
    <col min="8" max="8" width="22.5703125" customWidth="1"/>
    <col min="9" max="9" width="12.5703125" style="51" bestFit="1" customWidth="1"/>
  </cols>
  <sheetData>
    <row r="1" spans="1:8" x14ac:dyDescent="0.25">
      <c r="A1" s="80" t="s">
        <v>48</v>
      </c>
      <c r="B1" s="80"/>
      <c r="C1" s="80"/>
      <c r="D1" s="80"/>
      <c r="E1" s="80"/>
      <c r="F1" s="80"/>
      <c r="G1" s="23"/>
    </row>
    <row r="2" spans="1:8" x14ac:dyDescent="0.25">
      <c r="A2" s="3" t="s">
        <v>46</v>
      </c>
      <c r="B2" s="3" t="s">
        <v>44</v>
      </c>
      <c r="C2" s="4" t="s">
        <v>45</v>
      </c>
      <c r="D2" s="3" t="s">
        <v>89</v>
      </c>
      <c r="E2" s="3" t="s">
        <v>47</v>
      </c>
      <c r="F2" s="3" t="s">
        <v>72</v>
      </c>
      <c r="G2" s="3" t="s">
        <v>73</v>
      </c>
      <c r="H2" s="3" t="s">
        <v>85</v>
      </c>
    </row>
    <row r="3" spans="1:8" x14ac:dyDescent="0.25">
      <c r="A3" s="6"/>
      <c r="B3" s="6"/>
      <c r="C3" s="7" t="s">
        <v>50</v>
      </c>
      <c r="D3" s="6"/>
      <c r="E3" s="6"/>
      <c r="F3" s="6"/>
      <c r="G3" s="6"/>
      <c r="H3" s="6"/>
    </row>
    <row r="4" spans="1:8" ht="25.5" x14ac:dyDescent="0.25">
      <c r="A4" s="8"/>
      <c r="B4" s="8"/>
      <c r="C4" s="66" t="s">
        <v>51</v>
      </c>
      <c r="D4" s="24"/>
      <c r="E4" s="10" t="s">
        <v>61</v>
      </c>
      <c r="F4" s="8"/>
      <c r="G4" s="24"/>
      <c r="H4" s="24"/>
    </row>
    <row r="5" spans="1:8" ht="21.95" customHeight="1" x14ac:dyDescent="0.25">
      <c r="A5" s="69">
        <v>1</v>
      </c>
      <c r="B5" s="69" t="s">
        <v>1</v>
      </c>
      <c r="C5" s="70" t="s">
        <v>23</v>
      </c>
      <c r="D5" s="71" t="s">
        <v>90</v>
      </c>
      <c r="E5" s="72" t="s">
        <v>59</v>
      </c>
      <c r="F5" s="69" t="s">
        <v>91</v>
      </c>
      <c r="G5" s="71"/>
      <c r="H5" s="77">
        <f>18572432.39*1.2</f>
        <v>22286918.868000001</v>
      </c>
    </row>
    <row r="6" spans="1:8" ht="21.95" customHeight="1" x14ac:dyDescent="0.25">
      <c r="A6" s="69">
        <v>2</v>
      </c>
      <c r="B6" s="69" t="s">
        <v>2</v>
      </c>
      <c r="C6" s="70" t="s">
        <v>27</v>
      </c>
      <c r="D6" s="71" t="s">
        <v>90</v>
      </c>
      <c r="E6" s="72" t="s">
        <v>60</v>
      </c>
      <c r="F6" s="69" t="str">
        <f>F5</f>
        <v>оформлено, без корректировки проекта</v>
      </c>
      <c r="G6" s="71"/>
      <c r="H6" s="77">
        <f>70182270.19*1.2</f>
        <v>84218724.228</v>
      </c>
    </row>
    <row r="7" spans="1:8" ht="21.95" customHeight="1" x14ac:dyDescent="0.25">
      <c r="A7" s="2">
        <v>3</v>
      </c>
      <c r="B7" s="2" t="s">
        <v>3</v>
      </c>
      <c r="C7" s="5" t="s">
        <v>28</v>
      </c>
      <c r="D7" s="52"/>
      <c r="E7" s="9" t="s">
        <v>62</v>
      </c>
      <c r="F7" s="2" t="s">
        <v>49</v>
      </c>
      <c r="G7" s="52"/>
      <c r="H7" s="53">
        <f>85816705.42*1.2</f>
        <v>102980046.50399999</v>
      </c>
    </row>
    <row r="8" spans="1:8" ht="30.75" customHeight="1" x14ac:dyDescent="0.25">
      <c r="A8" s="2">
        <v>4</v>
      </c>
      <c r="B8" s="2" t="s">
        <v>4</v>
      </c>
      <c r="C8" s="5" t="s">
        <v>29</v>
      </c>
      <c r="D8" s="52"/>
      <c r="E8" s="9" t="s">
        <v>63</v>
      </c>
      <c r="F8" s="2" t="s">
        <v>49</v>
      </c>
      <c r="G8" s="52"/>
      <c r="H8" s="53">
        <f>3096553.85*1.2</f>
        <v>3715864.62</v>
      </c>
    </row>
    <row r="9" spans="1:8" x14ac:dyDescent="0.25">
      <c r="A9" s="8"/>
      <c r="B9" s="8"/>
      <c r="C9" s="66" t="s">
        <v>55</v>
      </c>
      <c r="D9" s="24"/>
      <c r="E9" s="10"/>
      <c r="F9" s="8"/>
      <c r="G9" s="24"/>
      <c r="H9" s="24"/>
    </row>
    <row r="10" spans="1:8" ht="30" customHeight="1" x14ac:dyDescent="0.25">
      <c r="A10" s="67">
        <v>5</v>
      </c>
      <c r="B10" s="67" t="s">
        <v>17</v>
      </c>
      <c r="C10" s="5" t="s">
        <v>41</v>
      </c>
      <c r="D10" s="52"/>
      <c r="E10" s="68" t="s">
        <v>92</v>
      </c>
      <c r="F10" s="67" t="s">
        <v>86</v>
      </c>
      <c r="G10" s="52"/>
      <c r="H10" s="53">
        <f>7054813.38*1.2</f>
        <v>8465776.0559999999</v>
      </c>
    </row>
    <row r="11" spans="1:8" x14ac:dyDescent="0.25">
      <c r="A11" s="8"/>
      <c r="B11" s="8"/>
      <c r="C11" s="66" t="s">
        <v>52</v>
      </c>
      <c r="D11" s="24"/>
      <c r="E11" s="10"/>
      <c r="F11" s="8"/>
      <c r="G11" s="24"/>
      <c r="H11" s="24"/>
    </row>
    <row r="12" spans="1:8" ht="31.5" customHeight="1" x14ac:dyDescent="0.25">
      <c r="A12" s="2">
        <v>6</v>
      </c>
      <c r="B12" s="2" t="s">
        <v>0</v>
      </c>
      <c r="C12" s="5" t="s">
        <v>26</v>
      </c>
      <c r="D12" s="52"/>
      <c r="E12" s="9" t="s">
        <v>93</v>
      </c>
      <c r="F12" s="34" t="s">
        <v>49</v>
      </c>
      <c r="G12" s="52" t="str">
        <f>G26</f>
        <v>замечания НВ</v>
      </c>
      <c r="H12" s="53">
        <f>1573175.04*1.2</f>
        <v>1887810.048</v>
      </c>
    </row>
    <row r="13" spans="1:8" ht="31.5" customHeight="1" x14ac:dyDescent="0.25">
      <c r="A13" s="2">
        <v>7</v>
      </c>
      <c r="B13" s="2" t="s">
        <v>19</v>
      </c>
      <c r="C13" s="5" t="s">
        <v>25</v>
      </c>
      <c r="D13" s="52"/>
      <c r="E13" s="9" t="s">
        <v>94</v>
      </c>
      <c r="F13" s="34" t="s">
        <v>49</v>
      </c>
      <c r="G13" s="52" t="str">
        <f>G12</f>
        <v>замечания НВ</v>
      </c>
      <c r="H13" s="53">
        <f>10699329.9*1.2</f>
        <v>12839195.880000001</v>
      </c>
    </row>
    <row r="14" spans="1:8" ht="31.5" customHeight="1" x14ac:dyDescent="0.25">
      <c r="A14" s="2">
        <v>8</v>
      </c>
      <c r="B14" s="2" t="s">
        <v>20</v>
      </c>
      <c r="C14" s="5" t="s">
        <v>26</v>
      </c>
      <c r="D14" s="52"/>
      <c r="E14" s="9" t="s">
        <v>95</v>
      </c>
      <c r="F14" s="34" t="s">
        <v>49</v>
      </c>
      <c r="G14" s="52" t="str">
        <f>G12</f>
        <v>замечания НВ</v>
      </c>
      <c r="H14" s="53">
        <f>3614367.71*1.2</f>
        <v>4337241.2519999994</v>
      </c>
    </row>
    <row r="15" spans="1:8" ht="21.95" customHeight="1" x14ac:dyDescent="0.25">
      <c r="A15" s="21">
        <v>9</v>
      </c>
      <c r="B15" s="21" t="s">
        <v>16</v>
      </c>
      <c r="C15" s="22" t="s">
        <v>40</v>
      </c>
      <c r="D15" s="52"/>
      <c r="E15" s="9" t="s">
        <v>96</v>
      </c>
      <c r="F15" s="2" t="s">
        <v>70</v>
      </c>
      <c r="G15" s="52"/>
      <c r="H15" s="53">
        <f>17461460.86*1.2</f>
        <v>20953753.031999998</v>
      </c>
    </row>
    <row r="16" spans="1:8" ht="25.5" customHeight="1" x14ac:dyDescent="0.25">
      <c r="A16" s="69">
        <v>10</v>
      </c>
      <c r="B16" s="69" t="s">
        <v>6</v>
      </c>
      <c r="C16" s="70" t="s">
        <v>30</v>
      </c>
      <c r="D16" s="71" t="s">
        <v>90</v>
      </c>
      <c r="E16" s="78" t="s">
        <v>97</v>
      </c>
      <c r="F16" s="69" t="str">
        <f>F5</f>
        <v>оформлено, без корректировки проекта</v>
      </c>
      <c r="G16" s="71"/>
      <c r="H16" s="77">
        <f>9267286.24*1.2</f>
        <v>11120743.488</v>
      </c>
    </row>
    <row r="17" spans="1:9" ht="21.95" customHeight="1" x14ac:dyDescent="0.25">
      <c r="A17" s="69">
        <v>11</v>
      </c>
      <c r="B17" s="69" t="s">
        <v>7</v>
      </c>
      <c r="C17" s="70" t="s">
        <v>31</v>
      </c>
      <c r="D17" s="71" t="s">
        <v>90</v>
      </c>
      <c r="E17" s="78" t="s">
        <v>98</v>
      </c>
      <c r="F17" s="69" t="str">
        <f>F16</f>
        <v>оформлено, без корректировки проекта</v>
      </c>
      <c r="G17" s="71"/>
      <c r="H17" s="77">
        <f>81109101.26*1.2</f>
        <v>97330921.512000009</v>
      </c>
    </row>
    <row r="18" spans="1:9" ht="21.95" customHeight="1" x14ac:dyDescent="0.25">
      <c r="A18" s="69">
        <v>12</v>
      </c>
      <c r="B18" s="69" t="s">
        <v>22</v>
      </c>
      <c r="C18" s="70" t="s">
        <v>43</v>
      </c>
      <c r="D18" s="71" t="s">
        <v>90</v>
      </c>
      <c r="E18" s="78" t="s">
        <v>99</v>
      </c>
      <c r="F18" s="69" t="str">
        <f>F16</f>
        <v>оформлено, без корректировки проекта</v>
      </c>
      <c r="G18" s="71"/>
      <c r="H18" s="77">
        <f>6319812.6*1.2</f>
        <v>7583775.1199999992</v>
      </c>
    </row>
    <row r="19" spans="1:9" x14ac:dyDescent="0.25">
      <c r="A19" s="8"/>
      <c r="B19" s="8"/>
      <c r="C19" s="66" t="s">
        <v>53</v>
      </c>
      <c r="D19" s="24"/>
      <c r="E19" s="10"/>
      <c r="F19" s="8"/>
      <c r="G19" s="24"/>
      <c r="H19" s="24"/>
    </row>
    <row r="20" spans="1:9" ht="29.25" customHeight="1" x14ac:dyDescent="0.25">
      <c r="A20" s="2">
        <v>13</v>
      </c>
      <c r="B20" s="2" t="s">
        <v>11</v>
      </c>
      <c r="C20" s="5" t="s">
        <v>35</v>
      </c>
      <c r="D20" s="52"/>
      <c r="E20" s="9" t="s">
        <v>100</v>
      </c>
      <c r="F20" s="2" t="s">
        <v>70</v>
      </c>
      <c r="G20" s="52"/>
      <c r="H20" s="53">
        <f>11514559.11*1.2</f>
        <v>13817470.931999998</v>
      </c>
      <c r="I20" s="51" t="s">
        <v>87</v>
      </c>
    </row>
    <row r="21" spans="1:9" ht="26.25" customHeight="1" x14ac:dyDescent="0.25">
      <c r="A21" s="2">
        <v>14</v>
      </c>
      <c r="B21" s="2" t="s">
        <v>12</v>
      </c>
      <c r="C21" s="5" t="s">
        <v>36</v>
      </c>
      <c r="D21" s="52"/>
      <c r="E21" s="9" t="s">
        <v>101</v>
      </c>
      <c r="F21" s="2" t="s">
        <v>70</v>
      </c>
      <c r="G21" s="52"/>
      <c r="H21" s="53">
        <f>2712160.34*1.2</f>
        <v>3254592.4079999998</v>
      </c>
      <c r="I21" s="51" t="s">
        <v>87</v>
      </c>
    </row>
    <row r="22" spans="1:9" ht="43.5" customHeight="1" x14ac:dyDescent="0.25">
      <c r="A22" s="2">
        <v>15</v>
      </c>
      <c r="B22" s="2" t="s">
        <v>14</v>
      </c>
      <c r="C22" s="5" t="s">
        <v>38</v>
      </c>
      <c r="D22" s="52"/>
      <c r="E22" s="9" t="s">
        <v>102</v>
      </c>
      <c r="F22" s="34" t="s">
        <v>83</v>
      </c>
      <c r="G22" s="52"/>
      <c r="H22" s="53">
        <f>388658.76*1.2</f>
        <v>466390.51199999999</v>
      </c>
      <c r="I22" s="51" t="s">
        <v>87</v>
      </c>
    </row>
    <row r="23" spans="1:9" s="13" customFormat="1" ht="21.95" customHeight="1" x14ac:dyDescent="0.25">
      <c r="A23" s="69">
        <v>16</v>
      </c>
      <c r="B23" s="69" t="s">
        <v>15</v>
      </c>
      <c r="C23" s="70" t="s">
        <v>39</v>
      </c>
      <c r="D23" s="71" t="s">
        <v>90</v>
      </c>
      <c r="E23" s="78" t="s">
        <v>103</v>
      </c>
      <c r="F23" s="69" t="str">
        <f>F16</f>
        <v>оформлено, без корректировки проекта</v>
      </c>
      <c r="G23" s="71"/>
      <c r="H23" s="77">
        <f>11661080.15*1.2</f>
        <v>13993296.18</v>
      </c>
      <c r="I23" s="51"/>
    </row>
    <row r="24" spans="1:9" ht="48" customHeight="1" x14ac:dyDescent="0.25">
      <c r="A24" s="2">
        <v>17</v>
      </c>
      <c r="B24" s="2" t="s">
        <v>21</v>
      </c>
      <c r="C24" s="5" t="s">
        <v>38</v>
      </c>
      <c r="D24" s="52"/>
      <c r="E24" s="9" t="s">
        <v>104</v>
      </c>
      <c r="F24" s="34" t="s">
        <v>83</v>
      </c>
      <c r="G24" s="52"/>
      <c r="H24" s="53">
        <f>988344.8*1.2</f>
        <v>1186013.76</v>
      </c>
      <c r="I24" s="51" t="s">
        <v>87</v>
      </c>
    </row>
    <row r="25" spans="1:9" x14ac:dyDescent="0.25">
      <c r="A25" s="8"/>
      <c r="B25" s="8"/>
      <c r="C25" s="66" t="s">
        <v>54</v>
      </c>
      <c r="D25" s="24"/>
      <c r="E25" s="10"/>
      <c r="F25" s="8"/>
      <c r="G25" s="24"/>
      <c r="H25" s="24"/>
    </row>
    <row r="26" spans="1:9" ht="30.75" customHeight="1" x14ac:dyDescent="0.25">
      <c r="A26" s="2">
        <v>18</v>
      </c>
      <c r="B26" s="2" t="s">
        <v>9</v>
      </c>
      <c r="C26" s="5" t="s">
        <v>33</v>
      </c>
      <c r="D26" s="52"/>
      <c r="E26" s="9" t="s">
        <v>105</v>
      </c>
      <c r="F26" s="34" t="s">
        <v>108</v>
      </c>
      <c r="G26" s="52" t="str">
        <f>G28</f>
        <v>замечания НВ</v>
      </c>
      <c r="H26" s="55">
        <f>4143536.1*1.2</f>
        <v>4972243.32</v>
      </c>
    </row>
    <row r="27" spans="1:9" ht="33" customHeight="1" x14ac:dyDescent="0.25">
      <c r="A27" s="2">
        <v>19</v>
      </c>
      <c r="B27" s="2" t="s">
        <v>10</v>
      </c>
      <c r="C27" s="5" t="s">
        <v>34</v>
      </c>
      <c r="D27" s="52"/>
      <c r="E27" s="9" t="s">
        <v>106</v>
      </c>
      <c r="F27" s="34" t="s">
        <v>108</v>
      </c>
      <c r="G27" s="52" t="str">
        <f>G28</f>
        <v>замечания НВ</v>
      </c>
      <c r="H27" s="53">
        <f>2012716.72*1.2</f>
        <v>2415260.0639999998</v>
      </c>
    </row>
    <row r="28" spans="1:9" ht="32.25" customHeight="1" x14ac:dyDescent="0.25">
      <c r="A28" s="19">
        <v>20</v>
      </c>
      <c r="B28" s="19" t="s">
        <v>18</v>
      </c>
      <c r="C28" s="20" t="s">
        <v>42</v>
      </c>
      <c r="D28" s="52" t="s">
        <v>90</v>
      </c>
      <c r="E28" s="9" t="s">
        <v>107</v>
      </c>
      <c r="F28" s="2" t="s">
        <v>108</v>
      </c>
      <c r="G28" s="52" t="s">
        <v>88</v>
      </c>
      <c r="H28" s="54">
        <f>4489797.32*1.2</f>
        <v>5387756.784</v>
      </c>
    </row>
    <row r="29" spans="1:9" x14ac:dyDescent="0.25">
      <c r="A29" s="6"/>
      <c r="B29" s="6"/>
      <c r="C29" s="7" t="s">
        <v>58</v>
      </c>
      <c r="D29" s="25"/>
      <c r="E29" s="11" t="s">
        <v>64</v>
      </c>
      <c r="F29" s="6"/>
      <c r="G29" s="25"/>
      <c r="H29" s="25"/>
    </row>
    <row r="30" spans="1:9" ht="30.75" customHeight="1" x14ac:dyDescent="0.25">
      <c r="A30" s="2">
        <v>21</v>
      </c>
      <c r="B30" s="2" t="s">
        <v>13</v>
      </c>
      <c r="C30" s="5" t="s">
        <v>37</v>
      </c>
      <c r="D30" s="50"/>
      <c r="E30" s="9" t="s">
        <v>65</v>
      </c>
      <c r="F30" s="2" t="s">
        <v>70</v>
      </c>
      <c r="G30" s="50"/>
      <c r="H30" s="53">
        <f>923164.72*1.2</f>
        <v>1107797.6639999999</v>
      </c>
      <c r="I30" s="51" t="s">
        <v>87</v>
      </c>
    </row>
    <row r="31" spans="1:9" x14ac:dyDescent="0.25">
      <c r="A31" s="6"/>
      <c r="B31" s="6"/>
      <c r="C31" s="7" t="s">
        <v>56</v>
      </c>
      <c r="D31" s="25"/>
      <c r="E31" s="11" t="s">
        <v>66</v>
      </c>
      <c r="F31" s="6"/>
      <c r="G31" s="25"/>
      <c r="H31" s="25"/>
    </row>
    <row r="32" spans="1:9" ht="21.95" customHeight="1" x14ac:dyDescent="0.25">
      <c r="A32" s="73">
        <v>22</v>
      </c>
      <c r="B32" s="73" t="s">
        <v>8</v>
      </c>
      <c r="C32" s="74" t="s">
        <v>32</v>
      </c>
      <c r="D32" s="75" t="s">
        <v>90</v>
      </c>
      <c r="E32" s="76" t="s">
        <v>68</v>
      </c>
      <c r="F32" s="69" t="str">
        <f>F23</f>
        <v>оформлено, без корректировки проекта</v>
      </c>
      <c r="G32" s="75"/>
      <c r="H32" s="77">
        <f>35393028.19*1.2</f>
        <v>42471633.827999994</v>
      </c>
    </row>
    <row r="33" spans="1:8" ht="45" x14ac:dyDescent="0.25">
      <c r="A33" s="6"/>
      <c r="B33" s="6"/>
      <c r="C33" s="7" t="s">
        <v>57</v>
      </c>
      <c r="D33" s="25"/>
      <c r="E33" s="11" t="s">
        <v>67</v>
      </c>
      <c r="F33" s="6"/>
      <c r="G33" s="25"/>
      <c r="H33" s="25"/>
    </row>
    <row r="34" spans="1:8" ht="21.95" customHeight="1" thickBot="1" x14ac:dyDescent="0.3">
      <c r="A34" s="60">
        <v>23</v>
      </c>
      <c r="B34" s="60" t="s">
        <v>5</v>
      </c>
      <c r="C34" s="61" t="s">
        <v>24</v>
      </c>
      <c r="D34" s="63"/>
      <c r="E34" s="62" t="s">
        <v>69</v>
      </c>
      <c r="F34" s="60" t="str">
        <f>F28</f>
        <v>отпр. Проект</v>
      </c>
      <c r="G34" s="63" t="str">
        <f>G28</f>
        <v>замечания НВ</v>
      </c>
      <c r="H34" s="64">
        <f>797105.63*1.2</f>
        <v>956526.75599999994</v>
      </c>
    </row>
    <row r="35" spans="1:8" ht="20.25" customHeight="1" thickTop="1" x14ac:dyDescent="0.25">
      <c r="A35" s="56"/>
      <c r="B35" s="56"/>
      <c r="C35" s="57"/>
      <c r="D35" s="59"/>
      <c r="E35" s="58" t="s">
        <v>71</v>
      </c>
      <c r="F35" s="59">
        <v>513000000</v>
      </c>
      <c r="G35" s="59"/>
      <c r="H35" s="65">
        <f>SUM(H3:H34)</f>
        <v>467749752.81599998</v>
      </c>
    </row>
  </sheetData>
  <autoFilter ref="A2:H34" xr:uid="{93BB48C0-0305-4203-82CC-A137A2884909}"/>
  <mergeCells count="1">
    <mergeCell ref="A1:F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материлов</vt:lpstr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2023-11-20T14:20:17Z</dcterms:created>
  <dcterms:modified xsi:type="dcterms:W3CDTF">2024-01-18T14:46:25Z</dcterms:modified>
</cp:coreProperties>
</file>