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"/>
    </mc:Choice>
  </mc:AlternateContent>
  <xr:revisionPtr revIDLastSave="0" documentId="13_ncr:1_{BDF881EA-9D51-420B-83B8-FDD7A105308D}" xr6:coauthVersionLast="47" xr6:coauthVersionMax="47" xr10:uidLastSave="{00000000-0000-0000-0000-000000000000}"/>
  <bookViews>
    <workbookView xWindow="-120" yWindow="-120" windowWidth="29040" windowHeight="15720" xr2:uid="{FB2FB1D6-7A9B-4836-800B-C3C7033D9B74}"/>
  </bookViews>
  <sheets>
    <sheet name="сравнит.анализ (8 цех)" sheetId="3" r:id="rId1"/>
    <sheet name="сравнит.анализ" sheetId="2" state="hidden" r:id="rId2"/>
    <sheet name="конъюктура" sheetId="1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6" i="3"/>
  <c r="G7" i="3"/>
  <c r="D5" i="3"/>
  <c r="F3" i="3" l="1"/>
  <c r="D3" i="3"/>
  <c r="E4" i="3"/>
  <c r="D4" i="3"/>
  <c r="E7" i="3"/>
  <c r="E21" i="2"/>
  <c r="E18" i="2"/>
  <c r="E30" i="2"/>
  <c r="E8" i="2"/>
  <c r="E14" i="2"/>
  <c r="E24" i="2"/>
  <c r="E17" i="2"/>
  <c r="E4" i="2"/>
  <c r="E3" i="2"/>
  <c r="G14" i="1"/>
  <c r="G12" i="1"/>
  <c r="G13" i="1"/>
  <c r="G7" i="1"/>
  <c r="G10" i="1"/>
  <c r="G11" i="1"/>
  <c r="G5" i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E9" authorId="0" shapeId="0" xr:uid="{B4508379-5623-45BC-9A19-7E76031FD0D1}">
      <text>
        <r>
          <rPr>
            <b/>
            <sz val="9"/>
            <color indexed="81"/>
            <rFont val="Tahoma"/>
            <charset val="1"/>
          </rPr>
          <t>прайс на 40-70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<sst xmlns="http://schemas.openxmlformats.org/spreadsheetml/2006/main" count="129" uniqueCount="92">
  <si>
    <t xml:space="preserve">Пескогрунт                                                                                                                              </t>
  </si>
  <si>
    <t xml:space="preserve">Песок мытый МК 2,3		                                                                                    </t>
  </si>
  <si>
    <t xml:space="preserve">Щебень известняковый М600 фр. 5/20 	                                                                       </t>
  </si>
  <si>
    <t xml:space="preserve">Щебень известняковый М600 фр. 20/40                                                                               </t>
  </si>
  <si>
    <t xml:space="preserve">Щебень известняковый М600 фр. 20/70                                                                               </t>
  </si>
  <si>
    <t xml:space="preserve">Щебень гранитный фр. 20/40		                                                                       </t>
  </si>
  <si>
    <t xml:space="preserve">Щебень гранитный фр. 5/20 (II гр.)	                                                                                    </t>
  </si>
  <si>
    <t xml:space="preserve">Щебень гранитный фр. 10/20                                                                                                </t>
  </si>
  <si>
    <t>Наименование материала</t>
  </si>
  <si>
    <t xml:space="preserve">Песок карьерный 	                                                                                                                                </t>
  </si>
  <si>
    <t>(ФССЦ-02.3.01.02-0033) Песок природный обогащенный для строительных работ средний</t>
  </si>
  <si>
    <t>(ФССЦ-02.1.01.02-0003)Грунт песчаный (пескогрунт)</t>
  </si>
  <si>
    <t>-</t>
  </si>
  <si>
    <t>(ФССЦ-02.2.05.04-1612) Щебень М 600, фракция 5(3)-20 мм, группа 2</t>
  </si>
  <si>
    <t>(ФССЦ-02.2.05.04-1772)Щебень М 600, фракция 20-40 мм, группа 2</t>
  </si>
  <si>
    <t>(ФССЦ-02.2.05.04-1692)Щебень М 600, фракция 10-20 мм, группа 2</t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</si>
  <si>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"Снаб Авангард", на поставку нерудных материалов № 180 от 21 августа 2023 г.)</t>
    </r>
  </si>
  <si>
    <t>Щебень фр.25-60 (балластного 2 кат.) ГОСТ 7392 для ЖД пути</t>
  </si>
  <si>
    <t>ПГС фракция 20х40</t>
  </si>
  <si>
    <t>(ФССЦ-02.2.05.04-0061)Щебень из плотных горных пород для балластного слоя железнодорожного пути, фракция от 25 до 60 мм</t>
  </si>
  <si>
    <t>(ФССЦ-02.2.04.04-0127)Смесь щебеночно-песчаная готовая, щебень из плотных горных пород М 800, номер смеси С5, размер зерен 0-40 мм (применит.)</t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</si>
  <si>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«КОМПАНИЯ ПЕРЕСВЕТ», на поставку нерудных материалов № 079 от 18 сентября 2023 г.)</t>
    </r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</si>
  <si>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"Генпоставка", на поставку нерудных материалов  от 18 сентября 2023 г.)</t>
    </r>
  </si>
  <si>
    <r>
      <t xml:space="preserve">Стоимость,руб. с НДС,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(ФССЦ 81-01-2001) </t>
    </r>
  </si>
  <si>
    <t>(ФССЦ-02.2.05.04-0141)Щебень известняковый из отсевов дробления при производстве извести марка не ниже 200, фракция 10-40 мм (применит.)</t>
  </si>
  <si>
    <t xml:space="preserve">Стоимость,руб. с НДС </t>
  </si>
  <si>
    <t xml:space="preserve">Стоимость,руб. с НДС,                                                        </t>
  </si>
  <si>
    <t>Наименование работы (КП)</t>
  </si>
  <si>
    <t>Наименование работы (ФЕР-2020 (с Изм. 1-9), 2 кв. 2023г.)</t>
  </si>
  <si>
    <t>(ФССЦпг-03-21-01-030) Перевозка грузов автомобилями-самосвалами грузоподъемностью 10 т, до 30 км</t>
  </si>
  <si>
    <t>ед.измерения</t>
  </si>
  <si>
    <t>1 т</t>
  </si>
  <si>
    <t>(ФЕР01-01-013-31)Разработка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</si>
  <si>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 м3</t>
  </si>
  <si>
    <t>(ФЕР28-01-003-08)Укладка пути отдельными элементами на деревянных шпалах при раздельном шурупном скреплении тип рельсов: Р65, длина рельсов 12,5 м, на 1 км число шпал 1840</t>
  </si>
  <si>
    <t>1 км</t>
  </si>
  <si>
    <t>Состав работ</t>
  </si>
  <si>
    <t>Исправление отдельных мест основной площадки земляного полотна.</t>
  </si>
  <si>
    <t>Погрузка на базе и разгрузка у места укладки, развозка и раскладка по фронту работ укладочных материалов.</t>
  </si>
  <si>
    <t>Сверление отверстий в деревянных шпалах с антисептированием, клеймением шпал.</t>
  </si>
  <si>
    <t>Крепление рельсов к шпалам.</t>
  </si>
  <si>
    <t>Сболчивание стыков.</t>
  </si>
  <si>
    <t>Рихтовка пути и регулировка стыковых зазоров.</t>
  </si>
  <si>
    <t>Разработка грунта экскаваторами с погрузкой на автомобили-самосвалы.</t>
  </si>
  <si>
    <t>Планировка поверхности забоя и земляного полотна забойной дороги бульдозером.</t>
  </si>
  <si>
    <t>Содержание забойной дороги.</t>
  </si>
  <si>
    <t>Вспомогательные работы, выполняемые вручную, связанные с устройством водоотводных канав или ограждающих валиков, с переходом экскаватора с одного места работы на другое и из забоя в забой и т.д.</t>
  </si>
  <si>
    <t>Перевозка грузов</t>
  </si>
  <si>
    <t>Примечание</t>
  </si>
  <si>
    <t>без материалов</t>
  </si>
  <si>
    <t xml:space="preserve"> Без материалов. Всего 1,89 км.</t>
  </si>
  <si>
    <t>(ФЕР24-02-034-02)Укладка одиночных полиэтиленовых труб газопроводов в траншею, диаметр газопровода: свыше 110 до 225 мм</t>
  </si>
  <si>
    <t>ПЖ</t>
  </si>
  <si>
    <t>ГСН</t>
  </si>
  <si>
    <t>1 м</t>
  </si>
  <si>
    <t xml:space="preserve"> Без материалов. Всего 450 м.</t>
  </si>
  <si>
    <t>Укладка одиночных труб длиной 10 м в траншею с распорами (на основание).</t>
  </si>
  <si>
    <t>ВР2</t>
  </si>
  <si>
    <t>(ФЕР46-06-009-05)Поэлементная разборка всех конструкций зданий с сохранением годных материалов: прочих неотапливаемых, включая склады, сараи и строения</t>
  </si>
  <si>
    <t>Полная комплексная разборка зданий, включая фундаменты, с применением строительных машин и механизмов.</t>
  </si>
  <si>
    <t>Выборка годных материалов с очисткой с укладкой в штабели.</t>
  </si>
  <si>
    <t>Перевозка материалов, полученных от разборки, на промежуточный склад.</t>
  </si>
  <si>
    <t xml:space="preserve"> Без материалов. Всего 1162 м3.</t>
  </si>
  <si>
    <t>(ФЕР28-01-027-04)Балластировка пути и стрелочных переводов на железобетонных шпалах, балласт: щебеночный</t>
  </si>
  <si>
    <t>Дозировка балласта, подъемка пути и стрелочных переводов.</t>
  </si>
  <si>
    <t>Выправка и рихтовка пути со сплошной подбивкой шпал и уплотнением балласта.</t>
  </si>
  <si>
    <t>Стабилизация пути и оправка балластной призмы.</t>
  </si>
  <si>
    <t xml:space="preserve"> Без материалов. Всего 5327,17 м3.</t>
  </si>
  <si>
    <t>Состав</t>
  </si>
  <si>
    <t xml:space="preserve">Песок карьерный </t>
  </si>
  <si>
    <t xml:space="preserve"> (ФССЦ-02.2.05.04-0061)Щебень из плотных горных пород для балластного слоя железнодорожного пути, фракция от 25 до 60 мм</t>
  </si>
  <si>
    <t>АС3</t>
  </si>
  <si>
    <t>(ФЕР09-01-001-08)Монтаж каркасов многоэтажных производственных зданий одно- и многопролетных высотой: до 40 м</t>
  </si>
  <si>
    <t xml:space="preserve"> Без материалов. Всего 5,7 т.</t>
  </si>
  <si>
    <t>Сборка и установка конструкций стальных каркасов на болтах и на сварке.</t>
  </si>
  <si>
    <t>Устройство подмостей.</t>
  </si>
  <si>
    <t>Антикоррозийное покрытие сварных швов.</t>
  </si>
  <si>
    <t>АС4</t>
  </si>
  <si>
    <t>(ФЕР09-01-001-08)Монтаж стропильных и подстропильных ферм на высоте до 25 м пролетом: до 24 м массой до 3,0 т</t>
  </si>
  <si>
    <t>Установка и крепление стропильных и подстропильных стальных ферм.</t>
  </si>
  <si>
    <t xml:space="preserve"> Без материалов. Всего 11,83 т.</t>
  </si>
  <si>
    <t>all</t>
  </si>
  <si>
    <t>Наименование материала (КП ООО "Генпоставка")</t>
  </si>
  <si>
    <t>Сметная стоимость</t>
  </si>
  <si>
    <t xml:space="preserve">работ,руб. с НДС </t>
  </si>
  <si>
    <t xml:space="preserve">материалов, руб. с НДС </t>
  </si>
  <si>
    <t>Коммерческая стоимость</t>
  </si>
  <si>
    <r>
      <rPr>
        <b/>
        <sz val="11"/>
        <rFont val="Calibri"/>
        <family val="2"/>
        <charset val="204"/>
        <scheme val="minor"/>
      </rPr>
      <t>Разработка грунта под котлованы с погрузкой</t>
    </r>
    <r>
      <rPr>
        <sz val="11"/>
        <rFont val="Calibri"/>
        <family val="2"/>
        <charset val="204"/>
        <scheme val="minor"/>
      </rPr>
      <t xml:space="preserve"> </t>
    </r>
    <r>
      <rPr>
        <i/>
        <sz val="9"/>
        <rFont val="Calibri"/>
        <family val="2"/>
        <charset val="204"/>
        <scheme val="minor"/>
      </rPr>
      <t xml:space="preserve">(ФЕР01-01-014-11) </t>
    </r>
  </si>
  <si>
    <r>
      <rPr>
        <b/>
        <sz val="11"/>
        <rFont val="Calibri"/>
        <family val="2"/>
        <charset val="204"/>
        <scheme val="minor"/>
      </rPr>
      <t>Монтаж фахверка</t>
    </r>
    <r>
      <rPr>
        <sz val="11"/>
        <rFont val="Calibri"/>
        <family val="2"/>
        <charset val="204"/>
        <scheme val="minor"/>
      </rPr>
      <t xml:space="preserve"> </t>
    </r>
    <r>
      <rPr>
        <i/>
        <sz val="9"/>
        <rFont val="Calibri"/>
        <family val="2"/>
        <charset val="204"/>
        <scheme val="minor"/>
      </rPr>
      <t xml:space="preserve">(ФЕР09-04-006-01, ФССЦ-07.2.07.12-0031.) </t>
    </r>
  </si>
  <si>
    <r>
      <rPr>
        <b/>
        <sz val="11"/>
        <rFont val="Calibri"/>
        <family val="2"/>
        <charset val="204"/>
        <scheme val="minor"/>
      </rPr>
      <t>Устройство перекрытия</t>
    </r>
    <r>
      <rPr>
        <b/>
        <i/>
        <sz val="11"/>
        <rFont val="Calibri"/>
        <family val="2"/>
        <charset val="204"/>
        <scheme val="minor"/>
      </rPr>
      <t xml:space="preserve"> </t>
    </r>
    <r>
      <rPr>
        <i/>
        <sz val="9"/>
        <rFont val="Calibri"/>
        <family val="2"/>
        <charset val="204"/>
        <scheme val="minor"/>
      </rPr>
      <t>(ФЕР06-08-001-01, ФССЦ-08.1.02.17-0097, ФССЦ-04.1.02.05-0007, ФССЦ-08.4.03.03-0003)</t>
    </r>
  </si>
  <si>
    <r>
      <rPr>
        <b/>
        <sz val="11"/>
        <rFont val="Calibri"/>
        <family val="2"/>
        <charset val="204"/>
        <scheme val="minor"/>
      </rPr>
      <t>Устройство подстилающих и выравнивающих слоев оснований: из песчано-гравийной смеси, дресвы</t>
    </r>
    <r>
      <rPr>
        <sz val="11"/>
        <rFont val="Calibri"/>
        <family val="2"/>
        <charset val="204"/>
        <scheme val="minor"/>
      </rPr>
      <t xml:space="preserve"> </t>
    </r>
    <r>
      <rPr>
        <i/>
        <sz val="9"/>
        <rFont val="Calibri"/>
        <family val="2"/>
        <charset val="204"/>
        <scheme val="minor"/>
      </rPr>
      <t xml:space="preserve">(ФЕР27-04-001-02, ФССЦ-02.2.04.03-0003 ) </t>
    </r>
  </si>
  <si>
    <r>
      <rPr>
        <b/>
        <sz val="11"/>
        <rFont val="Calibri"/>
        <family val="2"/>
        <charset val="204"/>
        <scheme val="minor"/>
      </rPr>
      <t>Устройство подстилающих и выравнивающих слоев оснований: из щебня</t>
    </r>
    <r>
      <rPr>
        <sz val="11"/>
        <rFont val="Calibri"/>
        <family val="2"/>
        <charset val="204"/>
        <scheme val="minor"/>
      </rPr>
      <t xml:space="preserve"> (балластного) </t>
    </r>
    <r>
      <rPr>
        <i/>
        <sz val="9"/>
        <rFont val="Calibri"/>
        <family val="2"/>
        <charset val="204"/>
        <scheme val="minor"/>
      </rPr>
      <t>(ФЕР27-04-001-04, ФССЦ-02.2.05.04-0061)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</si>
</sst>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theme="1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0" fillId="0" borderId="1" xfId="0" applyBorder="1"/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9" xfId="0" applyFont="1" applyBorder="1" applyAlignment="1">
      <alignment horizontal="left" wrapText="1"/>
    </xf>
    <xf numFmtId="0" fontId="0" fillId="0" borderId="9" xfId="0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4" fontId="0" fillId="0" borderId="14" xfId="0" applyNumberForma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2" fontId="0" fillId="0" borderId="15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0" fillId="0" borderId="4" xfId="0" applyBorder="1"/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0" fillId="0" borderId="2" xfId="0" applyBorder="1"/>
    <xf numFmtId="0" fontId="0" fillId="2" borderId="6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4" fontId="0" fillId="2" borderId="3" xfId="0" applyNumberForma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16" xfId="0" applyFill="1" applyBorder="1"/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0" xfId="0" applyFont="1"/>
    <xf numFmtId="0" fontId="11" fillId="0" borderId="13" xfId="0" applyFont="1" applyBorder="1" applyAlignment="1">
      <alignment vertical="center" wrapText="1"/>
    </xf>
    <xf numFmtId="4" fontId="11" fillId="3" borderId="14" xfId="0" applyNumberFormat="1" applyFont="1" applyFill="1" applyBorder="1" applyAlignment="1">
      <alignment horizontal="center" vertical="center"/>
    </xf>
    <xf numFmtId="4" fontId="11" fillId="4" borderId="14" xfId="0" applyNumberFormat="1" applyFont="1" applyFill="1" applyBorder="1" applyAlignment="1">
      <alignment horizontal="center" vertical="center"/>
    </xf>
    <xf numFmtId="4" fontId="11" fillId="4" borderId="15" xfId="0" applyNumberFormat="1" applyFont="1" applyFill="1" applyBorder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4" fontId="11" fillId="3" borderId="25" xfId="0" applyNumberFormat="1" applyFont="1" applyFill="1" applyBorder="1" applyAlignment="1">
      <alignment horizontal="center" vertical="center"/>
    </xf>
    <xf numFmtId="4" fontId="11" fillId="3" borderId="8" xfId="0" applyNumberFormat="1" applyFont="1" applyFill="1" applyBorder="1" applyAlignment="1">
      <alignment horizontal="center" vertical="center"/>
    </xf>
    <xf numFmtId="4" fontId="11" fillId="4" borderId="8" xfId="0" applyNumberFormat="1" applyFont="1" applyFill="1" applyBorder="1" applyAlignment="1">
      <alignment horizontal="center" vertical="center"/>
    </xf>
    <xf numFmtId="4" fontId="11" fillId="4" borderId="17" xfId="0" applyNumberFormat="1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49D7-CD76-4157-9BD4-DF95921CAF8E}">
  <sheetPr>
    <tabColor rgb="FFFF0000"/>
    <pageSetUpPr fitToPage="1"/>
  </sheetPr>
  <dimension ref="A1:G7"/>
  <sheetViews>
    <sheetView tabSelected="1" zoomScaleNormal="100" workbookViewId="0">
      <selection activeCell="D17" sqref="D17"/>
    </sheetView>
  </sheetViews>
  <sheetFormatPr defaultRowHeight="15" x14ac:dyDescent="0.25"/>
  <cols>
    <col min="1" max="1" width="2.140625" style="56" customWidth="1"/>
    <col min="2" max="2" width="53.140625" customWidth="1"/>
    <col min="3" max="3" width="14.42578125" bestFit="1" customWidth="1"/>
    <col min="4" max="7" width="32.42578125" customWidth="1"/>
  </cols>
  <sheetData>
    <row r="1" spans="1:7" ht="18" customHeight="1" thickBot="1" x14ac:dyDescent="0.3">
      <c r="B1" s="79" t="s">
        <v>28</v>
      </c>
      <c r="C1" s="81" t="s">
        <v>30</v>
      </c>
      <c r="D1" s="75" t="s">
        <v>83</v>
      </c>
      <c r="E1" s="76"/>
      <c r="F1" s="77" t="s">
        <v>86</v>
      </c>
      <c r="G1" s="78"/>
    </row>
    <row r="2" spans="1:7" ht="20.25" customHeight="1" thickTop="1" thickBot="1" x14ac:dyDescent="0.3">
      <c r="B2" s="80"/>
      <c r="C2" s="82"/>
      <c r="D2" s="65" t="s">
        <v>84</v>
      </c>
      <c r="E2" s="66" t="s">
        <v>85</v>
      </c>
      <c r="F2" s="67" t="s">
        <v>84</v>
      </c>
      <c r="G2" s="68" t="s">
        <v>85</v>
      </c>
    </row>
    <row r="3" spans="1:7" s="58" customFormat="1" ht="45" customHeight="1" thickBot="1" x14ac:dyDescent="0.3">
      <c r="A3" s="57"/>
      <c r="B3" s="59" t="s">
        <v>87</v>
      </c>
      <c r="C3" s="64" t="s">
        <v>33</v>
      </c>
      <c r="D3" s="63">
        <f>234.07*1.2</f>
        <v>280.88399999999996</v>
      </c>
      <c r="E3" s="60" t="s">
        <v>12</v>
      </c>
      <c r="F3" s="61">
        <f>2045.87</f>
        <v>2045.87</v>
      </c>
      <c r="G3" s="62" t="s">
        <v>12</v>
      </c>
    </row>
    <row r="4" spans="1:7" s="58" customFormat="1" ht="45" customHeight="1" thickBot="1" x14ac:dyDescent="0.3">
      <c r="A4" s="57"/>
      <c r="B4" s="59" t="s">
        <v>88</v>
      </c>
      <c r="C4" s="64" t="s">
        <v>31</v>
      </c>
      <c r="D4" s="63">
        <f>52955*1.2</f>
        <v>63546</v>
      </c>
      <c r="E4" s="60">
        <f>106002.32*1.2</f>
        <v>127202.784</v>
      </c>
      <c r="F4" s="61">
        <v>95478</v>
      </c>
      <c r="G4" s="62">
        <v>229000</v>
      </c>
    </row>
    <row r="5" spans="1:7" ht="45" customHeight="1" thickBot="1" x14ac:dyDescent="0.3">
      <c r="B5" s="59" t="s">
        <v>89</v>
      </c>
      <c r="C5" s="64" t="s">
        <v>33</v>
      </c>
      <c r="D5" s="63">
        <f>12980*1.2</f>
        <v>15576</v>
      </c>
      <c r="E5" s="60">
        <v>10308</v>
      </c>
      <c r="F5" s="61">
        <v>44343.5</v>
      </c>
      <c r="G5" s="62">
        <v>47372</v>
      </c>
    </row>
    <row r="6" spans="1:7" ht="45" customHeight="1" thickBot="1" x14ac:dyDescent="0.3">
      <c r="B6" s="59" t="s">
        <v>90</v>
      </c>
      <c r="C6" s="64" t="s">
        <v>33</v>
      </c>
      <c r="D6" s="63">
        <f>1192.55*1.2</f>
        <v>1431.06</v>
      </c>
      <c r="E6" s="60">
        <v>587.52</v>
      </c>
      <c r="F6" s="61">
        <v>2333.5</v>
      </c>
      <c r="G6" s="62">
        <v>2161.5</v>
      </c>
    </row>
    <row r="7" spans="1:7" ht="45" customHeight="1" thickBot="1" x14ac:dyDescent="0.3">
      <c r="B7" s="69" t="s">
        <v>91</v>
      </c>
      <c r="C7" s="70" t="s">
        <v>33</v>
      </c>
      <c r="D7" s="71">
        <f>1823.87*1.2</f>
        <v>2188.6439999999998</v>
      </c>
      <c r="E7" s="72">
        <f>1605.97*1.2</f>
        <v>1927.164</v>
      </c>
      <c r="F7" s="73">
        <v>2513</v>
      </c>
      <c r="G7" s="74">
        <f>6681</f>
        <v>6681</v>
      </c>
    </row>
  </sheetData>
  <mergeCells count="4">
    <mergeCell ref="D1:E1"/>
    <mergeCell ref="F1:G1"/>
    <mergeCell ref="B1:B2"/>
    <mergeCell ref="C1:C2"/>
  </mergeCells>
  <pageMargins left="0.70866141732283472" right="0.70866141732283472" top="0.74803149606299213" bottom="0.74803149606299213" header="0.31496062992125984" footer="0.31496062992125984"/>
  <pageSetup paperSize="9" scale="44" fitToHeight="10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C865-DDB1-4B32-8680-2A99D4F3BA4B}">
  <sheetPr>
    <tabColor rgb="FFFF0000"/>
  </sheetPr>
  <dimension ref="A1:H30"/>
  <sheetViews>
    <sheetView workbookViewId="0">
      <selection activeCell="B3" sqref="B3"/>
    </sheetView>
  </sheetViews>
  <sheetFormatPr defaultRowHeight="15" x14ac:dyDescent="0.25"/>
  <cols>
    <col min="1" max="1" width="4.140625" style="56" customWidth="1"/>
    <col min="2" max="2" width="39.28515625" customWidth="1"/>
    <col min="3" max="3" width="14.42578125" bestFit="1" customWidth="1"/>
    <col min="4" max="4" width="76.42578125" style="22" customWidth="1"/>
    <col min="5" max="5" width="32.42578125" customWidth="1"/>
    <col min="6" max="6" width="16.28515625" style="20" customWidth="1"/>
    <col min="7" max="7" width="29.85546875" bestFit="1" customWidth="1"/>
    <col min="8" max="8" width="21.28515625" customWidth="1"/>
  </cols>
  <sheetData>
    <row r="1" spans="1:8" ht="15.75" thickBot="1" x14ac:dyDescent="0.3"/>
    <row r="2" spans="1:8" ht="30.75" thickBot="1" x14ac:dyDescent="0.3">
      <c r="B2" s="26" t="s">
        <v>28</v>
      </c>
      <c r="C2" s="27" t="s">
        <v>30</v>
      </c>
      <c r="D2" s="28" t="s">
        <v>36</v>
      </c>
      <c r="E2" s="27" t="s">
        <v>25</v>
      </c>
      <c r="F2" s="29" t="s">
        <v>48</v>
      </c>
      <c r="G2" s="27" t="s">
        <v>27</v>
      </c>
      <c r="H2" s="30" t="s">
        <v>26</v>
      </c>
    </row>
    <row r="3" spans="1:8" ht="45.75" thickBot="1" x14ac:dyDescent="0.3">
      <c r="A3" s="56" t="s">
        <v>81</v>
      </c>
      <c r="B3" s="33" t="s">
        <v>29</v>
      </c>
      <c r="C3" s="34" t="s">
        <v>31</v>
      </c>
      <c r="D3" s="35" t="s">
        <v>47</v>
      </c>
      <c r="E3" s="36">
        <f>262.73*1.2</f>
        <v>315.27600000000001</v>
      </c>
      <c r="F3" s="37" t="s">
        <v>49</v>
      </c>
      <c r="G3" s="38"/>
      <c r="H3" s="39"/>
    </row>
    <row r="4" spans="1:8" x14ac:dyDescent="0.25">
      <c r="A4" s="56" t="s">
        <v>81</v>
      </c>
      <c r="B4" s="105" t="s">
        <v>32</v>
      </c>
      <c r="C4" s="90" t="s">
        <v>33</v>
      </c>
      <c r="D4" s="31" t="s">
        <v>43</v>
      </c>
      <c r="E4" s="87">
        <f>87.85*1.2</f>
        <v>105.41999999999999</v>
      </c>
      <c r="F4" s="101" t="s">
        <v>49</v>
      </c>
      <c r="G4" s="32"/>
      <c r="H4" s="83"/>
    </row>
    <row r="5" spans="1:8" ht="30" x14ac:dyDescent="0.25">
      <c r="B5" s="105"/>
      <c r="C5" s="90"/>
      <c r="D5" s="19" t="s">
        <v>44</v>
      </c>
      <c r="E5" s="87"/>
      <c r="F5" s="101"/>
      <c r="G5" s="16"/>
      <c r="H5" s="84"/>
    </row>
    <row r="6" spans="1:8" x14ac:dyDescent="0.25">
      <c r="B6" s="105"/>
      <c r="C6" s="90"/>
      <c r="D6" s="19" t="s">
        <v>45</v>
      </c>
      <c r="E6" s="87"/>
      <c r="F6" s="101"/>
      <c r="G6" s="16"/>
      <c r="H6" s="84"/>
    </row>
    <row r="7" spans="1:8" ht="45.75" thickBot="1" x14ac:dyDescent="0.3">
      <c r="B7" s="105"/>
      <c r="C7" s="90"/>
      <c r="D7" s="40" t="s">
        <v>46</v>
      </c>
      <c r="E7" s="87"/>
      <c r="F7" s="101"/>
      <c r="G7" s="18"/>
      <c r="H7" s="85"/>
    </row>
    <row r="8" spans="1:8" ht="30" x14ac:dyDescent="0.25">
      <c r="A8" s="56" t="s">
        <v>52</v>
      </c>
      <c r="B8" s="104" t="s">
        <v>34</v>
      </c>
      <c r="C8" s="107" t="s">
        <v>35</v>
      </c>
      <c r="D8" s="43" t="s">
        <v>38</v>
      </c>
      <c r="E8" s="86">
        <f>1819211.3*1.2</f>
        <v>2183053.56</v>
      </c>
      <c r="F8" s="102" t="s">
        <v>50</v>
      </c>
      <c r="G8" s="44"/>
      <c r="H8" s="86"/>
    </row>
    <row r="9" spans="1:8" x14ac:dyDescent="0.25">
      <c r="B9" s="105"/>
      <c r="C9" s="90"/>
      <c r="D9" s="19" t="s">
        <v>37</v>
      </c>
      <c r="E9" s="87"/>
      <c r="F9" s="101"/>
      <c r="G9" s="17"/>
      <c r="H9" s="87"/>
    </row>
    <row r="10" spans="1:8" ht="30" x14ac:dyDescent="0.25">
      <c r="B10" s="105"/>
      <c r="C10" s="90"/>
      <c r="D10" s="19" t="s">
        <v>39</v>
      </c>
      <c r="E10" s="87"/>
      <c r="F10" s="101"/>
      <c r="G10" s="17"/>
      <c r="H10" s="87"/>
    </row>
    <row r="11" spans="1:8" x14ac:dyDescent="0.25">
      <c r="B11" s="105"/>
      <c r="C11" s="90"/>
      <c r="D11" s="19" t="s">
        <v>40</v>
      </c>
      <c r="E11" s="87"/>
      <c r="F11" s="101"/>
      <c r="G11" s="17"/>
      <c r="H11" s="87"/>
    </row>
    <row r="12" spans="1:8" x14ac:dyDescent="0.25">
      <c r="B12" s="105"/>
      <c r="C12" s="90"/>
      <c r="D12" s="19" t="s">
        <v>41</v>
      </c>
      <c r="E12" s="87"/>
      <c r="F12" s="101"/>
      <c r="G12" s="16"/>
      <c r="H12" s="87"/>
    </row>
    <row r="13" spans="1:8" ht="15.75" thickBot="1" x14ac:dyDescent="0.3">
      <c r="B13" s="106"/>
      <c r="C13" s="91"/>
      <c r="D13" s="45" t="s">
        <v>42</v>
      </c>
      <c r="E13" s="88"/>
      <c r="F13" s="103"/>
      <c r="G13" s="46"/>
      <c r="H13" s="88"/>
    </row>
    <row r="14" spans="1:8" x14ac:dyDescent="0.25">
      <c r="A14" s="56" t="s">
        <v>52</v>
      </c>
      <c r="B14" s="95" t="s">
        <v>63</v>
      </c>
      <c r="C14" s="97" t="s">
        <v>33</v>
      </c>
      <c r="D14" s="41" t="s">
        <v>64</v>
      </c>
      <c r="E14" s="89">
        <f>430.57*1.2</f>
        <v>516.68399999999997</v>
      </c>
      <c r="F14" s="92" t="s">
        <v>67</v>
      </c>
      <c r="G14" s="42"/>
      <c r="H14" s="89"/>
    </row>
    <row r="15" spans="1:8" ht="30" x14ac:dyDescent="0.25">
      <c r="B15" s="95"/>
      <c r="C15" s="98"/>
      <c r="D15" s="23" t="s">
        <v>65</v>
      </c>
      <c r="E15" s="89"/>
      <c r="F15" s="93"/>
      <c r="G15" s="21"/>
      <c r="H15" s="89"/>
    </row>
    <row r="16" spans="1:8" ht="15.75" thickBot="1" x14ac:dyDescent="0.3">
      <c r="B16" s="95"/>
      <c r="C16" s="99"/>
      <c r="D16" s="47" t="s">
        <v>66</v>
      </c>
      <c r="E16" s="89"/>
      <c r="F16" s="100"/>
      <c r="G16" s="48"/>
      <c r="H16" s="89"/>
    </row>
    <row r="17" spans="1:8" ht="60.75" thickBot="1" x14ac:dyDescent="0.3">
      <c r="A17" s="56" t="s">
        <v>53</v>
      </c>
      <c r="B17" s="33" t="s">
        <v>51</v>
      </c>
      <c r="C17" s="34" t="s">
        <v>54</v>
      </c>
      <c r="D17" s="35" t="s">
        <v>56</v>
      </c>
      <c r="E17" s="36">
        <f>68.43*1.2</f>
        <v>82.116</v>
      </c>
      <c r="F17" s="37" t="s">
        <v>55</v>
      </c>
      <c r="G17" s="38"/>
      <c r="H17" s="36"/>
    </row>
    <row r="18" spans="1:8" x14ac:dyDescent="0.25">
      <c r="A18" s="56" t="s">
        <v>71</v>
      </c>
      <c r="B18" s="95" t="s">
        <v>72</v>
      </c>
      <c r="C18" s="90" t="s">
        <v>31</v>
      </c>
      <c r="D18" s="31" t="s">
        <v>74</v>
      </c>
      <c r="E18" s="87">
        <f>35861.01*1.2</f>
        <v>43033.212</v>
      </c>
      <c r="F18" s="92" t="s">
        <v>73</v>
      </c>
      <c r="G18" s="32"/>
      <c r="H18" s="87"/>
    </row>
    <row r="19" spans="1:8" x14ac:dyDescent="0.25">
      <c r="B19" s="95"/>
      <c r="C19" s="90"/>
      <c r="D19" s="19" t="s">
        <v>75</v>
      </c>
      <c r="E19" s="87"/>
      <c r="F19" s="93"/>
      <c r="G19" s="16"/>
      <c r="H19" s="87"/>
    </row>
    <row r="20" spans="1:8" ht="15.75" thickBot="1" x14ac:dyDescent="0.3">
      <c r="B20" s="96"/>
      <c r="C20" s="91"/>
      <c r="D20" s="24" t="s">
        <v>76</v>
      </c>
      <c r="E20" s="88"/>
      <c r="F20" s="94"/>
      <c r="G20" s="25"/>
      <c r="H20" s="88"/>
    </row>
    <row r="21" spans="1:8" x14ac:dyDescent="0.25">
      <c r="A21" s="56" t="s">
        <v>77</v>
      </c>
      <c r="B21" s="95" t="s">
        <v>78</v>
      </c>
      <c r="C21" s="90" t="s">
        <v>31</v>
      </c>
      <c r="D21" s="31" t="s">
        <v>79</v>
      </c>
      <c r="E21" s="87">
        <f>46439.83*1.2</f>
        <v>55727.796000000002</v>
      </c>
      <c r="F21" s="92" t="s">
        <v>80</v>
      </c>
      <c r="G21" s="32"/>
      <c r="H21" s="87"/>
    </row>
    <row r="22" spans="1:8" x14ac:dyDescent="0.25">
      <c r="B22" s="95"/>
      <c r="C22" s="90"/>
      <c r="D22" s="19" t="s">
        <v>75</v>
      </c>
      <c r="E22" s="87"/>
      <c r="F22" s="93"/>
      <c r="G22" s="16"/>
      <c r="H22" s="87"/>
    </row>
    <row r="23" spans="1:8" ht="15.75" thickBot="1" x14ac:dyDescent="0.3">
      <c r="B23" s="96"/>
      <c r="C23" s="91"/>
      <c r="D23" s="24" t="s">
        <v>76</v>
      </c>
      <c r="E23" s="88"/>
      <c r="F23" s="94"/>
      <c r="G23" s="25"/>
      <c r="H23" s="88"/>
    </row>
    <row r="24" spans="1:8" ht="45" customHeight="1" x14ac:dyDescent="0.25">
      <c r="A24" s="56" t="s">
        <v>57</v>
      </c>
      <c r="B24" s="95" t="s">
        <v>58</v>
      </c>
      <c r="C24" s="90" t="s">
        <v>33</v>
      </c>
      <c r="D24" s="31" t="s">
        <v>59</v>
      </c>
      <c r="E24" s="87">
        <f>596.68*1.2</f>
        <v>716.01599999999996</v>
      </c>
      <c r="F24" s="92" t="s">
        <v>62</v>
      </c>
      <c r="G24" s="32"/>
      <c r="H24" s="87"/>
    </row>
    <row r="25" spans="1:8" x14ac:dyDescent="0.25">
      <c r="B25" s="95"/>
      <c r="C25" s="90"/>
      <c r="D25" s="19" t="s">
        <v>60</v>
      </c>
      <c r="E25" s="87"/>
      <c r="F25" s="93"/>
      <c r="G25" s="16"/>
      <c r="H25" s="87"/>
    </row>
    <row r="26" spans="1:8" ht="15.75" thickBot="1" x14ac:dyDescent="0.3">
      <c r="B26" s="96"/>
      <c r="C26" s="91"/>
      <c r="D26" s="24" t="s">
        <v>61</v>
      </c>
      <c r="E26" s="88"/>
      <c r="F26" s="94"/>
      <c r="G26" s="25"/>
      <c r="H26" s="88"/>
    </row>
    <row r="27" spans="1:8" ht="5.25" customHeight="1" thickBot="1" x14ac:dyDescent="0.3">
      <c r="B27" s="49"/>
      <c r="C27" s="50"/>
      <c r="D27" s="51"/>
      <c r="E27" s="52"/>
      <c r="F27" s="53"/>
      <c r="G27" s="54"/>
      <c r="H27" s="55"/>
    </row>
    <row r="28" spans="1:8" ht="30.75" thickBot="1" x14ac:dyDescent="0.3">
      <c r="B28" s="26" t="s">
        <v>8</v>
      </c>
      <c r="C28" s="27" t="s">
        <v>30</v>
      </c>
      <c r="D28" s="28" t="s">
        <v>68</v>
      </c>
      <c r="E28" s="27" t="s">
        <v>25</v>
      </c>
      <c r="F28" s="29" t="s">
        <v>48</v>
      </c>
      <c r="G28" s="27" t="s">
        <v>82</v>
      </c>
      <c r="H28" s="30" t="s">
        <v>26</v>
      </c>
    </row>
    <row r="29" spans="1:8" ht="45.75" thickBot="1" x14ac:dyDescent="0.3">
      <c r="A29" s="56" t="s">
        <v>81</v>
      </c>
      <c r="B29" s="33" t="s">
        <v>10</v>
      </c>
      <c r="C29" s="34" t="s">
        <v>33</v>
      </c>
      <c r="D29" s="35" t="s">
        <v>12</v>
      </c>
      <c r="E29" s="36">
        <v>691.32</v>
      </c>
      <c r="F29" s="37" t="s">
        <v>12</v>
      </c>
      <c r="G29" s="38" t="s">
        <v>69</v>
      </c>
      <c r="H29" s="39">
        <v>979</v>
      </c>
    </row>
    <row r="30" spans="1:8" ht="60.75" thickBot="1" x14ac:dyDescent="0.3">
      <c r="A30" s="56" t="s">
        <v>81</v>
      </c>
      <c r="B30" s="33" t="s">
        <v>70</v>
      </c>
      <c r="C30" s="34" t="s">
        <v>33</v>
      </c>
      <c r="D30" s="35" t="s">
        <v>12</v>
      </c>
      <c r="E30" s="36">
        <f>1605.97*1.2</f>
        <v>1927.164</v>
      </c>
      <c r="F30" s="37" t="s">
        <v>12</v>
      </c>
      <c r="G30" s="38" t="s">
        <v>17</v>
      </c>
      <c r="H30" s="39">
        <v>4829</v>
      </c>
    </row>
  </sheetData>
  <mergeCells count="30">
    <mergeCell ref="F4:F7"/>
    <mergeCell ref="F8:F13"/>
    <mergeCell ref="B8:B13"/>
    <mergeCell ref="C8:C13"/>
    <mergeCell ref="B4:B7"/>
    <mergeCell ref="C4:C7"/>
    <mergeCell ref="E4:E7"/>
    <mergeCell ref="E8:E13"/>
    <mergeCell ref="B14:B16"/>
    <mergeCell ref="C14:C16"/>
    <mergeCell ref="E14:E16"/>
    <mergeCell ref="F14:F16"/>
    <mergeCell ref="B18:B20"/>
    <mergeCell ref="H24:H26"/>
    <mergeCell ref="C18:C20"/>
    <mergeCell ref="E18:E20"/>
    <mergeCell ref="F18:F20"/>
    <mergeCell ref="B21:B23"/>
    <mergeCell ref="C21:C23"/>
    <mergeCell ref="E21:E23"/>
    <mergeCell ref="F21:F23"/>
    <mergeCell ref="B24:B26"/>
    <mergeCell ref="C24:C26"/>
    <mergeCell ref="E24:E26"/>
    <mergeCell ref="F24:F26"/>
    <mergeCell ref="H4:H7"/>
    <mergeCell ref="H8:H13"/>
    <mergeCell ref="H14:H16"/>
    <mergeCell ref="H18:H20"/>
    <mergeCell ref="H21:H23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036F-AE7B-4112-96F9-07B68EB1A886}">
  <dimension ref="B3:J52"/>
  <sheetViews>
    <sheetView workbookViewId="0">
      <selection activeCell="E11" sqref="E11"/>
    </sheetView>
  </sheetViews>
  <sheetFormatPr defaultRowHeight="15" x14ac:dyDescent="0.25"/>
  <cols>
    <col min="1" max="1" width="3" customWidth="1"/>
    <col min="2" max="2" width="29.85546875" bestFit="1" customWidth="1"/>
    <col min="3" max="3" width="32.140625" customWidth="1"/>
    <col min="4" max="4" width="29.85546875" customWidth="1"/>
    <col min="5" max="5" width="29.140625" customWidth="1"/>
    <col min="6" max="6" width="40" customWidth="1"/>
    <col min="7" max="7" width="23.5703125" customWidth="1"/>
  </cols>
  <sheetData>
    <row r="3" spans="2:10" ht="75" x14ac:dyDescent="0.25">
      <c r="B3" s="9" t="s">
        <v>8</v>
      </c>
      <c r="C3" s="8" t="s">
        <v>16</v>
      </c>
      <c r="D3" s="8" t="s">
        <v>21</v>
      </c>
      <c r="E3" s="14" t="s">
        <v>22</v>
      </c>
      <c r="F3" s="9" t="s">
        <v>8</v>
      </c>
      <c r="G3" s="8" t="s">
        <v>23</v>
      </c>
      <c r="H3" s="2"/>
      <c r="I3" s="2"/>
      <c r="J3" s="2"/>
    </row>
    <row r="4" spans="2:10" ht="45" x14ac:dyDescent="0.25">
      <c r="B4" s="6" t="s">
        <v>9</v>
      </c>
      <c r="C4" s="7">
        <v>1200</v>
      </c>
      <c r="D4" s="7">
        <v>1100</v>
      </c>
      <c r="E4" s="15">
        <v>979</v>
      </c>
      <c r="F4" s="6" t="s">
        <v>10</v>
      </c>
      <c r="G4" s="10">
        <f>576.1*1.2</f>
        <v>691.32</v>
      </c>
      <c r="H4" s="13"/>
      <c r="I4" s="2"/>
      <c r="J4" s="2"/>
    </row>
    <row r="5" spans="2:10" ht="30" x14ac:dyDescent="0.25">
      <c r="B5" s="6" t="s">
        <v>0</v>
      </c>
      <c r="C5" s="7">
        <v>1040</v>
      </c>
      <c r="D5" s="7">
        <v>950</v>
      </c>
      <c r="E5" s="15">
        <v>704</v>
      </c>
      <c r="F5" s="6" t="s">
        <v>11</v>
      </c>
      <c r="G5" s="10">
        <f>366.71*1.2</f>
        <v>440.05199999999996</v>
      </c>
      <c r="H5" s="13"/>
      <c r="I5" s="2"/>
      <c r="J5" s="2"/>
    </row>
    <row r="6" spans="2:10" x14ac:dyDescent="0.25">
      <c r="B6" s="6" t="s">
        <v>1</v>
      </c>
      <c r="C6" s="7">
        <v>1750</v>
      </c>
      <c r="D6" s="7">
        <v>1700</v>
      </c>
      <c r="E6" s="15">
        <v>2024</v>
      </c>
      <c r="F6" s="5" t="s">
        <v>12</v>
      </c>
      <c r="G6" s="4" t="s">
        <v>12</v>
      </c>
      <c r="H6" s="13"/>
      <c r="I6" s="2"/>
      <c r="J6" s="2"/>
    </row>
    <row r="7" spans="2:10" ht="30" x14ac:dyDescent="0.25">
      <c r="B7" s="6" t="s">
        <v>2</v>
      </c>
      <c r="C7" s="7">
        <v>3980</v>
      </c>
      <c r="D7" s="7">
        <v>3850</v>
      </c>
      <c r="E7" s="15">
        <v>3041.5</v>
      </c>
      <c r="F7" s="108" t="s">
        <v>24</v>
      </c>
      <c r="G7" s="109">
        <f>986.63*1.2</f>
        <v>1183.9559999999999</v>
      </c>
      <c r="H7" s="13"/>
      <c r="I7" s="2"/>
      <c r="J7" s="2"/>
    </row>
    <row r="8" spans="2:10" ht="30" x14ac:dyDescent="0.25">
      <c r="B8" s="6" t="s">
        <v>3</v>
      </c>
      <c r="C8" s="7">
        <v>4270</v>
      </c>
      <c r="D8" s="7">
        <v>3700</v>
      </c>
      <c r="E8" s="15">
        <v>3184.5</v>
      </c>
      <c r="F8" s="108"/>
      <c r="G8" s="109"/>
      <c r="H8" s="13"/>
      <c r="I8" s="2"/>
      <c r="J8" s="2"/>
    </row>
    <row r="9" spans="2:10" ht="30" x14ac:dyDescent="0.25">
      <c r="B9" s="6" t="s">
        <v>4</v>
      </c>
      <c r="C9" s="7">
        <v>4320</v>
      </c>
      <c r="D9" s="7">
        <v>3750</v>
      </c>
      <c r="E9" s="15">
        <v>3041.5</v>
      </c>
      <c r="F9" s="108"/>
      <c r="G9" s="109"/>
      <c r="H9" s="13"/>
      <c r="I9" s="2"/>
      <c r="J9" s="2"/>
    </row>
    <row r="10" spans="2:10" ht="30" x14ac:dyDescent="0.25">
      <c r="B10" s="6" t="s">
        <v>5</v>
      </c>
      <c r="C10" s="7">
        <v>5850</v>
      </c>
      <c r="D10" s="7">
        <v>5400</v>
      </c>
      <c r="E10" s="15">
        <v>4554</v>
      </c>
      <c r="F10" s="6" t="s">
        <v>14</v>
      </c>
      <c r="G10" s="4">
        <f>931.3*1.2</f>
        <v>1117.56</v>
      </c>
      <c r="H10" s="13"/>
      <c r="I10" s="2"/>
      <c r="J10" s="2"/>
    </row>
    <row r="11" spans="2:10" ht="30" x14ac:dyDescent="0.25">
      <c r="B11" s="6" t="s">
        <v>6</v>
      </c>
      <c r="C11" s="7">
        <v>6300</v>
      </c>
      <c r="D11" s="7">
        <v>5350</v>
      </c>
      <c r="E11" s="15">
        <v>3041.5</v>
      </c>
      <c r="F11" s="6" t="s">
        <v>13</v>
      </c>
      <c r="G11" s="10">
        <f>1120.86*1.2</f>
        <v>1345.0319999999999</v>
      </c>
      <c r="H11" s="13"/>
      <c r="I11" s="2"/>
      <c r="J11" s="2"/>
    </row>
    <row r="12" spans="2:10" ht="30" x14ac:dyDescent="0.25">
      <c r="B12" s="6" t="s">
        <v>7</v>
      </c>
      <c r="C12" s="7">
        <v>6890</v>
      </c>
      <c r="D12" s="7">
        <v>5850</v>
      </c>
      <c r="E12" s="15">
        <v>4768.5</v>
      </c>
      <c r="F12" s="6" t="s">
        <v>15</v>
      </c>
      <c r="G12" s="10">
        <f>967.78*1.2</f>
        <v>1161.336</v>
      </c>
      <c r="H12" s="13"/>
      <c r="I12" s="2"/>
      <c r="J12" s="2"/>
    </row>
    <row r="13" spans="2:10" ht="57" customHeight="1" x14ac:dyDescent="0.25">
      <c r="B13" s="11" t="s">
        <v>17</v>
      </c>
      <c r="C13" s="7">
        <v>4730</v>
      </c>
      <c r="D13" s="7">
        <v>5300</v>
      </c>
      <c r="E13" s="15">
        <v>4829</v>
      </c>
      <c r="F13" s="11" t="s">
        <v>19</v>
      </c>
      <c r="G13" s="12">
        <f>1605.97*1.2</f>
        <v>1927.164</v>
      </c>
      <c r="H13" s="13"/>
      <c r="I13" s="2"/>
      <c r="J13" s="2"/>
    </row>
    <row r="14" spans="2:10" ht="60" x14ac:dyDescent="0.25">
      <c r="B14" s="11" t="s">
        <v>18</v>
      </c>
      <c r="C14" s="7">
        <v>3740</v>
      </c>
      <c r="D14" s="7">
        <v>2350</v>
      </c>
      <c r="E14" s="15">
        <v>1045</v>
      </c>
      <c r="F14" s="11" t="s">
        <v>20</v>
      </c>
      <c r="G14" s="12">
        <f>1495.4*1.2</f>
        <v>1794.48</v>
      </c>
      <c r="H14" s="13"/>
      <c r="I14" s="2"/>
      <c r="J14" s="2"/>
    </row>
    <row r="15" spans="2:10" x14ac:dyDescent="0.25">
      <c r="B15" s="3"/>
      <c r="C15" s="2"/>
      <c r="D15" s="2"/>
      <c r="E15" s="2"/>
      <c r="F15" s="2"/>
      <c r="G15" s="2"/>
      <c r="H15" s="2"/>
      <c r="I15" s="2"/>
      <c r="J15" s="2"/>
    </row>
    <row r="16" spans="2:10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</sheetData>
  <mergeCells count="2">
    <mergeCell ref="F7:F9"/>
    <mergeCell ref="G7:G9"/>
  </mergeCells>
  <phoneticPr fontId="2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сравнит.анализ (8 цех)</vt:lpstr>
      <vt:lpstr>сравнит.анализ</vt:lpstr>
      <vt:lpstr>конъюктура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2024-08-26T19:42:25Z</cp:lastPrinted>
  <dcterms:created xsi:type="dcterms:W3CDTF">2023-09-15T06:33:42Z</dcterms:created>
  <dcterms:modified xsi:type="dcterms:W3CDTF">2024-11-20T12:46:48Z</dcterms:modified>
</cp:coreProperties>
</file>