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Инжсолюшн\"/>
    </mc:Choice>
  </mc:AlternateContent>
  <xr:revisionPtr revIDLastSave="0" documentId="13_ncr:1_{58E1472C-E42A-4B8F-9DB9-C16506605F3D}" xr6:coauthVersionLast="47" xr6:coauthVersionMax="47" xr10:uidLastSave="{00000000-0000-0000-0000-000000000000}"/>
  <bookViews>
    <workbookView xWindow="-108" yWindow="-108" windowWidth="23256" windowHeight="12576" tabRatio="987" firstSheet="2" activeTab="18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вдц+кс-6 (корр)" sheetId="12" r:id="rId12"/>
    <sheet name="кс-3 №5" sheetId="19" r:id="rId13"/>
    <sheet name="корр. кс-2 №1 " sheetId="13" r:id="rId14"/>
    <sheet name="корр. кс-2№2 " sheetId="14" r:id="rId15"/>
    <sheet name="корр. кс-2№3 " sheetId="15" r:id="rId16"/>
    <sheet name="корр. кс-2 №4" sheetId="16" r:id="rId17"/>
    <sheet name="кс-3" sheetId="17" state="hidden" r:id="rId18"/>
    <sheet name="кс-2 №5" sheetId="18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0" hidden="1">'вдц+кс-6'!$A$8:$AV$786</definedName>
    <definedName name="_xlnm._FilterDatabase" localSheetId="11" hidden="1">'вдц+кс-6 (корр)'!$A$8:$AV$828</definedName>
    <definedName name="_xlnm._FilterDatabase" localSheetId="13" hidden="1">'корр. кс-2 №1 '!$A$1:$J$24</definedName>
    <definedName name="_xlnm._FilterDatabase" localSheetId="1" hidden="1">'корр. кс-2 №1  (2)'!$A$1:$J$24</definedName>
    <definedName name="_xlnm._FilterDatabase" localSheetId="16" hidden="1">'корр. кс-2 №4'!$A$1:$J$26</definedName>
    <definedName name="_xlnm._FilterDatabase" localSheetId="14" hidden="1">'корр. кс-2№2 '!$A$1:$J$24</definedName>
    <definedName name="_xlnm._FilterDatabase" localSheetId="15" hidden="1">'корр. кс-2№3 '!$A$1:$J$24</definedName>
    <definedName name="_xlnm._FilterDatabase" localSheetId="0" hidden="1">'кс-2 (2)'!$A$3:$M$781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8" hidden="1">'кс-2 №5'!$A$26:$AM$845</definedName>
    <definedName name="_xlnm._FilterDatabase" localSheetId="5" hidden="1">'кс-2№2'!$A$1:$J$23</definedName>
    <definedName name="_xlnm._FilterDatabase" localSheetId="7" hidden="1">'кс-2№3'!$A$1:$J$23</definedName>
    <definedName name="_xlnm.Print_Titles" localSheetId="17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Area" localSheetId="10">'вдц+кс-6'!$A$1:$BJ$790</definedName>
    <definedName name="_xlnm.Print_Area" localSheetId="11">'вдц+кс-6 (корр)'!$A$1:$BJ$832</definedName>
    <definedName name="_xlnm.Print_Area" localSheetId="13">'корр. кс-2 №1 '!$A$1:$J$1601</definedName>
    <definedName name="_xlnm.Print_Area" localSheetId="1">'корр. кс-2 №1  (2)'!$A$1:$J$1601</definedName>
    <definedName name="_xlnm.Print_Area" localSheetId="16">'корр. кс-2 №4'!$A$1:$J$1613</definedName>
    <definedName name="_xlnm.Print_Area" localSheetId="14">'корр. кс-2№2 '!$A$1:$J$1602</definedName>
    <definedName name="_xlnm.Print_Area" localSheetId="15">'корр. кс-2№3 '!$A$1:$J$1601</definedName>
    <definedName name="_xlnm.Print_Area" localSheetId="0">'кс-2 (2)'!$A$1:$J$792</definedName>
    <definedName name="_xlnm.Print_Area" localSheetId="3">'кс-2 №1'!$A$1:$J$813</definedName>
    <definedName name="_xlnm.Print_Area" localSheetId="9">'кс-2 №4'!$A$1:$J$815</definedName>
    <definedName name="_xlnm.Print_Area" localSheetId="18">'кс-2 №5'!$A$1:$J$858</definedName>
    <definedName name="_xlnm.Print_Area" localSheetId="5">'кс-2№2'!$A$1:$J$814</definedName>
    <definedName name="_xlnm.Print_Area" localSheetId="7">'кс-2№3'!$A$1:$J$813</definedName>
    <definedName name="_xlnm.Print_Area" localSheetId="17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4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V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V707" i="12"/>
  <c r="AU708" i="12"/>
  <c r="AV708" i="12"/>
  <c r="AU709" i="12"/>
  <c r="AV709" i="12"/>
  <c r="AU710" i="12"/>
  <c r="AV710" i="12"/>
  <c r="AU711" i="12"/>
  <c r="AV711" i="12"/>
  <c r="AU712" i="12"/>
  <c r="AV712" i="12"/>
  <c r="AU713" i="12"/>
  <c r="AV713" i="12"/>
  <c r="AU714" i="12"/>
  <c r="AV714" i="12"/>
  <c r="AU715" i="12"/>
  <c r="AV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V721" i="12"/>
  <c r="AU722" i="12"/>
  <c r="AV722" i="12"/>
  <c r="AU723" i="12"/>
  <c r="AV723" i="12"/>
  <c r="AU724" i="12"/>
  <c r="AV724" i="12"/>
  <c r="AU725" i="12"/>
  <c r="AV725" i="12"/>
  <c r="AU726" i="12"/>
  <c r="AV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V736" i="12"/>
  <c r="AU737" i="12"/>
  <c r="AV737" i="12"/>
  <c r="AU738" i="12"/>
  <c r="AV738" i="12"/>
  <c r="AU739" i="12"/>
  <c r="AV739" i="12"/>
  <c r="AU740" i="12"/>
  <c r="AV740" i="12"/>
  <c r="AU741" i="12"/>
  <c r="AV741" i="12"/>
  <c r="AU742" i="12"/>
  <c r="AV742" i="12"/>
  <c r="AU743" i="12"/>
  <c r="AV743" i="12"/>
  <c r="AU744" i="12"/>
  <c r="AV744" i="12"/>
  <c r="AU745" i="12"/>
  <c r="AV745" i="12"/>
  <c r="AU746" i="12"/>
  <c r="AV746" i="12"/>
  <c r="AU747" i="12"/>
  <c r="AV747" i="12"/>
  <c r="AU748" i="12"/>
  <c r="AV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V767" i="12"/>
  <c r="AU768" i="12"/>
  <c r="AV768" i="12"/>
  <c r="AU769" i="12"/>
  <c r="AV769" i="12"/>
  <c r="AU770" i="12"/>
  <c r="AV770" i="12"/>
  <c r="AU771" i="12"/>
  <c r="AV771" i="12"/>
  <c r="AU772" i="12"/>
  <c r="AV772" i="12"/>
  <c r="AU773" i="12"/>
  <c r="AV773" i="12"/>
  <c r="AU774" i="12"/>
  <c r="AV774" i="12"/>
  <c r="AU775" i="12"/>
  <c r="AV775" i="12"/>
  <c r="AU776" i="12"/>
  <c r="AV776" i="12"/>
  <c r="AU777" i="12"/>
  <c r="AV777" i="12"/>
  <c r="AU778" i="12"/>
  <c r="AV778" i="12"/>
  <c r="AU779" i="12"/>
  <c r="AV779" i="12"/>
  <c r="AU780" i="12"/>
  <c r="AV780" i="12"/>
  <c r="AU781" i="12"/>
  <c r="AV781" i="12"/>
  <c r="AU782" i="12"/>
  <c r="AV782" i="12"/>
  <c r="AU783" i="12"/>
  <c r="AV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V803" i="12"/>
  <c r="AU804" i="12"/>
  <c r="AV804" i="12"/>
  <c r="AU805" i="12"/>
  <c r="AV805" i="12"/>
  <c r="AU806" i="12"/>
  <c r="AV806" i="12"/>
  <c r="AU807" i="12"/>
  <c r="AV807" i="12"/>
  <c r="AU808" i="12"/>
  <c r="AV808" i="12"/>
  <c r="AU809" i="12"/>
  <c r="AV809" i="12"/>
  <c r="AU810" i="12"/>
  <c r="AV810" i="12"/>
  <c r="AU811" i="12"/>
  <c r="AV811" i="12"/>
  <c r="AU812" i="12"/>
  <c r="AV812" i="12"/>
  <c r="AU813" i="12"/>
  <c r="AV813" i="12"/>
  <c r="AU814" i="12"/>
  <c r="AV814" i="12"/>
  <c r="AU815" i="12"/>
  <c r="AV815" i="12"/>
  <c r="AU816" i="12"/>
  <c r="AV816" i="12"/>
  <c r="AU817" i="12"/>
  <c r="AV817" i="12"/>
  <c r="AU818" i="12"/>
  <c r="AV818" i="12"/>
  <c r="AU819" i="12"/>
  <c r="AV819" i="12"/>
  <c r="AU820" i="12"/>
  <c r="AV820" i="12"/>
  <c r="AU821" i="12"/>
  <c r="AV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6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79" i="12"/>
  <c r="AV379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58" i="12"/>
  <c r="AV458" i="12" s="1"/>
  <c r="AU460" i="12"/>
  <c r="AV460" i="12"/>
  <c r="AU461" i="12"/>
  <c r="AV461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8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79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58" i="12"/>
  <c r="AT460" i="12"/>
  <c r="AT461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N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T478" i="12" s="1"/>
  <c r="AV478" i="12" s="1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1" i="12"/>
  <c r="AQ461" i="12"/>
  <c r="AS460" i="12"/>
  <c r="AQ460" i="12"/>
  <c r="AS458" i="12"/>
  <c r="AQ458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9" i="12"/>
  <c r="AQ379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T296" i="12" s="1"/>
  <c r="AV296" i="12" s="1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J521" i="18" s="1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J504" i="18" s="1"/>
  <c r="I503" i="18"/>
  <c r="G503" i="18"/>
  <c r="I502" i="18"/>
  <c r="G502" i="18"/>
  <c r="I501" i="18"/>
  <c r="G501" i="18"/>
  <c r="I500" i="18"/>
  <c r="G500" i="18"/>
  <c r="J500" i="18" s="1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J486" i="18" s="1"/>
  <c r="I485" i="18"/>
  <c r="G485" i="18"/>
  <c r="I484" i="18"/>
  <c r="G484" i="18"/>
  <c r="I483" i="18"/>
  <c r="G483" i="18"/>
  <c r="J483" i="18" s="1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J475" i="18" s="1"/>
  <c r="I474" i="18"/>
  <c r="G474" i="18"/>
  <c r="I473" i="18"/>
  <c r="G473" i="18"/>
  <c r="I472" i="18"/>
  <c r="G472" i="18"/>
  <c r="I471" i="18"/>
  <c r="G471" i="18"/>
  <c r="I470" i="18"/>
  <c r="G470" i="18"/>
  <c r="J470" i="18" s="1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J452" i="18" s="1"/>
  <c r="I451" i="18"/>
  <c r="G451" i="18"/>
  <c r="I450" i="18"/>
  <c r="G450" i="18"/>
  <c r="I449" i="18"/>
  <c r="G449" i="18"/>
  <c r="J449" i="18" s="1"/>
  <c r="I448" i="18"/>
  <c r="G448" i="18"/>
  <c r="I447" i="18"/>
  <c r="G447" i="18"/>
  <c r="I446" i="18"/>
  <c r="G446" i="18"/>
  <c r="I445" i="18"/>
  <c r="G445" i="18"/>
  <c r="I444" i="18"/>
  <c r="G444" i="18"/>
  <c r="J444" i="18" s="1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J436" i="18" s="1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J428" i="18" s="1"/>
  <c r="I427" i="18"/>
  <c r="G427" i="18"/>
  <c r="I426" i="18"/>
  <c r="G426" i="18"/>
  <c r="I425" i="18"/>
  <c r="G425" i="18"/>
  <c r="I424" i="18"/>
  <c r="G424" i="18"/>
  <c r="J424" i="18" s="1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J402" i="18" s="1"/>
  <c r="I400" i="18"/>
  <c r="G400" i="18"/>
  <c r="I399" i="18"/>
  <c r="G399" i="18"/>
  <c r="I398" i="18"/>
  <c r="G398" i="18"/>
  <c r="J398" i="18" s="1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J372" i="18" s="1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J350" i="18" s="1"/>
  <c r="I349" i="18"/>
  <c r="G349" i="18"/>
  <c r="I348" i="18"/>
  <c r="G348" i="18"/>
  <c r="I347" i="18"/>
  <c r="G347" i="18"/>
  <c r="I346" i="18"/>
  <c r="G346" i="18"/>
  <c r="J346" i="18" s="1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J245" i="18" s="1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I33" i="17"/>
  <c r="K14" i="17"/>
  <c r="K11" i="17"/>
  <c r="J94" i="18" l="1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J753" i="18" l="1"/>
  <c r="J565" i="18"/>
  <c r="J249" i="18"/>
  <c r="AV474" i="12"/>
  <c r="AV17" i="12"/>
  <c r="AT229" i="12"/>
  <c r="J847" i="18"/>
  <c r="J819" i="18"/>
  <c r="J725" i="18"/>
  <c r="I851" i="18"/>
  <c r="I852" i="18" s="1"/>
  <c r="G851" i="18"/>
  <c r="G852" i="18" s="1"/>
  <c r="K37" i="17"/>
  <c r="K36" i="17"/>
  <c r="I35" i="17"/>
  <c r="G35" i="17"/>
  <c r="J851" i="18" l="1"/>
  <c r="K38" i="17"/>
  <c r="K39" i="17"/>
  <c r="K40" i="17" s="1"/>
  <c r="J852" i="18" l="1"/>
  <c r="AN834" i="12"/>
  <c r="AN833" i="12"/>
  <c r="AO833" i="12" s="1"/>
  <c r="R33" i="19"/>
  <c r="K851" i="18"/>
  <c r="L851" i="18" s="1"/>
  <c r="I38" i="17"/>
  <c r="G38" i="17"/>
  <c r="K33" i="19" l="1"/>
  <c r="G35" i="19"/>
  <c r="S33" i="19"/>
  <c r="I35" i="19" l="1"/>
  <c r="K34" i="19"/>
  <c r="K39" i="19"/>
  <c r="K40" i="19" l="1"/>
  <c r="K41" i="19" s="1"/>
  <c r="E1301" i="15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W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79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78" i="12"/>
  <c r="K461" i="12"/>
  <c r="K458" i="12"/>
  <c r="K454" i="12"/>
  <c r="K423" i="12"/>
  <c r="K379" i="12"/>
  <c r="K296" i="12"/>
  <c r="E1092" i="13"/>
  <c r="E1280" i="13"/>
  <c r="E1273" i="13"/>
  <c r="E1256" i="13"/>
  <c r="E1253" i="13"/>
  <c r="E1249" i="13"/>
  <c r="E1218" i="13"/>
  <c r="E1097" i="13"/>
  <c r="K42" i="19" l="1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J731" i="16" l="1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9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S35" i="19"/>
  <c r="T35" i="19" s="1"/>
  <c r="J1595" i="13"/>
  <c r="I37" i="19" l="1"/>
  <c r="G33" i="19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G39" i="19" l="1"/>
  <c r="I33" i="19"/>
  <c r="I39" i="19" s="1"/>
  <c r="J719" i="12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P544" i="12" l="1"/>
  <c r="P830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P838" i="12" l="1"/>
  <c r="P837" i="12"/>
  <c r="K565" i="18"/>
  <c r="L565" i="18" s="1"/>
  <c r="AU544" i="12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T830" i="12" l="1"/>
  <c r="AT833" i="12" s="1"/>
  <c r="AT835" i="12" s="1"/>
  <c r="AU830" i="12"/>
  <c r="AV544" i="12"/>
  <c r="AV830" i="12" s="1"/>
  <c r="AV832" i="12" s="1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P28" i="19" s="1"/>
  <c r="J831" i="12"/>
  <c r="J837" i="12"/>
  <c r="AB831" i="12"/>
  <c r="K1591" i="15"/>
  <c r="J806" i="9"/>
  <c r="K36" i="7"/>
  <c r="I36" i="7" s="1"/>
  <c r="AH831" i="12"/>
  <c r="J809" i="11"/>
  <c r="K809" i="11" s="1"/>
  <c r="AO835" i="12" l="1"/>
  <c r="AT838" i="12"/>
  <c r="AT831" i="12"/>
  <c r="O28" i="19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<sst xmlns="http://schemas.openxmlformats.org/spreadsheetml/2006/main" count="33815" uniqueCount="645">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</sst>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</numFmts>
  <fonts count="54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09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167" fontId="26" fillId="10" borderId="0" xfId="0" applyNumberFormat="1" applyFont="1" applyFill="1" applyAlignment="1">
      <alignment horizontal="right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3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"/>
      <sheetName val="кс-2 №1"/>
      <sheetName val="кс-3 №1"/>
    </sheetNames>
    <sheetDataSet>
      <sheetData sheetId="0"/>
      <sheetData sheetId="1"/>
      <sheetData sheetId="2">
        <row r="788">
          <cell r="P788">
            <v>14309357.718854373</v>
          </cell>
        </row>
      </sheetData>
      <sheetData sheetId="3">
        <row r="548">
          <cell r="J548">
            <v>14309357.718854373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09375" defaultRowHeight="13.2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ht="13.8" thickBot="1" x14ac:dyDescent="0.3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5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5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8" hidden="1" x14ac:dyDescent="0.3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8" hidden="1" x14ac:dyDescent="0.3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8" hidden="1" x14ac:dyDescent="0.3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6.4" hidden="1" x14ac:dyDescent="0.25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5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5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5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5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5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5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5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5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5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5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5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5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5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5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5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5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5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5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5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5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5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5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5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5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5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5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5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5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5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5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5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5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5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5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5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5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5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5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5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5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5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5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5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5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5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5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5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5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5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5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5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5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5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5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5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5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5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5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5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5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5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5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5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5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5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5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5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5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5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5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5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5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5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5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5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5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5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5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5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5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5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5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5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5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5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5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5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5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5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5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5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5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5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5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5" hidden="1" customHeight="1" x14ac:dyDescent="0.25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5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5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5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5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5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5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5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5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5" hidden="1" customHeight="1" x14ac:dyDescent="0.25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5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5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5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5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5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5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6.4" hidden="1" x14ac:dyDescent="0.25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5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5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5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5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5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5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5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5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5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5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5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5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5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5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5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5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5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6.4" hidden="1" x14ac:dyDescent="0.25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5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5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5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5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5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5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5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5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5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5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5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5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5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5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5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5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5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5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5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5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5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5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5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5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5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5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5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5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5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5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5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5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5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3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5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5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5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5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5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5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5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5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5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5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5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5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5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5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5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5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5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5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5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5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5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5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5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5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5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5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5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5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5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5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5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5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5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6.4" hidden="1" x14ac:dyDescent="0.25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5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5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5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5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6.4" hidden="1" x14ac:dyDescent="0.25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6.4" hidden="1" x14ac:dyDescent="0.25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9.6" hidden="1" x14ac:dyDescent="0.25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5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5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5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5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5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5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5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5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5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5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5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3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8" hidden="1" thickBot="1" x14ac:dyDescent="0.3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5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8" hidden="1" x14ac:dyDescent="0.3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5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5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5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5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5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5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5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5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9.6" hidden="1" x14ac:dyDescent="0.25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9.6" hidden="1" x14ac:dyDescent="0.25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5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5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26.4" hidden="1" x14ac:dyDescent="0.25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9.6" hidden="1" x14ac:dyDescent="0.25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5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5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5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26.4" hidden="1" x14ac:dyDescent="0.25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9.6" hidden="1" x14ac:dyDescent="0.25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5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5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26.4" hidden="1" x14ac:dyDescent="0.25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9.6" hidden="1" x14ac:dyDescent="0.25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5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5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26.4" hidden="1" x14ac:dyDescent="0.25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9.6" hidden="1" x14ac:dyDescent="0.25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5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5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6.4" hidden="1" x14ac:dyDescent="0.25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5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5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5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5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9.6" hidden="1" x14ac:dyDescent="0.25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5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6.4" hidden="1" x14ac:dyDescent="0.25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5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5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9.6" x14ac:dyDescent="0.25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6.4" x14ac:dyDescent="0.25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6.4" hidden="1" x14ac:dyDescent="0.25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5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5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9.6" x14ac:dyDescent="0.25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6.4" x14ac:dyDescent="0.25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6.4" hidden="1" x14ac:dyDescent="0.25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5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5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5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5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9.6" hidden="1" x14ac:dyDescent="0.25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6.4" hidden="1" x14ac:dyDescent="0.25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5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5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5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5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5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5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5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5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5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5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5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5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5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5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6.4" x14ac:dyDescent="0.25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5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5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5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6.4" hidden="1" x14ac:dyDescent="0.25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5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5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5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9.6" hidden="1" x14ac:dyDescent="0.25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6.4" hidden="1" x14ac:dyDescent="0.25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5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5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5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5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5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5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5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5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5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5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5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5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6.4" x14ac:dyDescent="0.25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5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5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5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5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5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5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5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6.4" hidden="1" x14ac:dyDescent="0.25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5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5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5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5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5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5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5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5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5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5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5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5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5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5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5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5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5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5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6.4" hidden="1" x14ac:dyDescent="0.25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5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5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5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6.4" hidden="1" x14ac:dyDescent="0.25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5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5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5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5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5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5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5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5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5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5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5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5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5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5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6.4" hidden="1" x14ac:dyDescent="0.25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5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5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5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6.4" hidden="1" x14ac:dyDescent="0.25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5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5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5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5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5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5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5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5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5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5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6.4" hidden="1" x14ac:dyDescent="0.25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5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5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5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6.4" hidden="1" x14ac:dyDescent="0.25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5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5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5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5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5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5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5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5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5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5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5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5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5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5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5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5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6.4" hidden="1" x14ac:dyDescent="0.25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5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5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5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5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5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5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5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5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5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5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5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5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5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5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5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5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5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5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5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5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5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5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5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5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5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5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5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5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5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5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5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5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5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5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5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5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5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5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5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5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5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5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5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5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5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5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5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5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5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5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5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5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5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5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5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5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5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5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5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5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5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5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5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5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5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5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5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5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5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5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5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5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6.4" hidden="1" x14ac:dyDescent="0.25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5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5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5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6.4" hidden="1" x14ac:dyDescent="0.25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5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5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5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9.6" x14ac:dyDescent="0.25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5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5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5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6.4" x14ac:dyDescent="0.25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5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5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5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5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5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5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9.6" hidden="1" x14ac:dyDescent="0.25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5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5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5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5" hidden="1" customHeight="1" x14ac:dyDescent="0.25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5" hidden="1" customHeight="1" x14ac:dyDescent="0.25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5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5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5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5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5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5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5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5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5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5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5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5" hidden="1" customHeight="1" x14ac:dyDescent="0.25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5" hidden="1" customHeight="1" x14ac:dyDescent="0.25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5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5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5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5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5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5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5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5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5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5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3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5" hidden="1" customHeight="1" x14ac:dyDescent="0.25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5" hidden="1" customHeight="1" x14ac:dyDescent="0.25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5" hidden="1" customHeight="1" x14ac:dyDescent="0.25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5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5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5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5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5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5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5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5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9.6" hidden="1" x14ac:dyDescent="0.25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5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5" hidden="1" customHeight="1" x14ac:dyDescent="0.25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5" hidden="1" customHeight="1" x14ac:dyDescent="0.25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5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5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5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5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5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5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5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5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6.4" hidden="1" x14ac:dyDescent="0.25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5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5" hidden="1" customHeight="1" x14ac:dyDescent="0.25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5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5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5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5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5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5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5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5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5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5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5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6.4" hidden="1" x14ac:dyDescent="0.25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5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5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5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6.4" hidden="1" x14ac:dyDescent="0.25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5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6.4" hidden="1" x14ac:dyDescent="0.25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6.4" hidden="1" x14ac:dyDescent="0.25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6.4" hidden="1" x14ac:dyDescent="0.25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6.4" hidden="1" x14ac:dyDescent="0.25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6.4" hidden="1" x14ac:dyDescent="0.25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5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5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5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5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5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5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5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5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5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6.4" hidden="1" x14ac:dyDescent="0.25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5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5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6.4" hidden="1" x14ac:dyDescent="0.25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5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6.4" hidden="1" x14ac:dyDescent="0.25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6.4" hidden="1" x14ac:dyDescent="0.25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6.4" hidden="1" x14ac:dyDescent="0.25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6.4" hidden="1" x14ac:dyDescent="0.25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6.4" hidden="1" x14ac:dyDescent="0.25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6.4" hidden="1" x14ac:dyDescent="0.25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5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5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5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5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5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5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5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5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5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5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5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5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5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5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5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5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5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5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5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5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5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5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5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5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5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5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5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5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5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5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5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5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5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5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5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5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5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5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5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5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5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5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5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5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5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5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5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5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5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5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5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5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5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5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5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5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5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5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5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5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5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5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5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5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5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5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5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5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5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5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5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5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5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5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5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5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5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5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5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5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5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5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5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5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5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5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8" hidden="1" thickBot="1" x14ac:dyDescent="0.3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5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8" hidden="1" x14ac:dyDescent="0.3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6.4" hidden="1" x14ac:dyDescent="0.25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5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5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5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5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5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5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5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5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6.4" hidden="1" x14ac:dyDescent="0.25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5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5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5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5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5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5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5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8" hidden="1" thickBot="1" x14ac:dyDescent="0.3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5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8" hidden="1" x14ac:dyDescent="0.3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5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6.4" hidden="1" x14ac:dyDescent="0.25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5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5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5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5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5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5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5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2.8" hidden="1" x14ac:dyDescent="0.25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2.8" hidden="1" x14ac:dyDescent="0.25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6.4" hidden="1" x14ac:dyDescent="0.25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6.4" hidden="1" x14ac:dyDescent="0.25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6.4" hidden="1" x14ac:dyDescent="0.25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6.4" hidden="1" x14ac:dyDescent="0.25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5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6.4" hidden="1" x14ac:dyDescent="0.25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5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5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5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5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5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5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5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5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5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5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5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5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5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5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5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5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5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5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8" hidden="1" thickBot="1" x14ac:dyDescent="0.3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5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8" hidden="1" x14ac:dyDescent="0.3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5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6.4" hidden="1" x14ac:dyDescent="0.25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5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5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5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5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5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5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5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5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6.4" hidden="1" x14ac:dyDescent="0.25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6.4" hidden="1" x14ac:dyDescent="0.25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6.4" hidden="1" x14ac:dyDescent="0.25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5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5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5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5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5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5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5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5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5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5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8" thickBot="1" x14ac:dyDescent="0.3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8" thickBot="1" x14ac:dyDescent="0.3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8" thickBot="1" x14ac:dyDescent="0.3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8" thickBot="1" x14ac:dyDescent="0.3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8" thickBot="1" x14ac:dyDescent="0.3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3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5">
      <c r="A788" s="682" t="s">
        <v>548</v>
      </c>
      <c r="B788" s="683" t="s">
        <v>567</v>
      </c>
      <c r="C788" s="957"/>
      <c r="D788" s="957"/>
      <c r="E788" s="957"/>
      <c r="F788" s="957"/>
      <c r="G788" s="957"/>
      <c r="H788" s="957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955" t="s">
        <v>561</v>
      </c>
      <c r="T788" s="955"/>
      <c r="U788" s="955"/>
      <c r="V788" s="955"/>
      <c r="W788" s="955"/>
      <c r="X788" s="955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5">
      <c r="A789" s="681" t="s">
        <v>284</v>
      </c>
      <c r="B789" s="956" t="s">
        <v>551</v>
      </c>
      <c r="C789" s="956"/>
      <c r="D789" s="956"/>
      <c r="E789" s="956"/>
      <c r="F789" s="956"/>
      <c r="G789" s="956"/>
      <c r="H789" s="956"/>
      <c r="I789" s="956"/>
      <c r="J789" s="956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5">
      <c r="A790" s="682" t="s">
        <v>553</v>
      </c>
      <c r="B790" s="683" t="s">
        <v>560</v>
      </c>
      <c r="C790" s="957"/>
      <c r="D790" s="957"/>
      <c r="E790" s="957"/>
      <c r="F790" s="957"/>
      <c r="G790" s="957"/>
      <c r="H790" s="957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955" t="s">
        <v>564</v>
      </c>
      <c r="T790" s="955"/>
      <c r="U790" s="955"/>
      <c r="V790" s="955"/>
      <c r="W790" s="955"/>
      <c r="X790" s="955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5">
      <c r="A791" s="681" t="s">
        <v>284</v>
      </c>
      <c r="B791" s="956" t="s">
        <v>551</v>
      </c>
      <c r="C791" s="956"/>
      <c r="D791" s="956"/>
      <c r="E791" s="956"/>
      <c r="F791" s="956"/>
      <c r="G791" s="956"/>
      <c r="H791" s="956"/>
      <c r="I791" s="956"/>
      <c r="J791" s="956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4.4" x14ac:dyDescent="0.25">
      <c r="B792" s="593"/>
      <c r="C792" s="593"/>
    </row>
    <row r="793" spans="1:49" ht="14.4" x14ac:dyDescent="0.25">
      <c r="B793" s="954"/>
      <c r="C793" s="954"/>
    </row>
    <row r="794" spans="1:49" ht="14.4" x14ac:dyDescent="0.25">
      <c r="B794" s="592"/>
      <c r="C794" s="592"/>
    </row>
    <row r="795" spans="1:49" ht="14.4" x14ac:dyDescent="0.25">
      <c r="C795" s="592"/>
    </row>
    <row r="796" spans="1:49" ht="13.8" x14ac:dyDescent="0.3">
      <c r="A796" s="587"/>
      <c r="B796" s="630"/>
      <c r="C796" s="589"/>
      <c r="D796" s="587"/>
      <c r="E796" s="587"/>
      <c r="J796" s="590"/>
    </row>
    <row r="797" spans="1:49" ht="14.4" x14ac:dyDescent="0.25">
      <c r="B797" s="953"/>
      <c r="C797" s="953"/>
    </row>
    <row r="798" spans="1:49" ht="14.4" x14ac:dyDescent="0.25">
      <c r="B798" s="593"/>
      <c r="C798" s="593"/>
    </row>
    <row r="799" spans="1:49" ht="14.4" x14ac:dyDescent="0.25">
      <c r="B799" s="593"/>
      <c r="C799" s="593"/>
    </row>
    <row r="800" spans="1:49" ht="14.4" x14ac:dyDescent="0.25">
      <c r="B800" s="593"/>
      <c r="C800" s="593"/>
    </row>
    <row r="801" spans="2:7" ht="14.4" x14ac:dyDescent="0.25">
      <c r="B801" s="954"/>
      <c r="C801" s="954"/>
    </row>
    <row r="802" spans="2:7" ht="14.4" x14ac:dyDescent="0.25">
      <c r="B802" s="592"/>
      <c r="C802" s="592"/>
    </row>
    <row r="803" spans="2:7" ht="14.4" x14ac:dyDescent="0.25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788:R791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09375" defaultRowHeight="13.2" outlineLevelRow="1" x14ac:dyDescent="0.25"/>
  <cols>
    <col min="1" max="1" width="14.33203125" style="744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709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742" t="s">
        <v>505</v>
      </c>
      <c r="J5" s="699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742"/>
      <c r="J6" s="750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742" t="s">
        <v>505</v>
      </c>
      <c r="J7" s="699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742"/>
      <c r="J8" s="751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752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752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742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042" t="s">
        <v>581</v>
      </c>
      <c r="G14" s="1042"/>
      <c r="H14" s="1042"/>
      <c r="I14" s="755" t="s">
        <v>514</v>
      </c>
      <c r="J14" s="756" t="s">
        <v>582</v>
      </c>
    </row>
    <row r="15" spans="1:10" x14ac:dyDescent="0.25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966" t="s">
        <v>517</v>
      </c>
      <c r="I16" s="967"/>
      <c r="J16" s="753"/>
    </row>
    <row r="17" spans="1:15" ht="18.75" customHeight="1" x14ac:dyDescent="0.25">
      <c r="A17" s="504"/>
      <c r="B17" s="505"/>
      <c r="C17" s="505"/>
      <c r="D17" s="506"/>
      <c r="E17" s="506"/>
      <c r="F17" s="506"/>
      <c r="G17" s="968" t="s">
        <v>518</v>
      </c>
      <c r="H17" s="970" t="s">
        <v>519</v>
      </c>
      <c r="I17" s="972" t="s">
        <v>520</v>
      </c>
      <c r="J17" s="973"/>
    </row>
    <row r="18" spans="1:15" x14ac:dyDescent="0.25">
      <c r="A18" s="504"/>
      <c r="B18" s="505"/>
      <c r="C18" s="505"/>
      <c r="D18" s="506"/>
      <c r="E18" s="506"/>
      <c r="F18" s="506"/>
      <c r="G18" s="969"/>
      <c r="H18" s="971"/>
      <c r="I18" s="745" t="s">
        <v>521</v>
      </c>
      <c r="J18" s="709" t="s">
        <v>522</v>
      </c>
      <c r="L18" s="968" t="s">
        <v>518</v>
      </c>
      <c r="M18" s="970" t="s">
        <v>519</v>
      </c>
      <c r="N18" s="1028" t="s">
        <v>520</v>
      </c>
      <c r="O18" s="1028"/>
    </row>
    <row r="19" spans="1:15" x14ac:dyDescent="0.25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969"/>
      <c r="M19" s="971"/>
      <c r="N19" s="745" t="s">
        <v>521</v>
      </c>
      <c r="O19" s="709" t="s">
        <v>522</v>
      </c>
    </row>
    <row r="20" spans="1:15" ht="15" customHeight="1" x14ac:dyDescent="0.25">
      <c r="A20" s="523"/>
      <c r="B20" s="958" t="s">
        <v>523</v>
      </c>
      <c r="C20" s="958"/>
      <c r="D20" s="958"/>
      <c r="E20" s="958"/>
      <c r="F20" s="958"/>
      <c r="G20" s="958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3">
      <c r="A21" s="79"/>
      <c r="B21" s="958" t="s">
        <v>524</v>
      </c>
      <c r="C21" s="959"/>
      <c r="D21" s="959"/>
      <c r="E21" s="959"/>
      <c r="F21" s="959"/>
      <c r="G21" s="959"/>
      <c r="H21" s="960"/>
      <c r="I21" s="960"/>
      <c r="J21" s="960"/>
    </row>
    <row r="22" spans="1:15" ht="28.2" customHeight="1" x14ac:dyDescent="0.3">
      <c r="A22" s="148" t="s">
        <v>443</v>
      </c>
      <c r="B22" s="149" t="s">
        <v>443</v>
      </c>
      <c r="C22" s="149"/>
      <c r="D22" s="150"/>
      <c r="E22" s="150"/>
      <c r="F22" s="961" t="s">
        <v>444</v>
      </c>
      <c r="G22" s="962"/>
      <c r="H22" s="961" t="s">
        <v>445</v>
      </c>
      <c r="I22" s="962"/>
      <c r="J22" s="151" t="s">
        <v>446</v>
      </c>
    </row>
    <row r="23" spans="1:15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968" t="s">
        <v>518</v>
      </c>
      <c r="M24" s="970" t="s">
        <v>519</v>
      </c>
      <c r="N24" s="1028" t="s">
        <v>520</v>
      </c>
      <c r="O24" s="1028"/>
    </row>
    <row r="25" spans="1:15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969"/>
      <c r="M25" s="971"/>
      <c r="N25" s="745" t="s">
        <v>521</v>
      </c>
      <c r="O25" s="709" t="s">
        <v>522</v>
      </c>
    </row>
    <row r="26" spans="1:15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6.4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5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5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5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5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5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5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5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8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5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5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5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5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5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5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5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8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8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8" x14ac:dyDescent="0.3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5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5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5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5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5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5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5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5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9.6" hidden="1" x14ac:dyDescent="0.25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9.6" hidden="1" x14ac:dyDescent="0.25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5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5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26.4" hidden="1" x14ac:dyDescent="0.25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9.6" hidden="1" x14ac:dyDescent="0.25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5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5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5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26.4" hidden="1" x14ac:dyDescent="0.25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9.6" hidden="1" x14ac:dyDescent="0.25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5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5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26.4" hidden="1" x14ac:dyDescent="0.25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9.6" hidden="1" x14ac:dyDescent="0.25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5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5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26.4" hidden="1" x14ac:dyDescent="0.25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9.6" hidden="1" x14ac:dyDescent="0.25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5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5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6.4" hidden="1" x14ac:dyDescent="0.25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5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5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5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5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9.6" hidden="1" x14ac:dyDescent="0.25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5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6.4" hidden="1" x14ac:dyDescent="0.25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5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5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9.6" hidden="1" x14ac:dyDescent="0.25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6.4" hidden="1" x14ac:dyDescent="0.25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6.4" hidden="1" x14ac:dyDescent="0.25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5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5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9.6" hidden="1" x14ac:dyDescent="0.25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6.4" hidden="1" x14ac:dyDescent="0.25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6.4" hidden="1" x14ac:dyDescent="0.25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5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5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5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5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9.6" hidden="1" x14ac:dyDescent="0.25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6.4" hidden="1" x14ac:dyDescent="0.25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5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5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5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5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5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5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5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5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5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5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5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5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5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5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6.4" x14ac:dyDescent="0.25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5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5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5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6.4" hidden="1" x14ac:dyDescent="0.25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5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5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5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9.6" hidden="1" x14ac:dyDescent="0.25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6.4" hidden="1" x14ac:dyDescent="0.25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5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5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5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5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5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5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5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5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5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5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5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5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5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5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6.4" hidden="1" x14ac:dyDescent="0.25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5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5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5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5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5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5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5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6.4" hidden="1" x14ac:dyDescent="0.25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5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5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5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5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5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5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5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5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5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5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5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5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5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5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5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5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5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5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5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5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6.4" hidden="1" x14ac:dyDescent="0.25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5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5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5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6.4" hidden="1" x14ac:dyDescent="0.25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5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5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5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5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5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5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5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5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5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5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5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5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5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5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6.4" hidden="1" x14ac:dyDescent="0.25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5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5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5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6.4" hidden="1" x14ac:dyDescent="0.25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5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5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5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5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5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5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5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5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5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5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5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5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5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6.4" hidden="1" x14ac:dyDescent="0.25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5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5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5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6.4" hidden="1" x14ac:dyDescent="0.25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5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5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5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95" hidden="1" customHeight="1" x14ac:dyDescent="0.25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5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5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5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5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5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5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5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5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5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5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5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5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5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5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6.4" hidden="1" x14ac:dyDescent="0.25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5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5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5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5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5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5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5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5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5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5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5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5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5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5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5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5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5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5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5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5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5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5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5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5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5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5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5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5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5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5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5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5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5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5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5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5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5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5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5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5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5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5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5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5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5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5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5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5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5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5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5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5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5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5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5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5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5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5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5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5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5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5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5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5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5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5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5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5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5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5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5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5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5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6.4" x14ac:dyDescent="0.25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5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5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5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6.4" x14ac:dyDescent="0.25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5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5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5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9.6" hidden="1" x14ac:dyDescent="0.25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5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5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5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6.4" hidden="1" x14ac:dyDescent="0.25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5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5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5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5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5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5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5" customHeight="1" x14ac:dyDescent="0.25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5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5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5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5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5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5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5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5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5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5" customHeight="1" x14ac:dyDescent="0.25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5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5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5" hidden="1" customHeight="1" outlineLevel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5" hidden="1" customHeight="1" outlineLevel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5" hidden="1" customHeight="1" outlineLevel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9.6" hidden="1" outlineLevel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5" hidden="1" customHeight="1" outlineLevel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5" hidden="1" customHeight="1" outlineLevel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6.4" hidden="1" outlineLevel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5" hidden="1" customHeight="1" outlineLevel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5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6.4" outlineLevel="1" x14ac:dyDescent="0.25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5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6.4" hidden="1" outlineLevel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6.4" hidden="1" outlineLevel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6.4" hidden="1" outlineLevel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6.4" hidden="1" outlineLevel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6.4" hidden="1" outlineLevel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6.4" outlineLevel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5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5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5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5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6.4" outlineLevel="1" x14ac:dyDescent="0.25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5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6.4" hidden="1" outlineLevel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6.4" hidden="1" outlineLevel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6.4" hidden="1" outlineLevel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6.4" hidden="1" outlineLevel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6.4" hidden="1" outlineLevel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6.4" hidden="1" outlineLevel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6.4" outlineLevel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5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5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5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5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5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5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5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5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5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5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5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5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5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5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5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5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5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5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5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5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5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8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8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8" hidden="1" outlineLevel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6.4" hidden="1" outlineLevel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6.4" hidden="1" outlineLevel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8" hidden="1" outlineLevel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8" outlineLevel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6.4" hidden="1" outlineLevel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2.8" hidden="1" outlineLevel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2.8" hidden="1" outlineLevel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6.4" outlineLevel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6.4" outlineLevel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6.4" outlineLevel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6.4" outlineLevel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6.4" hidden="1" outlineLevel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8" outlineLevel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8" outlineLevel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8" outlineLevel="1" thickBot="1" x14ac:dyDescent="0.3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4" hidden="1" outlineLevel="1" thickBot="1" x14ac:dyDescent="0.3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8" hidden="1" outlineLevel="1" thickBot="1" x14ac:dyDescent="0.3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7" hidden="1" outlineLevel="1" thickBot="1" x14ac:dyDescent="0.3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8" hidden="1" outlineLevel="1" thickBot="1" x14ac:dyDescent="0.3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8" hidden="1" outlineLevel="1" thickBot="1" x14ac:dyDescent="0.3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8" hidden="1" outlineLevel="1" thickBot="1" x14ac:dyDescent="0.3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8" hidden="1" outlineLevel="1" thickBot="1" x14ac:dyDescent="0.3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8" hidden="1" outlineLevel="1" thickBot="1" x14ac:dyDescent="0.3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8" hidden="1" outlineLevel="1" thickBot="1" x14ac:dyDescent="0.3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8" hidden="1" outlineLevel="1" thickBot="1" x14ac:dyDescent="0.3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8" hidden="1" outlineLevel="1" thickBot="1" x14ac:dyDescent="0.3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7" hidden="1" outlineLevel="1" thickBot="1" x14ac:dyDescent="0.3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7" hidden="1" outlineLevel="1" thickBot="1" x14ac:dyDescent="0.3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7" hidden="1" outlineLevel="1" thickBot="1" x14ac:dyDescent="0.3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8" hidden="1" outlineLevel="1" thickBot="1" x14ac:dyDescent="0.3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8" hidden="1" outlineLevel="1" thickBot="1" x14ac:dyDescent="0.3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8" hidden="1" outlineLevel="1" thickBot="1" x14ac:dyDescent="0.3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8" hidden="1" outlineLevel="1" thickBot="1" x14ac:dyDescent="0.3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8" hidden="1" outlineLevel="1" thickBot="1" x14ac:dyDescent="0.3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8" hidden="1" outlineLevel="1" thickBot="1" x14ac:dyDescent="0.3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8" hidden="1" outlineLevel="1" thickBot="1" x14ac:dyDescent="0.3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8" hidden="1" outlineLevel="1" thickBot="1" x14ac:dyDescent="0.3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8" hidden="1" outlineLevel="1" thickBot="1" x14ac:dyDescent="0.3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8" hidden="1" outlineLevel="1" thickBot="1" x14ac:dyDescent="0.3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8" hidden="1" outlineLevel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8" hidden="1" outlineLevel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8" hidden="1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3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5">
      <c r="A811" s="682" t="s">
        <v>548</v>
      </c>
      <c r="B811" s="683" t="s">
        <v>567</v>
      </c>
      <c r="C811" s="957"/>
      <c r="D811" s="957"/>
      <c r="E811" s="957"/>
      <c r="F811" s="957"/>
      <c r="G811" s="957"/>
      <c r="H811" s="957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955" t="s">
        <v>561</v>
      </c>
      <c r="T811" s="955"/>
      <c r="U811" s="955"/>
      <c r="V811" s="955"/>
      <c r="W811" s="955"/>
      <c r="X811" s="95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5">
      <c r="A812" s="681" t="s">
        <v>284</v>
      </c>
      <c r="B812" s="956" t="s">
        <v>551</v>
      </c>
      <c r="C812" s="956"/>
      <c r="D812" s="956"/>
      <c r="E812" s="956"/>
      <c r="F812" s="956"/>
      <c r="G812" s="956"/>
      <c r="H812" s="956"/>
      <c r="I812" s="956"/>
      <c r="J812" s="956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5">
      <c r="A813" s="682" t="s">
        <v>553</v>
      </c>
      <c r="B813" s="683" t="s">
        <v>560</v>
      </c>
      <c r="C813" s="957"/>
      <c r="D813" s="957"/>
      <c r="E813" s="957"/>
      <c r="F813" s="957"/>
      <c r="G813" s="957"/>
      <c r="H813" s="957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955" t="s">
        <v>564</v>
      </c>
      <c r="T813" s="955"/>
      <c r="U813" s="955"/>
      <c r="V813" s="955"/>
      <c r="W813" s="955"/>
      <c r="X813" s="955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5">
      <c r="A814" s="681" t="s">
        <v>284</v>
      </c>
      <c r="B814" s="956" t="s">
        <v>551</v>
      </c>
      <c r="C814" s="956"/>
      <c r="D814" s="956"/>
      <c r="E814" s="956"/>
      <c r="F814" s="956"/>
      <c r="G814" s="956"/>
      <c r="H814" s="956"/>
      <c r="I814" s="956"/>
      <c r="J814" s="956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4.4" x14ac:dyDescent="0.25">
      <c r="B815" s="593"/>
      <c r="C815" s="593"/>
    </row>
    <row r="816" spans="1:49" ht="14.4" x14ac:dyDescent="0.25">
      <c r="B816" s="954"/>
      <c r="C816" s="954"/>
    </row>
    <row r="817" spans="1:10" ht="14.4" x14ac:dyDescent="0.25">
      <c r="B817" s="592"/>
      <c r="C817" s="592"/>
    </row>
    <row r="818" spans="1:10" ht="14.4" x14ac:dyDescent="0.25">
      <c r="C818" s="592"/>
    </row>
    <row r="819" spans="1:10" ht="13.8" x14ac:dyDescent="0.3">
      <c r="A819" s="587"/>
      <c r="B819" s="630"/>
      <c r="C819" s="589"/>
      <c r="D819" s="587"/>
      <c r="E819" s="587"/>
      <c r="J819" s="590"/>
    </row>
    <row r="820" spans="1:10" ht="14.4" x14ac:dyDescent="0.25">
      <c r="B820" s="953"/>
      <c r="C820" s="953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593"/>
      <c r="C823" s="593"/>
    </row>
    <row r="824" spans="1:10" ht="14.4" x14ac:dyDescent="0.25">
      <c r="B824" s="954"/>
      <c r="C824" s="954"/>
    </row>
    <row r="825" spans="1:10" ht="14.4" x14ac:dyDescent="0.25">
      <c r="B825" s="592"/>
      <c r="C825" s="592"/>
    </row>
    <row r="826" spans="1:10" ht="14.4" x14ac:dyDescent="0.25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R811:R814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topLeftCell="A750" zoomScale="80" zoomScaleNormal="80" zoomScaleSheetLayoutView="80" workbookViewId="0">
      <selection activeCell="A15" sqref="A15:XFD16"/>
    </sheetView>
  </sheetViews>
  <sheetFormatPr defaultColWidth="9.109375" defaultRowHeight="13.2" outlineLevelCol="1" x14ac:dyDescent="0.25"/>
  <cols>
    <col min="1" max="1" width="14.33203125" style="4" customWidth="1"/>
    <col min="2" max="2" width="62" style="3" customWidth="1"/>
    <col min="3" max="3" width="16.109375" style="35" customWidth="1"/>
    <col min="4" max="4" width="7.6640625" style="3" customWidth="1"/>
    <col min="5" max="5" width="10.88671875" style="3" customWidth="1"/>
    <col min="6" max="6" width="12" style="3" customWidth="1"/>
    <col min="7" max="7" width="13.5546875" style="3" customWidth="1"/>
    <col min="8" max="8" width="12" style="3" customWidth="1"/>
    <col min="9" max="9" width="14.44140625" style="3" customWidth="1"/>
    <col min="10" max="10" width="15" style="3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customWidth="1"/>
    <col min="37" max="37" width="13.5546875" style="309" customWidth="1"/>
    <col min="38" max="38" width="12" style="309" customWidth="1"/>
    <col min="39" max="39" width="14.44140625" style="309" customWidth="1"/>
    <col min="40" max="40" width="15" style="309" customWidth="1"/>
    <col min="41" max="41" width="16.44140625" style="356" customWidth="1"/>
    <col min="42" max="42" width="12" style="356" customWidth="1"/>
    <col min="43" max="43" width="13.5546875" style="356" customWidth="1"/>
    <col min="44" max="44" width="12" style="356" customWidth="1"/>
    <col min="45" max="45" width="14.44140625" style="356" customWidth="1"/>
    <col min="46" max="46" width="15" style="356" customWidth="1"/>
    <col min="47" max="47" width="9.109375" style="3"/>
    <col min="48" max="48" width="21.6640625" style="3" customWidth="1"/>
    <col min="49" max="16384" width="9.109375" style="3"/>
  </cols>
  <sheetData>
    <row r="1" spans="1:46" s="392" customFormat="1" ht="35.25" customHeight="1" thickBot="1" x14ac:dyDescent="0.3">
      <c r="D1" s="1046">
        <v>1</v>
      </c>
      <c r="E1" s="1047"/>
      <c r="F1" s="1047"/>
      <c r="G1" s="1047"/>
      <c r="H1" s="1047"/>
      <c r="I1" s="1047"/>
      <c r="J1" s="1047"/>
      <c r="K1" s="1045" t="s">
        <v>578</v>
      </c>
      <c r="L1" s="1045"/>
      <c r="M1" s="1045"/>
      <c r="N1" s="1045"/>
      <c r="O1" s="1045"/>
      <c r="P1" s="1045"/>
      <c r="Q1" s="1048" t="s">
        <v>576</v>
      </c>
      <c r="R1" s="1048"/>
      <c r="S1" s="1048"/>
      <c r="T1" s="1048"/>
      <c r="U1" s="1048"/>
      <c r="V1" s="1048"/>
      <c r="W1" s="1049" t="s">
        <v>577</v>
      </c>
      <c r="X1" s="1049"/>
      <c r="Y1" s="1049"/>
      <c r="Z1" s="1049"/>
      <c r="AA1" s="1049"/>
      <c r="AB1" s="1049"/>
      <c r="AC1" s="1043" t="s">
        <v>580</v>
      </c>
      <c r="AD1" s="1043"/>
      <c r="AE1" s="1043"/>
      <c r="AF1" s="1043"/>
      <c r="AG1" s="1043"/>
      <c r="AH1" s="1043"/>
      <c r="AI1" s="393"/>
      <c r="AJ1" s="393"/>
      <c r="AK1" s="393"/>
      <c r="AL1" s="393"/>
      <c r="AM1" s="393"/>
      <c r="AN1" s="393"/>
      <c r="AO1" s="1044" t="s">
        <v>497</v>
      </c>
      <c r="AP1" s="1044"/>
      <c r="AQ1" s="1044"/>
      <c r="AR1" s="1044"/>
      <c r="AS1" s="1044"/>
      <c r="AT1" s="1044"/>
    </row>
    <row r="2" spans="1:46" customFormat="1" ht="28.2" customHeight="1" x14ac:dyDescent="0.3">
      <c r="A2" s="148" t="s">
        <v>443</v>
      </c>
      <c r="B2" s="149" t="s">
        <v>443</v>
      </c>
      <c r="C2" s="149"/>
      <c r="D2" s="150"/>
      <c r="E2" s="150"/>
      <c r="F2" s="961" t="s">
        <v>444</v>
      </c>
      <c r="G2" s="962"/>
      <c r="H2" s="961" t="s">
        <v>445</v>
      </c>
      <c r="I2" s="962"/>
      <c r="J2" s="151" t="s">
        <v>446</v>
      </c>
      <c r="K2" s="150"/>
      <c r="L2" s="961" t="s">
        <v>444</v>
      </c>
      <c r="M2" s="962"/>
      <c r="N2" s="961" t="s">
        <v>445</v>
      </c>
      <c r="O2" s="962"/>
      <c r="P2" s="151" t="s">
        <v>446</v>
      </c>
      <c r="Q2" s="150"/>
      <c r="R2" s="961" t="s">
        <v>444</v>
      </c>
      <c r="S2" s="962"/>
      <c r="T2" s="961" t="s">
        <v>445</v>
      </c>
      <c r="U2" s="962"/>
      <c r="V2" s="151" t="s">
        <v>446</v>
      </c>
      <c r="W2" s="150"/>
      <c r="X2" s="961" t="s">
        <v>444</v>
      </c>
      <c r="Y2" s="962"/>
      <c r="Z2" s="961" t="s">
        <v>445</v>
      </c>
      <c r="AA2" s="962"/>
      <c r="AB2" s="151" t="s">
        <v>446</v>
      </c>
      <c r="AC2" s="150"/>
      <c r="AD2" s="961" t="s">
        <v>444</v>
      </c>
      <c r="AE2" s="962"/>
      <c r="AF2" s="961" t="s">
        <v>445</v>
      </c>
      <c r="AG2" s="962"/>
      <c r="AH2" s="151" t="s">
        <v>446</v>
      </c>
      <c r="AI2" s="150"/>
      <c r="AJ2" s="961" t="s">
        <v>444</v>
      </c>
      <c r="AK2" s="962"/>
      <c r="AL2" s="961" t="s">
        <v>445</v>
      </c>
      <c r="AM2" s="962"/>
      <c r="AN2" s="151" t="s">
        <v>446</v>
      </c>
      <c r="AO2" s="150"/>
      <c r="AP2" s="961" t="s">
        <v>444</v>
      </c>
      <c r="AQ2" s="962"/>
      <c r="AR2" s="961" t="s">
        <v>445</v>
      </c>
      <c r="AS2" s="962"/>
      <c r="AT2" s="151" t="s">
        <v>446</v>
      </c>
    </row>
    <row r="3" spans="1:46" customFormat="1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8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6.4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6.4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5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5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5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9.6" x14ac:dyDescent="0.25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5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5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5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5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5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5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5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5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5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5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5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5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5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5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5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5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5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5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5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5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5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5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5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5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5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5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5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5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5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5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5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5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5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5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5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5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5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5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5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5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5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5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5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5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5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5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5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5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5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6.4" x14ac:dyDescent="0.25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9.6" x14ac:dyDescent="0.25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6.4" x14ac:dyDescent="0.25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6.4" x14ac:dyDescent="0.25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5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6.4" x14ac:dyDescent="0.25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6.4" x14ac:dyDescent="0.25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6.4" x14ac:dyDescent="0.25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6.4" x14ac:dyDescent="0.25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6.4" x14ac:dyDescent="0.25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5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5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5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5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5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5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5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5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5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5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5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6.4" x14ac:dyDescent="0.25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5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5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5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5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5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5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6.4" x14ac:dyDescent="0.25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5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5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5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5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5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5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5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5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5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5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6.4" x14ac:dyDescent="0.25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5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5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5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5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6.4" x14ac:dyDescent="0.25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5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5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5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5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5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5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5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5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6.4" x14ac:dyDescent="0.25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5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5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5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5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6.4" x14ac:dyDescent="0.25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5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5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5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5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5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5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5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5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5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5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5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5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6.4" x14ac:dyDescent="0.25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5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5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5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5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6.4" x14ac:dyDescent="0.25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5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5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5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5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5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5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5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5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5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5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6.4" x14ac:dyDescent="0.25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5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5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5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5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6.4" x14ac:dyDescent="0.25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5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5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5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5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5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5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5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5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5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5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5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6.4" x14ac:dyDescent="0.25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8" x14ac:dyDescent="0.3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5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5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5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6.4" x14ac:dyDescent="0.25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5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5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5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5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5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5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6.4" x14ac:dyDescent="0.25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5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5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6.4" x14ac:dyDescent="0.25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9.6" x14ac:dyDescent="0.25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9.6" x14ac:dyDescent="0.25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5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5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5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5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6.4" x14ac:dyDescent="0.25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5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6.4" x14ac:dyDescent="0.25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5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5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39.6" x14ac:dyDescent="0.25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9.6" x14ac:dyDescent="0.25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9.6" x14ac:dyDescent="0.25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5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5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5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6.4" x14ac:dyDescent="0.25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5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6.4" x14ac:dyDescent="0.25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5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5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5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6.4" x14ac:dyDescent="0.25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6.4" x14ac:dyDescent="0.25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6.4" x14ac:dyDescent="0.25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9.6" x14ac:dyDescent="0.25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5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5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5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5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5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5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5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5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5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5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5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8" thickBot="1" x14ac:dyDescent="0.3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4" thickTop="1" thickBot="1" x14ac:dyDescent="0.3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8" thickTop="1" x14ac:dyDescent="0.25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8" x14ac:dyDescent="0.3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5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5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5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5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9.6" x14ac:dyDescent="0.25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9.6" x14ac:dyDescent="0.25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5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5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9.6" x14ac:dyDescent="0.25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9.6" x14ac:dyDescent="0.25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5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5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26.4" x14ac:dyDescent="0.25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9.6" x14ac:dyDescent="0.25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5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5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5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26.4" x14ac:dyDescent="0.25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9.6" x14ac:dyDescent="0.25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5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5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26.4" x14ac:dyDescent="0.25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9.6" x14ac:dyDescent="0.25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5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5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26.4" x14ac:dyDescent="0.25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9.6" x14ac:dyDescent="0.25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5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5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6.4" x14ac:dyDescent="0.25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5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5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5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5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9.6" x14ac:dyDescent="0.25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6.4" x14ac:dyDescent="0.25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6.4" x14ac:dyDescent="0.25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5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5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9.6" x14ac:dyDescent="0.25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6.4" x14ac:dyDescent="0.25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6.4" x14ac:dyDescent="0.25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5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5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9.6" x14ac:dyDescent="0.25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6.4" x14ac:dyDescent="0.25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6.4" x14ac:dyDescent="0.25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5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5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5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5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9.6" x14ac:dyDescent="0.25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6.4" x14ac:dyDescent="0.25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5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5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5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5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5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5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5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5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5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5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5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5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5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5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6.4" x14ac:dyDescent="0.25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5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5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5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6.4" x14ac:dyDescent="0.25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5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5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5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9.6" x14ac:dyDescent="0.25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6.4" x14ac:dyDescent="0.25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5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5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5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5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5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5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5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5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5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5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5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5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5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5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6.4" x14ac:dyDescent="0.25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5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5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5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6.4" x14ac:dyDescent="0.25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5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5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5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6.4" x14ac:dyDescent="0.25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5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5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5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5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5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5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5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5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5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5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5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5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5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5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5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5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5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5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5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5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6.4" x14ac:dyDescent="0.25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5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5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5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6.4" x14ac:dyDescent="0.25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5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5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5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5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5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5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5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5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5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5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5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5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5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5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6.4" x14ac:dyDescent="0.25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5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5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5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6.4" x14ac:dyDescent="0.25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5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5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5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5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5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5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5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5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5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5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5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5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5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6.4" x14ac:dyDescent="0.25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5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5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5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6.4" x14ac:dyDescent="0.25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5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5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5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5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5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5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5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5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5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5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5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5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5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5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5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5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5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5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6.4" x14ac:dyDescent="0.25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5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5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5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5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5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5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5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5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5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5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5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5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5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5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5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5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5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5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5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5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5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5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5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5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5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5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5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5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5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5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5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5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5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5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5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5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5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5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5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5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5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5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5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5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5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5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5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5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5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5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5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5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5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5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5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5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5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5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5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5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5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5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5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5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5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5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5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5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5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5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5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5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5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6.4" x14ac:dyDescent="0.25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5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5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5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6.4" x14ac:dyDescent="0.25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5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5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5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9.6" x14ac:dyDescent="0.25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5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5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5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6.4" x14ac:dyDescent="0.25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8" thickBot="1" x14ac:dyDescent="0.3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5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5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5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5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5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9.6" x14ac:dyDescent="0.25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5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5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5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5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5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5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5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5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5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6.4" x14ac:dyDescent="0.25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5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5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5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5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5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5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5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5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5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6.4" x14ac:dyDescent="0.25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5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5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5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5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5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8" thickBot="1" x14ac:dyDescent="0.3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4" thickTop="1" thickBot="1" x14ac:dyDescent="0.3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8" thickTop="1" x14ac:dyDescent="0.25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8" x14ac:dyDescent="0.3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5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5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5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5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5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5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5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5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5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5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6.4" x14ac:dyDescent="0.25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9.6" x14ac:dyDescent="0.25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6.4" x14ac:dyDescent="0.25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5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6.4" x14ac:dyDescent="0.25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6.4" x14ac:dyDescent="0.25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5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6.4" x14ac:dyDescent="0.25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6.4" x14ac:dyDescent="0.25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6.4" x14ac:dyDescent="0.25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6.4" x14ac:dyDescent="0.25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6.4" x14ac:dyDescent="0.25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6.4" x14ac:dyDescent="0.25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6.4" x14ac:dyDescent="0.25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6.4" x14ac:dyDescent="0.25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6.4" x14ac:dyDescent="0.25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5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5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5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5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5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5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5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5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5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5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5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6.4" x14ac:dyDescent="0.25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5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5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5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6.4" x14ac:dyDescent="0.25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5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6.4" x14ac:dyDescent="0.25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6.4" x14ac:dyDescent="0.25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6.4" x14ac:dyDescent="0.25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6.4" x14ac:dyDescent="0.25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6.4" x14ac:dyDescent="0.25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5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5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5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5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5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5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5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5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5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6.4" x14ac:dyDescent="0.25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5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5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6.4" x14ac:dyDescent="0.25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5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6.4" x14ac:dyDescent="0.25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6.4" x14ac:dyDescent="0.25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6.4" x14ac:dyDescent="0.25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6.4" x14ac:dyDescent="0.25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6.4" x14ac:dyDescent="0.25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6.4" x14ac:dyDescent="0.25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5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5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5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5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5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5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5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5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5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5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6.4" x14ac:dyDescent="0.25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5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5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5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6.4" x14ac:dyDescent="0.25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6.4" x14ac:dyDescent="0.25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6.4" x14ac:dyDescent="0.25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9.6" x14ac:dyDescent="0.25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5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5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5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5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5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5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5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5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5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6.4" x14ac:dyDescent="0.25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6.4" x14ac:dyDescent="0.25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6.4" x14ac:dyDescent="0.25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9.6" x14ac:dyDescent="0.25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5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5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5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5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5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5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5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5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5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6.4" x14ac:dyDescent="0.25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6.4" x14ac:dyDescent="0.25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6.4" x14ac:dyDescent="0.25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6.4" x14ac:dyDescent="0.25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9.6" x14ac:dyDescent="0.25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5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5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5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5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5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5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5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5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6.4" x14ac:dyDescent="0.25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6.4" x14ac:dyDescent="0.25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6.4" x14ac:dyDescent="0.25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9.6" x14ac:dyDescent="0.25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5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5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5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5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5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5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5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5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6.4" x14ac:dyDescent="0.25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6.4" x14ac:dyDescent="0.25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9.6" x14ac:dyDescent="0.25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5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5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5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5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5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5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5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5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5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5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5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5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5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5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5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5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5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5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5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8" thickBot="1" x14ac:dyDescent="0.3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8" thickBot="1" x14ac:dyDescent="0.3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5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8" x14ac:dyDescent="0.3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6.4" x14ac:dyDescent="0.25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5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5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5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5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5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5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5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5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6.4" x14ac:dyDescent="0.25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5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5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5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5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5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5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8" thickBot="1" x14ac:dyDescent="0.3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8" thickBot="1" x14ac:dyDescent="0.3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5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8" x14ac:dyDescent="0.3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5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6.4" x14ac:dyDescent="0.25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5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5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5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5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5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5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5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5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5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6.4" x14ac:dyDescent="0.25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6.4" x14ac:dyDescent="0.25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6.4" x14ac:dyDescent="0.25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6.4" x14ac:dyDescent="0.25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5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6.4" x14ac:dyDescent="0.25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5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5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5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5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5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5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5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5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5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5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5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5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5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5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5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5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5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5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5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5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5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5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5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5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5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5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5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5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5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8" thickBot="1" x14ac:dyDescent="0.3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8" thickBot="1" x14ac:dyDescent="0.3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5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8" x14ac:dyDescent="0.3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5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6.4" x14ac:dyDescent="0.25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5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5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5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5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5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5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5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5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6.4" x14ac:dyDescent="0.25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6.4" x14ac:dyDescent="0.25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6.4" x14ac:dyDescent="0.25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5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5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5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5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5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5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5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5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5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5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8" thickBot="1" x14ac:dyDescent="0.3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8" thickBot="1" x14ac:dyDescent="0.3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8" thickBot="1" x14ac:dyDescent="0.3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8" thickBot="1" x14ac:dyDescent="0.3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8" thickBot="1" x14ac:dyDescent="0.3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8" x14ac:dyDescent="0.3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5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5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5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7030A0"/>
    <pageSetUpPr fitToPage="1"/>
  </sheetPr>
  <dimension ref="A1:AV839"/>
  <sheetViews>
    <sheetView view="pageBreakPreview" zoomScale="90" zoomScaleNormal="80" zoomScaleSheetLayoutView="90" workbookViewId="0">
      <pane ySplit="4" topLeftCell="A365" activePane="bottomLeft" state="frozen"/>
      <selection pane="bottomLeft" activeCell="A430" sqref="A430"/>
    </sheetView>
  </sheetViews>
  <sheetFormatPr defaultColWidth="9.109375" defaultRowHeight="13.2" outlineLevelCol="2" x14ac:dyDescent="0.25"/>
  <cols>
    <col min="1" max="1" width="14.33203125" style="4" customWidth="1"/>
    <col min="2" max="2" width="52.6640625" style="3" customWidth="1"/>
    <col min="3" max="3" width="12.6640625" style="35" customWidth="1"/>
    <col min="4" max="4" width="7.6640625" style="3" customWidth="1"/>
    <col min="5" max="5" width="10.88671875" style="3" customWidth="1"/>
    <col min="6" max="6" width="12" style="3" customWidth="1" outlineLevel="2"/>
    <col min="7" max="7" width="13.5546875" style="3" customWidth="1" outlineLevel="2"/>
    <col min="8" max="8" width="12" style="3" customWidth="1" outlineLevel="2"/>
    <col min="9" max="9" width="14.44140625" style="3" customWidth="1" outlineLevel="2"/>
    <col min="10" max="10" width="15" style="3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hidden="1" customWidth="1" outlineLevel="1"/>
    <col min="37" max="37" width="13.5546875" style="309" hidden="1" customWidth="1" outlineLevel="1"/>
    <col min="38" max="38" width="12" style="309" hidden="1" customWidth="1" outlineLevel="1"/>
    <col min="39" max="39" width="14.44140625" style="309" hidden="1" customWidth="1" outlineLevel="1"/>
    <col min="40" max="40" width="15" style="309" customWidth="1" collapsed="1"/>
    <col min="41" max="41" width="16.44140625" style="356" customWidth="1"/>
    <col min="42" max="42" width="12" style="356" customWidth="1" outlineLevel="1"/>
    <col min="43" max="43" width="13.5546875" style="356" customWidth="1" outlineLevel="1"/>
    <col min="44" max="44" width="12" style="356" customWidth="1" outlineLevel="1"/>
    <col min="45" max="45" width="14.44140625" style="356" customWidth="1" outlineLevel="1"/>
    <col min="46" max="46" width="15" style="356" customWidth="1"/>
    <col min="47" max="47" width="13.5546875" style="3" hidden="1" customWidth="1"/>
    <col min="48" max="48" width="21.6640625" style="3" hidden="1" customWidth="1"/>
    <col min="49" max="16384" width="9.109375" style="3"/>
  </cols>
  <sheetData>
    <row r="1" spans="1:48" s="392" customFormat="1" ht="35.25" customHeight="1" thickBot="1" x14ac:dyDescent="0.3">
      <c r="D1" s="1046">
        <v>1</v>
      </c>
      <c r="E1" s="1047"/>
      <c r="F1" s="1047"/>
      <c r="G1" s="1047"/>
      <c r="H1" s="1047"/>
      <c r="I1" s="1047"/>
      <c r="J1" s="1047"/>
      <c r="K1" s="1045" t="s">
        <v>578</v>
      </c>
      <c r="L1" s="1045"/>
      <c r="M1" s="1045"/>
      <c r="N1" s="1045"/>
      <c r="O1" s="1045"/>
      <c r="P1" s="1045"/>
      <c r="Q1" s="1048" t="s">
        <v>576</v>
      </c>
      <c r="R1" s="1048"/>
      <c r="S1" s="1048"/>
      <c r="T1" s="1048"/>
      <c r="U1" s="1048"/>
      <c r="V1" s="1048"/>
      <c r="W1" s="1049" t="s">
        <v>577</v>
      </c>
      <c r="X1" s="1049"/>
      <c r="Y1" s="1049"/>
      <c r="Z1" s="1049"/>
      <c r="AA1" s="1049"/>
      <c r="AB1" s="1049"/>
      <c r="AC1" s="1043" t="s">
        <v>580</v>
      </c>
      <c r="AD1" s="1043"/>
      <c r="AE1" s="1043"/>
      <c r="AF1" s="1043"/>
      <c r="AG1" s="1043"/>
      <c r="AH1" s="1043"/>
      <c r="AI1" s="393"/>
      <c r="AJ1" s="393"/>
      <c r="AK1" s="393"/>
      <c r="AL1" s="393"/>
      <c r="AM1" s="393"/>
      <c r="AN1" s="393"/>
      <c r="AO1" s="1044" t="s">
        <v>497</v>
      </c>
      <c r="AP1" s="1044"/>
      <c r="AQ1" s="1044"/>
      <c r="AR1" s="1044"/>
      <c r="AS1" s="1044"/>
      <c r="AT1" s="1044"/>
    </row>
    <row r="2" spans="1:48" customFormat="1" ht="28.2" customHeight="1" x14ac:dyDescent="0.3">
      <c r="A2" s="148" t="s">
        <v>443</v>
      </c>
      <c r="B2" s="149" t="s">
        <v>443</v>
      </c>
      <c r="C2" s="149"/>
      <c r="D2" s="150"/>
      <c r="E2" s="150"/>
      <c r="F2" s="961" t="s">
        <v>444</v>
      </c>
      <c r="G2" s="962"/>
      <c r="H2" s="961" t="s">
        <v>445</v>
      </c>
      <c r="I2" s="962"/>
      <c r="J2" s="151" t="s">
        <v>446</v>
      </c>
      <c r="K2" s="150"/>
      <c r="L2" s="961" t="s">
        <v>444</v>
      </c>
      <c r="M2" s="962"/>
      <c r="N2" s="961" t="s">
        <v>445</v>
      </c>
      <c r="O2" s="962"/>
      <c r="P2" s="151" t="s">
        <v>446</v>
      </c>
      <c r="Q2" s="150"/>
      <c r="R2" s="961" t="s">
        <v>444</v>
      </c>
      <c r="S2" s="962"/>
      <c r="T2" s="961" t="s">
        <v>445</v>
      </c>
      <c r="U2" s="962"/>
      <c r="V2" s="151" t="s">
        <v>446</v>
      </c>
      <c r="W2" s="150"/>
      <c r="X2" s="961" t="s">
        <v>444</v>
      </c>
      <c r="Y2" s="962"/>
      <c r="Z2" s="961" t="s">
        <v>445</v>
      </c>
      <c r="AA2" s="962"/>
      <c r="AB2" s="151" t="s">
        <v>446</v>
      </c>
      <c r="AC2" s="150"/>
      <c r="AD2" s="961" t="s">
        <v>444</v>
      </c>
      <c r="AE2" s="962"/>
      <c r="AF2" s="961" t="s">
        <v>445</v>
      </c>
      <c r="AG2" s="962"/>
      <c r="AH2" s="151" t="s">
        <v>446</v>
      </c>
      <c r="AI2" s="150"/>
      <c r="AJ2" s="961" t="s">
        <v>444</v>
      </c>
      <c r="AK2" s="962"/>
      <c r="AL2" s="961" t="s">
        <v>445</v>
      </c>
      <c r="AM2" s="962"/>
      <c r="AN2" s="151" t="s">
        <v>446</v>
      </c>
      <c r="AO2" s="150"/>
      <c r="AP2" s="961" t="s">
        <v>444</v>
      </c>
      <c r="AQ2" s="962"/>
      <c r="AR2" s="961" t="s">
        <v>445</v>
      </c>
      <c r="AS2" s="962"/>
      <c r="AT2" s="151" t="s">
        <v>446</v>
      </c>
    </row>
    <row r="3" spans="1:48" customFormat="1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.6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6.4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6.4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5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5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5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5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6.4" x14ac:dyDescent="0.25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2.8" x14ac:dyDescent="0.25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5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6.4" x14ac:dyDescent="0.25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5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6.4" x14ac:dyDescent="0.25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6.4" x14ac:dyDescent="0.25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6.4" x14ac:dyDescent="0.25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6.4" x14ac:dyDescent="0.25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6.4" x14ac:dyDescent="0.25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6.4" x14ac:dyDescent="0.25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6.4" x14ac:dyDescent="0.25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5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5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5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5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5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5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5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5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5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5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5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5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5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5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5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5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5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5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5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5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5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5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5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5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5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5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5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5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6.4" x14ac:dyDescent="0.25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5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5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5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5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6.4" x14ac:dyDescent="0.25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5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5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5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5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5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9.6" x14ac:dyDescent="0.25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2.8" x14ac:dyDescent="0.25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6.4" x14ac:dyDescent="0.25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6.4" x14ac:dyDescent="0.25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5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6.4" x14ac:dyDescent="0.25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9.6" x14ac:dyDescent="0.25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9.6" x14ac:dyDescent="0.25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6.4" x14ac:dyDescent="0.25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6.4" x14ac:dyDescent="0.25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5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6.4" x14ac:dyDescent="0.25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5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5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5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5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5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5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5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5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5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6.4" x14ac:dyDescent="0.25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5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5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5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6.4" x14ac:dyDescent="0.25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6.4" x14ac:dyDescent="0.25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5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9.6" x14ac:dyDescent="0.25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5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6.4" x14ac:dyDescent="0.25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5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5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5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5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5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5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5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5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6.4" x14ac:dyDescent="0.25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5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6.4" x14ac:dyDescent="0.25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6.4" x14ac:dyDescent="0.25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5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9.6" x14ac:dyDescent="0.25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5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6.4" x14ac:dyDescent="0.25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5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5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5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5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5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5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6.4" x14ac:dyDescent="0.25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5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6.4" x14ac:dyDescent="0.25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6.4" x14ac:dyDescent="0.25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5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9.6" x14ac:dyDescent="0.25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5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6.4" x14ac:dyDescent="0.25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5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5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5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5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5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5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5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5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5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5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6.4" x14ac:dyDescent="0.25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5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6.4" x14ac:dyDescent="0.25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6.4" x14ac:dyDescent="0.25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5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9.6" x14ac:dyDescent="0.25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5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6.4" x14ac:dyDescent="0.25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5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5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5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5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5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5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5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5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6.4" x14ac:dyDescent="0.25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5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6.4" x14ac:dyDescent="0.25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6.4" x14ac:dyDescent="0.25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5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9.6" x14ac:dyDescent="0.25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5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6.4" x14ac:dyDescent="0.25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5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5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5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5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5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5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5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5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5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6.4" x14ac:dyDescent="0.25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8" x14ac:dyDescent="0.3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6.4" x14ac:dyDescent="0.25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6.4" x14ac:dyDescent="0.25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5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9.6" x14ac:dyDescent="0.25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6.4" x14ac:dyDescent="0.25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5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5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5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5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5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6.4" x14ac:dyDescent="0.25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5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5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9.6" x14ac:dyDescent="0.25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9.6" x14ac:dyDescent="0.25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9.6" x14ac:dyDescent="0.25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5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5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5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5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6.4" x14ac:dyDescent="0.25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6.4" x14ac:dyDescent="0.25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6.4" x14ac:dyDescent="0.25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5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5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52.8" x14ac:dyDescent="0.25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9.6" x14ac:dyDescent="0.25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9.6" x14ac:dyDescent="0.25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5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5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5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6.4" x14ac:dyDescent="0.25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5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6.4" x14ac:dyDescent="0.25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5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5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5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6.4" x14ac:dyDescent="0.25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9.6" x14ac:dyDescent="0.25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9.6" x14ac:dyDescent="0.25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9.6" x14ac:dyDescent="0.25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5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5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5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5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5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5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6.4" x14ac:dyDescent="0.25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5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5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5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5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8" thickBot="1" x14ac:dyDescent="0.3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4" thickTop="1" thickBot="1" x14ac:dyDescent="0.3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8" thickTop="1" x14ac:dyDescent="0.25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8" x14ac:dyDescent="0.3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5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5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5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5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9.6" x14ac:dyDescent="0.25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2.8" x14ac:dyDescent="0.25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6.4" x14ac:dyDescent="0.25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5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9.6" x14ac:dyDescent="0.25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2.8" x14ac:dyDescent="0.25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6.4" x14ac:dyDescent="0.25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5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9.6" x14ac:dyDescent="0.25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2.8" x14ac:dyDescent="0.25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5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5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5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9.6" x14ac:dyDescent="0.25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2.8" x14ac:dyDescent="0.25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5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5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9.6" x14ac:dyDescent="0.25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2.8" x14ac:dyDescent="0.25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5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5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9.6" x14ac:dyDescent="0.25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2.8" x14ac:dyDescent="0.25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5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5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26.4" x14ac:dyDescent="0.25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5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5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5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5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9.6" x14ac:dyDescent="0.25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9.6" x14ac:dyDescent="0.25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6.4" x14ac:dyDescent="0.25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6.4" x14ac:dyDescent="0.25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5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9.6" x14ac:dyDescent="0.25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9.6" x14ac:dyDescent="0.25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6.4" x14ac:dyDescent="0.25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5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5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9.6" x14ac:dyDescent="0.25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9.6" x14ac:dyDescent="0.25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6.4" x14ac:dyDescent="0.25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5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5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5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5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9.6" x14ac:dyDescent="0.25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9.6" x14ac:dyDescent="0.25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5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5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5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5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5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5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6.4" x14ac:dyDescent="0.25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5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5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5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5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6.4" x14ac:dyDescent="0.25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40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6.4" x14ac:dyDescent="0.25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5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6.4" x14ac:dyDescent="0.25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6.4" x14ac:dyDescent="0.25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5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6.4" x14ac:dyDescent="0.25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6.4" x14ac:dyDescent="0.25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5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6.4" x14ac:dyDescent="0.25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6.4" x14ac:dyDescent="0.25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5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5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30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5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9.6" x14ac:dyDescent="0.25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9.6" x14ac:dyDescent="0.25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5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5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5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5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5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5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6.4" x14ac:dyDescent="0.25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5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5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5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5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6.4" x14ac:dyDescent="0.25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6.4" x14ac:dyDescent="0.25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5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6.4" x14ac:dyDescent="0.25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6.4" x14ac:dyDescent="0.25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5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6.4" x14ac:dyDescent="0.25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6.4" x14ac:dyDescent="0.25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5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6.4" x14ac:dyDescent="0.25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6.4" x14ac:dyDescent="0.25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5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5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5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9.6" x14ac:dyDescent="0.25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5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5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5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5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5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5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5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5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5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5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5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5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5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6.4" x14ac:dyDescent="0.25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5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5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6.4" x14ac:dyDescent="0.25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6.4" x14ac:dyDescent="0.25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5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6.4" x14ac:dyDescent="0.25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6.4" x14ac:dyDescent="0.25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5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5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5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9.6" x14ac:dyDescent="0.25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5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5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5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5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5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5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5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6.4" x14ac:dyDescent="0.25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5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5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6.4" x14ac:dyDescent="0.25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6.4" x14ac:dyDescent="0.25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5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6.4" x14ac:dyDescent="0.25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6.4" x14ac:dyDescent="0.25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5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5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'[6]кс-2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5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9.6" x14ac:dyDescent="0.25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5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5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5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5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5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5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6.4" x14ac:dyDescent="0.25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5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5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6.4" x14ac:dyDescent="0.25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6.4" x14ac:dyDescent="0.25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5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6.4" x14ac:dyDescent="0.25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6.4" x14ac:dyDescent="0.25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5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5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5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9.6" x14ac:dyDescent="0.25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5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5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5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5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5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5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5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5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5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5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5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6.4" x14ac:dyDescent="0.25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5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5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6.4" x14ac:dyDescent="0.25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6.4" x14ac:dyDescent="0.25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5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6.4" x14ac:dyDescent="0.25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6.4" x14ac:dyDescent="0.25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5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5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5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5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5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5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5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5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5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6.4" x14ac:dyDescent="0.25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6.4" x14ac:dyDescent="0.25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5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6.4" x14ac:dyDescent="0.25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5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5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5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5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5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5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5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5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5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6.4" x14ac:dyDescent="0.25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6.4" x14ac:dyDescent="0.25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5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6.4" x14ac:dyDescent="0.25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5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5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5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5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5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5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5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5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5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5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5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5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5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6.4" x14ac:dyDescent="0.25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5"/>
        <v>44060.625000000007</v>
      </c>
      <c r="H458" s="488">
        <v>1617</v>
      </c>
      <c r="I458" s="488">
        <f t="shared" si="676"/>
        <v>37997.883000000002</v>
      </c>
      <c r="J458" s="489">
        <f t="shared" ref="J458:J459" si="770">G458+I458</f>
        <v>82058.508000000002</v>
      </c>
      <c r="K458" s="802">
        <f>29.006-5.507</f>
        <v>23.499000000000002</v>
      </c>
      <c r="L458" s="93">
        <v>1875</v>
      </c>
      <c r="M458" s="93">
        <f t="shared" si="747"/>
        <v>44060.625000000007</v>
      </c>
      <c r="N458" s="93">
        <v>1617</v>
      </c>
      <c r="O458" s="93">
        <f t="shared" si="748"/>
        <v>37997.883000000002</v>
      </c>
      <c r="P458" s="94">
        <f t="shared" ref="P458:P459" si="771">M458+O458</f>
        <v>82058.508000000002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5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5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6.4" x14ac:dyDescent="0.25">
      <c r="A461" s="783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802">
        <f>12.663-6.023</f>
        <v>6.6400000000000006</v>
      </c>
      <c r="L461" s="93">
        <v>1875</v>
      </c>
      <c r="M461" s="93">
        <f t="shared" si="747"/>
        <v>12450.000000000002</v>
      </c>
      <c r="N461" s="93">
        <v>2132</v>
      </c>
      <c r="O461" s="93">
        <f t="shared" si="748"/>
        <v>14156.480000000001</v>
      </c>
      <c r="P461" s="94">
        <f t="shared" ref="P461:P462" si="777">M461+O461</f>
        <v>26606.480000000003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-8.8817841970012523E-16</v>
      </c>
      <c r="AP461" s="361">
        <v>1875</v>
      </c>
      <c r="AQ461" s="361">
        <f t="shared" si="762"/>
        <v>-1.6653345369377348E-12</v>
      </c>
      <c r="AR461" s="361">
        <v>2132</v>
      </c>
      <c r="AS461" s="361">
        <f t="shared" si="763"/>
        <v>-1.893596390800667E-12</v>
      </c>
      <c r="AT461" s="362">
        <f t="shared" si="709"/>
        <v>-3.5589309277384018E-12</v>
      </c>
      <c r="AU461" s="44">
        <f t="shared" si="701"/>
        <v>-3.637978807091713E-12</v>
      </c>
      <c r="AV461" s="44">
        <f t="shared" si="702"/>
        <v>7.9047879353311146E-14</v>
      </c>
    </row>
    <row r="462" spans="1:48" ht="26.4" x14ac:dyDescent="0.25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5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6.4" x14ac:dyDescent="0.25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5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5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5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5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5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5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5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5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5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5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5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5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5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6.4" x14ac:dyDescent="0.25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40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5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5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5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6.4" x14ac:dyDescent="0.25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6.4" x14ac:dyDescent="0.25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5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6.4" x14ac:dyDescent="0.25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5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5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5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6.4" x14ac:dyDescent="0.25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6.4" x14ac:dyDescent="0.25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5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6.4" x14ac:dyDescent="0.25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6.4" x14ac:dyDescent="0.25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5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6.4" x14ac:dyDescent="0.25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6.4" x14ac:dyDescent="0.25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5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5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5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2.8" x14ac:dyDescent="0.25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5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5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5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6.4" x14ac:dyDescent="0.25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7" thickBot="1" x14ac:dyDescent="0.3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6.4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2.8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6.4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6.4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6.4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6.4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6.4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6.4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6.4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6.4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6.4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6.4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5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8" thickBot="1" x14ac:dyDescent="0.3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4" thickTop="1" thickBot="1" x14ac:dyDescent="0.3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41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8" thickTop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8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6.4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6.4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6.4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9.6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2.8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9.6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6.4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6.4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9.6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9.6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9.6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9.6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9.6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9.6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9.6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6.4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6.4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6.4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6.4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6.4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9.6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9.6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9.6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9.6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6.4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6.4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6.4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6.4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9.6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9.6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9.6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9.6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9.6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6.4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6.4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6.4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6.4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9.6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9.6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9.6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6.4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6.4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9.6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9.6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9.6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6.4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6.4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9.6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9.6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9.6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9.6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6.4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6.4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9.6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9.6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9.6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6" si="1072">AT673-AU673</f>
        <v>0</v>
      </c>
    </row>
    <row r="674" spans="1:48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6.4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6.4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9.6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9.6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6.4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>
        <f t="shared" si="1072"/>
        <v>-188195</v>
      </c>
    </row>
    <row r="699" spans="1:48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8" thickBot="1" x14ac:dyDescent="0.3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8" thickBot="1" x14ac:dyDescent="0.3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8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6.4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>
        <f t="shared" si="1072"/>
        <v>-42416</v>
      </c>
    </row>
    <row r="708" spans="1:48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>
        <f t="shared" si="1072"/>
        <v>-3846</v>
      </c>
    </row>
    <row r="709" spans="1:48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>
        <f t="shared" si="1072"/>
        <v>-158780</v>
      </c>
    </row>
    <row r="710" spans="1:48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>
        <f t="shared" si="1072"/>
        <v>-867</v>
      </c>
    </row>
    <row r="711" spans="1:48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>
        <f t="shared" si="1072"/>
        <v>-14960</v>
      </c>
    </row>
    <row r="712" spans="1:48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>
        <f t="shared" si="1072"/>
        <v>-22000</v>
      </c>
    </row>
    <row r="713" spans="1:48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>
        <f t="shared" si="1072"/>
        <v>-31250</v>
      </c>
    </row>
    <row r="714" spans="1:48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>
        <f t="shared" si="1072"/>
        <v>-12800</v>
      </c>
    </row>
    <row r="715" spans="1:48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>
        <f t="shared" si="1072"/>
        <v>-17000</v>
      </c>
    </row>
    <row r="716" spans="1:48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6.4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>
        <f t="shared" si="1072"/>
        <v>-90480</v>
      </c>
    </row>
    <row r="722" spans="1:48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>
        <f t="shared" si="1072"/>
        <v>-618450</v>
      </c>
    </row>
    <row r="723" spans="1:48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>
        <f t="shared" si="1072"/>
        <v>-254100</v>
      </c>
    </row>
    <row r="724" spans="1:48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>
        <f t="shared" si="1072"/>
        <v>-246715</v>
      </c>
    </row>
    <row r="725" spans="1:48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>
        <f t="shared" si="1072"/>
        <v>-9180</v>
      </c>
    </row>
    <row r="726" spans="1:48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>
        <f t="shared" si="1072"/>
        <v>-12000</v>
      </c>
    </row>
    <row r="727" spans="1:48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8" thickBot="1" x14ac:dyDescent="0.3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8" thickBot="1" x14ac:dyDescent="0.3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8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6.4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>
        <f t="shared" si="1072"/>
        <v>-3856</v>
      </c>
    </row>
    <row r="737" spans="1:48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>
        <f t="shared" si="1178"/>
        <v>-168120</v>
      </c>
    </row>
    <row r="741" spans="1:48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>
        <f t="shared" si="1178"/>
        <v>-1445</v>
      </c>
    </row>
    <row r="742" spans="1:48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>
        <f t="shared" si="1178"/>
        <v>-14960</v>
      </c>
    </row>
    <row r="743" spans="1:48" ht="26.4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6.4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5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>
        <f t="shared" si="1178"/>
        <v>-152906</v>
      </c>
    </row>
    <row r="748" spans="1:48" ht="55.5" customHeight="1" x14ac:dyDescent="0.25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>
        <f t="shared" si="1178"/>
        <v>-917436</v>
      </c>
    </row>
    <row r="749" spans="1:48" ht="55.5" customHeight="1" x14ac:dyDescent="0.25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5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6.4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6.4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6.4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6.4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6.4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6.4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>
        <f t="shared" si="1178"/>
        <v>-575000</v>
      </c>
    </row>
    <row r="768" spans="1:48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>
        <f t="shared" si="1178"/>
        <v>-78200</v>
      </c>
    </row>
    <row r="772" spans="1:48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>
        <f t="shared" si="1178"/>
        <v>-35815</v>
      </c>
    </row>
    <row r="774" spans="1:48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>
        <f t="shared" si="1178"/>
        <v>-8620</v>
      </c>
    </row>
    <row r="775" spans="1:48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>
        <f t="shared" si="1178"/>
        <v>-737670</v>
      </c>
    </row>
    <row r="776" spans="1:48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>
        <f t="shared" si="1178"/>
        <v>-108400</v>
      </c>
    </row>
    <row r="777" spans="1:48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>
        <f t="shared" si="1178"/>
        <v>-772000</v>
      </c>
    </row>
    <row r="778" spans="1:48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>
        <f t="shared" si="1178"/>
        <v>-119280</v>
      </c>
    </row>
    <row r="779" spans="1:48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>
        <f t="shared" si="1178"/>
        <v>-1531930</v>
      </c>
    </row>
    <row r="780" spans="1:48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>
        <f t="shared" si="1178"/>
        <v>-952640</v>
      </c>
    </row>
    <row r="781" spans="1:48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>
        <f t="shared" si="1178"/>
        <v>-957190</v>
      </c>
    </row>
    <row r="782" spans="1:48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>
        <f t="shared" si="1178"/>
        <v>-15300</v>
      </c>
    </row>
    <row r="783" spans="1:48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>
        <f t="shared" si="1178"/>
        <v>-15000</v>
      </c>
    </row>
    <row r="784" spans="1:48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5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8" thickBot="1" x14ac:dyDescent="0.3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8" thickBot="1" x14ac:dyDescent="0.3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8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6.4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>
        <f t="shared" si="1224"/>
        <v>-3856</v>
      </c>
    </row>
    <row r="804" spans="1:48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>
        <f t="shared" si="1224"/>
        <v>-12820</v>
      </c>
    </row>
    <row r="805" spans="1:48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>
        <f t="shared" si="1224"/>
        <v>-242840</v>
      </c>
    </row>
    <row r="806" spans="1:48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>
        <f t="shared" si="1224"/>
        <v>-867</v>
      </c>
    </row>
    <row r="807" spans="1:48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>
        <f t="shared" si="1224"/>
        <v>-22440</v>
      </c>
    </row>
    <row r="808" spans="1:48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>
        <f t="shared" si="1224"/>
        <v>-600625</v>
      </c>
    </row>
    <row r="810" spans="1:48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>
        <f t="shared" si="1224"/>
        <v>-326740</v>
      </c>
    </row>
    <row r="812" spans="1:48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6.4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6.4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6.4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>
        <f t="shared" si="1224"/>
        <v>-120640</v>
      </c>
    </row>
    <row r="817" spans="1:48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>
        <f t="shared" si="1224"/>
        <v>-293760</v>
      </c>
    </row>
    <row r="818" spans="1:48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>
        <f t="shared" si="1224"/>
        <v>-977795</v>
      </c>
    </row>
    <row r="819" spans="1:48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>
        <f t="shared" si="1224"/>
        <v>-1498840</v>
      </c>
    </row>
    <row r="820" spans="1:48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>
        <f t="shared" si="1224"/>
        <v>-9180</v>
      </c>
    </row>
    <row r="821" spans="1:48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>
        <f t="shared" si="1224"/>
        <v>-12000</v>
      </c>
    </row>
    <row r="822" spans="1:48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8" thickBot="1" x14ac:dyDescent="0.3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8" thickBot="1" x14ac:dyDescent="0.3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8" thickBot="1" x14ac:dyDescent="0.3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8" thickBot="1" x14ac:dyDescent="0.3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46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-13011210.000000007</v>
      </c>
    </row>
    <row r="831" spans="1:48" ht="13.8" thickBot="1" x14ac:dyDescent="0.3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46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8" x14ac:dyDescent="0.3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-10842675.000000007</v>
      </c>
    </row>
    <row r="833" spans="7:46" x14ac:dyDescent="0.25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5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5">
      <c r="J835" s="44">
        <v>64022106.350000001</v>
      </c>
      <c r="P835" s="105">
        <f>P830-P833</f>
        <v>-196640.56100000069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5">
      <c r="AT836" s="391"/>
    </row>
    <row r="837" spans="7:46" x14ac:dyDescent="0.25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716852.87179999985</v>
      </c>
      <c r="AO837" s="391">
        <f>J830-AO834</f>
        <v>16246191.280855581</v>
      </c>
      <c r="AT837" s="391"/>
    </row>
    <row r="838" spans="7:46" x14ac:dyDescent="0.25">
      <c r="P838" s="105">
        <f>P830/1.2</f>
        <v>11760597.631545311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12941115.340879649</v>
      </c>
    </row>
    <row r="839" spans="7:46" x14ac:dyDescent="0.25">
      <c r="AT839" s="391"/>
    </row>
  </sheetData>
  <autoFilter ref="A8:AV828" xr:uid="{00000000-0009-0000-0000-000002000000}"/>
  <mergeCells count="20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AO1:AT1"/>
    <mergeCell ref="AP2:AQ2"/>
    <mergeCell ref="AR2:AS2"/>
    <mergeCell ref="AD2:AE2"/>
  </mergeCells>
  <pageMargins left="0.7" right="0.7" top="0.75" bottom="0.75" header="0.3" footer="0.3"/>
  <pageSetup paperSize="9" scale="1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K41" sqref="K41:L41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856"/>
      <c r="F1" s="856"/>
      <c r="G1" s="856"/>
      <c r="H1" s="977" t="s">
        <v>525</v>
      </c>
      <c r="I1" s="977"/>
      <c r="J1" s="977"/>
      <c r="K1" s="977"/>
      <c r="L1" s="977"/>
    </row>
    <row r="2" spans="1:12" x14ac:dyDescent="0.3">
      <c r="A2" s="856"/>
      <c r="B2" s="856"/>
      <c r="C2" s="856"/>
      <c r="D2" s="856"/>
      <c r="E2" s="856"/>
      <c r="F2" s="856"/>
      <c r="G2" s="856"/>
      <c r="H2" s="977" t="s">
        <v>526</v>
      </c>
      <c r="I2" s="977"/>
      <c r="J2" s="977"/>
      <c r="K2" s="977"/>
      <c r="L2" s="977"/>
    </row>
    <row r="3" spans="1:12" x14ac:dyDescent="0.3">
      <c r="A3" s="856"/>
      <c r="B3" s="856"/>
      <c r="C3" s="856"/>
      <c r="D3" s="856"/>
      <c r="E3" s="856"/>
      <c r="F3" s="856"/>
      <c r="G3" s="856"/>
      <c r="H3" s="977" t="s">
        <v>527</v>
      </c>
      <c r="I3" s="977"/>
      <c r="J3" s="977"/>
      <c r="K3" s="977"/>
      <c r="L3" s="977"/>
    </row>
    <row r="4" spans="1:12" x14ac:dyDescent="0.3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978" t="s">
        <v>528</v>
      </c>
      <c r="L4" s="979"/>
    </row>
    <row r="5" spans="1:12" x14ac:dyDescent="0.3">
      <c r="A5" s="856"/>
      <c r="B5" s="856"/>
      <c r="C5" s="856"/>
      <c r="D5" s="856"/>
      <c r="E5" s="856"/>
      <c r="F5" s="856"/>
      <c r="G5" s="856"/>
      <c r="H5" s="856"/>
      <c r="I5" s="977" t="s">
        <v>501</v>
      </c>
      <c r="J5" s="977"/>
      <c r="K5" s="978">
        <v>322005</v>
      </c>
      <c r="L5" s="979"/>
    </row>
    <row r="6" spans="1:12" x14ac:dyDescent="0.3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853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856"/>
      <c r="K8" s="854"/>
      <c r="L8" s="855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853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856"/>
      <c r="K10" s="854"/>
      <c r="L10" s="855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853"/>
      <c r="K11" s="989" t="str">
        <f>IF([3]Source!Y15&lt;&gt;"",[3]Source!Y15,"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853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3">
      <c r="A14" s="856"/>
      <c r="B14" s="856"/>
      <c r="C14" s="856"/>
      <c r="D14" s="856"/>
      <c r="E14" s="856"/>
      <c r="F14" s="856"/>
      <c r="G14" s="856"/>
      <c r="H14" s="977" t="s">
        <v>531</v>
      </c>
      <c r="I14" s="977"/>
      <c r="J14" s="991"/>
      <c r="K14" s="978" t="str">
        <f>IF([3]Source!AC15&lt;&gt;"",[3]Source!AC15," ")</f>
        <v xml:space="preserve"> </v>
      </c>
      <c r="L14" s="979"/>
    </row>
    <row r="15" spans="1:12" x14ac:dyDescent="0.3">
      <c r="A15" s="856"/>
      <c r="B15" s="856"/>
      <c r="C15" s="856"/>
      <c r="D15" s="856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856"/>
      <c r="B16" s="856"/>
      <c r="C16" s="856"/>
      <c r="D16" s="856"/>
      <c r="E16" s="856"/>
      <c r="F16" s="856"/>
      <c r="G16" s="856"/>
      <c r="H16" s="856"/>
      <c r="I16" s="992" t="s">
        <v>516</v>
      </c>
      <c r="J16" s="993"/>
      <c r="K16" s="994">
        <v>45198</v>
      </c>
      <c r="L16" s="995"/>
    </row>
    <row r="17" spans="1:30" x14ac:dyDescent="0.3">
      <c r="A17" s="856"/>
      <c r="B17" s="856"/>
      <c r="C17" s="856"/>
      <c r="D17" s="856"/>
      <c r="E17" s="977" t="s">
        <v>581</v>
      </c>
      <c r="F17" s="977"/>
      <c r="G17" s="977"/>
      <c r="H17" s="977"/>
      <c r="I17" s="981" t="s">
        <v>514</v>
      </c>
      <c r="J17" s="982"/>
      <c r="K17" s="983" t="s">
        <v>624</v>
      </c>
      <c r="L17" s="984"/>
    </row>
    <row r="18" spans="1:30" x14ac:dyDescent="0.3">
      <c r="A18" s="856"/>
      <c r="B18" s="856"/>
      <c r="C18" s="856"/>
      <c r="D18" s="856"/>
      <c r="E18" s="928"/>
      <c r="F18" s="928"/>
      <c r="G18" s="928"/>
      <c r="H18" s="928"/>
      <c r="I18" s="992" t="s">
        <v>516</v>
      </c>
      <c r="J18" s="993"/>
      <c r="K18" s="994">
        <v>45505</v>
      </c>
      <c r="L18" s="995"/>
    </row>
    <row r="19" spans="1:30" x14ac:dyDescent="0.3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5">
      <c r="A20" s="605"/>
      <c r="B20" s="605"/>
      <c r="C20" s="605"/>
      <c r="D20" s="605"/>
      <c r="E20" s="996" t="s">
        <v>533</v>
      </c>
      <c r="F20" s="997"/>
      <c r="G20" s="996" t="s">
        <v>534</v>
      </c>
      <c r="H20" s="1000"/>
      <c r="I20" s="996" t="s">
        <v>520</v>
      </c>
      <c r="J20" s="997"/>
      <c r="K20" s="997"/>
      <c r="L20" s="1000"/>
    </row>
    <row r="21" spans="1:30" s="606" customFormat="1" x14ac:dyDescent="0.25">
      <c r="A21" s="605"/>
      <c r="B21" s="605"/>
      <c r="C21" s="605"/>
      <c r="D21" s="605"/>
      <c r="E21" s="998"/>
      <c r="F21" s="999"/>
      <c r="G21" s="998"/>
      <c r="H21" s="1001"/>
      <c r="I21" s="1002" t="s">
        <v>521</v>
      </c>
      <c r="J21" s="1003"/>
      <c r="K21" s="1002" t="s">
        <v>522</v>
      </c>
      <c r="L21" s="1004"/>
    </row>
    <row r="22" spans="1:30" x14ac:dyDescent="0.3">
      <c r="A22" s="856"/>
      <c r="B22" s="856"/>
      <c r="C22" s="856"/>
      <c r="D22" s="856"/>
      <c r="E22" s="986">
        <v>5</v>
      </c>
      <c r="F22" s="1006"/>
      <c r="G22" s="994">
        <v>45524</v>
      </c>
      <c r="H22" s="995"/>
      <c r="I22" s="994">
        <v>45464</v>
      </c>
      <c r="J22" s="1007"/>
      <c r="K22" s="994">
        <f>G22</f>
        <v>45524</v>
      </c>
      <c r="L22" s="995"/>
    </row>
    <row r="23" spans="1:30" x14ac:dyDescent="0.3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3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3">
      <c r="A25" s="1008" t="s">
        <v>535</v>
      </c>
      <c r="B25" s="1008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</row>
    <row r="26" spans="1:30" ht="20.399999999999999" x14ac:dyDescent="0.3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'вдц+кс-6 (корр)'!J830</f>
        <v>64011695.6106143</v>
      </c>
    </row>
    <row r="27" spans="1:30" ht="16.2" thickBot="1" x14ac:dyDescent="0.3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3">
      <c r="A28" s="1050" t="s">
        <v>536</v>
      </c>
      <c r="B28" s="1052" t="s">
        <v>537</v>
      </c>
      <c r="C28" s="1052"/>
      <c r="D28" s="1052"/>
      <c r="E28" s="1052"/>
      <c r="F28" s="1052" t="s">
        <v>538</v>
      </c>
      <c r="G28" s="1052" t="s">
        <v>539</v>
      </c>
      <c r="H28" s="1052"/>
      <c r="I28" s="1052"/>
      <c r="J28" s="1052"/>
      <c r="K28" s="1052"/>
      <c r="L28" s="1053"/>
      <c r="M28" s="595" t="s">
        <v>584</v>
      </c>
      <c r="N28" s="748">
        <f>N26-T35</f>
        <v>16246191.280855581</v>
      </c>
      <c r="O28" s="747">
        <f>'вдц+кс-6 (корр)'!AT830</f>
        <v>15529338.409055578</v>
      </c>
      <c r="P28" s="748">
        <f>N28-O28</f>
        <v>716852.87180000357</v>
      </c>
      <c r="Q28" s="748"/>
    </row>
    <row r="29" spans="1:30" ht="15" customHeight="1" x14ac:dyDescent="0.3">
      <c r="A29" s="1051"/>
      <c r="B29" s="1005"/>
      <c r="C29" s="1005"/>
      <c r="D29" s="1005"/>
      <c r="E29" s="1005"/>
      <c r="F29" s="1005"/>
      <c r="G29" s="1005" t="s">
        <v>540</v>
      </c>
      <c r="H29" s="1005"/>
      <c r="I29" s="1005" t="s">
        <v>541</v>
      </c>
      <c r="J29" s="1005"/>
      <c r="K29" s="1005" t="s">
        <v>542</v>
      </c>
      <c r="L29" s="1054"/>
    </row>
    <row r="30" spans="1:30" ht="15" customHeight="1" x14ac:dyDescent="0.3">
      <c r="A30" s="1051"/>
      <c r="B30" s="1005"/>
      <c r="C30" s="1005"/>
      <c r="D30" s="1005"/>
      <c r="E30" s="1005"/>
      <c r="F30" s="1005"/>
      <c r="G30" s="1005"/>
      <c r="H30" s="1005"/>
      <c r="I30" s="1005"/>
      <c r="J30" s="1005"/>
      <c r="K30" s="1005"/>
      <c r="L30" s="1054"/>
    </row>
    <row r="31" spans="1:30" ht="15" customHeight="1" x14ac:dyDescent="0.3">
      <c r="A31" s="1051"/>
      <c r="B31" s="1005"/>
      <c r="C31" s="1005"/>
      <c r="D31" s="1005"/>
      <c r="E31" s="1005"/>
      <c r="F31" s="1005"/>
      <c r="G31" s="1005"/>
      <c r="H31" s="1005"/>
      <c r="I31" s="1005"/>
      <c r="J31" s="1005"/>
      <c r="K31" s="1005"/>
      <c r="L31" s="1054"/>
    </row>
    <row r="32" spans="1:30" ht="15.75" customHeight="1" x14ac:dyDescent="0.3">
      <c r="A32" s="918">
        <v>1</v>
      </c>
      <c r="B32" s="1009">
        <v>2</v>
      </c>
      <c r="C32" s="1009"/>
      <c r="D32" s="1009"/>
      <c r="E32" s="1009"/>
      <c r="F32" s="851">
        <v>3</v>
      </c>
      <c r="G32" s="1009">
        <v>4</v>
      </c>
      <c r="H32" s="1009"/>
      <c r="I32" s="1009">
        <v>5</v>
      </c>
      <c r="J32" s="1009"/>
      <c r="K32" s="1009">
        <v>6</v>
      </c>
      <c r="L32" s="1070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919"/>
      <c r="B33" s="1010" t="s">
        <v>543</v>
      </c>
      <c r="C33" s="1010"/>
      <c r="D33" s="1010"/>
      <c r="E33" s="1010"/>
      <c r="F33" s="611"/>
      <c r="G33" s="1058">
        <f>G35+G37</f>
        <v>39804586.941465601</v>
      </c>
      <c r="H33" s="1059"/>
      <c r="I33" s="1058">
        <f>G33</f>
        <v>39804586.941465601</v>
      </c>
      <c r="J33" s="1059"/>
      <c r="K33" s="1071">
        <f>R33</f>
        <v>2540814.7062279792</v>
      </c>
      <c r="L33" s="1072"/>
      <c r="M33" s="922" t="s">
        <v>635</v>
      </c>
      <c r="N33" s="923">
        <f>'кс-3 №1'!K33</f>
        <v>11924464.765711978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№5'!J851/1.2</f>
        <v>2540814.7062279792</v>
      </c>
      <c r="S33" s="924">
        <f>SUM(N33:R33)</f>
        <v>40403841.302298933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5">
      <c r="A34" s="919"/>
      <c r="B34" s="1062" t="s">
        <v>630</v>
      </c>
      <c r="C34" s="1063"/>
      <c r="D34" s="1063"/>
      <c r="E34" s="1064"/>
      <c r="F34" s="611"/>
      <c r="G34" s="1058"/>
      <c r="H34" s="1059"/>
      <c r="I34" s="1058"/>
      <c r="J34" s="1059"/>
      <c r="K34" s="1060">
        <f>K33</f>
        <v>2540814.7062279792</v>
      </c>
      <c r="L34" s="1061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5">
      <c r="A35" s="919"/>
      <c r="B35" s="1055" t="s">
        <v>636</v>
      </c>
      <c r="C35" s="1056"/>
      <c r="D35" s="1056"/>
      <c r="E35" s="1057"/>
      <c r="F35" s="611"/>
      <c r="G35" s="1058">
        <f>N33+O33+P33+Q33+R33</f>
        <v>40403841.302298933</v>
      </c>
      <c r="H35" s="1059"/>
      <c r="I35" s="1058">
        <f>G35</f>
        <v>40403841.302298933</v>
      </c>
      <c r="J35" s="1059"/>
      <c r="K35" s="1060"/>
      <c r="L35" s="1061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39804586.941465601</v>
      </c>
      <c r="T35" s="614">
        <f>S35*1.2</f>
        <v>47765504.329758719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5">
      <c r="A36" s="919"/>
      <c r="B36" s="1065" t="s">
        <v>631</v>
      </c>
      <c r="C36" s="1066"/>
      <c r="D36" s="1066"/>
      <c r="E36" s="1067"/>
      <c r="F36" s="611"/>
      <c r="G36" s="916"/>
      <c r="H36" s="917"/>
      <c r="I36" s="916"/>
      <c r="J36" s="917"/>
      <c r="K36" s="1060"/>
      <c r="L36" s="1061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5">
      <c r="A37" s="919"/>
      <c r="B37" s="1062" t="s">
        <v>632</v>
      </c>
      <c r="C37" s="1063"/>
      <c r="D37" s="1063"/>
      <c r="E37" s="1064"/>
      <c r="F37" s="611"/>
      <c r="G37" s="1068">
        <f>S34</f>
        <v>-599254.36083333334</v>
      </c>
      <c r="H37" s="1069"/>
      <c r="I37" s="1068">
        <f>G37</f>
        <v>-599254.36083333334</v>
      </c>
      <c r="J37" s="1069"/>
      <c r="K37" s="1060"/>
      <c r="L37" s="1061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2" thickBot="1" x14ac:dyDescent="0.3">
      <c r="A38" s="920"/>
      <c r="B38" s="1075" t="s">
        <v>633</v>
      </c>
      <c r="C38" s="1075"/>
      <c r="D38" s="1075"/>
      <c r="E38" s="1075"/>
      <c r="F38" s="921"/>
      <c r="G38" s="1076">
        <v>0</v>
      </c>
      <c r="H38" s="1076"/>
      <c r="I38" s="1077">
        <v>0</v>
      </c>
      <c r="J38" s="1078"/>
      <c r="K38" s="1079"/>
      <c r="L38" s="1080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5">
      <c r="A39" s="1017" t="s">
        <v>544</v>
      </c>
      <c r="B39" s="1017"/>
      <c r="C39" s="1017"/>
      <c r="D39" s="1017"/>
      <c r="E39" s="1017"/>
      <c r="F39" s="1017"/>
      <c r="G39" s="1081">
        <f>G33</f>
        <v>39804586.941465601</v>
      </c>
      <c r="H39" s="1082"/>
      <c r="I39" s="1081">
        <f>I33</f>
        <v>39804586.941465601</v>
      </c>
      <c r="J39" s="1082"/>
      <c r="K39" s="1083">
        <f>K33</f>
        <v>2540814.7062279792</v>
      </c>
      <c r="L39" s="1084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5">
      <c r="A40" s="1020" t="s">
        <v>545</v>
      </c>
      <c r="B40" s="1020"/>
      <c r="C40" s="1020"/>
      <c r="D40" s="1020"/>
      <c r="E40" s="1020"/>
      <c r="F40" s="1020"/>
      <c r="G40" s="1016"/>
      <c r="H40" s="1016"/>
      <c r="I40" s="1016"/>
      <c r="J40" s="1016"/>
      <c r="K40" s="1016">
        <f>0.2*K39</f>
        <v>508162.94124559587</v>
      </c>
      <c r="L40" s="1016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5">
      <c r="A41" s="1017" t="s">
        <v>546</v>
      </c>
      <c r="B41" s="1017"/>
      <c r="C41" s="1017"/>
      <c r="D41" s="1017"/>
      <c r="E41" s="1017"/>
      <c r="F41" s="1017"/>
      <c r="G41" s="1022"/>
      <c r="H41" s="1022"/>
      <c r="I41" s="1022"/>
      <c r="J41" s="1022"/>
      <c r="K41" s="1022">
        <f>K39+K40</f>
        <v>3048977.6474735751</v>
      </c>
      <c r="L41" s="1022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5">
      <c r="A42" s="1020" t="s">
        <v>568</v>
      </c>
      <c r="B42" s="1020"/>
      <c r="C42" s="1020"/>
      <c r="D42" s="1020"/>
      <c r="E42" s="1020"/>
      <c r="F42" s="1020"/>
      <c r="G42" s="1073"/>
      <c r="H42" s="1073"/>
      <c r="I42" s="1073"/>
      <c r="J42" s="1073"/>
      <c r="K42" s="1074">
        <f>0.5498*K41</f>
        <v>1676327.9105809715</v>
      </c>
      <c r="L42" s="1074"/>
    </row>
    <row r="43" spans="1:30" s="615" customFormat="1" ht="15.75" customHeight="1" x14ac:dyDescent="0.25">
      <c r="A43" s="1017" t="s">
        <v>547</v>
      </c>
      <c r="B43" s="1017"/>
      <c r="C43" s="1017"/>
      <c r="D43" s="1017"/>
      <c r="E43" s="1017"/>
      <c r="F43" s="1017"/>
      <c r="G43" s="1021"/>
      <c r="H43" s="1021"/>
      <c r="I43" s="1021"/>
      <c r="J43" s="1021"/>
      <c r="K43" s="1022">
        <f>K41-K42</f>
        <v>1372649.7368926036</v>
      </c>
      <c r="L43" s="1022"/>
    </row>
    <row r="44" spans="1:30" s="615" customFormat="1" ht="15.75" customHeight="1" x14ac:dyDescent="0.25">
      <c r="A44" s="1020" t="s">
        <v>383</v>
      </c>
      <c r="B44" s="1020"/>
      <c r="C44" s="1020"/>
      <c r="D44" s="1020"/>
      <c r="E44" s="1020"/>
      <c r="F44" s="1020"/>
      <c r="G44" s="1024"/>
      <c r="H44" s="1024"/>
      <c r="I44" s="1024"/>
      <c r="J44" s="1024"/>
      <c r="K44" s="1023">
        <f>K43/6</f>
        <v>228774.95614876726</v>
      </c>
      <c r="L44" s="1023"/>
    </row>
    <row r="45" spans="1:30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3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3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3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3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1026" t="s">
        <v>554</v>
      </c>
      <c r="C51" s="1026"/>
      <c r="D51" s="1026"/>
      <c r="E51" s="1026"/>
      <c r="F51" s="1026"/>
      <c r="G51" s="1026"/>
      <c r="H51" s="1026"/>
      <c r="I51" s="626"/>
      <c r="J51" s="1027" t="s">
        <v>555</v>
      </c>
      <c r="K51" s="1027"/>
      <c r="L51" s="1027"/>
    </row>
    <row r="52" spans="1:12" x14ac:dyDescent="0.3">
      <c r="A52" s="856"/>
      <c r="B52" s="856"/>
      <c r="C52" s="627"/>
      <c r="D52" s="627"/>
      <c r="E52" s="1025" t="s">
        <v>551</v>
      </c>
      <c r="F52" s="1025"/>
      <c r="G52" s="1025"/>
      <c r="H52" s="1025"/>
      <c r="I52" s="1025"/>
      <c r="J52" s="1025" t="s">
        <v>552</v>
      </c>
      <c r="K52" s="1025"/>
      <c r="L52" s="1025"/>
    </row>
    <row r="53" spans="1:12" x14ac:dyDescent="0.3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1026" t="s">
        <v>549</v>
      </c>
      <c r="C55" s="1026"/>
      <c r="D55" s="1026"/>
      <c r="E55" s="1026"/>
      <c r="F55" s="1026"/>
      <c r="G55" s="1026"/>
      <c r="H55" s="1026"/>
      <c r="I55" s="626"/>
      <c r="J55" s="1027" t="s">
        <v>550</v>
      </c>
      <c r="K55" s="1027"/>
      <c r="L55" s="1027"/>
    </row>
    <row r="56" spans="1:12" x14ac:dyDescent="0.3">
      <c r="A56" s="856"/>
      <c r="B56" s="856"/>
      <c r="C56" s="627"/>
      <c r="D56" s="627"/>
      <c r="E56" s="1025" t="s">
        <v>551</v>
      </c>
      <c r="F56" s="1025"/>
      <c r="G56" s="1025"/>
      <c r="H56" s="1025"/>
      <c r="I56" s="1025"/>
      <c r="J56" s="1025" t="s">
        <v>552</v>
      </c>
      <c r="K56" s="1025"/>
      <c r="L56" s="1025"/>
    </row>
    <row r="57" spans="1:12" x14ac:dyDescent="0.3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3">
      <c r="K58" s="628"/>
    </row>
    <row r="59" spans="1:12" x14ac:dyDescent="0.3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zoomScale="80" zoomScaleNormal="80" zoomScaleSheetLayoutView="80" workbookViewId="0">
      <selection activeCell="O1058" sqref="O1058"/>
    </sheetView>
  </sheetViews>
  <sheetFormatPr defaultColWidth="9.109375" defaultRowHeight="13.2" outlineLevelRow="1" x14ac:dyDescent="0.25"/>
  <cols>
    <col min="1" max="1" width="20.5546875" style="811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812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812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812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812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812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x14ac:dyDescent="0.25">
      <c r="A16" s="504"/>
      <c r="B16" s="505"/>
      <c r="C16" s="505"/>
      <c r="D16" s="506"/>
      <c r="E16" s="506"/>
      <c r="F16" s="506"/>
      <c r="G16" s="969"/>
      <c r="H16" s="971"/>
      <c r="I16" s="813" t="s">
        <v>521</v>
      </c>
      <c r="J16" s="642" t="s">
        <v>522</v>
      </c>
    </row>
    <row r="17" spans="1:10" x14ac:dyDescent="0.25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958" t="s">
        <v>618</v>
      </c>
      <c r="C18" s="958"/>
      <c r="D18" s="958"/>
      <c r="E18" s="958"/>
      <c r="F18" s="958"/>
      <c r="G18" s="958"/>
      <c r="H18" s="706"/>
      <c r="I18" s="707"/>
      <c r="J18" s="708"/>
    </row>
    <row r="19" spans="1:10" ht="15" customHeight="1" x14ac:dyDescent="0.25">
      <c r="A19" s="523"/>
      <c r="B19" s="958" t="s">
        <v>619</v>
      </c>
      <c r="C19" s="958"/>
      <c r="D19" s="958"/>
      <c r="E19" s="958"/>
      <c r="F19" s="958"/>
      <c r="G19" s="958"/>
      <c r="H19" s="706"/>
      <c r="I19" s="707"/>
      <c r="J19" s="708"/>
    </row>
    <row r="20" spans="1:10" ht="15" customHeight="1" thickBot="1" x14ac:dyDescent="0.3">
      <c r="A20" s="79"/>
      <c r="B20" s="958"/>
      <c r="C20" s="959"/>
      <c r="D20" s="959"/>
      <c r="E20" s="959"/>
      <c r="F20" s="959"/>
      <c r="G20" s="959"/>
      <c r="H20" s="960"/>
      <c r="I20" s="960"/>
      <c r="J20" s="960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961" t="s">
        <v>444</v>
      </c>
      <c r="G21" s="962"/>
      <c r="H21" s="961" t="s">
        <v>445</v>
      </c>
      <c r="I21" s="962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5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5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5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5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5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5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5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5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9.6" x14ac:dyDescent="0.25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9.6" hidden="1" outlineLevel="1" x14ac:dyDescent="0.25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5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5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26.4" x14ac:dyDescent="0.25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9.6" hidden="1" outlineLevel="1" x14ac:dyDescent="0.25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5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5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5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26.4" x14ac:dyDescent="0.25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9.6" hidden="1" outlineLevel="1" x14ac:dyDescent="0.25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5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5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26.4" x14ac:dyDescent="0.25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9.6" hidden="1" outlineLevel="1" x14ac:dyDescent="0.25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5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5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26.4" x14ac:dyDescent="0.25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9.6" hidden="1" outlineLevel="1" x14ac:dyDescent="0.25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5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5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6.4" hidden="1" outlineLevel="1" x14ac:dyDescent="0.25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5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5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5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5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9.6" hidden="1" outlineLevel="1" x14ac:dyDescent="0.25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5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6.4" hidden="1" outlineLevel="1" x14ac:dyDescent="0.25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5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5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9.6" hidden="1" outlineLevel="1" x14ac:dyDescent="0.25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6.4" hidden="1" outlineLevel="1" x14ac:dyDescent="0.25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6.4" hidden="1" outlineLevel="1" x14ac:dyDescent="0.25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5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5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9.6" hidden="1" outlineLevel="1" x14ac:dyDescent="0.25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6.4" hidden="1" outlineLevel="1" x14ac:dyDescent="0.25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6.4" hidden="1" outlineLevel="1" x14ac:dyDescent="0.25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5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5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5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5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9.6" hidden="1" outlineLevel="1" x14ac:dyDescent="0.25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6.4" hidden="1" outlineLevel="1" x14ac:dyDescent="0.25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5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5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5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5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5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5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5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5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5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5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5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5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5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5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6.4" hidden="1" outlineLevel="1" x14ac:dyDescent="0.25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5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5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5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6.4" hidden="1" outlineLevel="1" x14ac:dyDescent="0.25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5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5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5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9.6" hidden="1" outlineLevel="1" x14ac:dyDescent="0.25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6.4" hidden="1" outlineLevel="1" x14ac:dyDescent="0.25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5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5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5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5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5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5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5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5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5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5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5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5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5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5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6.4" hidden="1" outlineLevel="1" x14ac:dyDescent="0.25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5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5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5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5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5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5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5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6.4" hidden="1" outlineLevel="1" x14ac:dyDescent="0.25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5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5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5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5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5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5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5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5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5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5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5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5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5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5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5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5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5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5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5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5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6.4" hidden="1" outlineLevel="1" x14ac:dyDescent="0.25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5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5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5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6.4" hidden="1" outlineLevel="1" x14ac:dyDescent="0.25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5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5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5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5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5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5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5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5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5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5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5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5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5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5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6.4" hidden="1" outlineLevel="1" x14ac:dyDescent="0.25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5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5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5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6.4" hidden="1" outlineLevel="1" x14ac:dyDescent="0.25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5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5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5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5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5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5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5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5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5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5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5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5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5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6.4" hidden="1" outlineLevel="1" x14ac:dyDescent="0.25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5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5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5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6.4" hidden="1" outlineLevel="1" x14ac:dyDescent="0.25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5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5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5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95" customHeight="1" collapsed="1" x14ac:dyDescent="0.25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5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5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5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5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5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5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5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5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5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5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5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5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5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5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6.4" hidden="1" outlineLevel="1" x14ac:dyDescent="0.25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5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5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5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5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5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5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5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5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5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5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5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5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5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5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5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5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5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5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5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5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5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5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5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5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5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5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5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5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5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5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5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5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5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5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5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5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5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5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5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5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5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5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5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5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5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5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5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5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5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5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5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5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5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5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5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5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5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5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5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5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5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5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5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5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5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5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5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5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5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5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5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5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5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6.4" hidden="1" outlineLevel="1" x14ac:dyDescent="0.25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5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5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5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6.4" hidden="1" outlineLevel="1" x14ac:dyDescent="0.25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5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5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5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9.6" x14ac:dyDescent="0.25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5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5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5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6.4" x14ac:dyDescent="0.25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5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5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5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5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5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5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9.6" hidden="1" outlineLevel="1" x14ac:dyDescent="0.25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5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5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5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5" hidden="1" customHeight="1" outlineLevel="1" x14ac:dyDescent="0.25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5" hidden="1" customHeight="1" outlineLevel="1" x14ac:dyDescent="0.25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5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5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5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5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5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5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5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5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5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5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5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5" hidden="1" customHeight="1" outlineLevel="1" x14ac:dyDescent="0.25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5" hidden="1" customHeight="1" outlineLevel="1" x14ac:dyDescent="0.25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5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5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5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5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5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5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5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5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3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5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5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5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5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5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957"/>
      <c r="D1597" s="957"/>
      <c r="E1597" s="957"/>
      <c r="F1597" s="957"/>
      <c r="G1597" s="957"/>
      <c r="H1597" s="957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55" t="s">
        <v>561</v>
      </c>
      <c r="T1597" s="955"/>
      <c r="U1597" s="955"/>
      <c r="V1597" s="955"/>
      <c r="W1597" s="955"/>
      <c r="X1597" s="955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956" t="s">
        <v>551</v>
      </c>
      <c r="C1598" s="956"/>
      <c r="D1598" s="956"/>
      <c r="E1598" s="956"/>
      <c r="F1598" s="956"/>
      <c r="G1598" s="956"/>
      <c r="H1598" s="956"/>
      <c r="I1598" s="956"/>
      <c r="J1598" s="956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957"/>
      <c r="D1599" s="957"/>
      <c r="E1599" s="957"/>
      <c r="F1599" s="957"/>
      <c r="G1599" s="957"/>
      <c r="H1599" s="957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55" t="s">
        <v>564</v>
      </c>
      <c r="T1599" s="955"/>
      <c r="U1599" s="955"/>
      <c r="V1599" s="955"/>
      <c r="W1599" s="955"/>
      <c r="X1599" s="955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956" t="s">
        <v>551</v>
      </c>
      <c r="C1600" s="956"/>
      <c r="D1600" s="956"/>
      <c r="E1600" s="956"/>
      <c r="F1600" s="956"/>
      <c r="G1600" s="956"/>
      <c r="H1600" s="956"/>
      <c r="I1600" s="956"/>
      <c r="J1600" s="956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954"/>
      <c r="C1602" s="954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953"/>
      <c r="C1606" s="953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954"/>
      <c r="C1610" s="954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09375" defaultRowHeight="13.2" x14ac:dyDescent="0.25"/>
  <cols>
    <col min="1" max="1" width="20.5546875" style="817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6.44140625" style="665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815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815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815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815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8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x14ac:dyDescent="0.25">
      <c r="A16" s="504"/>
      <c r="B16" s="505"/>
      <c r="C16" s="505"/>
      <c r="D16" s="506"/>
      <c r="E16" s="506"/>
      <c r="F16" s="506"/>
      <c r="G16" s="969"/>
      <c r="H16" s="971"/>
      <c r="I16" s="818" t="s">
        <v>521</v>
      </c>
      <c r="J16" s="642" t="s">
        <v>522</v>
      </c>
    </row>
    <row r="17" spans="1:49" x14ac:dyDescent="0.25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5">
      <c r="A18" s="523"/>
      <c r="B18" s="958" t="s">
        <v>618</v>
      </c>
      <c r="C18" s="958"/>
      <c r="D18" s="958"/>
      <c r="E18" s="958"/>
      <c r="F18" s="958"/>
      <c r="G18" s="958"/>
      <c r="H18" s="706"/>
      <c r="I18" s="707"/>
      <c r="J18" s="708"/>
      <c r="K18"/>
      <c r="L18"/>
      <c r="M18"/>
      <c r="N18"/>
    </row>
    <row r="19" spans="1:49" ht="15" customHeight="1" x14ac:dyDescent="0.25">
      <c r="A19" s="523"/>
      <c r="B19" s="958" t="s">
        <v>621</v>
      </c>
      <c r="C19" s="958"/>
      <c r="D19" s="958"/>
      <c r="E19" s="958"/>
      <c r="F19" s="958"/>
      <c r="G19" s="958"/>
      <c r="H19" s="706"/>
      <c r="I19" s="707"/>
      <c r="J19" s="708"/>
      <c r="K19"/>
      <c r="L19"/>
      <c r="M19"/>
      <c r="N19"/>
    </row>
    <row r="20" spans="1:49" ht="11.25" customHeight="1" thickBot="1" x14ac:dyDescent="0.3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2" customHeight="1" x14ac:dyDescent="0.3">
      <c r="A21" s="148" t="s">
        <v>443</v>
      </c>
      <c r="B21" s="149" t="s">
        <v>443</v>
      </c>
      <c r="C21" s="149"/>
      <c r="D21" s="150"/>
      <c r="E21" s="150"/>
      <c r="F21" s="961" t="s">
        <v>444</v>
      </c>
      <c r="G21" s="962"/>
      <c r="H21" s="961" t="s">
        <v>445</v>
      </c>
      <c r="I21" s="962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5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5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8" hidden="1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8" hidden="1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8" hidden="1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5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5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5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5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5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5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5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5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5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5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5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5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5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5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4" hidden="1" thickTop="1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8" hidden="1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8" x14ac:dyDescent="0.3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5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5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5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5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5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5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5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5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9.6" hidden="1" x14ac:dyDescent="0.25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9.6" hidden="1" x14ac:dyDescent="0.25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5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5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26.4" hidden="1" x14ac:dyDescent="0.25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9.6" hidden="1" x14ac:dyDescent="0.25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5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5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5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26.4" hidden="1" x14ac:dyDescent="0.25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9.6" hidden="1" x14ac:dyDescent="0.25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5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5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26.4" hidden="1" x14ac:dyDescent="0.25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9.6" hidden="1" x14ac:dyDescent="0.25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5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5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26.4" hidden="1" x14ac:dyDescent="0.25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9.6" hidden="1" x14ac:dyDescent="0.25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5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5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6.4" hidden="1" x14ac:dyDescent="0.25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5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5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5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5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9.6" hidden="1" x14ac:dyDescent="0.25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5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6.4" hidden="1" x14ac:dyDescent="0.25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5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5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9.6" x14ac:dyDescent="0.25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6.4" x14ac:dyDescent="0.25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6.4" hidden="1" x14ac:dyDescent="0.25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5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5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9.6" x14ac:dyDescent="0.25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6.4" x14ac:dyDescent="0.25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6.4" hidden="1" x14ac:dyDescent="0.25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5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5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5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5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9.6" hidden="1" x14ac:dyDescent="0.25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6.4" hidden="1" x14ac:dyDescent="0.25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5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5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5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5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5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5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5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5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5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5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5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5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5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5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6.4" x14ac:dyDescent="0.25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5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5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5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6.4" hidden="1" x14ac:dyDescent="0.25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5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5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5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9.6" hidden="1" x14ac:dyDescent="0.25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6.4" hidden="1" x14ac:dyDescent="0.25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5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5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5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5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5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5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5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5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5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5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5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5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5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5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6.4" x14ac:dyDescent="0.25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5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5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5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5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5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5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5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6.4" hidden="1" x14ac:dyDescent="0.25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5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5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5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5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5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5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5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5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5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5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5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5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5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5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5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5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5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5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5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5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6.4" hidden="1" x14ac:dyDescent="0.25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5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5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5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6.4" hidden="1" x14ac:dyDescent="0.25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5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5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5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5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5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5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5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5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5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5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5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5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5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5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6.4" hidden="1" x14ac:dyDescent="0.25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5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5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5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6.4" hidden="1" x14ac:dyDescent="0.25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5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5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5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5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5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5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5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5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5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5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5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5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5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6.4" hidden="1" x14ac:dyDescent="0.25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5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5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5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6.4" hidden="1" x14ac:dyDescent="0.25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5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5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5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5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5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5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5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5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5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5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5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5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5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5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5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5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5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5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6.4" hidden="1" x14ac:dyDescent="0.25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5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5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5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5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5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5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5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5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5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5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5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5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5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5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5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5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5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5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5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5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5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5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5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5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5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5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5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5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5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5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5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5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5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5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5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5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5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5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5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5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5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5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5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5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5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5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5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5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5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5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5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5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5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5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5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5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5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5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5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5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5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5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5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5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5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5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5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5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5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5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5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5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5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6.4" hidden="1" x14ac:dyDescent="0.25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5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5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5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6.4" hidden="1" x14ac:dyDescent="0.25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5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5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5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9.6" x14ac:dyDescent="0.25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5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5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5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6.4" x14ac:dyDescent="0.25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5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5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5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5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5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5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5" hidden="1" customHeight="1" x14ac:dyDescent="0.25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5" hidden="1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5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5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5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5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5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5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5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5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5" hidden="1" customHeight="1" x14ac:dyDescent="0.25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5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5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3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5" hidden="1" customHeight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5" hidden="1" customHeight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5" hidden="1" customHeight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9.6" hidden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5" hidden="1" customHeight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5" hidden="1" customHeight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6.4" hidden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5" hidden="1" customHeight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5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6.4" hidden="1" x14ac:dyDescent="0.25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5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6.4" hidden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6.4" hidden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6.4" hidden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6.4" hidden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6.4" hidden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6.4" hidden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5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5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5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5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6.4" hidden="1" x14ac:dyDescent="0.25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5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6.4" hidden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6.4" hidden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6.4" hidden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6.4" hidden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6.4" hidden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6.4" hidden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6.4" hidden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5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5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5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5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5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5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5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5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5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5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5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5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5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5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5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5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5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5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5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5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5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8" hidden="1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8" hidden="1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8" hidden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6.4" hidden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6.4" hidden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8" hidden="1" thickBot="1" x14ac:dyDescent="0.3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8" hidden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8" hidden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6.4" hidden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2.8" hidden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2.8" hidden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6.4" hidden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6.4" hidden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6.4" hidden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6.4" hidden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6.4" hidden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8" hidden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8" hidden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8" hidden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6.4" hidden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6.4" hidden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6.4" hidden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6.4" hidden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8" hidden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8" hidden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8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5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8" hidden="1" x14ac:dyDescent="0.3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8" hidden="1" x14ac:dyDescent="0.3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8" hidden="1" x14ac:dyDescent="0.3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6.4" hidden="1" x14ac:dyDescent="0.25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5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5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5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5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5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5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5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5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5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5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5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5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5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5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5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5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5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5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5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5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5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5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5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5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5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5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5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5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5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5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5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5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5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5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5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5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5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5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5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5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5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5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5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5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5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5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5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5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5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5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5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5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5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5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5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5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5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5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5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5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5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5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5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5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5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5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5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5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5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5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5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5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5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5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5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5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5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5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5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5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5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5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5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5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5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5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5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5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5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5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5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5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5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5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5" hidden="1" customHeight="1" x14ac:dyDescent="0.25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5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5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5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5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5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5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5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5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5" hidden="1" customHeight="1" x14ac:dyDescent="0.25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5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5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5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5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5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5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6.4" hidden="1" x14ac:dyDescent="0.25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5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5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5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5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5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5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5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5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5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5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5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5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5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5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5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5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5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6.4" hidden="1" x14ac:dyDescent="0.25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5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5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5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5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5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5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5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5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5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5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5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5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5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5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5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5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5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5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5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5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5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5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5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5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5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5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5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5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5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5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5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5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5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3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5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5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5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5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5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5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5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5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5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5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5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5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5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5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5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5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5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5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5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5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5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5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5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5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5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5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5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5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5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5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5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5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5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6.4" hidden="1" x14ac:dyDescent="0.25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5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5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5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5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6.4" hidden="1" x14ac:dyDescent="0.25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6.4" hidden="1" x14ac:dyDescent="0.25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9.6" hidden="1" x14ac:dyDescent="0.25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5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5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5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5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5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5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5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5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5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5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5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3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4" hidden="1" thickTop="1" thickBot="1" x14ac:dyDescent="0.3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5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8" x14ac:dyDescent="0.3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5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5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5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5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5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5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5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5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9.6" hidden="1" x14ac:dyDescent="0.25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9.6" hidden="1" x14ac:dyDescent="0.25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5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5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26.4" hidden="1" x14ac:dyDescent="0.25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9.6" hidden="1" x14ac:dyDescent="0.25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5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5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5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26.4" hidden="1" x14ac:dyDescent="0.25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9.6" hidden="1" x14ac:dyDescent="0.25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5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5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26.4" hidden="1" x14ac:dyDescent="0.25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9.6" hidden="1" x14ac:dyDescent="0.25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5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5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26.4" hidden="1" x14ac:dyDescent="0.25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9.6" hidden="1" x14ac:dyDescent="0.25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5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5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6.4" hidden="1" x14ac:dyDescent="0.25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5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5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5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5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9.6" hidden="1" x14ac:dyDescent="0.25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5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6.4" hidden="1" x14ac:dyDescent="0.25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5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5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9.6" x14ac:dyDescent="0.25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6.4" x14ac:dyDescent="0.25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6.4" hidden="1" x14ac:dyDescent="0.25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5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5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9.6" x14ac:dyDescent="0.25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6.4" x14ac:dyDescent="0.25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6.4" hidden="1" x14ac:dyDescent="0.25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5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5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5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5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9.6" hidden="1" x14ac:dyDescent="0.25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6.4" hidden="1" x14ac:dyDescent="0.25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5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5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5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5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5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5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5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5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5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5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5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5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5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5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6.4" x14ac:dyDescent="0.25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5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5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5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6.4" hidden="1" x14ac:dyDescent="0.25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5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5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5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9.6" hidden="1" x14ac:dyDescent="0.25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6.4" hidden="1" x14ac:dyDescent="0.25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5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5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5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5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5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5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5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5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5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5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5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5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5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5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6.4" x14ac:dyDescent="0.25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5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5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5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5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5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5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5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6.4" hidden="1" x14ac:dyDescent="0.25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5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5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5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5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5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5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5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5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5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5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5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5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5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5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5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5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5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5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5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5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6.4" hidden="1" x14ac:dyDescent="0.25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5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5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5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6.4" hidden="1" x14ac:dyDescent="0.25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5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5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5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5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5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5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5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5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5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5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5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5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5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5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6.4" hidden="1" x14ac:dyDescent="0.25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5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5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5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6.4" hidden="1" x14ac:dyDescent="0.25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5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5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5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5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5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5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5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5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5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5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5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5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5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6.4" hidden="1" x14ac:dyDescent="0.25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5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5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5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6.4" hidden="1" x14ac:dyDescent="0.25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5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5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5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5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5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5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5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5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5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5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5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5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5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5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5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5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5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5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6.4" hidden="1" x14ac:dyDescent="0.25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5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5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5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5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5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5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5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5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5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5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5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5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5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5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5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5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5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5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5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5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5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5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5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5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5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5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5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5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5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5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5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5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5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5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5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5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5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5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5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5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5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5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5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5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5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5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5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5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5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5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5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5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5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5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5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5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5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5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5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5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5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5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5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5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5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5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5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5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5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5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5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5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5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6.4" hidden="1" x14ac:dyDescent="0.25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5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5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5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6.4" hidden="1" x14ac:dyDescent="0.25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5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5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5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9.6" x14ac:dyDescent="0.25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5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5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5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6.4" x14ac:dyDescent="0.25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5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5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5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5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5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5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9.6" hidden="1" x14ac:dyDescent="0.25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5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5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5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5" hidden="1" customHeight="1" x14ac:dyDescent="0.25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5" hidden="1" customHeight="1" x14ac:dyDescent="0.25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5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5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5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5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5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5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5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5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5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5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5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5" hidden="1" customHeight="1" x14ac:dyDescent="0.25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5" hidden="1" customHeight="1" x14ac:dyDescent="0.25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5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5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5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5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5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5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5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5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3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5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3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5" hidden="1" customHeight="1" x14ac:dyDescent="0.25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5" hidden="1" customHeight="1" x14ac:dyDescent="0.25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5" hidden="1" customHeight="1" x14ac:dyDescent="0.25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5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5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5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5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5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5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5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5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9.6" hidden="1" x14ac:dyDescent="0.25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5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5" hidden="1" customHeight="1" x14ac:dyDescent="0.25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5" hidden="1" customHeight="1" x14ac:dyDescent="0.25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5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5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5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5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5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5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5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5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6.4" hidden="1" x14ac:dyDescent="0.25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5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5" hidden="1" customHeight="1" x14ac:dyDescent="0.25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5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5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5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5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5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5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5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5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5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5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5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6.4" hidden="1" x14ac:dyDescent="0.25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5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5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5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6.4" hidden="1" x14ac:dyDescent="0.25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5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6.4" hidden="1" x14ac:dyDescent="0.25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6.4" hidden="1" x14ac:dyDescent="0.25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6.4" hidden="1" x14ac:dyDescent="0.25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6.4" hidden="1" x14ac:dyDescent="0.25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6.4" hidden="1" x14ac:dyDescent="0.25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5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5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5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5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5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5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5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5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5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6.4" hidden="1" x14ac:dyDescent="0.25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5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5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6.4" hidden="1" x14ac:dyDescent="0.25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5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6.4" hidden="1" x14ac:dyDescent="0.25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6.4" hidden="1" x14ac:dyDescent="0.25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6.4" hidden="1" x14ac:dyDescent="0.25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6.4" hidden="1" x14ac:dyDescent="0.25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6.4" hidden="1" x14ac:dyDescent="0.25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6.4" hidden="1" x14ac:dyDescent="0.25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5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5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5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5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5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5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5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5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5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5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5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5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5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5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5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5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5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5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5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5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5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5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5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5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5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5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5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5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5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5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5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5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5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5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5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5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5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5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5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5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5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5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5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5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5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5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5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5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5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5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5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5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5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5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5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5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5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5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5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5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5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5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5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5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5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5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5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5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5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5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5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5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5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5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5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5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5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5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5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5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5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5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5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5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5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5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5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8" hidden="1" thickBot="1" x14ac:dyDescent="0.3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8" hidden="1" thickBot="1" x14ac:dyDescent="0.3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5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8" hidden="1" x14ac:dyDescent="0.3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6.4" hidden="1" x14ac:dyDescent="0.25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5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5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5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5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5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5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5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5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6.4" hidden="1" x14ac:dyDescent="0.25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5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5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5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5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5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5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8" hidden="1" thickBot="1" x14ac:dyDescent="0.3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8" hidden="1" thickBot="1" x14ac:dyDescent="0.3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5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8" hidden="1" x14ac:dyDescent="0.3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5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6.4" hidden="1" x14ac:dyDescent="0.25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5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5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5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5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5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5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5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2.8" hidden="1" x14ac:dyDescent="0.25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2.8" hidden="1" x14ac:dyDescent="0.25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6.4" hidden="1" x14ac:dyDescent="0.25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6.4" hidden="1" x14ac:dyDescent="0.25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6.4" hidden="1" x14ac:dyDescent="0.25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6.4" hidden="1" x14ac:dyDescent="0.25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5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6.4" hidden="1" x14ac:dyDescent="0.25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5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5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5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5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5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5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5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5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5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5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5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5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5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5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5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5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5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5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5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5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5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5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5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5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5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5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5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5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5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8" hidden="1" thickBot="1" x14ac:dyDescent="0.3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8" hidden="1" thickBot="1" x14ac:dyDescent="0.3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5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8" hidden="1" x14ac:dyDescent="0.3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5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6.4" hidden="1" x14ac:dyDescent="0.25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5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5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5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5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5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5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5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5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6.4" hidden="1" x14ac:dyDescent="0.25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6.4" hidden="1" x14ac:dyDescent="0.25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6.4" hidden="1" x14ac:dyDescent="0.25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5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5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5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5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5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5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5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5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5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5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8" hidden="1" thickBot="1" x14ac:dyDescent="0.3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8" hidden="1" thickBot="1" x14ac:dyDescent="0.3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8" thickBot="1" x14ac:dyDescent="0.3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8" thickBot="1" x14ac:dyDescent="0.3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'вдц+кс-6 (корр)'!V830</f>
        <v>7681791.5371999992</v>
      </c>
    </row>
    <row r="1593" spans="1:49" ht="13.8" thickBot="1" x14ac:dyDescent="0.3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8" thickBot="1" x14ac:dyDescent="0.3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8" thickBot="1" x14ac:dyDescent="0.3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8" thickBot="1" x14ac:dyDescent="0.3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3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5">
      <c r="A1598" s="682" t="s">
        <v>548</v>
      </c>
      <c r="B1598" s="683" t="s">
        <v>567</v>
      </c>
      <c r="C1598" s="957"/>
      <c r="D1598" s="957"/>
      <c r="E1598" s="957"/>
      <c r="F1598" s="957"/>
      <c r="G1598" s="957"/>
      <c r="H1598" s="957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5">
      <c r="A1599" s="681" t="s">
        <v>284</v>
      </c>
      <c r="B1599" s="956" t="s">
        <v>551</v>
      </c>
      <c r="C1599" s="956"/>
      <c r="D1599" s="956"/>
      <c r="E1599" s="956"/>
      <c r="F1599" s="956"/>
      <c r="G1599" s="956"/>
      <c r="H1599" s="956"/>
      <c r="I1599" s="956"/>
      <c r="J1599" s="956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5">
      <c r="A1600" s="682" t="s">
        <v>553</v>
      </c>
      <c r="B1600" s="683" t="s">
        <v>560</v>
      </c>
      <c r="C1600" s="957"/>
      <c r="D1600" s="957"/>
      <c r="E1600" s="957"/>
      <c r="F1600" s="957"/>
      <c r="G1600" s="957"/>
      <c r="H1600" s="957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5">
      <c r="A1601" s="681" t="s">
        <v>284</v>
      </c>
      <c r="B1601" s="956" t="s">
        <v>551</v>
      </c>
      <c r="C1601" s="956"/>
      <c r="D1601" s="956"/>
      <c r="E1601" s="956"/>
      <c r="F1601" s="956"/>
      <c r="G1601" s="956"/>
      <c r="H1601" s="956"/>
      <c r="I1601" s="956"/>
      <c r="J1601" s="956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4.4" x14ac:dyDescent="0.25">
      <c r="B1602" s="593"/>
      <c r="C1602" s="593"/>
      <c r="K1602"/>
      <c r="L1602"/>
      <c r="M1602"/>
      <c r="N1602"/>
    </row>
    <row r="1603" spans="1:49" ht="14.4" x14ac:dyDescent="0.25">
      <c r="B1603" s="954"/>
      <c r="C1603" s="954"/>
    </row>
    <row r="1604" spans="1:49" ht="14.4" x14ac:dyDescent="0.25">
      <c r="B1604" s="592"/>
      <c r="C1604" s="592"/>
    </row>
    <row r="1605" spans="1:49" s="665" customFormat="1" ht="14.4" x14ac:dyDescent="0.25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8" x14ac:dyDescent="0.3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4.4" x14ac:dyDescent="0.25">
      <c r="A1607" s="817"/>
      <c r="B1607" s="953"/>
      <c r="C1607" s="953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4.4" x14ac:dyDescent="0.25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4.4" x14ac:dyDescent="0.25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4.4" x14ac:dyDescent="0.25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4.4" x14ac:dyDescent="0.25">
      <c r="A1611" s="817"/>
      <c r="B1611" s="954"/>
      <c r="C1611" s="954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4.4" x14ac:dyDescent="0.25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4.4" x14ac:dyDescent="0.25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09375" defaultRowHeight="13.2" x14ac:dyDescent="0.25"/>
  <cols>
    <col min="1" max="1" width="14.33203125" style="817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4.109375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815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815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815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815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8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ht="12.75" customHeight="1" x14ac:dyDescent="0.25">
      <c r="A16" s="504"/>
      <c r="B16" s="505"/>
      <c r="C16" s="505"/>
      <c r="D16" s="506"/>
      <c r="E16" s="506"/>
      <c r="F16" s="506"/>
      <c r="G16" s="969"/>
      <c r="H16" s="971"/>
      <c r="I16" s="818" t="s">
        <v>521</v>
      </c>
      <c r="J16" s="642" t="s">
        <v>522</v>
      </c>
    </row>
    <row r="17" spans="1:10" x14ac:dyDescent="0.25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5">
      <c r="A18" s="523"/>
      <c r="B18" s="958" t="s">
        <v>618</v>
      </c>
      <c r="C18" s="958"/>
      <c r="D18" s="958"/>
      <c r="E18" s="958"/>
      <c r="F18" s="958"/>
      <c r="G18" s="958"/>
      <c r="H18" s="706"/>
      <c r="I18" s="707"/>
      <c r="J18" s="708"/>
    </row>
    <row r="19" spans="1:10" ht="15" customHeight="1" x14ac:dyDescent="0.25">
      <c r="A19" s="523"/>
      <c r="B19" s="958" t="s">
        <v>622</v>
      </c>
      <c r="C19" s="958"/>
      <c r="D19" s="958"/>
      <c r="E19" s="958"/>
      <c r="F19" s="958"/>
      <c r="G19" s="958"/>
      <c r="H19" s="706"/>
      <c r="I19" s="707"/>
      <c r="J19" s="708"/>
    </row>
    <row r="20" spans="1:10" ht="6.75" customHeight="1" thickBot="1" x14ac:dyDescent="0.3">
      <c r="A20" s="523"/>
      <c r="B20" s="958"/>
      <c r="C20" s="958"/>
      <c r="D20" s="958"/>
      <c r="E20" s="958"/>
      <c r="F20" s="958"/>
      <c r="G20" s="958"/>
      <c r="H20" s="710"/>
      <c r="I20" s="710"/>
      <c r="J20" s="710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961" t="s">
        <v>444</v>
      </c>
      <c r="G21" s="962"/>
      <c r="H21" s="961" t="s">
        <v>445</v>
      </c>
      <c r="I21" s="962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5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6.4" hidden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hidden="1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hidden="1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hidden="1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hidden="1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hidden="1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6.4" hidden="1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5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9.6" hidden="1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6.4" hidden="1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5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5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6.4" hidden="1" x14ac:dyDescent="0.25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5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5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6.4" hidden="1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5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5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5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5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5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5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5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hidden="1" x14ac:dyDescent="0.25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5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5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5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5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5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5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5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5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5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5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5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6.4" hidden="1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5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5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5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5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5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6.4" hidden="1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5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5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5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5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5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5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5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5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6.4" hidden="1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5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5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95" hidden="1" customHeight="1" x14ac:dyDescent="0.25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5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5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5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5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5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5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6.4" hidden="1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5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5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5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5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5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5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5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5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5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5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5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5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5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5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5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5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5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5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hidden="1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hidden="1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hidden="1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5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5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6.4" hidden="1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5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5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5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5" hidden="1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5" hidden="1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hidden="1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hidden="1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hidden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hidden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hidden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hidden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hidden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hidden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hidden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hidden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hidden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hidden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hidden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hidden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hidden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hidden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hidden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hidden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hidden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3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8" hidden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8" hidden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6.4" hidden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6.4" hidden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hidden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hidden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hidden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hidden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hidden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hidden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hidden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hidden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hidden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hidden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hidden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hidden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hidden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hidden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5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5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5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5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5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5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5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5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5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5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5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5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5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5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5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5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5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5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5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5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5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5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5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5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5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5" customHeight="1" x14ac:dyDescent="0.25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5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5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5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5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6.4" hidden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5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5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5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6.4" hidden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5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5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5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5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5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5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6.4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9.6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5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5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5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5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3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8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8" thickTop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9.6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9.6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5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9.6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9.6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9.6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6.4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9.6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6.4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6.4" hidden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6.4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6.4" hidden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6.4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6.4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5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6.4" hidden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6.4" hidden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5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6.4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6.4" hidden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5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6.4" hidden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5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6.4" hidden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5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6.4" hidden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5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95" hidden="1" customHeight="1" x14ac:dyDescent="0.25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5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6.4" hidden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5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5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5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5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5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5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6.4" hidden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6.4" hidden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5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5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6.4" hidden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5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5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5" hidden="1" customHeight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5" hidden="1" customHeight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5" hidden="1" customHeight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5" hidden="1" customHeight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5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5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5" hidden="1" customHeight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9.6" hidden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5" hidden="1" customHeight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5" hidden="1" customHeight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6.4" hidden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5" hidden="1" customHeight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6.4" hidden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6.4" hidden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6.4" hidden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6.4" hidden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6.4" hidden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6.4" hidden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6.4" hidden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6.4" hidden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4" hidden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6.4" hidden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6.4" hidden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6.4" hidden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6.4" hidden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6.4" hidden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6.4" hidden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5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5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5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5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3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8" hidden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4" hidden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6.4" hidden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8" hidden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8" hidden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8" hidden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4" hidden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2.8" hidden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2.8" hidden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6.4" hidden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6.4" hidden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6.4" hidden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6.4" hidden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6.4" hidden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8" hidden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8" hidden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4" hidden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6.4" hidden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6.4" hidden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6.4" hidden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8" hidden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'вдц+кс-6 (корр)'!AB830</f>
        <v>15235123.643230768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957"/>
      <c r="D1597" s="957"/>
      <c r="E1597" s="957"/>
      <c r="F1597" s="957"/>
      <c r="G1597" s="957"/>
      <c r="H1597" s="957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956" t="s">
        <v>551</v>
      </c>
      <c r="C1598" s="956"/>
      <c r="D1598" s="956"/>
      <c r="E1598" s="956"/>
      <c r="F1598" s="956"/>
      <c r="G1598" s="956"/>
      <c r="H1598" s="956"/>
      <c r="I1598" s="956"/>
      <c r="J1598" s="956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957"/>
      <c r="D1599" s="957"/>
      <c r="E1599" s="957"/>
      <c r="F1599" s="957"/>
      <c r="G1599" s="957"/>
      <c r="H1599" s="957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956" t="s">
        <v>551</v>
      </c>
      <c r="C1600" s="956"/>
      <c r="D1600" s="956"/>
      <c r="E1600" s="956"/>
      <c r="F1600" s="956"/>
      <c r="G1600" s="956"/>
      <c r="H1600" s="956"/>
      <c r="I1600" s="956"/>
      <c r="J1600" s="956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954"/>
      <c r="C1602" s="954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953"/>
      <c r="C1606" s="953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954"/>
      <c r="C1610" s="954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09375" defaultRowHeight="13.2" outlineLevelRow="1" x14ac:dyDescent="0.25"/>
  <cols>
    <col min="1" max="1" width="14.33203125" style="85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709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859" t="s">
        <v>505</v>
      </c>
      <c r="J5" s="699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859"/>
      <c r="J6" s="750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859" t="s">
        <v>505</v>
      </c>
      <c r="J7" s="699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859"/>
      <c r="J8" s="751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752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752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859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085" t="s">
        <v>581</v>
      </c>
      <c r="G14" s="1085"/>
      <c r="H14" s="1085"/>
      <c r="I14" s="934" t="s">
        <v>514</v>
      </c>
      <c r="J14" s="935" t="s">
        <v>582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966" t="s">
        <v>517</v>
      </c>
      <c r="I16" s="967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968" t="s">
        <v>518</v>
      </c>
      <c r="H17" s="970" t="s">
        <v>519</v>
      </c>
      <c r="I17" s="972" t="s">
        <v>520</v>
      </c>
      <c r="J17" s="973"/>
    </row>
    <row r="18" spans="1:10" ht="12.75" customHeight="1" x14ac:dyDescent="0.25">
      <c r="A18" s="504"/>
      <c r="B18" s="505"/>
      <c r="C18" s="505"/>
      <c r="D18" s="506"/>
      <c r="E18" s="506"/>
      <c r="F18" s="506"/>
      <c r="G18" s="969"/>
      <c r="H18" s="971"/>
      <c r="I18" s="860" t="s">
        <v>521</v>
      </c>
      <c r="J18" s="709" t="s">
        <v>522</v>
      </c>
    </row>
    <row r="19" spans="1:10" x14ac:dyDescent="0.25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5">
      <c r="A20" s="523"/>
      <c r="B20" s="958"/>
      <c r="C20" s="958"/>
      <c r="D20" s="958"/>
      <c r="E20" s="958"/>
      <c r="F20" s="958"/>
      <c r="G20" s="958"/>
      <c r="H20" s="710"/>
      <c r="I20" s="710"/>
      <c r="J20" s="710"/>
    </row>
    <row r="21" spans="1:10" ht="15" customHeight="1" x14ac:dyDescent="0.25">
      <c r="A21" s="523"/>
      <c r="B21" s="958" t="s">
        <v>618</v>
      </c>
      <c r="C21" s="958"/>
      <c r="D21" s="958"/>
      <c r="E21" s="958"/>
      <c r="F21" s="958"/>
      <c r="G21" s="958"/>
      <c r="H21" s="706"/>
      <c r="I21" s="707"/>
      <c r="J21" s="708"/>
    </row>
    <row r="22" spans="1:10" ht="15" customHeight="1" x14ac:dyDescent="0.25">
      <c r="A22" s="523"/>
      <c r="B22" s="958" t="s">
        <v>638</v>
      </c>
      <c r="C22" s="958"/>
      <c r="D22" s="958"/>
      <c r="E22" s="958"/>
      <c r="F22" s="958"/>
      <c r="G22" s="958"/>
      <c r="H22" s="706"/>
      <c r="I22" s="707"/>
      <c r="J22" s="708"/>
    </row>
    <row r="23" spans="1:10" ht="9" customHeight="1" x14ac:dyDescent="0.25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8" x14ac:dyDescent="0.3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3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8" thickBot="1" x14ac:dyDescent="0.3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5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5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8" x14ac:dyDescent="0.3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8" x14ac:dyDescent="0.3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8" x14ac:dyDescent="0.3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6.4" x14ac:dyDescent="0.25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5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5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5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5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5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5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5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5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5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5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5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5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5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5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5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5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5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5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5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5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5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5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5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5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5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5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5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5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5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5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5" hidden="1" customHeight="1" x14ac:dyDescent="0.25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5" hidden="1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5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5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6.4" hidden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5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5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6.4" hidden="1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5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5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5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5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8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5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5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5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5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5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5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5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6.4" hidden="1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6.4" hidden="1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6.4" hidden="1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9.6" hidden="1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5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5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8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9.6" hidden="1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9.6" hidden="1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26.4" hidden="1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9.6" hidden="1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5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26.4" hidden="1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9.6" hidden="1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26.4" hidden="1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9.6" hidden="1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26.4" hidden="1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9.6" hidden="1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6.4" hidden="1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9.6" hidden="1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6.4" hidden="1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9.6" hidden="1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6.4" hidden="1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6.4" hidden="1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9.6" hidden="1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6.4" hidden="1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6.4" hidden="1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9.6" hidden="1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6.4" hidden="1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5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5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5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5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5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5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5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5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5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5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5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5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6.4" x14ac:dyDescent="0.25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5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5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5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6.4" hidden="1" x14ac:dyDescent="0.25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5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5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5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9.6" hidden="1" x14ac:dyDescent="0.25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6.4" hidden="1" x14ac:dyDescent="0.25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5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5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5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5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5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5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5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5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5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5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5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5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5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5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6.4" hidden="1" x14ac:dyDescent="0.25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5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5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5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5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5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5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5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6.4" hidden="1" x14ac:dyDescent="0.25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5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5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5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5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5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5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5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5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5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5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5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5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5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5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5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5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5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5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5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5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6.4" hidden="1" x14ac:dyDescent="0.25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5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5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5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6.4" hidden="1" x14ac:dyDescent="0.25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5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5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5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5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5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5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5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5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5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5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5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5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5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5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6.4" hidden="1" x14ac:dyDescent="0.25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5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5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5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6.4" hidden="1" x14ac:dyDescent="0.25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5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5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5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5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5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5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5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5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5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5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5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5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5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6.4" hidden="1" x14ac:dyDescent="0.25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5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5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5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6.4" hidden="1" x14ac:dyDescent="0.25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5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5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5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95" hidden="1" customHeight="1" x14ac:dyDescent="0.25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5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5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5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5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5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5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5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5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5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5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5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5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5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5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6.4" hidden="1" x14ac:dyDescent="0.25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5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5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5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5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5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5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5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5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5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5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5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5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5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5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5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5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5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5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5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5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5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5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5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5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5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5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5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5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5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5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5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5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5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5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5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5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5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5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5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5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5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5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5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5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5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5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5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5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5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5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5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5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5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5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5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5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5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5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5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5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5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5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5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5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5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5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5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5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5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5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5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5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5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6.4" x14ac:dyDescent="0.25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5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5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5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6.4" x14ac:dyDescent="0.25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5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5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5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9.6" hidden="1" x14ac:dyDescent="0.25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5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5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5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6.4" hidden="1" x14ac:dyDescent="0.25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5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5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5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5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5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5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9.6" hidden="1" x14ac:dyDescent="0.25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5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5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5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5" customHeight="1" x14ac:dyDescent="0.25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5" customHeight="1" x14ac:dyDescent="0.25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5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5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5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5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5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5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5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5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5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5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5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5" customHeight="1" x14ac:dyDescent="0.25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5" hidden="1" customHeight="1" x14ac:dyDescent="0.25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5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5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5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5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5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5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5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5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5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5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3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5" hidden="1" customHeight="1" outlineLevel="1" x14ac:dyDescent="0.25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5" hidden="1" customHeight="1" outlineLevel="1" x14ac:dyDescent="0.25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5" hidden="1" customHeight="1" outlineLevel="1" x14ac:dyDescent="0.25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5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5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5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5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5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5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5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5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9.6" hidden="1" outlineLevel="1" x14ac:dyDescent="0.25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5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5" hidden="1" customHeight="1" outlineLevel="1" x14ac:dyDescent="0.25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5" hidden="1" customHeight="1" outlineLevel="1" x14ac:dyDescent="0.25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5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5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5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5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5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5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5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5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6.4" hidden="1" outlineLevel="1" x14ac:dyDescent="0.25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5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5" hidden="1" customHeight="1" outlineLevel="1" x14ac:dyDescent="0.25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5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5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5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5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5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5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5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5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5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5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5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6.4" outlineLevel="1" x14ac:dyDescent="0.25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5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5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5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6.4" hidden="1" outlineLevel="1" x14ac:dyDescent="0.25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5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6.4" hidden="1" outlineLevel="1" x14ac:dyDescent="0.25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6.4" hidden="1" outlineLevel="1" x14ac:dyDescent="0.25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6.4" hidden="1" outlineLevel="1" x14ac:dyDescent="0.25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6.4" hidden="1" outlineLevel="1" x14ac:dyDescent="0.25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6.4" outlineLevel="1" x14ac:dyDescent="0.25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5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5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5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5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5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5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5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5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5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6.4" outlineLevel="1" x14ac:dyDescent="0.25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5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5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6.4" hidden="1" outlineLevel="1" x14ac:dyDescent="0.25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5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6.4" hidden="1" outlineLevel="1" x14ac:dyDescent="0.25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6.4" hidden="1" outlineLevel="1" x14ac:dyDescent="0.25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6.4" hidden="1" outlineLevel="1" x14ac:dyDescent="0.25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6.4" hidden="1" outlineLevel="1" x14ac:dyDescent="0.25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6.4" hidden="1" outlineLevel="1" x14ac:dyDescent="0.25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6.4" outlineLevel="1" x14ac:dyDescent="0.25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5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5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5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5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5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5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5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5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5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5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5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5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5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5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5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5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5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5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5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5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5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5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5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5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5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5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5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5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5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5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5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5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5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5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5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5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5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5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5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5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5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5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5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5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5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5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5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5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5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5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5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5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5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5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5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5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5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5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5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5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5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5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5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5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5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5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5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5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5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5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5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5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5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5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5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5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5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5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5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5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5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5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5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5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5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5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5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8" thickBot="1" x14ac:dyDescent="0.3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8" thickBot="1" x14ac:dyDescent="0.3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5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8" hidden="1" outlineLevel="1" x14ac:dyDescent="0.3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6.4" hidden="1" outlineLevel="1" x14ac:dyDescent="0.25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5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5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5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5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5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5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5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5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6.4" hidden="1" outlineLevel="1" x14ac:dyDescent="0.25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5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5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5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5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5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5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5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8" hidden="1" outlineLevel="1" thickBot="1" x14ac:dyDescent="0.3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5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8" outlineLevel="1" x14ac:dyDescent="0.3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5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6.4" hidden="1" outlineLevel="1" x14ac:dyDescent="0.25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5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5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5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5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5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5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5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2.8" hidden="1" outlineLevel="1" x14ac:dyDescent="0.25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2.8" hidden="1" outlineLevel="1" x14ac:dyDescent="0.25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6.4" outlineLevel="1" x14ac:dyDescent="0.25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6.4" outlineLevel="1" x14ac:dyDescent="0.25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6.4" outlineLevel="1" x14ac:dyDescent="0.25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6.4" outlineLevel="1" x14ac:dyDescent="0.25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5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6.4" hidden="1" outlineLevel="1" x14ac:dyDescent="0.25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5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5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5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5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5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5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5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5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5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5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5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5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5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5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5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5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5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5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5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5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5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5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5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5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5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5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5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5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5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8" outlineLevel="1" thickBot="1" x14ac:dyDescent="0.3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8" outlineLevel="1" thickBot="1" x14ac:dyDescent="0.3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8" outlineLevel="1" thickBot="1" x14ac:dyDescent="0.3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4" hidden="1" outlineLevel="1" thickBot="1" x14ac:dyDescent="0.35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8" hidden="1" outlineLevel="1" thickBot="1" x14ac:dyDescent="0.3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7" hidden="1" outlineLevel="1" thickBot="1" x14ac:dyDescent="0.3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8" hidden="1" outlineLevel="1" thickBot="1" x14ac:dyDescent="0.3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8" hidden="1" outlineLevel="1" thickBot="1" x14ac:dyDescent="0.3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8" hidden="1" outlineLevel="1" thickBot="1" x14ac:dyDescent="0.3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8" hidden="1" outlineLevel="1" thickBot="1" x14ac:dyDescent="0.3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8" hidden="1" outlineLevel="1" thickBot="1" x14ac:dyDescent="0.3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8" hidden="1" outlineLevel="1" thickBot="1" x14ac:dyDescent="0.3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8" hidden="1" outlineLevel="1" thickBot="1" x14ac:dyDescent="0.3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8" hidden="1" outlineLevel="1" thickBot="1" x14ac:dyDescent="0.3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7" hidden="1" outlineLevel="1" thickBot="1" x14ac:dyDescent="0.3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7" hidden="1" outlineLevel="1" thickBot="1" x14ac:dyDescent="0.3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7" hidden="1" outlineLevel="1" thickBot="1" x14ac:dyDescent="0.3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8" hidden="1" outlineLevel="1" thickBot="1" x14ac:dyDescent="0.3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8" hidden="1" outlineLevel="1" thickBot="1" x14ac:dyDescent="0.3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8" hidden="1" outlineLevel="1" thickBot="1" x14ac:dyDescent="0.3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8" hidden="1" outlineLevel="1" thickBot="1" x14ac:dyDescent="0.3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8" hidden="1" outlineLevel="1" thickBot="1" x14ac:dyDescent="0.3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8" hidden="1" outlineLevel="1" thickBot="1" x14ac:dyDescent="0.3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8" hidden="1" outlineLevel="1" thickBot="1" x14ac:dyDescent="0.3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8" hidden="1" outlineLevel="1" thickBot="1" x14ac:dyDescent="0.3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8" hidden="1" outlineLevel="1" thickBot="1" x14ac:dyDescent="0.3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8" hidden="1" outlineLevel="1" thickBot="1" x14ac:dyDescent="0.3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8" hidden="1" outlineLevel="1" thickBot="1" x14ac:dyDescent="0.3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8" hidden="1" outlineLevel="1" thickBot="1" x14ac:dyDescent="0.3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8" hidden="1" thickBot="1" x14ac:dyDescent="0.3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8" thickBot="1" x14ac:dyDescent="0.3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8" thickBot="1" x14ac:dyDescent="0.3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5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5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8" x14ac:dyDescent="0.3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8" x14ac:dyDescent="0.3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8" x14ac:dyDescent="0.3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6.4" x14ac:dyDescent="0.25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5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5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5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5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5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5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5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5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5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5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5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5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5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5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5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5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5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5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5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5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5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5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5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5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5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5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5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5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5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5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5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5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5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5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5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5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5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5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5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5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5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5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5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5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5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5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5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5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5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5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5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5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5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5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5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5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5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5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5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5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5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5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5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5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5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5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5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5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5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5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5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5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5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5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5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5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5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5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5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5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5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5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5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5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5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5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5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5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5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5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5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5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5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5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5" hidden="1" customHeight="1" x14ac:dyDescent="0.25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5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5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5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5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5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5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5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5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5" hidden="1" customHeight="1" x14ac:dyDescent="0.25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5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5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5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5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5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5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6.4" hidden="1" x14ac:dyDescent="0.25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5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5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5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5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5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5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5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5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5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5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5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5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5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5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5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5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5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6.4" hidden="1" x14ac:dyDescent="0.25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5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5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5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5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5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5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5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5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5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5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5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5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5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5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5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5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5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5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5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5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5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5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5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5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5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5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5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5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5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5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5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5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5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8" x14ac:dyDescent="0.3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5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5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5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5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5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5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5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5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5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5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5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5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5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5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5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5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5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5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5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5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5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5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5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5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5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5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5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5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5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5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5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5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5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6.4" hidden="1" x14ac:dyDescent="0.25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5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5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5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5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6.4" hidden="1" x14ac:dyDescent="0.25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6.4" hidden="1" x14ac:dyDescent="0.25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9.6" hidden="1" x14ac:dyDescent="0.25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5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5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5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5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5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5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5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5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5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5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5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5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8" thickBot="1" x14ac:dyDescent="0.3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8" thickTop="1" x14ac:dyDescent="0.25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8" x14ac:dyDescent="0.3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5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5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5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5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5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5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5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5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9.6" hidden="1" x14ac:dyDescent="0.25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9.6" hidden="1" x14ac:dyDescent="0.25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5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5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26.4" hidden="1" x14ac:dyDescent="0.25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9.6" hidden="1" x14ac:dyDescent="0.25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5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5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5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26.4" hidden="1" x14ac:dyDescent="0.25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9.6" hidden="1" x14ac:dyDescent="0.25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5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5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26.4" hidden="1" x14ac:dyDescent="0.25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9.6" hidden="1" x14ac:dyDescent="0.25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5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5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26.4" hidden="1" x14ac:dyDescent="0.25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9.6" hidden="1" x14ac:dyDescent="0.25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5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5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6.4" hidden="1" x14ac:dyDescent="0.25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5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5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5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5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9.6" hidden="1" x14ac:dyDescent="0.25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5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6.4" hidden="1" x14ac:dyDescent="0.25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5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5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9.6" hidden="1" x14ac:dyDescent="0.25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6.4" hidden="1" x14ac:dyDescent="0.25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6.4" hidden="1" x14ac:dyDescent="0.25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5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5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9.6" hidden="1" x14ac:dyDescent="0.25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6.4" hidden="1" x14ac:dyDescent="0.25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6.4" hidden="1" x14ac:dyDescent="0.25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5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5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5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5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9.6" hidden="1" x14ac:dyDescent="0.25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6.4" hidden="1" x14ac:dyDescent="0.25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5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5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5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5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5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5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5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5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5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5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5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5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5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5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6.4" x14ac:dyDescent="0.25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5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5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5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6.4" hidden="1" x14ac:dyDescent="0.25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5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5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5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9.6" hidden="1" x14ac:dyDescent="0.25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6.4" hidden="1" x14ac:dyDescent="0.25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5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5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5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5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5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5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5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5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5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5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5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5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5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5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6.4" hidden="1" x14ac:dyDescent="0.25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5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5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5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5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5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5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5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6.4" hidden="1" x14ac:dyDescent="0.25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5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5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5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5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5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5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5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5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5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5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5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5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5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5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5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5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5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5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5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5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6.4" hidden="1" x14ac:dyDescent="0.25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5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5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5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6.4" hidden="1" x14ac:dyDescent="0.25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5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5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5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5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5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5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5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5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5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5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5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5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5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5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6.4" hidden="1" x14ac:dyDescent="0.25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5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5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5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6.4" hidden="1" x14ac:dyDescent="0.25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5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5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5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5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5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5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5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5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5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5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5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5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5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6.4" hidden="1" x14ac:dyDescent="0.25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5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5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5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6.4" hidden="1" x14ac:dyDescent="0.25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5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5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5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95" hidden="1" customHeight="1" x14ac:dyDescent="0.25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5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5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5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5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5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5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5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5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5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5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5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5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5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5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6.4" hidden="1" x14ac:dyDescent="0.25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5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5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5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5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5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5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5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5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5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5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5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5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5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5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5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5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5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5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5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5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5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5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5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5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5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5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5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5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5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5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5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5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5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5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5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5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5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5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5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5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5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5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5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5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5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5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5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5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5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5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5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5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5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5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5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5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5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5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5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5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5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5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5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5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5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5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5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5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5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5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5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5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5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6.4" x14ac:dyDescent="0.25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5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5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5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6.4" x14ac:dyDescent="0.25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5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5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5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9.6" hidden="1" x14ac:dyDescent="0.25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5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5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5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6.4" hidden="1" x14ac:dyDescent="0.25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5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5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5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5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5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5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9.6" hidden="1" x14ac:dyDescent="0.25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5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5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5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5" customHeight="1" x14ac:dyDescent="0.25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5" customHeight="1" x14ac:dyDescent="0.25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5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5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5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5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5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5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5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5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5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5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5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5" customHeight="1" x14ac:dyDescent="0.25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5" hidden="1" customHeight="1" x14ac:dyDescent="0.25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5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5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5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5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5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5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5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5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5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5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3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5" hidden="1" customHeight="1" outlineLevel="1" x14ac:dyDescent="0.25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5" hidden="1" customHeight="1" outlineLevel="1" x14ac:dyDescent="0.25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5" hidden="1" customHeight="1" outlineLevel="1" x14ac:dyDescent="0.25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5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5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5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5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5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5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5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5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9.6" hidden="1" outlineLevel="1" x14ac:dyDescent="0.25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5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5" hidden="1" customHeight="1" outlineLevel="1" x14ac:dyDescent="0.25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5" hidden="1" customHeight="1" outlineLevel="1" x14ac:dyDescent="0.25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5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5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5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5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5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5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5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5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6.4" hidden="1" outlineLevel="1" x14ac:dyDescent="0.25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5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5" hidden="1" customHeight="1" outlineLevel="1" x14ac:dyDescent="0.25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5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5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5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5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5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5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5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5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5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5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5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6.4" outlineLevel="1" x14ac:dyDescent="0.25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5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5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5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6.4" hidden="1" outlineLevel="1" x14ac:dyDescent="0.25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5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6.4" hidden="1" outlineLevel="1" x14ac:dyDescent="0.25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6.4" hidden="1" outlineLevel="1" x14ac:dyDescent="0.25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6.4" hidden="1" outlineLevel="1" x14ac:dyDescent="0.25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6.4" hidden="1" outlineLevel="1" x14ac:dyDescent="0.25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6.4" outlineLevel="1" x14ac:dyDescent="0.25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5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5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5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5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5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5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5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5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5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6.4" outlineLevel="1" x14ac:dyDescent="0.25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5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5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6.4" hidden="1" outlineLevel="1" x14ac:dyDescent="0.25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5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6.4" hidden="1" outlineLevel="1" x14ac:dyDescent="0.25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6.4" hidden="1" outlineLevel="1" x14ac:dyDescent="0.25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6.4" hidden="1" outlineLevel="1" x14ac:dyDescent="0.25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6.4" hidden="1" outlineLevel="1" x14ac:dyDescent="0.25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6.4" hidden="1" outlineLevel="1" x14ac:dyDescent="0.25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6.4" outlineLevel="1" x14ac:dyDescent="0.25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5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5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5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5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5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5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5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5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5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5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5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5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5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5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5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5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5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5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5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5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5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5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5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5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5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5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5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5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5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5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5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5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5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5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5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5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5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5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5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5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5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5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5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5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5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5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5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5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5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5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5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5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5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5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5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5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5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5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5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5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5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5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5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5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5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5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5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5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5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5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5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5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5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5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5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5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5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5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5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5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5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5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5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5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5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5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5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8" thickBot="1" x14ac:dyDescent="0.3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8" thickBot="1" x14ac:dyDescent="0.3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5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8" hidden="1" outlineLevel="1" x14ac:dyDescent="0.3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6.4" hidden="1" outlineLevel="1" x14ac:dyDescent="0.25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5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5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5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5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5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5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5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5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6.4" hidden="1" outlineLevel="1" x14ac:dyDescent="0.25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5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5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5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5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5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5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5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8" hidden="1" outlineLevel="1" thickBot="1" x14ac:dyDescent="0.3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5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8" outlineLevel="1" x14ac:dyDescent="0.3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5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6.4" hidden="1" outlineLevel="1" x14ac:dyDescent="0.25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5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5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5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5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5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5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5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2.8" hidden="1" outlineLevel="1" x14ac:dyDescent="0.25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2.8" hidden="1" outlineLevel="1" x14ac:dyDescent="0.25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6.4" outlineLevel="1" x14ac:dyDescent="0.25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6.4" outlineLevel="1" x14ac:dyDescent="0.25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6.4" outlineLevel="1" x14ac:dyDescent="0.25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6.4" outlineLevel="1" x14ac:dyDescent="0.25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5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6.4" hidden="1" outlineLevel="1" x14ac:dyDescent="0.25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5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5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5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5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5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5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5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5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5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5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5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5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5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5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5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5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5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5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5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5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5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5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5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5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5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5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5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5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5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8" outlineLevel="1" thickBot="1" x14ac:dyDescent="0.3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8" outlineLevel="1" thickBot="1" x14ac:dyDescent="0.3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8" outlineLevel="1" thickBot="1" x14ac:dyDescent="0.3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4" hidden="1" outlineLevel="1" thickBot="1" x14ac:dyDescent="0.35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8" hidden="1" outlineLevel="1" thickBot="1" x14ac:dyDescent="0.3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7" hidden="1" outlineLevel="1" thickBot="1" x14ac:dyDescent="0.3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8" hidden="1" outlineLevel="1" thickBot="1" x14ac:dyDescent="0.3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8" hidden="1" outlineLevel="1" thickBot="1" x14ac:dyDescent="0.3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8" hidden="1" outlineLevel="1" thickBot="1" x14ac:dyDescent="0.3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8" hidden="1" outlineLevel="1" thickBot="1" x14ac:dyDescent="0.3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8" hidden="1" outlineLevel="1" thickBot="1" x14ac:dyDescent="0.3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8" hidden="1" outlineLevel="1" thickBot="1" x14ac:dyDescent="0.3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8" hidden="1" outlineLevel="1" thickBot="1" x14ac:dyDescent="0.3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8" hidden="1" outlineLevel="1" thickBot="1" x14ac:dyDescent="0.3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7" hidden="1" outlineLevel="1" thickBot="1" x14ac:dyDescent="0.3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7" hidden="1" outlineLevel="1" thickBot="1" x14ac:dyDescent="0.3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7" hidden="1" outlineLevel="1" thickBot="1" x14ac:dyDescent="0.3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8" hidden="1" outlineLevel="1" thickBot="1" x14ac:dyDescent="0.3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8" hidden="1" outlineLevel="1" thickBot="1" x14ac:dyDescent="0.3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8" hidden="1" outlineLevel="1" thickBot="1" x14ac:dyDescent="0.3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8" hidden="1" outlineLevel="1" thickBot="1" x14ac:dyDescent="0.3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8" hidden="1" outlineLevel="1" thickBot="1" x14ac:dyDescent="0.3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8" hidden="1" outlineLevel="1" thickBot="1" x14ac:dyDescent="0.3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8" hidden="1" outlineLevel="1" thickBot="1" x14ac:dyDescent="0.3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8" hidden="1" outlineLevel="1" thickBot="1" x14ac:dyDescent="0.3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8" hidden="1" outlineLevel="1" thickBot="1" x14ac:dyDescent="0.3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8" hidden="1" outlineLevel="1" thickBot="1" x14ac:dyDescent="0.3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8" hidden="1" outlineLevel="1" thickBot="1" x14ac:dyDescent="0.3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8" hidden="1" outlineLevel="1" thickBot="1" x14ac:dyDescent="0.3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8" hidden="1" thickBot="1" x14ac:dyDescent="0.3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8" thickBot="1" x14ac:dyDescent="0.3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'вдц+кс-6 (корр)'!AH830</f>
        <v>7686894.3440000005</v>
      </c>
      <c r="L1595" s="564">
        <f>J1595-K1595</f>
        <v>0</v>
      </c>
    </row>
    <row r="1596" spans="1:12" ht="13.8" thickBot="1" x14ac:dyDescent="0.3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8" thickBot="1" x14ac:dyDescent="0.3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8" thickBot="1" x14ac:dyDescent="0.3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8" thickBot="1" x14ac:dyDescent="0.3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3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5">
      <c r="A1601" s="682" t="s">
        <v>548</v>
      </c>
      <c r="B1601" s="683" t="s">
        <v>567</v>
      </c>
      <c r="C1601" s="957"/>
      <c r="D1601" s="957"/>
      <c r="E1601" s="957"/>
      <c r="F1601" s="957"/>
      <c r="G1601" s="957"/>
      <c r="H1601" s="957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5">
      <c r="A1602" s="681" t="s">
        <v>284</v>
      </c>
      <c r="B1602" s="956" t="s">
        <v>551</v>
      </c>
      <c r="C1602" s="956"/>
      <c r="D1602" s="956"/>
      <c r="E1602" s="956"/>
      <c r="F1602" s="956"/>
      <c r="G1602" s="956"/>
      <c r="H1602" s="956"/>
      <c r="I1602" s="956"/>
      <c r="J1602" s="956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5">
      <c r="A1603" s="682" t="s">
        <v>553</v>
      </c>
      <c r="B1603" s="683" t="s">
        <v>560</v>
      </c>
      <c r="C1603" s="957"/>
      <c r="D1603" s="957"/>
      <c r="E1603" s="957"/>
      <c r="F1603" s="957"/>
      <c r="G1603" s="957"/>
      <c r="H1603" s="957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5">
      <c r="A1604" s="681" t="s">
        <v>284</v>
      </c>
      <c r="B1604" s="956" t="s">
        <v>551</v>
      </c>
      <c r="C1604" s="956"/>
      <c r="D1604" s="956"/>
      <c r="E1604" s="956"/>
      <c r="F1604" s="956"/>
      <c r="G1604" s="956"/>
      <c r="H1604" s="956"/>
      <c r="I1604" s="956"/>
      <c r="J1604" s="956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4.4" x14ac:dyDescent="0.25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856"/>
      <c r="F1" s="856"/>
      <c r="G1" s="856"/>
      <c r="H1" s="977" t="s">
        <v>525</v>
      </c>
      <c r="I1" s="977"/>
      <c r="J1" s="977"/>
      <c r="K1" s="977"/>
      <c r="L1" s="977"/>
    </row>
    <row r="2" spans="1:12" x14ac:dyDescent="0.3">
      <c r="A2" s="856"/>
      <c r="B2" s="856"/>
      <c r="C2" s="856"/>
      <c r="D2" s="856"/>
      <c r="E2" s="856"/>
      <c r="F2" s="856"/>
      <c r="G2" s="856"/>
      <c r="H2" s="977" t="s">
        <v>526</v>
      </c>
      <c r="I2" s="977"/>
      <c r="J2" s="977"/>
      <c r="K2" s="977"/>
      <c r="L2" s="977"/>
    </row>
    <row r="3" spans="1:12" x14ac:dyDescent="0.3">
      <c r="A3" s="856"/>
      <c r="B3" s="856"/>
      <c r="C3" s="856"/>
      <c r="D3" s="856"/>
      <c r="E3" s="856"/>
      <c r="F3" s="856"/>
      <c r="G3" s="856"/>
      <c r="H3" s="977" t="s">
        <v>527</v>
      </c>
      <c r="I3" s="977"/>
      <c r="J3" s="977"/>
      <c r="K3" s="977"/>
      <c r="L3" s="977"/>
    </row>
    <row r="4" spans="1:12" x14ac:dyDescent="0.3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978" t="s">
        <v>528</v>
      </c>
      <c r="L4" s="979"/>
    </row>
    <row r="5" spans="1:12" x14ac:dyDescent="0.3">
      <c r="A5" s="856"/>
      <c r="B5" s="856"/>
      <c r="C5" s="856"/>
      <c r="D5" s="856"/>
      <c r="E5" s="856"/>
      <c r="F5" s="856"/>
      <c r="G5" s="856"/>
      <c r="H5" s="856"/>
      <c r="I5" s="977" t="s">
        <v>501</v>
      </c>
      <c r="J5" s="977"/>
      <c r="K5" s="978">
        <v>322005</v>
      </c>
      <c r="L5" s="979"/>
    </row>
    <row r="6" spans="1:12" x14ac:dyDescent="0.3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853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856"/>
      <c r="K8" s="854"/>
      <c r="L8" s="855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853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856"/>
      <c r="K10" s="854"/>
      <c r="L10" s="855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853"/>
      <c r="K11" s="989" t="str">
        <f>IF([3]Source!Y15&lt;&gt;"",[3]Source!Y15,"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853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3">
      <c r="A14" s="856"/>
      <c r="B14" s="856"/>
      <c r="C14" s="856"/>
      <c r="D14" s="856"/>
      <c r="E14" s="856"/>
      <c r="F14" s="856"/>
      <c r="G14" s="856"/>
      <c r="H14" s="977" t="s">
        <v>531</v>
      </c>
      <c r="I14" s="977"/>
      <c r="J14" s="991"/>
      <c r="K14" s="978" t="str">
        <f>IF([3]Source!AC15&lt;&gt;"",[3]Source!AC15," ")</f>
        <v xml:space="preserve"> </v>
      </c>
      <c r="L14" s="979"/>
    </row>
    <row r="15" spans="1:12" x14ac:dyDescent="0.3">
      <c r="A15" s="856"/>
      <c r="B15" s="856"/>
      <c r="C15" s="856"/>
      <c r="D15" s="856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856"/>
      <c r="B16" s="856"/>
      <c r="C16" s="856"/>
      <c r="D16" s="856"/>
      <c r="E16" s="856"/>
      <c r="F16" s="856"/>
      <c r="G16" s="856"/>
      <c r="H16" s="856"/>
      <c r="I16" s="992" t="s">
        <v>516</v>
      </c>
      <c r="J16" s="993"/>
      <c r="K16" s="994">
        <v>45198</v>
      </c>
      <c r="L16" s="995"/>
    </row>
    <row r="17" spans="1:30" x14ac:dyDescent="0.3">
      <c r="E17" s="1086" t="s">
        <v>581</v>
      </c>
      <c r="F17" s="1086"/>
      <c r="G17" s="1086"/>
      <c r="H17" s="1086"/>
      <c r="I17" s="1087" t="s">
        <v>514</v>
      </c>
      <c r="J17" s="1088"/>
      <c r="K17" s="1089" t="s">
        <v>624</v>
      </c>
      <c r="L17" s="1090"/>
    </row>
    <row r="18" spans="1:30" x14ac:dyDescent="0.3">
      <c r="I18" s="1091" t="s">
        <v>516</v>
      </c>
      <c r="J18" s="1092"/>
      <c r="K18" s="1093">
        <v>45505</v>
      </c>
      <c r="L18" s="1094"/>
    </row>
    <row r="20" spans="1:30" s="606" customFormat="1" x14ac:dyDescent="0.25">
      <c r="A20" s="605"/>
      <c r="B20" s="605"/>
      <c r="C20" s="605"/>
      <c r="D20" s="605"/>
      <c r="E20" s="996" t="s">
        <v>533</v>
      </c>
      <c r="F20" s="997"/>
      <c r="G20" s="996" t="s">
        <v>534</v>
      </c>
      <c r="H20" s="1000"/>
      <c r="I20" s="996" t="s">
        <v>520</v>
      </c>
      <c r="J20" s="997"/>
      <c r="K20" s="997"/>
      <c r="L20" s="1000"/>
    </row>
    <row r="21" spans="1:30" s="606" customFormat="1" x14ac:dyDescent="0.25">
      <c r="A21" s="605"/>
      <c r="B21" s="605"/>
      <c r="C21" s="605"/>
      <c r="D21" s="605"/>
      <c r="E21" s="998"/>
      <c r="F21" s="999"/>
      <c r="G21" s="998"/>
      <c r="H21" s="1001"/>
      <c r="I21" s="1002" t="s">
        <v>521</v>
      </c>
      <c r="J21" s="1003"/>
      <c r="K21" s="1002" t="s">
        <v>522</v>
      </c>
      <c r="L21" s="1004"/>
    </row>
    <row r="22" spans="1:30" x14ac:dyDescent="0.3">
      <c r="A22" s="856"/>
      <c r="B22" s="856"/>
      <c r="C22" s="856"/>
      <c r="D22" s="856"/>
      <c r="E22" s="986">
        <v>5</v>
      </c>
      <c r="F22" s="1006"/>
      <c r="G22" s="994">
        <v>45534</v>
      </c>
      <c r="H22" s="995"/>
      <c r="I22" s="994">
        <v>45506</v>
      </c>
      <c r="J22" s="1007"/>
      <c r="K22" s="994">
        <v>45534</v>
      </c>
      <c r="L22" s="995"/>
    </row>
    <row r="23" spans="1:30" x14ac:dyDescent="0.3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3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3">
      <c r="A25" s="1008" t="s">
        <v>535</v>
      </c>
      <c r="B25" s="1008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</row>
    <row r="26" spans="1:30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3">
      <c r="A28" s="1005" t="s">
        <v>536</v>
      </c>
      <c r="B28" s="1005" t="s">
        <v>537</v>
      </c>
      <c r="C28" s="1005"/>
      <c r="D28" s="1005"/>
      <c r="E28" s="1005"/>
      <c r="F28" s="1005" t="s">
        <v>538</v>
      </c>
      <c r="G28" s="1005" t="s">
        <v>539</v>
      </c>
      <c r="H28" s="1005"/>
      <c r="I28" s="1005"/>
      <c r="J28" s="1005"/>
      <c r="K28" s="1005"/>
      <c r="L28" s="1005"/>
    </row>
    <row r="29" spans="1:30" ht="15" customHeight="1" x14ac:dyDescent="0.3">
      <c r="A29" s="1005"/>
      <c r="B29" s="1005"/>
      <c r="C29" s="1005"/>
      <c r="D29" s="1005"/>
      <c r="E29" s="1005"/>
      <c r="F29" s="1005"/>
      <c r="G29" s="1005" t="s">
        <v>540</v>
      </c>
      <c r="H29" s="1005"/>
      <c r="I29" s="1005" t="s">
        <v>541</v>
      </c>
      <c r="J29" s="1005"/>
      <c r="K29" s="1005" t="s">
        <v>542</v>
      </c>
      <c r="L29" s="1005"/>
    </row>
    <row r="30" spans="1:30" ht="15" customHeight="1" x14ac:dyDescent="0.3">
      <c r="A30" s="1005"/>
      <c r="B30" s="1005"/>
      <c r="C30" s="1005"/>
      <c r="D30" s="1005"/>
      <c r="E30" s="1005"/>
      <c r="F30" s="1005"/>
      <c r="G30" s="1005"/>
      <c r="H30" s="1005"/>
      <c r="I30" s="1005"/>
      <c r="J30" s="1005"/>
      <c r="K30" s="1005"/>
      <c r="L30" s="1005"/>
    </row>
    <row r="31" spans="1:30" ht="15" customHeight="1" x14ac:dyDescent="0.3">
      <c r="A31" s="1005"/>
      <c r="B31" s="1005"/>
      <c r="C31" s="1005"/>
      <c r="D31" s="1005"/>
      <c r="E31" s="1005"/>
      <c r="F31" s="1005"/>
      <c r="G31" s="1005"/>
      <c r="H31" s="1005"/>
      <c r="I31" s="1005"/>
      <c r="J31" s="1005"/>
      <c r="K31" s="1005"/>
      <c r="L31" s="1005"/>
    </row>
    <row r="32" spans="1:30" ht="15.75" customHeight="1" x14ac:dyDescent="0.3">
      <c r="A32" s="851">
        <v>1</v>
      </c>
      <c r="B32" s="1009">
        <v>2</v>
      </c>
      <c r="C32" s="1009"/>
      <c r="D32" s="1009"/>
      <c r="E32" s="1009"/>
      <c r="F32" s="851">
        <v>3</v>
      </c>
      <c r="G32" s="1009">
        <v>4</v>
      </c>
      <c r="H32" s="1009"/>
      <c r="I32" s="1009">
        <v>5</v>
      </c>
      <c r="J32" s="1009"/>
      <c r="K32" s="1009">
        <v>6</v>
      </c>
      <c r="L32" s="1009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852"/>
      <c r="B33" s="1010" t="s">
        <v>543</v>
      </c>
      <c r="C33" s="1010"/>
      <c r="D33" s="1010"/>
      <c r="E33" s="1010"/>
      <c r="F33" s="611"/>
      <c r="G33" s="1011">
        <f>37863026.6+K33</f>
        <v>40622286.795166671</v>
      </c>
      <c r="H33" s="1012"/>
      <c r="I33" s="1011">
        <f>37863026.6+K33</f>
        <v>40622286.795166671</v>
      </c>
      <c r="J33" s="1012"/>
      <c r="K33" s="1013">
        <f>'[7]кс-2'!K850</f>
        <v>2759260.1951666665</v>
      </c>
      <c r="L33" s="1013"/>
      <c r="M33" s="675">
        <f>'[7]кс-2'!J550/1.2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852">
        <v>1</v>
      </c>
      <c r="B34" s="1014" t="s">
        <v>625</v>
      </c>
      <c r="C34" s="1014"/>
      <c r="D34" s="1014"/>
      <c r="E34" s="1014"/>
      <c r="F34" s="852"/>
      <c r="G34" s="1016"/>
      <c r="H34" s="1016"/>
      <c r="I34" s="1016"/>
      <c r="J34" s="1016"/>
      <c r="K34" s="1016">
        <f>K33</f>
        <v>2759260.1951666665</v>
      </c>
      <c r="L34" s="1016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017" t="s">
        <v>544</v>
      </c>
      <c r="B35" s="1017"/>
      <c r="C35" s="1017"/>
      <c r="D35" s="1017"/>
      <c r="E35" s="1017"/>
      <c r="F35" s="1017"/>
      <c r="G35" s="1018">
        <f>37863026.6+K35</f>
        <v>40622286.795166671</v>
      </c>
      <c r="H35" s="1019"/>
      <c r="I35" s="1018">
        <f>37863026.6+K35</f>
        <v>40622286.795166671</v>
      </c>
      <c r="J35" s="1019"/>
      <c r="K35" s="1018">
        <f>K33</f>
        <v>2759260.1951666665</v>
      </c>
      <c r="L35" s="1019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1020" t="s">
        <v>545</v>
      </c>
      <c r="B36" s="1020"/>
      <c r="C36" s="1020"/>
      <c r="D36" s="1020"/>
      <c r="E36" s="1020"/>
      <c r="F36" s="1020"/>
      <c r="G36" s="1016"/>
      <c r="H36" s="1016"/>
      <c r="I36" s="1016"/>
      <c r="J36" s="1016"/>
      <c r="K36" s="1016">
        <f>0.2*K35</f>
        <v>551852.03903333331</v>
      </c>
      <c r="L36" s="1016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1017" t="s">
        <v>546</v>
      </c>
      <c r="B37" s="1017"/>
      <c r="C37" s="1017"/>
      <c r="D37" s="1017"/>
      <c r="E37" s="1017"/>
      <c r="F37" s="1017"/>
      <c r="G37" s="1022"/>
      <c r="H37" s="1022"/>
      <c r="I37" s="1022"/>
      <c r="J37" s="1022"/>
      <c r="K37" s="1022">
        <f>K35+K36</f>
        <v>3311112.2341999998</v>
      </c>
      <c r="L37" s="102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1020" t="s">
        <v>568</v>
      </c>
      <c r="B38" s="1020"/>
      <c r="C38" s="1020"/>
      <c r="D38" s="1020"/>
      <c r="E38" s="1020"/>
      <c r="F38" s="1020"/>
      <c r="G38" s="1024">
        <f>24980510.42+K38</f>
        <v>26800959.926363163</v>
      </c>
      <c r="H38" s="1024"/>
      <c r="I38" s="1024">
        <f>24980510.42+K38</f>
        <v>26800959.926363163</v>
      </c>
      <c r="J38" s="1024"/>
      <c r="K38" s="1024">
        <f>0.5498*K37</f>
        <v>1820449.5063631597</v>
      </c>
      <c r="L38" s="1024"/>
    </row>
    <row r="39" spans="1:30" s="615" customFormat="1" ht="15.75" customHeight="1" x14ac:dyDescent="0.25">
      <c r="A39" s="1017" t="s">
        <v>547</v>
      </c>
      <c r="B39" s="1017"/>
      <c r="C39" s="1017"/>
      <c r="D39" s="1017"/>
      <c r="E39" s="1017"/>
      <c r="F39" s="1017"/>
      <c r="G39" s="1021"/>
      <c r="H39" s="1021"/>
      <c r="I39" s="1021"/>
      <c r="J39" s="1021"/>
      <c r="K39" s="1021">
        <f>K37-K38</f>
        <v>1490662.7278368401</v>
      </c>
      <c r="L39" s="1021"/>
    </row>
    <row r="40" spans="1:30" s="615" customFormat="1" ht="15.75" customHeight="1" x14ac:dyDescent="0.25">
      <c r="A40" s="1020" t="s">
        <v>383</v>
      </c>
      <c r="B40" s="1020"/>
      <c r="C40" s="1020"/>
      <c r="D40" s="1020"/>
      <c r="E40" s="1020"/>
      <c r="F40" s="1020"/>
      <c r="G40" s="1024"/>
      <c r="H40" s="1024"/>
      <c r="I40" s="1024"/>
      <c r="J40" s="1024"/>
      <c r="K40" s="1024">
        <f>K39/6</f>
        <v>248443.78797280669</v>
      </c>
      <c r="L40" s="1024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3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3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3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1026" t="s">
        <v>554</v>
      </c>
      <c r="C47" s="1026"/>
      <c r="D47" s="1026"/>
      <c r="E47" s="1026"/>
      <c r="F47" s="1026"/>
      <c r="G47" s="1026"/>
      <c r="H47" s="1026"/>
      <c r="I47" s="626"/>
      <c r="J47" s="1027" t="s">
        <v>555</v>
      </c>
      <c r="K47" s="1027"/>
      <c r="L47" s="1027"/>
    </row>
    <row r="48" spans="1:30" x14ac:dyDescent="0.3">
      <c r="A48" s="856"/>
      <c r="B48" s="856"/>
      <c r="C48" s="627"/>
      <c r="D48" s="627"/>
      <c r="E48" s="1025" t="s">
        <v>551</v>
      </c>
      <c r="F48" s="1025"/>
      <c r="G48" s="1025"/>
      <c r="H48" s="1025"/>
      <c r="I48" s="1025"/>
      <c r="J48" s="1025" t="s">
        <v>552</v>
      </c>
      <c r="K48" s="1025"/>
      <c r="L48" s="1025"/>
    </row>
    <row r="49" spans="1:12" x14ac:dyDescent="0.3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1026" t="s">
        <v>549</v>
      </c>
      <c r="C51" s="1026"/>
      <c r="D51" s="1026"/>
      <c r="E51" s="1026"/>
      <c r="F51" s="1026"/>
      <c r="G51" s="1026"/>
      <c r="H51" s="1026"/>
      <c r="I51" s="626"/>
      <c r="J51" s="1027" t="s">
        <v>550</v>
      </c>
      <c r="K51" s="1027"/>
      <c r="L51" s="1027"/>
    </row>
    <row r="52" spans="1:12" x14ac:dyDescent="0.3">
      <c r="A52" s="856"/>
      <c r="B52" s="856"/>
      <c r="C52" s="627"/>
      <c r="D52" s="627"/>
      <c r="E52" s="1025" t="s">
        <v>551</v>
      </c>
      <c r="F52" s="1025"/>
      <c r="G52" s="1025"/>
      <c r="H52" s="1025"/>
      <c r="I52" s="1025"/>
      <c r="J52" s="1025" t="s">
        <v>552</v>
      </c>
      <c r="K52" s="1025"/>
      <c r="L52" s="1025"/>
    </row>
    <row r="53" spans="1:12" x14ac:dyDescent="0.3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3">
      <c r="K54" s="628"/>
    </row>
    <row r="55" spans="1:12" x14ac:dyDescent="0.3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9"/>
  <sheetViews>
    <sheetView tabSelected="1" view="pageBreakPreview" topLeftCell="A169" zoomScale="80" zoomScaleNormal="80" zoomScaleSheetLayoutView="80" workbookViewId="0">
      <selection activeCell="B39" sqref="B39"/>
    </sheetView>
  </sheetViews>
  <sheetFormatPr defaultColWidth="9.109375" defaultRowHeight="13.2" x14ac:dyDescent="0.25"/>
  <cols>
    <col min="1" max="1" width="14.33203125" style="858" customWidth="1"/>
    <col min="2" max="2" width="62" customWidth="1"/>
    <col min="3" max="3" width="16.109375" style="563" customWidth="1"/>
    <col min="4" max="4" width="7.6640625" customWidth="1"/>
    <col min="5" max="5" width="9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1.5546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709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859" t="s">
        <v>505</v>
      </c>
      <c r="J5" s="699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859"/>
      <c r="J6" s="750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859" t="s">
        <v>505</v>
      </c>
      <c r="J7" s="699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859"/>
      <c r="J8" s="751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752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752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859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085" t="s">
        <v>581</v>
      </c>
      <c r="G14" s="1085"/>
      <c r="H14" s="1085"/>
      <c r="I14" s="934" t="s">
        <v>514</v>
      </c>
      <c r="J14" s="935" t="s">
        <v>624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966" t="s">
        <v>517</v>
      </c>
      <c r="I16" s="967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968" t="s">
        <v>518</v>
      </c>
      <c r="H17" s="970" t="s">
        <v>519</v>
      </c>
      <c r="I17" s="972" t="s">
        <v>520</v>
      </c>
      <c r="J17" s="973"/>
    </row>
    <row r="18" spans="1:10" x14ac:dyDescent="0.25">
      <c r="A18" s="504"/>
      <c r="B18" s="505"/>
      <c r="C18" s="505"/>
      <c r="D18" s="506"/>
      <c r="E18" s="506"/>
      <c r="F18" s="506"/>
      <c r="G18" s="969"/>
      <c r="H18" s="971"/>
      <c r="I18" s="860" t="s">
        <v>521</v>
      </c>
      <c r="J18" s="709" t="s">
        <v>522</v>
      </c>
    </row>
    <row r="19" spans="1:10" x14ac:dyDescent="0.25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958" t="s">
        <v>523</v>
      </c>
      <c r="C20" s="958"/>
      <c r="D20" s="958"/>
      <c r="E20" s="958"/>
      <c r="F20" s="958"/>
      <c r="G20" s="958"/>
      <c r="H20" s="710"/>
      <c r="I20" s="710"/>
      <c r="J20" s="710"/>
    </row>
    <row r="21" spans="1:10" ht="15" customHeight="1" thickBot="1" x14ac:dyDescent="0.3">
      <c r="A21" s="79"/>
      <c r="B21" s="958" t="s">
        <v>524</v>
      </c>
      <c r="C21" s="959"/>
      <c r="D21" s="959"/>
      <c r="E21" s="959"/>
      <c r="F21" s="959"/>
      <c r="G21" s="959"/>
      <c r="H21" s="960"/>
      <c r="I21" s="960"/>
      <c r="J21" s="960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961" t="s">
        <v>444</v>
      </c>
      <c r="G22" s="962"/>
      <c r="H22" s="961" t="s">
        <v>445</v>
      </c>
      <c r="I22" s="962"/>
      <c r="J22" s="151" t="s">
        <v>446</v>
      </c>
    </row>
    <row r="23" spans="1:10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5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7" customFormat="1" ht="12.75" customHeight="1" x14ac:dyDescent="0.25">
      <c r="A35" s="783">
        <v>6</v>
      </c>
      <c r="B35" s="949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5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5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5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5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5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5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5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5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7" customFormat="1" ht="12.6" customHeight="1" x14ac:dyDescent="0.25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7" customFormat="1" ht="12.6" customHeight="1" x14ac:dyDescent="0.25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5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7" customFormat="1" ht="12.6" customHeight="1" x14ac:dyDescent="0.25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7" customFormat="1" ht="12.6" customHeight="1" x14ac:dyDescent="0.25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7" customFormat="1" ht="12.6" customHeight="1" x14ac:dyDescent="0.25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7" customFormat="1" ht="12.6" customHeight="1" x14ac:dyDescent="0.25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5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5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5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5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5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5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5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6.4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5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7" customFormat="1" x14ac:dyDescent="0.25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5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5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5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5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5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6.4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5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5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5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5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5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6.4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5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5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6.4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5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5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5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5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6.4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5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6.4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5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5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6.4" x14ac:dyDescent="0.25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5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6.4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6.4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6.4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6.4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9.6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5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5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8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4" thickTop="1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9.6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9.6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9.6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9.6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26.4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9.6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5">
      <c r="A267" s="531">
        <v>236</v>
      </c>
      <c r="F267" s="564"/>
      <c r="G267" s="536"/>
      <c r="H267" s="564"/>
      <c r="I267" s="536"/>
      <c r="J267" s="564"/>
    </row>
    <row r="268" spans="1:10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26.4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9.6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26.4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9.6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26.4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9.6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6.4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9.6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6.4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6.4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9.6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6.4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6.4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9.6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6.4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6.4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9.6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6.4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5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5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5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5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7" customFormat="1" x14ac:dyDescent="0.25">
      <c r="A311" s="783">
        <v>280</v>
      </c>
      <c r="B311" s="784" t="s">
        <v>139</v>
      </c>
      <c r="C311" s="789"/>
      <c r="D311" s="785" t="s">
        <v>56</v>
      </c>
      <c r="E311" s="948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5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5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5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5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7" customFormat="1" x14ac:dyDescent="0.25">
      <c r="A316" s="783">
        <v>285</v>
      </c>
      <c r="B316" s="784" t="s">
        <v>144</v>
      </c>
      <c r="C316" s="789"/>
      <c r="D316" s="785" t="s">
        <v>56</v>
      </c>
      <c r="E316" s="948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6.4" x14ac:dyDescent="0.25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5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6.4" x14ac:dyDescent="0.25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7" customFormat="1" x14ac:dyDescent="0.25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5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7" customFormat="1" ht="26.4" x14ac:dyDescent="0.25">
      <c r="A322" s="783">
        <v>288</v>
      </c>
      <c r="B322" s="784" t="s">
        <v>147</v>
      </c>
      <c r="C322" s="789"/>
      <c r="D322" s="785" t="s">
        <v>56</v>
      </c>
      <c r="E322" s="951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5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5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7" customFormat="1" x14ac:dyDescent="0.25">
      <c r="A325" s="783">
        <v>291</v>
      </c>
      <c r="B325" s="784" t="s">
        <v>150</v>
      </c>
      <c r="C325" s="789"/>
      <c r="D325" s="785" t="s">
        <v>56</v>
      </c>
      <c r="E325" s="952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6.4" x14ac:dyDescent="0.25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5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5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5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9.6" x14ac:dyDescent="0.25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6.4" x14ac:dyDescent="0.25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5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5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5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5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5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5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5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5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5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5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5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7" customFormat="1" x14ac:dyDescent="0.25">
      <c r="A343" s="783">
        <v>309</v>
      </c>
      <c r="B343" s="784" t="s">
        <v>144</v>
      </c>
      <c r="C343" s="949"/>
      <c r="D343" s="950" t="s">
        <v>56</v>
      </c>
      <c r="E343" s="948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6.4" x14ac:dyDescent="0.25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5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6.4" x14ac:dyDescent="0.25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5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5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6.4" x14ac:dyDescent="0.25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5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5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7" customFormat="1" x14ac:dyDescent="0.25">
      <c r="A352" s="783">
        <v>315</v>
      </c>
      <c r="B352" s="784" t="s">
        <v>150</v>
      </c>
      <c r="C352" s="949"/>
      <c r="D352" s="950" t="s">
        <v>56</v>
      </c>
      <c r="E352" s="948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6.4" x14ac:dyDescent="0.25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5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5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5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6.4" x14ac:dyDescent="0.25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5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5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5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5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5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5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5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5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5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5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5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5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5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5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5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5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5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5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5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5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6.4" x14ac:dyDescent="0.25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5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5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5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6.4" x14ac:dyDescent="0.25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5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5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5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5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5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5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5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5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5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5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7" customFormat="1" x14ac:dyDescent="0.25">
      <c r="A393" s="783">
        <v>354</v>
      </c>
      <c r="B393" s="784" t="s">
        <v>140</v>
      </c>
      <c r="C393" s="949"/>
      <c r="D393" s="950" t="s">
        <v>56</v>
      </c>
      <c r="E393" s="950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5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5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5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5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6.4" x14ac:dyDescent="0.25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7" customFormat="1" x14ac:dyDescent="0.25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7" customFormat="1" x14ac:dyDescent="0.25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5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6.4" x14ac:dyDescent="0.25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5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5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5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5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5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5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5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5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5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5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5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5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5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5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5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5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5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6.4" x14ac:dyDescent="0.25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5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5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5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5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5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5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5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5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5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5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5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5">
      <c r="A432" s="531">
        <v>394</v>
      </c>
      <c r="B432" s="535" t="s">
        <v>139</v>
      </c>
      <c r="C432" s="538"/>
      <c r="D432" s="533" t="s">
        <v>56</v>
      </c>
      <c r="E432" s="926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5">
      <c r="A433" s="531">
        <v>395</v>
      </c>
      <c r="B433" s="535" t="s">
        <v>140</v>
      </c>
      <c r="C433" s="538"/>
      <c r="D433" s="533" t="s">
        <v>56</v>
      </c>
      <c r="E433" s="926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5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5">
      <c r="A435" s="531">
        <v>397</v>
      </c>
      <c r="B435" s="535" t="s">
        <v>144</v>
      </c>
      <c r="C435" s="538"/>
      <c r="D435" s="533" t="s">
        <v>56</v>
      </c>
      <c r="E435" s="926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5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5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5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6.4" x14ac:dyDescent="0.25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5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5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5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5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7" customFormat="1" ht="15" customHeight="1" x14ac:dyDescent="0.25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5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5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5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5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5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5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5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5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5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5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5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5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5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5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5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5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5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5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5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5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5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5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5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5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5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5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5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5">
      <c r="A472" s="531">
        <v>434</v>
      </c>
      <c r="B472" s="535" t="s">
        <v>157</v>
      </c>
      <c r="C472" s="533"/>
      <c r="D472" s="533" t="s">
        <v>56</v>
      </c>
      <c r="E472" s="926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5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5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7" customFormat="1" ht="12.6" customHeight="1" x14ac:dyDescent="0.25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5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5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5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7" customFormat="1" ht="12.75" customHeight="1" x14ac:dyDescent="0.25">
      <c r="A479" s="783">
        <v>441</v>
      </c>
      <c r="B479" s="784" t="s">
        <v>139</v>
      </c>
      <c r="C479" s="789"/>
      <c r="D479" s="785" t="s">
        <v>56</v>
      </c>
      <c r="E479" s="951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5">
      <c r="A480" s="531">
        <v>442</v>
      </c>
      <c r="B480" s="535" t="s">
        <v>140</v>
      </c>
      <c r="C480" s="538"/>
      <c r="D480" s="533" t="s">
        <v>56</v>
      </c>
      <c r="E480" s="926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5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7" customFormat="1" x14ac:dyDescent="0.25">
      <c r="A482" s="783">
        <v>444</v>
      </c>
      <c r="B482" s="784" t="s">
        <v>144</v>
      </c>
      <c r="C482" s="789"/>
      <c r="D482" s="785" t="s">
        <v>56</v>
      </c>
      <c r="E482" s="951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5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5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5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5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5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5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5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5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5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5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5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5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5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5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5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5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7" customFormat="1" ht="28.5" customHeight="1" x14ac:dyDescent="0.25">
      <c r="A499" s="783">
        <v>461</v>
      </c>
      <c r="B499" s="784" t="s">
        <v>139</v>
      </c>
      <c r="C499" s="789"/>
      <c r="D499" s="785" t="s">
        <v>56</v>
      </c>
      <c r="E499" s="951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5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5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5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5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5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5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7" customFormat="1" x14ac:dyDescent="0.25">
      <c r="A506" s="783">
        <v>468</v>
      </c>
      <c r="B506" s="784" t="s">
        <v>150</v>
      </c>
      <c r="C506" s="789"/>
      <c r="D506" s="785" t="s">
        <v>56</v>
      </c>
      <c r="E506" s="951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5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5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5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5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5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5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6.4" x14ac:dyDescent="0.25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7" customFormat="1" x14ac:dyDescent="0.25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5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7" customFormat="1" x14ac:dyDescent="0.25">
      <c r="A516" s="783">
        <v>478</v>
      </c>
      <c r="B516" s="784" t="s">
        <v>150</v>
      </c>
      <c r="C516" s="789"/>
      <c r="D516" s="785" t="s">
        <v>56</v>
      </c>
      <c r="E516" s="952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6.4" x14ac:dyDescent="0.25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5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5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5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9.6" x14ac:dyDescent="0.25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5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5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5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6.4" x14ac:dyDescent="0.25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5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7" customFormat="1" ht="24.75" customHeight="1" x14ac:dyDescent="0.25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5" customHeight="1" x14ac:dyDescent="0.25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5" customHeight="1" x14ac:dyDescent="0.25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5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5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5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5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5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5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5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5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5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5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5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5" customHeight="1" x14ac:dyDescent="0.25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5" customHeight="1" x14ac:dyDescent="0.25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5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5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5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5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5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5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5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5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5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5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5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5" customHeight="1" x14ac:dyDescent="0.25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5" customHeight="1" x14ac:dyDescent="0.25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5" customHeight="1" x14ac:dyDescent="0.25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5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5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5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5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5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5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5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3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4" thickTop="1" thickBot="1" x14ac:dyDescent="0.3">
      <c r="A565" s="531">
        <v>521</v>
      </c>
      <c r="B565" s="886" t="s">
        <v>208</v>
      </c>
      <c r="C565" s="887"/>
      <c r="D565" s="888"/>
      <c r="E565" s="889"/>
      <c r="F565" s="890"/>
      <c r="G565" s="891">
        <f>SUM(G256:G546)+SUM(G548:G563)</f>
        <v>1388130.335</v>
      </c>
      <c r="H565" s="890"/>
      <c r="I565" s="891">
        <f>SUM(I256:I546)+SUM(I548:I563)</f>
        <v>1158523.7488735751</v>
      </c>
      <c r="J565" s="891">
        <f>SUM(J256:J546)+SUM(J548:J563)</f>
        <v>2546654.0838735751</v>
      </c>
      <c r="K565" s="564">
        <f>'вдц+кс-6 (корр)'!AN544</f>
        <v>3019832.9556735749</v>
      </c>
      <c r="L565" s="564">
        <f>J565-K565</f>
        <v>-473178.87179999985</v>
      </c>
    </row>
    <row r="566" spans="1:12" ht="9.75" customHeight="1" thickTop="1" x14ac:dyDescent="0.25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8" x14ac:dyDescent="0.3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5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5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5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5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5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5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5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5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5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5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5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5" customHeight="1" x14ac:dyDescent="0.25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5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5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5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5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5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5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5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5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5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6.4" x14ac:dyDescent="0.25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6.4" x14ac:dyDescent="0.25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6.4" x14ac:dyDescent="0.25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6.4" x14ac:dyDescent="0.25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6.4" x14ac:dyDescent="0.25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6.4" x14ac:dyDescent="0.25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5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5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5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5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5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5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5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5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5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5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5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5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5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5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5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6.4" x14ac:dyDescent="0.25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5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5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6.4" x14ac:dyDescent="0.25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6.4" x14ac:dyDescent="0.25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6.4" x14ac:dyDescent="0.25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6.4" x14ac:dyDescent="0.25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5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5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5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5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5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5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5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5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5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6.4" x14ac:dyDescent="0.25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5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5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6.4" x14ac:dyDescent="0.25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5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6.4" x14ac:dyDescent="0.25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5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5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5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5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5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5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5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5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5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5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5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5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5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5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5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5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5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5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5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5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5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5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5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5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5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5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5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5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5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5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5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5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5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5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5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5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5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5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5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5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5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5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5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5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5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5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5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5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5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5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5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5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5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5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5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5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5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5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5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5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5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5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5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5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5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5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5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5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5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5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6.4" x14ac:dyDescent="0.25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6.4" x14ac:dyDescent="0.25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9.6" x14ac:dyDescent="0.25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5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5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5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5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5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5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5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5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5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5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5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5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5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5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5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5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5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5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5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8" thickBot="1" x14ac:dyDescent="0.3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8" thickBot="1" x14ac:dyDescent="0.3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5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8" x14ac:dyDescent="0.3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6.4" x14ac:dyDescent="0.25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5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5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5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5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5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5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5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5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5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5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5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5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6.4" x14ac:dyDescent="0.25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5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5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5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5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5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5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5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5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5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5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8" thickBot="1" x14ac:dyDescent="0.3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8" thickBot="1" x14ac:dyDescent="0.3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5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8" x14ac:dyDescent="0.3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6.4" x14ac:dyDescent="0.25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5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5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5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5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5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5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5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5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5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5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2.8" x14ac:dyDescent="0.25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5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2.8" x14ac:dyDescent="0.25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2.8" x14ac:dyDescent="0.25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6.4" x14ac:dyDescent="0.25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6.4" x14ac:dyDescent="0.25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6.4" x14ac:dyDescent="0.25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6.4" x14ac:dyDescent="0.25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5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6.4" x14ac:dyDescent="0.25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5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5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5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5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5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5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5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5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5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5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5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5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5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5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5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5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5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5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5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5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5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5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5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5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5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5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5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5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5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5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5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5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5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5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5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5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5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5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5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5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5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8" thickBot="1" x14ac:dyDescent="0.3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8" thickBot="1" x14ac:dyDescent="0.3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5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8" x14ac:dyDescent="0.3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6.4" x14ac:dyDescent="0.25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5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5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5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5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5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5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5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5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5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6.4" x14ac:dyDescent="0.25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6.4" x14ac:dyDescent="0.25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6.4" x14ac:dyDescent="0.25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5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5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5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5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5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5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5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5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5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5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5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8" thickBot="1" x14ac:dyDescent="0.3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8" hidden="1" thickBot="1" x14ac:dyDescent="0.3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8" thickBot="1" x14ac:dyDescent="0.3">
      <c r="A848" s="892"/>
      <c r="B848" s="893"/>
      <c r="C848" s="894"/>
      <c r="D848" s="895"/>
      <c r="E848" s="896"/>
      <c r="F848" s="897"/>
      <c r="G848" s="898"/>
      <c r="H848" s="897"/>
      <c r="I848" s="898"/>
      <c r="J848" s="898"/>
    </row>
    <row r="849" spans="1:39" ht="26.4" hidden="1" x14ac:dyDescent="0.25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8" hidden="1" thickBot="1" x14ac:dyDescent="0.3">
      <c r="A850" s="899"/>
      <c r="B850" s="900"/>
      <c r="C850" s="901"/>
      <c r="D850" s="902"/>
      <c r="E850" s="902"/>
      <c r="F850" s="902"/>
      <c r="G850" s="903"/>
      <c r="H850" s="903"/>
      <c r="I850" s="903"/>
      <c r="J850" s="903"/>
    </row>
    <row r="851" spans="1:39" ht="13.8" thickBot="1" x14ac:dyDescent="0.3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J851-K851</f>
        <v>0</v>
      </c>
    </row>
    <row r="852" spans="1:39" ht="13.8" thickBot="1" x14ac:dyDescent="0.3">
      <c r="A852" s="904"/>
      <c r="B852" s="905" t="s">
        <v>383</v>
      </c>
      <c r="C852" s="906"/>
      <c r="D852" s="907"/>
      <c r="E852" s="908"/>
      <c r="F852" s="909"/>
      <c r="G852" s="910">
        <f>G851/1.2*0.2</f>
        <v>265013.14250000002</v>
      </c>
      <c r="H852" s="909"/>
      <c r="I852" s="910">
        <f>I851/1.2*0.2</f>
        <v>243149.79874559585</v>
      </c>
      <c r="J852" s="910">
        <f>J851/1.2*0.2</f>
        <v>508162.94124559587</v>
      </c>
    </row>
    <row r="853" spans="1:39" ht="44.25" customHeight="1" x14ac:dyDescent="0.3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5">
      <c r="A854" s="682" t="s">
        <v>548</v>
      </c>
      <c r="B854" s="683" t="s">
        <v>567</v>
      </c>
      <c r="C854" s="957"/>
      <c r="D854" s="957"/>
      <c r="E854" s="957"/>
      <c r="F854" s="957"/>
      <c r="G854" s="957"/>
      <c r="H854" s="957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5">
      <c r="A855" s="681" t="s">
        <v>284</v>
      </c>
      <c r="B855" s="956" t="s">
        <v>551</v>
      </c>
      <c r="C855" s="956"/>
      <c r="D855" s="956"/>
      <c r="E855" s="956"/>
      <c r="F855" s="956"/>
      <c r="G855" s="956"/>
      <c r="H855" s="956"/>
      <c r="I855" s="956"/>
      <c r="J855" s="956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5">
      <c r="A856" s="682" t="s">
        <v>553</v>
      </c>
      <c r="B856" s="683" t="s">
        <v>560</v>
      </c>
      <c r="C856" s="957"/>
      <c r="D856" s="957"/>
      <c r="E856" s="957"/>
      <c r="F856" s="957"/>
      <c r="G856" s="957"/>
      <c r="H856" s="957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5">
      <c r="A857" s="681" t="s">
        <v>284</v>
      </c>
      <c r="B857" s="956" t="s">
        <v>551</v>
      </c>
      <c r="C857" s="956"/>
      <c r="D857" s="956"/>
      <c r="E857" s="956"/>
      <c r="F857" s="956"/>
      <c r="G857" s="956"/>
      <c r="H857" s="956"/>
      <c r="I857" s="956"/>
      <c r="J857" s="956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4.4" x14ac:dyDescent="0.25">
      <c r="B858" s="593"/>
      <c r="C858" s="593"/>
    </row>
    <row r="859" spans="1:39" ht="14.4" x14ac:dyDescent="0.25">
      <c r="B859" s="954"/>
      <c r="C859" s="954"/>
    </row>
    <row r="860" spans="1:39" ht="14.4" x14ac:dyDescent="0.25">
      <c r="B860" s="592"/>
      <c r="C860" s="592"/>
    </row>
    <row r="861" spans="1:39" ht="14.4" x14ac:dyDescent="0.25">
      <c r="C861" s="592"/>
    </row>
    <row r="862" spans="1:39" ht="13.8" x14ac:dyDescent="0.3">
      <c r="A862" s="587"/>
      <c r="B862" s="630"/>
      <c r="C862" s="589"/>
      <c r="D862" s="587"/>
      <c r="E862" s="587"/>
      <c r="J862" s="590"/>
    </row>
    <row r="863" spans="1:39" ht="14.4" x14ac:dyDescent="0.25">
      <c r="B863" s="953"/>
      <c r="C863" s="953"/>
    </row>
    <row r="864" spans="1:39" ht="14.4" x14ac:dyDescent="0.25">
      <c r="B864" s="593"/>
      <c r="C864" s="593"/>
    </row>
    <row r="865" spans="2:7" ht="14.4" x14ac:dyDescent="0.25">
      <c r="B865" s="593"/>
      <c r="C865" s="593"/>
    </row>
    <row r="866" spans="2:7" ht="14.4" x14ac:dyDescent="0.25">
      <c r="B866" s="593"/>
      <c r="C866" s="593"/>
    </row>
    <row r="867" spans="2:7" ht="14.4" x14ac:dyDescent="0.25">
      <c r="B867" s="954"/>
      <c r="C867" s="954"/>
    </row>
    <row r="868" spans="2:7" ht="14.4" x14ac:dyDescent="0.25">
      <c r="B868" s="592"/>
      <c r="C868" s="592"/>
    </row>
    <row r="869" spans="2:7" ht="14.4" x14ac:dyDescent="0.25">
      <c r="B869" s="592"/>
      <c r="C869" s="592"/>
      <c r="F869" s="592"/>
      <c r="G869" s="592"/>
    </row>
  </sheetData>
  <autoFilter ref="A26:AM845" xr:uid="{CCA611EC-3348-4A07-8005-5B0081812A1B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09375" defaultRowHeight="13.2" outlineLevelRow="1" x14ac:dyDescent="0.25"/>
  <cols>
    <col min="1" max="1" width="20.5546875" style="932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930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930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930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930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930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x14ac:dyDescent="0.25">
      <c r="A16" s="504"/>
      <c r="B16" s="505"/>
      <c r="C16" s="505"/>
      <c r="D16" s="506"/>
      <c r="E16" s="506"/>
      <c r="F16" s="506"/>
      <c r="G16" s="969"/>
      <c r="H16" s="971"/>
      <c r="I16" s="933" t="s">
        <v>521</v>
      </c>
      <c r="J16" s="642" t="s">
        <v>522</v>
      </c>
    </row>
    <row r="17" spans="1:10" x14ac:dyDescent="0.25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958" t="s">
        <v>618</v>
      </c>
      <c r="C18" s="958"/>
      <c r="D18" s="958"/>
      <c r="E18" s="958"/>
      <c r="F18" s="958"/>
      <c r="G18" s="958"/>
      <c r="H18" s="706"/>
      <c r="I18" s="707"/>
      <c r="J18" s="708"/>
    </row>
    <row r="19" spans="1:10" ht="15" customHeight="1" x14ac:dyDescent="0.25">
      <c r="A19" s="523"/>
      <c r="B19" s="958" t="s">
        <v>619</v>
      </c>
      <c r="C19" s="958"/>
      <c r="D19" s="958"/>
      <c r="E19" s="958"/>
      <c r="F19" s="958"/>
      <c r="G19" s="958"/>
      <c r="H19" s="706"/>
      <c r="I19" s="707"/>
      <c r="J19" s="708"/>
    </row>
    <row r="20" spans="1:10" ht="15" customHeight="1" thickBot="1" x14ac:dyDescent="0.3">
      <c r="A20" s="79"/>
      <c r="B20" s="958"/>
      <c r="C20" s="959"/>
      <c r="D20" s="959"/>
      <c r="E20" s="959"/>
      <c r="F20" s="959"/>
      <c r="G20" s="959"/>
      <c r="H20" s="960"/>
      <c r="I20" s="960"/>
      <c r="J20" s="960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961" t="s">
        <v>444</v>
      </c>
      <c r="G21" s="962"/>
      <c r="H21" s="961" t="s">
        <v>445</v>
      </c>
      <c r="I21" s="962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hidden="1" x14ac:dyDescent="0.3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5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5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5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5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5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5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5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5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9.6" hidden="1" x14ac:dyDescent="0.25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9.6" hidden="1" outlineLevel="1" x14ac:dyDescent="0.25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5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5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26.4" hidden="1" x14ac:dyDescent="0.25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9.6" hidden="1" outlineLevel="1" x14ac:dyDescent="0.25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5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5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5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26.4" hidden="1" x14ac:dyDescent="0.25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9.6" hidden="1" outlineLevel="1" x14ac:dyDescent="0.25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5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5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26.4" hidden="1" x14ac:dyDescent="0.25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9.6" hidden="1" outlineLevel="1" x14ac:dyDescent="0.25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5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5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26.4" hidden="1" x14ac:dyDescent="0.25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9.6" hidden="1" outlineLevel="1" x14ac:dyDescent="0.25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5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5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6.4" hidden="1" outlineLevel="1" x14ac:dyDescent="0.25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5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5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5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5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9.6" hidden="1" outlineLevel="1" x14ac:dyDescent="0.25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5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6.4" hidden="1" outlineLevel="1" x14ac:dyDescent="0.25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5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5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9.6" hidden="1" outlineLevel="1" x14ac:dyDescent="0.25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6.4" hidden="1" outlineLevel="1" x14ac:dyDescent="0.25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6.4" hidden="1" outlineLevel="1" x14ac:dyDescent="0.25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5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5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9.6" hidden="1" outlineLevel="1" x14ac:dyDescent="0.25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6.4" hidden="1" outlineLevel="1" x14ac:dyDescent="0.25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6.4" hidden="1" outlineLevel="1" x14ac:dyDescent="0.25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5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5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5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5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9.6" hidden="1" outlineLevel="1" x14ac:dyDescent="0.25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6.4" hidden="1" outlineLevel="1" x14ac:dyDescent="0.25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5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5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5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5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5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5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5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5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5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5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5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5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5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5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6.4" hidden="1" outlineLevel="1" x14ac:dyDescent="0.25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5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5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5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6.4" hidden="1" outlineLevel="1" x14ac:dyDescent="0.25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5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5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5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9.6" hidden="1" outlineLevel="1" x14ac:dyDescent="0.25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6.4" hidden="1" outlineLevel="1" x14ac:dyDescent="0.25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5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5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5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5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5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5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5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5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5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5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5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5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5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5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6.4" hidden="1" outlineLevel="1" x14ac:dyDescent="0.25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5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5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5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5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5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5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5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6.4" hidden="1" outlineLevel="1" x14ac:dyDescent="0.25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5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5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5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5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5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5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5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5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5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5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5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5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5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5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5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5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5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5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5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5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6.4" hidden="1" outlineLevel="1" x14ac:dyDescent="0.25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5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5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5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6.4" hidden="1" outlineLevel="1" x14ac:dyDescent="0.25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5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5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5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5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5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5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5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5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5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5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5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5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5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5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6.4" hidden="1" outlineLevel="1" x14ac:dyDescent="0.25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5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5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5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6.4" hidden="1" outlineLevel="1" x14ac:dyDescent="0.25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5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5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5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5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5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5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5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5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5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5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5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5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5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6.4" hidden="1" outlineLevel="1" x14ac:dyDescent="0.25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5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5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5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6.4" hidden="1" outlineLevel="1" x14ac:dyDescent="0.25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5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5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5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95" hidden="1" customHeight="1" collapsed="1" x14ac:dyDescent="0.25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5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5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5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5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5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5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5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5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5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5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5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5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5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5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6.4" hidden="1" outlineLevel="1" x14ac:dyDescent="0.25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5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5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5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5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5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5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5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5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5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5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5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5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5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5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5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5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5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5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5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5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5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5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5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5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5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5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5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5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5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5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5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5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5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5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5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5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5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5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5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5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5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5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5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5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5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5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5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5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5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5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5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5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5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5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5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5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5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5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5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5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5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5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5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5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5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5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5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5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5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5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5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5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5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6.4" hidden="1" outlineLevel="1" x14ac:dyDescent="0.25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5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5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5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6.4" hidden="1" outlineLevel="1" x14ac:dyDescent="0.25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5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5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5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9.6" hidden="1" x14ac:dyDescent="0.25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5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5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5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6.4" hidden="1" collapsed="1" x14ac:dyDescent="0.25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5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5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5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5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5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5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9.6" hidden="1" outlineLevel="1" x14ac:dyDescent="0.25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5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5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5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5" hidden="1" customHeight="1" outlineLevel="1" x14ac:dyDescent="0.25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5" hidden="1" customHeight="1" outlineLevel="1" x14ac:dyDescent="0.25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5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5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5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5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5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5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5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5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5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5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5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5" hidden="1" customHeight="1" outlineLevel="1" x14ac:dyDescent="0.25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5" hidden="1" customHeight="1" outlineLevel="1" x14ac:dyDescent="0.25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5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5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5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5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5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5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5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5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3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hidden="1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hidden="1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hidden="1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hidden="1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hidden="1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hidden="1" collapsed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hidden="1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hidden="1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hidden="1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957"/>
      <c r="D1597" s="957"/>
      <c r="E1597" s="957"/>
      <c r="F1597" s="957"/>
      <c r="G1597" s="957"/>
      <c r="H1597" s="957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955" t="s">
        <v>561</v>
      </c>
      <c r="T1597" s="955"/>
      <c r="U1597" s="955"/>
      <c r="V1597" s="955"/>
      <c r="W1597" s="955"/>
      <c r="X1597" s="955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956" t="s">
        <v>551</v>
      </c>
      <c r="C1598" s="956"/>
      <c r="D1598" s="956"/>
      <c r="E1598" s="956"/>
      <c r="F1598" s="956"/>
      <c r="G1598" s="956"/>
      <c r="H1598" s="956"/>
      <c r="I1598" s="956"/>
      <c r="J1598" s="956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957"/>
      <c r="D1599" s="957"/>
      <c r="E1599" s="957"/>
      <c r="F1599" s="957"/>
      <c r="G1599" s="957"/>
      <c r="H1599" s="957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955" t="s">
        <v>564</v>
      </c>
      <c r="T1599" s="955"/>
      <c r="U1599" s="955"/>
      <c r="V1599" s="955"/>
      <c r="W1599" s="955"/>
      <c r="X1599" s="955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956" t="s">
        <v>551</v>
      </c>
      <c r="C1600" s="956"/>
      <c r="D1600" s="956"/>
      <c r="E1600" s="956"/>
      <c r="F1600" s="956"/>
      <c r="G1600" s="956"/>
      <c r="H1600" s="956"/>
      <c r="I1600" s="956"/>
      <c r="J1600" s="956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954"/>
      <c r="C1602" s="954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953"/>
      <c r="C1606" s="953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954"/>
      <c r="C1610" s="954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1597:R1600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693"/>
      <c r="F1" s="693"/>
      <c r="G1" s="693"/>
      <c r="H1" s="977" t="s">
        <v>525</v>
      </c>
      <c r="I1" s="977"/>
      <c r="J1" s="977"/>
      <c r="K1" s="977"/>
      <c r="L1" s="977"/>
    </row>
    <row r="2" spans="1:12" x14ac:dyDescent="0.3">
      <c r="A2" s="693"/>
      <c r="B2" s="693"/>
      <c r="C2" s="693"/>
      <c r="D2" s="693"/>
      <c r="E2" s="693"/>
      <c r="F2" s="693"/>
      <c r="G2" s="693"/>
      <c r="H2" s="977" t="s">
        <v>526</v>
      </c>
      <c r="I2" s="977"/>
      <c r="J2" s="977"/>
      <c r="K2" s="977"/>
      <c r="L2" s="977"/>
    </row>
    <row r="3" spans="1:12" x14ac:dyDescent="0.3">
      <c r="A3" s="693"/>
      <c r="B3" s="693"/>
      <c r="C3" s="693"/>
      <c r="D3" s="693"/>
      <c r="E3" s="693"/>
      <c r="F3" s="693"/>
      <c r="G3" s="693"/>
      <c r="H3" s="977" t="s">
        <v>527</v>
      </c>
      <c r="I3" s="977"/>
      <c r="J3" s="977"/>
      <c r="K3" s="977"/>
      <c r="L3" s="977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978" t="s">
        <v>528</v>
      </c>
      <c r="L4" s="979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977" t="s">
        <v>501</v>
      </c>
      <c r="J5" s="977"/>
      <c r="K5" s="978">
        <v>322005</v>
      </c>
      <c r="L5" s="979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690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693"/>
      <c r="K8" s="691"/>
      <c r="L8" s="692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690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693"/>
      <c r="K10" s="691"/>
      <c r="L10" s="692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690"/>
      <c r="K11" s="989" t="str">
        <f>IF([2]Source!Y15&lt;&gt;"",[2]Source!Y15,"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977" t="s">
        <v>531</v>
      </c>
      <c r="I14" s="977"/>
      <c r="J14" s="991"/>
      <c r="K14" s="978" t="str">
        <f>IF([2]Source!AC15&lt;&gt;"",[2]Source!AC15," ")</f>
        <v xml:space="preserve"> </v>
      </c>
      <c r="L14" s="979"/>
    </row>
    <row r="15" spans="1:12" x14ac:dyDescent="0.3">
      <c r="A15" s="693"/>
      <c r="B15" s="693"/>
      <c r="C15" s="693"/>
      <c r="D15" s="693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992" t="s">
        <v>516</v>
      </c>
      <c r="J16" s="993"/>
      <c r="K16" s="994">
        <v>45198</v>
      </c>
      <c r="L16" s="995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996" t="s">
        <v>533</v>
      </c>
      <c r="F18" s="997"/>
      <c r="G18" s="996" t="s">
        <v>534</v>
      </c>
      <c r="H18" s="1000"/>
      <c r="I18" s="996" t="s">
        <v>520</v>
      </c>
      <c r="J18" s="997"/>
      <c r="K18" s="997"/>
      <c r="L18" s="1000"/>
    </row>
    <row r="19" spans="1:30" s="606" customFormat="1" x14ac:dyDescent="0.25">
      <c r="A19" s="605"/>
      <c r="B19" s="605"/>
      <c r="C19" s="605"/>
      <c r="D19" s="605"/>
      <c r="E19" s="998"/>
      <c r="F19" s="999"/>
      <c r="G19" s="998"/>
      <c r="H19" s="1001"/>
      <c r="I19" s="1002" t="s">
        <v>521</v>
      </c>
      <c r="J19" s="1003"/>
      <c r="K19" s="1002" t="s">
        <v>522</v>
      </c>
      <c r="L19" s="1004"/>
    </row>
    <row r="20" spans="1:30" x14ac:dyDescent="0.3">
      <c r="A20" s="693"/>
      <c r="B20" s="693"/>
      <c r="C20" s="693"/>
      <c r="D20" s="693"/>
      <c r="E20" s="986">
        <v>1</v>
      </c>
      <c r="F20" s="1006"/>
      <c r="G20" s="994">
        <v>45371</v>
      </c>
      <c r="H20" s="995"/>
      <c r="I20" s="994">
        <v>45198</v>
      </c>
      <c r="J20" s="1007"/>
      <c r="K20" s="994">
        <f>G20</f>
        <v>45371</v>
      </c>
      <c r="L20" s="995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008" t="s">
        <v>535</v>
      </c>
      <c r="B23" s="1008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005" t="s">
        <v>536</v>
      </c>
      <c r="B26" s="1005" t="s">
        <v>537</v>
      </c>
      <c r="C26" s="1005"/>
      <c r="D26" s="1005"/>
      <c r="E26" s="1005"/>
      <c r="F26" s="1005" t="s">
        <v>538</v>
      </c>
      <c r="G26" s="1005" t="s">
        <v>539</v>
      </c>
      <c r="H26" s="1005"/>
      <c r="I26" s="1005"/>
      <c r="J26" s="1005"/>
      <c r="K26" s="1005"/>
      <c r="L26" s="1005"/>
    </row>
    <row r="27" spans="1:30" ht="15" customHeight="1" x14ac:dyDescent="0.3">
      <c r="A27" s="1005"/>
      <c r="B27" s="1005"/>
      <c r="C27" s="1005"/>
      <c r="D27" s="1005"/>
      <c r="E27" s="1005"/>
      <c r="F27" s="1005"/>
      <c r="G27" s="1005" t="s">
        <v>540</v>
      </c>
      <c r="H27" s="1005"/>
      <c r="I27" s="1005" t="s">
        <v>541</v>
      </c>
      <c r="J27" s="1005"/>
      <c r="K27" s="1005" t="s">
        <v>542</v>
      </c>
      <c r="L27" s="1005"/>
    </row>
    <row r="28" spans="1:30" ht="15" customHeight="1" x14ac:dyDescent="0.3">
      <c r="A28" s="1005"/>
      <c r="B28" s="1005"/>
      <c r="C28" s="1005"/>
      <c r="D28" s="1005"/>
      <c r="E28" s="1005"/>
      <c r="F28" s="1005"/>
      <c r="G28" s="1005"/>
      <c r="H28" s="1005"/>
      <c r="I28" s="1005"/>
      <c r="J28" s="1005"/>
      <c r="K28" s="1005"/>
      <c r="L28" s="1005"/>
    </row>
    <row r="29" spans="1:30" ht="15" customHeight="1" x14ac:dyDescent="0.3">
      <c r="A29" s="1005"/>
      <c r="B29" s="1005"/>
      <c r="C29" s="1005"/>
      <c r="D29" s="1005"/>
      <c r="E29" s="1005"/>
      <c r="F29" s="1005"/>
      <c r="G29" s="1005"/>
      <c r="H29" s="1005"/>
      <c r="I29" s="1005"/>
      <c r="J29" s="1005"/>
      <c r="K29" s="1005"/>
      <c r="L29" s="1005"/>
    </row>
    <row r="30" spans="1:30" ht="15.75" customHeight="1" x14ac:dyDescent="0.3">
      <c r="A30" s="695">
        <v>1</v>
      </c>
      <c r="B30" s="1009">
        <v>2</v>
      </c>
      <c r="C30" s="1009"/>
      <c r="D30" s="1009"/>
      <c r="E30" s="1009"/>
      <c r="F30" s="695">
        <v>3</v>
      </c>
      <c r="G30" s="1009">
        <v>4</v>
      </c>
      <c r="H30" s="1009"/>
      <c r="I30" s="1009">
        <v>5</v>
      </c>
      <c r="J30" s="1009"/>
      <c r="K30" s="1009">
        <v>6</v>
      </c>
      <c r="L30" s="100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010" t="s">
        <v>543</v>
      </c>
      <c r="C31" s="1010"/>
      <c r="D31" s="1010"/>
      <c r="E31" s="1010"/>
      <c r="F31" s="611"/>
      <c r="G31" s="1011">
        <f>K31</f>
        <v>11924464.765711978</v>
      </c>
      <c r="H31" s="1012"/>
      <c r="I31" s="1011">
        <f>K31</f>
        <v>11924464.765711978</v>
      </c>
      <c r="J31" s="1012"/>
      <c r="K31" s="1013">
        <f>'[1]кс-2'!J806/1.2</f>
        <v>11924464.765711978</v>
      </c>
      <c r="L31" s="1013"/>
      <c r="M31" s="675">
        <f>'[1]кс-2'!J548/1.2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014" t="s">
        <v>572</v>
      </c>
      <c r="C32" s="1014"/>
      <c r="D32" s="1014"/>
      <c r="E32" s="1014"/>
      <c r="F32" s="694"/>
      <c r="G32" s="1015"/>
      <c r="H32" s="1015"/>
      <c r="I32" s="1015"/>
      <c r="J32" s="1015"/>
      <c r="K32" s="1016">
        <f>K31</f>
        <v>11924464.765711978</v>
      </c>
      <c r="L32" s="101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017" t="s">
        <v>544</v>
      </c>
      <c r="B33" s="1017"/>
      <c r="C33" s="1017"/>
      <c r="D33" s="1017"/>
      <c r="E33" s="1017"/>
      <c r="F33" s="1017"/>
      <c r="G33" s="1018">
        <f>G31</f>
        <v>11924464.765711978</v>
      </c>
      <c r="H33" s="1019"/>
      <c r="I33" s="1018">
        <f>K33</f>
        <v>11924464.765711978</v>
      </c>
      <c r="J33" s="1019"/>
      <c r="K33" s="1018">
        <f>K31</f>
        <v>11924464.765711978</v>
      </c>
      <c r="L33" s="101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020" t="s">
        <v>545</v>
      </c>
      <c r="B34" s="1020"/>
      <c r="C34" s="1020"/>
      <c r="D34" s="1020"/>
      <c r="E34" s="1020"/>
      <c r="F34" s="1020"/>
      <c r="G34" s="1015"/>
      <c r="H34" s="1015"/>
      <c r="I34" s="1015"/>
      <c r="J34" s="1015"/>
      <c r="K34" s="1016">
        <f>0.2*K33</f>
        <v>2384892.9531423957</v>
      </c>
      <c r="L34" s="101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017" t="s">
        <v>546</v>
      </c>
      <c r="B35" s="1017"/>
      <c r="C35" s="1017"/>
      <c r="D35" s="1017"/>
      <c r="E35" s="1017"/>
      <c r="F35" s="1017"/>
      <c r="G35" s="1021"/>
      <c r="H35" s="1021"/>
      <c r="I35" s="1021"/>
      <c r="J35" s="1021"/>
      <c r="K35" s="1022">
        <f>K33+K34</f>
        <v>14309357.718854373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020" t="s">
        <v>573</v>
      </c>
      <c r="B36" s="1020"/>
      <c r="C36" s="1020"/>
      <c r="D36" s="1020"/>
      <c r="E36" s="1020"/>
      <c r="F36" s="1020"/>
      <c r="G36" s="1023">
        <f>K36</f>
        <v>7287755.8862125324</v>
      </c>
      <c r="H36" s="1023"/>
      <c r="I36" s="1023">
        <f>K36</f>
        <v>7287755.8862125324</v>
      </c>
      <c r="J36" s="1023"/>
      <c r="K36" s="1023">
        <f>0.5093*K35</f>
        <v>7287755.8862125324</v>
      </c>
      <c r="L36" s="1023"/>
    </row>
    <row r="37" spans="1:30" s="615" customFormat="1" ht="15.75" customHeight="1" x14ac:dyDescent="0.25">
      <c r="A37" s="1017" t="s">
        <v>547</v>
      </c>
      <c r="B37" s="1017"/>
      <c r="C37" s="1017"/>
      <c r="D37" s="1017"/>
      <c r="E37" s="1017"/>
      <c r="F37" s="1017"/>
      <c r="G37" s="1021"/>
      <c r="H37" s="1021"/>
      <c r="I37" s="1021"/>
      <c r="J37" s="1021"/>
      <c r="K37" s="1022">
        <f>K35-K36</f>
        <v>7021601.8326418409</v>
      </c>
      <c r="L37" s="1022"/>
    </row>
    <row r="38" spans="1:30" s="615" customFormat="1" ht="15.75" customHeight="1" x14ac:dyDescent="0.25">
      <c r="A38" s="1020" t="s">
        <v>383</v>
      </c>
      <c r="B38" s="1020"/>
      <c r="C38" s="1020"/>
      <c r="D38" s="1020"/>
      <c r="E38" s="1020"/>
      <c r="F38" s="1020"/>
      <c r="G38" s="1024"/>
      <c r="H38" s="1024"/>
      <c r="I38" s="1024"/>
      <c r="J38" s="1024"/>
      <c r="K38" s="1023">
        <f>K37/6</f>
        <v>1170266.9721069734</v>
      </c>
      <c r="L38" s="1023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026" t="s">
        <v>554</v>
      </c>
      <c r="C45" s="1026"/>
      <c r="D45" s="1026"/>
      <c r="E45" s="1026"/>
      <c r="F45" s="1026"/>
      <c r="G45" s="1026"/>
      <c r="H45" s="1026"/>
      <c r="I45" s="626"/>
      <c r="J45" s="1027" t="s">
        <v>555</v>
      </c>
      <c r="K45" s="1027"/>
      <c r="L45" s="1027"/>
    </row>
    <row r="46" spans="1:30" x14ac:dyDescent="0.3">
      <c r="A46" s="693"/>
      <c r="B46" s="693"/>
      <c r="C46" s="627"/>
      <c r="D46" s="627"/>
      <c r="E46" s="1025" t="s">
        <v>551</v>
      </c>
      <c r="F46" s="1025"/>
      <c r="G46" s="1025"/>
      <c r="H46" s="1025"/>
      <c r="I46" s="1025"/>
      <c r="J46" s="1025" t="s">
        <v>552</v>
      </c>
      <c r="K46" s="1025"/>
      <c r="L46" s="1025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026" t="s">
        <v>549</v>
      </c>
      <c r="C49" s="1026"/>
      <c r="D49" s="1026"/>
      <c r="E49" s="1026"/>
      <c r="F49" s="1026"/>
      <c r="G49" s="1026"/>
      <c r="H49" s="1026"/>
      <c r="I49" s="626"/>
      <c r="J49" s="1027" t="s">
        <v>550</v>
      </c>
      <c r="K49" s="1027"/>
      <c r="L49" s="1027"/>
    </row>
    <row r="50" spans="1:12" x14ac:dyDescent="0.3">
      <c r="A50" s="693"/>
      <c r="B50" s="693"/>
      <c r="C50" s="627"/>
      <c r="D50" s="627"/>
      <c r="E50" s="1025" t="s">
        <v>551</v>
      </c>
      <c r="F50" s="1025"/>
      <c r="G50" s="1025"/>
      <c r="H50" s="1025"/>
      <c r="I50" s="1025"/>
      <c r="J50" s="1025" t="s">
        <v>552</v>
      </c>
      <c r="K50" s="1025"/>
      <c r="L50" s="1025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09375" defaultRowHeight="13.2" outlineLevelRow="1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696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696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696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696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696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x14ac:dyDescent="0.25">
      <c r="A16" s="504"/>
      <c r="B16" s="505"/>
      <c r="C16" s="505"/>
      <c r="D16" s="506"/>
      <c r="E16" s="506"/>
      <c r="F16" s="506"/>
      <c r="G16" s="969"/>
      <c r="H16" s="971"/>
      <c r="I16" s="521" t="s">
        <v>521</v>
      </c>
      <c r="J16" s="642" t="s">
        <v>522</v>
      </c>
    </row>
    <row r="17" spans="1:10" x14ac:dyDescent="0.25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5">
      <c r="A18" s="523"/>
      <c r="B18" s="958" t="s">
        <v>523</v>
      </c>
      <c r="C18" s="958"/>
      <c r="D18" s="958"/>
      <c r="E18" s="958"/>
      <c r="F18" s="958"/>
      <c r="G18" s="958"/>
      <c r="H18" s="706"/>
      <c r="I18" s="707"/>
      <c r="J18" s="708"/>
    </row>
    <row r="19" spans="1:10" ht="15" customHeight="1" thickBot="1" x14ac:dyDescent="0.3">
      <c r="A19" s="79"/>
      <c r="B19" s="958" t="s">
        <v>524</v>
      </c>
      <c r="C19" s="959"/>
      <c r="D19" s="959"/>
      <c r="E19" s="959"/>
      <c r="F19" s="959"/>
      <c r="G19" s="959"/>
      <c r="H19" s="960"/>
      <c r="I19" s="960"/>
      <c r="J19" s="960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961" t="s">
        <v>444</v>
      </c>
      <c r="G20" s="962"/>
      <c r="H20" s="961" t="s">
        <v>445</v>
      </c>
      <c r="I20" s="962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8" hidden="1" outlineLevel="1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8" hidden="1" outlineLevel="1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8" hidden="1" outlineLevel="1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6.4" hidden="1" outlineLevel="1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5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5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5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5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5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5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5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5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5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5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5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5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5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5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5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5" hidden="1" customHeight="1" outlineLevel="1" x14ac:dyDescent="0.25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5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hidden="1" customHeight="1" outlineLevel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5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5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5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6.4" hidden="1" outlineLevel="1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5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6.4" hidden="1" outlineLevel="1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5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hidden="1" outlineLevel="1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hidden="1" outlineLevel="1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6.4" hidden="1" outlineLevel="1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9.6" hidden="1" outlineLevel="1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5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8" hidden="1" outlineLevel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9.6" hidden="1" outlineLevel="1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9.6" hidden="1" outlineLevel="1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9.6" hidden="1" outlineLevel="1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9.6" hidden="1" outlineLevel="1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9.6" hidden="1" outlineLevel="1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hidden="1" outlineLevel="1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hidden="1" outlineLevel="1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6.4" hidden="1" outlineLevel="1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hidden="1" outlineLevel="1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hidden="1" outlineLevel="1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hidden="1" outlineLevel="1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hidden="1" outlineLevel="1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hidden="1" outlineLevel="1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hidden="1" outlineLevel="1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hidden="1" outlineLevel="1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6.4" hidden="1" outlineLevel="1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5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hidden="1" outlineLevel="1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hidden="1" outlineLevel="1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5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hidden="1" outlineLevel="1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6.4" hidden="1" outlineLevel="1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hidden="1" outlineLevel="1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hidden="1" outlineLevel="1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5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hidden="1" outlineLevel="1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5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hidden="1" outlineLevel="1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hidden="1" outlineLevel="1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5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hidden="1" outlineLevel="1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hidden="1" outlineLevel="1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5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hidden="1" outlineLevel="1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collapsed="1" x14ac:dyDescent="0.25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5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hidden="1" outlineLevel="1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5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5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5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5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5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5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hidden="1" outlineLevel="1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hidden="1" outlineLevel="1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5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5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5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5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hidden="1" outlineLevel="1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hidden="1" customHeight="1" outlineLevel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hidden="1" customHeight="1" outlineLevel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hidden="1" customHeight="1" outlineLevel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hidden="1" customHeight="1" outlineLevel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5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5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3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8" hidden="1" thickBot="1" x14ac:dyDescent="0.3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hidden="1" customHeight="1" outlineLevel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hidden="1" customHeight="1" outlineLevel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40.200000000000003" hidden="1" outlineLevel="1" thickBot="1" x14ac:dyDescent="0.3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hidden="1" customHeight="1" outlineLevel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7" hidden="1" outlineLevel="1" thickBot="1" x14ac:dyDescent="0.3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hidden="1" customHeight="1" outlineLevel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8" hidden="1" outlineLevel="1" thickBot="1" x14ac:dyDescent="0.3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7" hidden="1" outlineLevel="1" thickBot="1" x14ac:dyDescent="0.3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8" hidden="1" outlineLevel="1" thickBot="1" x14ac:dyDescent="0.3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7" hidden="1" outlineLevel="1" thickBot="1" x14ac:dyDescent="0.3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8" hidden="1" outlineLevel="1" thickBot="1" x14ac:dyDescent="0.3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7" hidden="1" outlineLevel="1" thickBot="1" x14ac:dyDescent="0.3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7" hidden="1" outlineLevel="1" thickBot="1" x14ac:dyDescent="0.3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8" hidden="1" outlineLevel="1" thickBot="1" x14ac:dyDescent="0.3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8" hidden="1" outlineLevel="1" thickBot="1" x14ac:dyDescent="0.3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7" hidden="1" outlineLevel="1" thickBot="1" x14ac:dyDescent="0.3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8" hidden="1" outlineLevel="1" thickBot="1" x14ac:dyDescent="0.3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7" hidden="1" outlineLevel="1" thickBot="1" x14ac:dyDescent="0.3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8" hidden="1" outlineLevel="1" thickBot="1" x14ac:dyDescent="0.3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7" hidden="1" outlineLevel="1" thickBot="1" x14ac:dyDescent="0.3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7" hidden="1" outlineLevel="1" thickBot="1" x14ac:dyDescent="0.3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7" hidden="1" outlineLevel="1" thickBot="1" x14ac:dyDescent="0.3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7" hidden="1" outlineLevel="1" thickBot="1" x14ac:dyDescent="0.3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8" hidden="1" outlineLevel="1" thickBot="1" x14ac:dyDescent="0.3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8" hidden="1" outlineLevel="1" thickBot="1" x14ac:dyDescent="0.3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8" hidden="1" outlineLevel="1" thickBot="1" x14ac:dyDescent="0.3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8" hidden="1" outlineLevel="1" thickBot="1" x14ac:dyDescent="0.3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8" hidden="1" outlineLevel="1" thickBot="1" x14ac:dyDescent="0.3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8" hidden="1" outlineLevel="1" thickBot="1" x14ac:dyDescent="0.3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8" hidden="1" outlineLevel="1" thickBot="1" x14ac:dyDescent="0.3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8" hidden="1" outlineLevel="1" thickBot="1" x14ac:dyDescent="0.3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8" hidden="1" outlineLevel="1" thickBot="1" x14ac:dyDescent="0.3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hidden="1" outlineLevel="1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hidden="1" outlineLevel="1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8" hidden="1" outlineLevel="1" thickBot="1" x14ac:dyDescent="0.3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4" hidden="1" outlineLevel="1" thickBot="1" x14ac:dyDescent="0.3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7" hidden="1" outlineLevel="1" thickBot="1" x14ac:dyDescent="0.3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8" hidden="1" outlineLevel="1" thickBot="1" x14ac:dyDescent="0.3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8" hidden="1" outlineLevel="1" thickBot="1" x14ac:dyDescent="0.3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8" hidden="1" outlineLevel="1" thickBot="1" x14ac:dyDescent="0.3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7" hidden="1" outlineLevel="1" thickBot="1" x14ac:dyDescent="0.3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8" hidden="1" outlineLevel="1" thickBot="1" x14ac:dyDescent="0.3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8" hidden="1" outlineLevel="1" thickBot="1" x14ac:dyDescent="0.3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4" hidden="1" outlineLevel="1" thickBot="1" x14ac:dyDescent="0.3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8" hidden="1" outlineLevel="1" thickBot="1" x14ac:dyDescent="0.3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7" hidden="1" outlineLevel="1" thickBot="1" x14ac:dyDescent="0.3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8" hidden="1" outlineLevel="1" thickBot="1" x14ac:dyDescent="0.3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8" hidden="1" outlineLevel="1" thickBot="1" x14ac:dyDescent="0.3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8" hidden="1" outlineLevel="1" thickBot="1" x14ac:dyDescent="0.3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3.4" hidden="1" outlineLevel="1" thickBot="1" x14ac:dyDescent="0.3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7" hidden="1" outlineLevel="1" thickBot="1" x14ac:dyDescent="0.3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8" hidden="1" outlineLevel="1" thickBot="1" x14ac:dyDescent="0.3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7" hidden="1" outlineLevel="1" thickBot="1" x14ac:dyDescent="0.3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8" hidden="1" outlineLevel="1" thickBot="1" x14ac:dyDescent="0.3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8" hidden="1" outlineLevel="1" thickBot="1" x14ac:dyDescent="0.3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8" hidden="1" outlineLevel="1" thickBot="1" x14ac:dyDescent="0.3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8" hidden="1" outlineLevel="1" thickBot="1" x14ac:dyDescent="0.3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8" hidden="1" outlineLevel="1" thickBot="1" x14ac:dyDescent="0.3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hidden="1" outlineLevel="1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8" hidden="1" outlineLevel="1" thickBot="1" x14ac:dyDescent="0.3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4" hidden="1" outlineLevel="1" thickBot="1" x14ac:dyDescent="0.3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8" hidden="1" outlineLevel="1" thickBot="1" x14ac:dyDescent="0.3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7" hidden="1" outlineLevel="1" thickBot="1" x14ac:dyDescent="0.3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8" hidden="1" outlineLevel="1" thickBot="1" x14ac:dyDescent="0.3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8" hidden="1" outlineLevel="1" thickBot="1" x14ac:dyDescent="0.3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8" hidden="1" outlineLevel="1" thickBot="1" x14ac:dyDescent="0.3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7" hidden="1" outlineLevel="1" thickBot="1" x14ac:dyDescent="0.3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8" hidden="1" outlineLevel="1" thickBot="1" x14ac:dyDescent="0.3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8" hidden="1" outlineLevel="1" thickBot="1" x14ac:dyDescent="0.3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8" hidden="1" outlineLevel="1" thickBot="1" x14ac:dyDescent="0.3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hidden="1" outlineLevel="1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hidden="1" outlineLevel="1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collapsed="1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957"/>
      <c r="D809" s="957"/>
      <c r="E809" s="957"/>
      <c r="F809" s="957"/>
      <c r="G809" s="957"/>
      <c r="H809" s="95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55" t="s">
        <v>561</v>
      </c>
      <c r="T809" s="955"/>
      <c r="U809" s="955"/>
      <c r="V809" s="955"/>
      <c r="W809" s="955"/>
      <c r="X809" s="95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956" t="s">
        <v>551</v>
      </c>
      <c r="C810" s="956"/>
      <c r="D810" s="956"/>
      <c r="E810" s="956"/>
      <c r="F810" s="956"/>
      <c r="G810" s="956"/>
      <c r="H810" s="956"/>
      <c r="I810" s="956"/>
      <c r="J810" s="95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957"/>
      <c r="D811" s="957"/>
      <c r="E811" s="957"/>
      <c r="F811" s="957"/>
      <c r="G811" s="957"/>
      <c r="H811" s="95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55" t="s">
        <v>564</v>
      </c>
      <c r="T811" s="955"/>
      <c r="U811" s="955"/>
      <c r="V811" s="955"/>
      <c r="W811" s="955"/>
      <c r="X811" s="95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956" t="s">
        <v>551</v>
      </c>
      <c r="C812" s="956"/>
      <c r="D812" s="956"/>
      <c r="E812" s="956"/>
      <c r="F812" s="956"/>
      <c r="G812" s="956"/>
      <c r="H812" s="956"/>
      <c r="I812" s="956"/>
      <c r="J812" s="95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954"/>
      <c r="C814" s="954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953"/>
      <c r="C818" s="953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954"/>
      <c r="C822" s="954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09:R812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594"/>
      <c r="F1" s="594"/>
      <c r="G1" s="594"/>
      <c r="H1" s="977" t="s">
        <v>525</v>
      </c>
      <c r="I1" s="977"/>
      <c r="J1" s="977"/>
      <c r="K1" s="977"/>
      <c r="L1" s="977"/>
    </row>
    <row r="2" spans="1:12" x14ac:dyDescent="0.3">
      <c r="A2" s="594"/>
      <c r="B2" s="594"/>
      <c r="C2" s="594"/>
      <c r="D2" s="594"/>
      <c r="E2" s="594"/>
      <c r="F2" s="594"/>
      <c r="G2" s="594"/>
      <c r="H2" s="977" t="s">
        <v>526</v>
      </c>
      <c r="I2" s="977"/>
      <c r="J2" s="977"/>
      <c r="K2" s="977"/>
      <c r="L2" s="977"/>
    </row>
    <row r="3" spans="1:12" x14ac:dyDescent="0.3">
      <c r="A3" s="594"/>
      <c r="B3" s="594"/>
      <c r="C3" s="594"/>
      <c r="D3" s="594"/>
      <c r="E3" s="594"/>
      <c r="F3" s="594"/>
      <c r="G3" s="594"/>
      <c r="H3" s="977" t="s">
        <v>527</v>
      </c>
      <c r="I3" s="977"/>
      <c r="J3" s="977"/>
      <c r="K3" s="977"/>
      <c r="L3" s="977"/>
    </row>
    <row r="4" spans="1:12" x14ac:dyDescent="0.3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978" t="s">
        <v>528</v>
      </c>
      <c r="L4" s="979"/>
    </row>
    <row r="5" spans="1:12" x14ac:dyDescent="0.3">
      <c r="A5" s="594"/>
      <c r="B5" s="594"/>
      <c r="C5" s="594"/>
      <c r="D5" s="594"/>
      <c r="E5" s="594"/>
      <c r="F5" s="594"/>
      <c r="G5" s="594"/>
      <c r="H5" s="594"/>
      <c r="I5" s="977" t="s">
        <v>501</v>
      </c>
      <c r="J5" s="977"/>
      <c r="K5" s="978">
        <v>322005</v>
      </c>
      <c r="L5" s="979"/>
    </row>
    <row r="6" spans="1:12" x14ac:dyDescent="0.3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596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594"/>
      <c r="K8" s="600"/>
      <c r="L8" s="601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596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594"/>
      <c r="K10" s="600"/>
      <c r="L10" s="601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596"/>
      <c r="K11" s="989" t="str">
        <f>IF([3]Source!Y15&lt;&gt;"",[3]Source!Y15,"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596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3">
      <c r="A14" s="594"/>
      <c r="B14" s="594"/>
      <c r="C14" s="594"/>
      <c r="D14" s="594"/>
      <c r="E14" s="594"/>
      <c r="F14" s="594"/>
      <c r="G14" s="594"/>
      <c r="H14" s="977" t="s">
        <v>531</v>
      </c>
      <c r="I14" s="977"/>
      <c r="J14" s="991"/>
      <c r="K14" s="978" t="str">
        <f>IF([3]Source!AC15&lt;&gt;"",[3]Source!AC15," ")</f>
        <v xml:space="preserve"> </v>
      </c>
      <c r="L14" s="979"/>
    </row>
    <row r="15" spans="1:12" x14ac:dyDescent="0.3">
      <c r="A15" s="594"/>
      <c r="B15" s="594"/>
      <c r="C15" s="594"/>
      <c r="D15" s="594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594"/>
      <c r="B16" s="594"/>
      <c r="C16" s="594"/>
      <c r="D16" s="594"/>
      <c r="E16" s="594"/>
      <c r="F16" s="594"/>
      <c r="G16" s="594"/>
      <c r="H16" s="594"/>
      <c r="I16" s="992" t="s">
        <v>516</v>
      </c>
      <c r="J16" s="993"/>
      <c r="K16" s="994">
        <v>45198</v>
      </c>
      <c r="L16" s="995"/>
    </row>
    <row r="17" spans="1:30" x14ac:dyDescent="0.3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5">
      <c r="A18" s="605"/>
      <c r="B18" s="605"/>
      <c r="C18" s="605"/>
      <c r="D18" s="605"/>
      <c r="E18" s="996" t="s">
        <v>533</v>
      </c>
      <c r="F18" s="997"/>
      <c r="G18" s="996" t="s">
        <v>534</v>
      </c>
      <c r="H18" s="1000"/>
      <c r="I18" s="996" t="s">
        <v>520</v>
      </c>
      <c r="J18" s="997"/>
      <c r="K18" s="997"/>
      <c r="L18" s="1000"/>
    </row>
    <row r="19" spans="1:30" s="606" customFormat="1" x14ac:dyDescent="0.25">
      <c r="A19" s="605"/>
      <c r="B19" s="605"/>
      <c r="C19" s="605"/>
      <c r="D19" s="605"/>
      <c r="E19" s="998"/>
      <c r="F19" s="999"/>
      <c r="G19" s="998"/>
      <c r="H19" s="1001"/>
      <c r="I19" s="1002" t="s">
        <v>521</v>
      </c>
      <c r="J19" s="1003"/>
      <c r="K19" s="1002" t="s">
        <v>522</v>
      </c>
      <c r="L19" s="1004"/>
    </row>
    <row r="20" spans="1:30" x14ac:dyDescent="0.3">
      <c r="A20" s="594"/>
      <c r="B20" s="594"/>
      <c r="C20" s="594"/>
      <c r="D20" s="594"/>
      <c r="E20" s="986">
        <v>2</v>
      </c>
      <c r="F20" s="1006"/>
      <c r="G20" s="994">
        <v>45414</v>
      </c>
      <c r="H20" s="995"/>
      <c r="I20" s="994">
        <v>45372</v>
      </c>
      <c r="J20" s="1007"/>
      <c r="K20" s="994">
        <f>G20</f>
        <v>45414</v>
      </c>
      <c r="L20" s="995"/>
    </row>
    <row r="21" spans="1:30" x14ac:dyDescent="0.3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3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3">
      <c r="A23" s="1008" t="s">
        <v>535</v>
      </c>
      <c r="B23" s="1008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</row>
    <row r="24" spans="1:30" x14ac:dyDescent="0.3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3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3">
      <c r="A26" s="1005" t="s">
        <v>536</v>
      </c>
      <c r="B26" s="1005" t="s">
        <v>537</v>
      </c>
      <c r="C26" s="1005"/>
      <c r="D26" s="1005"/>
      <c r="E26" s="1005"/>
      <c r="F26" s="1005" t="s">
        <v>538</v>
      </c>
      <c r="G26" s="1005" t="s">
        <v>539</v>
      </c>
      <c r="H26" s="1005"/>
      <c r="I26" s="1005"/>
      <c r="J26" s="1005"/>
      <c r="K26" s="1005"/>
      <c r="L26" s="1005"/>
    </row>
    <row r="27" spans="1:30" ht="15" customHeight="1" x14ac:dyDescent="0.3">
      <c r="A27" s="1005"/>
      <c r="B27" s="1005"/>
      <c r="C27" s="1005"/>
      <c r="D27" s="1005"/>
      <c r="E27" s="1005"/>
      <c r="F27" s="1005"/>
      <c r="G27" s="1005" t="s">
        <v>540</v>
      </c>
      <c r="H27" s="1005"/>
      <c r="I27" s="1005" t="s">
        <v>541</v>
      </c>
      <c r="J27" s="1005"/>
      <c r="K27" s="1005" t="s">
        <v>542</v>
      </c>
      <c r="L27" s="1005"/>
    </row>
    <row r="28" spans="1:30" ht="15" customHeight="1" x14ac:dyDescent="0.3">
      <c r="A28" s="1005"/>
      <c r="B28" s="1005"/>
      <c r="C28" s="1005"/>
      <c r="D28" s="1005"/>
      <c r="E28" s="1005"/>
      <c r="F28" s="1005"/>
      <c r="G28" s="1005"/>
      <c r="H28" s="1005"/>
      <c r="I28" s="1005"/>
      <c r="J28" s="1005"/>
      <c r="K28" s="1005"/>
      <c r="L28" s="1005"/>
    </row>
    <row r="29" spans="1:30" ht="15" customHeight="1" x14ac:dyDescent="0.3">
      <c r="A29" s="1005"/>
      <c r="B29" s="1005"/>
      <c r="C29" s="1005"/>
      <c r="D29" s="1005"/>
      <c r="E29" s="1005"/>
      <c r="F29" s="1005"/>
      <c r="G29" s="1005"/>
      <c r="H29" s="1005"/>
      <c r="I29" s="1005"/>
      <c r="J29" s="1005"/>
      <c r="K29" s="1005"/>
      <c r="L29" s="1005"/>
    </row>
    <row r="30" spans="1:30" ht="15.75" customHeight="1" x14ac:dyDescent="0.3">
      <c r="A30" s="608">
        <v>1</v>
      </c>
      <c r="B30" s="1009">
        <v>2</v>
      </c>
      <c r="C30" s="1009"/>
      <c r="D30" s="1009"/>
      <c r="E30" s="1009"/>
      <c r="F30" s="608">
        <v>3</v>
      </c>
      <c r="G30" s="1009">
        <v>4</v>
      </c>
      <c r="H30" s="1009"/>
      <c r="I30" s="1009">
        <v>5</v>
      </c>
      <c r="J30" s="1009"/>
      <c r="K30" s="1009">
        <v>6</v>
      </c>
      <c r="L30" s="1009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10"/>
      <c r="B31" s="1010" t="s">
        <v>543</v>
      </c>
      <c r="C31" s="1010"/>
      <c r="D31" s="1010"/>
      <c r="E31" s="1010"/>
      <c r="F31" s="611"/>
      <c r="G31" s="1011">
        <f>11924464.765712+K31</f>
        <v>18437819.421712</v>
      </c>
      <c r="H31" s="1012"/>
      <c r="I31" s="1011">
        <f>11924464.765712+K31</f>
        <v>18437819.421712</v>
      </c>
      <c r="J31" s="1012"/>
      <c r="K31" s="1013">
        <f>'кс-2№2'!J807/1.2</f>
        <v>6513354.6559999995</v>
      </c>
      <c r="L31" s="1013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10">
        <v>1</v>
      </c>
      <c r="B32" s="1014" t="s">
        <v>569</v>
      </c>
      <c r="C32" s="1014"/>
      <c r="D32" s="1014"/>
      <c r="E32" s="1014"/>
      <c r="F32" s="610"/>
      <c r="G32" s="1015"/>
      <c r="H32" s="1015"/>
      <c r="I32" s="1015"/>
      <c r="J32" s="1015"/>
      <c r="K32" s="1016">
        <f>K31</f>
        <v>6513354.6559999995</v>
      </c>
      <c r="L32" s="101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017" t="s">
        <v>544</v>
      </c>
      <c r="B33" s="1017"/>
      <c r="C33" s="1017"/>
      <c r="D33" s="1017"/>
      <c r="E33" s="1017"/>
      <c r="F33" s="1017"/>
      <c r="G33" s="1018">
        <f>11924464.765712+K33</f>
        <v>18437819.421712</v>
      </c>
      <c r="H33" s="1019"/>
      <c r="I33" s="1018">
        <f>11924464.765712+K33</f>
        <v>18437819.421712</v>
      </c>
      <c r="J33" s="1019"/>
      <c r="K33" s="1018">
        <f>K31</f>
        <v>6513354.6559999995</v>
      </c>
      <c r="L33" s="101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020" t="s">
        <v>545</v>
      </c>
      <c r="B34" s="1020"/>
      <c r="C34" s="1020"/>
      <c r="D34" s="1020"/>
      <c r="E34" s="1020"/>
      <c r="F34" s="1020"/>
      <c r="G34" s="1015"/>
      <c r="H34" s="1015"/>
      <c r="I34" s="1015"/>
      <c r="J34" s="1015"/>
      <c r="K34" s="1016">
        <f>0.2*K33</f>
        <v>1302670.9312</v>
      </c>
      <c r="L34" s="101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017" t="s">
        <v>546</v>
      </c>
      <c r="B35" s="1017"/>
      <c r="C35" s="1017"/>
      <c r="D35" s="1017"/>
      <c r="E35" s="1017"/>
      <c r="F35" s="1017"/>
      <c r="G35" s="1021"/>
      <c r="H35" s="1021"/>
      <c r="I35" s="1021"/>
      <c r="J35" s="1021"/>
      <c r="K35" s="1022">
        <f>K33+K34</f>
        <v>7816025.587199999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020" t="s">
        <v>568</v>
      </c>
      <c r="B36" s="1020"/>
      <c r="C36" s="1020"/>
      <c r="D36" s="1020"/>
      <c r="E36" s="1020"/>
      <c r="F36" s="1020"/>
      <c r="G36" s="1023">
        <v>7867284.873826134</v>
      </c>
      <c r="H36" s="1023"/>
      <c r="I36" s="1023">
        <v>7867284.873826134</v>
      </c>
      <c r="J36" s="1023"/>
      <c r="K36" s="1023">
        <f>0.5498*K35</f>
        <v>4297250.8678425588</v>
      </c>
      <c r="L36" s="1023"/>
    </row>
    <row r="37" spans="1:30" s="615" customFormat="1" ht="15.75" customHeight="1" x14ac:dyDescent="0.25">
      <c r="A37" s="1017" t="s">
        <v>547</v>
      </c>
      <c r="B37" s="1017"/>
      <c r="C37" s="1017"/>
      <c r="D37" s="1017"/>
      <c r="E37" s="1017"/>
      <c r="F37" s="1017"/>
      <c r="G37" s="1021"/>
      <c r="H37" s="1021"/>
      <c r="I37" s="1021"/>
      <c r="J37" s="1021"/>
      <c r="K37" s="1022">
        <f>K35-K36</f>
        <v>3518774.7193574402</v>
      </c>
      <c r="L37" s="1022"/>
    </row>
    <row r="38" spans="1:30" s="615" customFormat="1" ht="15.75" customHeight="1" x14ac:dyDescent="0.25">
      <c r="A38" s="1020" t="s">
        <v>383</v>
      </c>
      <c r="B38" s="1020"/>
      <c r="C38" s="1020"/>
      <c r="D38" s="1020"/>
      <c r="E38" s="1020"/>
      <c r="F38" s="1020"/>
      <c r="G38" s="1024"/>
      <c r="H38" s="1024"/>
      <c r="I38" s="1024"/>
      <c r="J38" s="1024"/>
      <c r="K38" s="1023">
        <f>K37/6</f>
        <v>586462.45322624</v>
      </c>
      <c r="L38" s="1023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3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3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3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026" t="s">
        <v>554</v>
      </c>
      <c r="C45" s="1026"/>
      <c r="D45" s="1026"/>
      <c r="E45" s="1026"/>
      <c r="F45" s="1026"/>
      <c r="G45" s="1026"/>
      <c r="H45" s="1026"/>
      <c r="I45" s="626"/>
      <c r="J45" s="1027" t="s">
        <v>555</v>
      </c>
      <c r="K45" s="1027"/>
      <c r="L45" s="1027"/>
    </row>
    <row r="46" spans="1:30" x14ac:dyDescent="0.3">
      <c r="A46" s="594"/>
      <c r="B46" s="594"/>
      <c r="C46" s="627"/>
      <c r="D46" s="627"/>
      <c r="E46" s="1025" t="s">
        <v>551</v>
      </c>
      <c r="F46" s="1025"/>
      <c r="G46" s="1025"/>
      <c r="H46" s="1025"/>
      <c r="I46" s="1025"/>
      <c r="J46" s="1025" t="s">
        <v>552</v>
      </c>
      <c r="K46" s="1025"/>
      <c r="L46" s="1025"/>
    </row>
    <row r="47" spans="1:30" x14ac:dyDescent="0.3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026" t="s">
        <v>549</v>
      </c>
      <c r="C49" s="1026"/>
      <c r="D49" s="1026"/>
      <c r="E49" s="1026"/>
      <c r="F49" s="1026"/>
      <c r="G49" s="1026"/>
      <c r="H49" s="1026"/>
      <c r="I49" s="626"/>
      <c r="J49" s="1027" t="s">
        <v>550</v>
      </c>
      <c r="K49" s="1027"/>
      <c r="L49" s="1027"/>
    </row>
    <row r="50" spans="1:12" x14ac:dyDescent="0.3">
      <c r="A50" s="594"/>
      <c r="B50" s="594"/>
      <c r="C50" s="627"/>
      <c r="D50" s="627"/>
      <c r="E50" s="1025" t="s">
        <v>551</v>
      </c>
      <c r="F50" s="1025"/>
      <c r="G50" s="1025"/>
      <c r="H50" s="1025"/>
      <c r="I50" s="1025"/>
      <c r="J50" s="1025" t="s">
        <v>552</v>
      </c>
      <c r="K50" s="1025"/>
      <c r="L50" s="1025"/>
    </row>
    <row r="51" spans="1:12" x14ac:dyDescent="0.3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3">
      <c r="K52" s="628"/>
    </row>
    <row r="53" spans="1:12" x14ac:dyDescent="0.3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09375" defaultRowHeight="13.2" x14ac:dyDescent="0.25"/>
  <cols>
    <col min="1" max="1" width="20.5546875" style="591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0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515" t="s">
        <v>505</v>
      </c>
      <c r="J5" s="643" t="s">
        <v>506</v>
      </c>
    </row>
    <row r="6" spans="1:10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515"/>
      <c r="J6" s="644"/>
    </row>
    <row r="7" spans="1:10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515" t="s">
        <v>505</v>
      </c>
      <c r="J7" s="643" t="s">
        <v>510</v>
      </c>
    </row>
    <row r="8" spans="1:10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515"/>
      <c r="J8" s="645"/>
    </row>
    <row r="9" spans="1:10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0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0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5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0" x14ac:dyDescent="0.25">
      <c r="A16" s="504"/>
      <c r="B16" s="505"/>
      <c r="C16" s="505"/>
      <c r="D16" s="506"/>
      <c r="E16" s="506"/>
      <c r="F16" s="506"/>
      <c r="G16" s="969"/>
      <c r="H16" s="971"/>
      <c r="I16" s="521" t="s">
        <v>521</v>
      </c>
      <c r="J16" s="642" t="s">
        <v>522</v>
      </c>
    </row>
    <row r="17" spans="1:10" x14ac:dyDescent="0.25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5">
      <c r="A18" s="523"/>
      <c r="B18" s="958" t="s">
        <v>523</v>
      </c>
      <c r="C18" s="958"/>
      <c r="D18" s="958"/>
      <c r="E18" s="958"/>
      <c r="F18" s="958"/>
      <c r="G18" s="958"/>
      <c r="H18" s="700"/>
      <c r="I18" s="701"/>
      <c r="J18" s="701"/>
    </row>
    <row r="19" spans="1:10" ht="15" customHeight="1" thickBot="1" x14ac:dyDescent="0.3">
      <c r="A19" s="79"/>
      <c r="B19" s="958" t="s">
        <v>524</v>
      </c>
      <c r="C19" s="959"/>
      <c r="D19" s="959"/>
      <c r="E19" s="959"/>
      <c r="F19" s="959"/>
      <c r="G19" s="959"/>
      <c r="H19" s="960"/>
      <c r="I19" s="960"/>
      <c r="J19" s="960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961" t="s">
        <v>444</v>
      </c>
      <c r="G20" s="962"/>
      <c r="H20" s="961" t="s">
        <v>445</v>
      </c>
      <c r="I20" s="962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5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4" thickTop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6.4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5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9.6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6.4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5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5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6.4" x14ac:dyDescent="0.25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5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5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6.4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5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5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5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5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5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5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x14ac:dyDescent="0.25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5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5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5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5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5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5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5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5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5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5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6.4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5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5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5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5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5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6.4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5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5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5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5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5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5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5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6.4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5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5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5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5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5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5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5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5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6.4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5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5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5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5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5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5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5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5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5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5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5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5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5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5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5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5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5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5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6.4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5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5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5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5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5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8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4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4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8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8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3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5">
      <c r="A810" s="682" t="s">
        <v>548</v>
      </c>
      <c r="B810" s="683" t="s">
        <v>567</v>
      </c>
      <c r="C810" s="957"/>
      <c r="D810" s="957"/>
      <c r="E810" s="957"/>
      <c r="F810" s="957"/>
      <c r="G810" s="957"/>
      <c r="H810" s="957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955" t="s">
        <v>561</v>
      </c>
      <c r="T810" s="955"/>
      <c r="U810" s="955"/>
      <c r="V810" s="955"/>
      <c r="W810" s="955"/>
      <c r="X810" s="955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5">
      <c r="A811" s="681" t="s">
        <v>284</v>
      </c>
      <c r="B811" s="956" t="s">
        <v>551</v>
      </c>
      <c r="C811" s="956"/>
      <c r="D811" s="956"/>
      <c r="E811" s="956"/>
      <c r="F811" s="956"/>
      <c r="G811" s="956"/>
      <c r="H811" s="956"/>
      <c r="I811" s="956"/>
      <c r="J811" s="956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5">
      <c r="A812" s="682" t="s">
        <v>553</v>
      </c>
      <c r="B812" s="683" t="s">
        <v>560</v>
      </c>
      <c r="C812" s="957"/>
      <c r="D812" s="957"/>
      <c r="E812" s="957"/>
      <c r="F812" s="957"/>
      <c r="G812" s="957"/>
      <c r="H812" s="957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955" t="s">
        <v>564</v>
      </c>
      <c r="T812" s="955"/>
      <c r="U812" s="955"/>
      <c r="V812" s="955"/>
      <c r="W812" s="955"/>
      <c r="X812" s="955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5">
      <c r="A813" s="681" t="s">
        <v>284</v>
      </c>
      <c r="B813" s="956" t="s">
        <v>551</v>
      </c>
      <c r="C813" s="956"/>
      <c r="D813" s="956"/>
      <c r="E813" s="956"/>
      <c r="F813" s="956"/>
      <c r="G813" s="956"/>
      <c r="H813" s="956"/>
      <c r="I813" s="956"/>
      <c r="J813" s="956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4.4" x14ac:dyDescent="0.25">
      <c r="B814" s="593"/>
      <c r="C814" s="593"/>
    </row>
    <row r="815" spans="1:49" ht="14.4" x14ac:dyDescent="0.25">
      <c r="B815" s="954"/>
      <c r="C815" s="954"/>
    </row>
    <row r="816" spans="1:49" ht="14.4" x14ac:dyDescent="0.25">
      <c r="B816" s="592"/>
      <c r="C816" s="592"/>
    </row>
    <row r="817" spans="1:10" ht="14.4" x14ac:dyDescent="0.25">
      <c r="C817" s="592"/>
    </row>
    <row r="818" spans="1:10" ht="13.8" x14ac:dyDescent="0.3">
      <c r="A818" s="587"/>
      <c r="B818" s="630"/>
      <c r="C818" s="589"/>
      <c r="D818" s="587"/>
      <c r="E818" s="587"/>
      <c r="J818" s="590"/>
    </row>
    <row r="819" spans="1:10" ht="14.4" x14ac:dyDescent="0.25">
      <c r="B819" s="953"/>
      <c r="C819" s="95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954"/>
      <c r="C823" s="954"/>
    </row>
    <row r="824" spans="1:10" ht="14.4" x14ac:dyDescent="0.25">
      <c r="B824" s="592"/>
      <c r="C824" s="592"/>
    </row>
    <row r="825" spans="1:10" ht="14.4" x14ac:dyDescent="0.25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R810:R813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693"/>
      <c r="F1" s="693"/>
      <c r="G1" s="693"/>
      <c r="H1" s="977" t="s">
        <v>525</v>
      </c>
      <c r="I1" s="977"/>
      <c r="J1" s="977"/>
      <c r="K1" s="977"/>
      <c r="L1" s="977"/>
    </row>
    <row r="2" spans="1:12" x14ac:dyDescent="0.3">
      <c r="A2" s="693"/>
      <c r="B2" s="693"/>
      <c r="C2" s="693"/>
      <c r="D2" s="693"/>
      <c r="E2" s="693"/>
      <c r="F2" s="693"/>
      <c r="G2" s="693"/>
      <c r="H2" s="977" t="s">
        <v>526</v>
      </c>
      <c r="I2" s="977"/>
      <c r="J2" s="977"/>
      <c r="K2" s="977"/>
      <c r="L2" s="977"/>
    </row>
    <row r="3" spans="1:12" x14ac:dyDescent="0.3">
      <c r="A3" s="693"/>
      <c r="B3" s="693"/>
      <c r="C3" s="693"/>
      <c r="D3" s="693"/>
      <c r="E3" s="693"/>
      <c r="F3" s="693"/>
      <c r="G3" s="693"/>
      <c r="H3" s="977" t="s">
        <v>527</v>
      </c>
      <c r="I3" s="977"/>
      <c r="J3" s="977"/>
      <c r="K3" s="977"/>
      <c r="L3" s="977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978" t="s">
        <v>528</v>
      </c>
      <c r="L4" s="979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977" t="s">
        <v>501</v>
      </c>
      <c r="J5" s="977"/>
      <c r="K5" s="978">
        <v>322005</v>
      </c>
      <c r="L5" s="979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690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693"/>
      <c r="K8" s="691"/>
      <c r="L8" s="692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690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693"/>
      <c r="K10" s="691"/>
      <c r="L10" s="692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690"/>
      <c r="K11" s="989" t="str">
        <f>IF([3]Source!Y15&lt;&gt;"",[3]Source!Y15,"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977" t="s">
        <v>531</v>
      </c>
      <c r="I14" s="977"/>
      <c r="J14" s="991"/>
      <c r="K14" s="978" t="str">
        <f>IF([3]Source!AC15&lt;&gt;"",[3]Source!AC15," ")</f>
        <v xml:space="preserve"> </v>
      </c>
      <c r="L14" s="979"/>
    </row>
    <row r="15" spans="1:12" x14ac:dyDescent="0.3">
      <c r="A15" s="693"/>
      <c r="B15" s="693"/>
      <c r="C15" s="693"/>
      <c r="D15" s="693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992" t="s">
        <v>516</v>
      </c>
      <c r="J16" s="993"/>
      <c r="K16" s="994">
        <v>45198</v>
      </c>
      <c r="L16" s="995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996" t="s">
        <v>533</v>
      </c>
      <c r="F18" s="997"/>
      <c r="G18" s="996" t="s">
        <v>534</v>
      </c>
      <c r="H18" s="1000"/>
      <c r="I18" s="996" t="s">
        <v>520</v>
      </c>
      <c r="J18" s="997"/>
      <c r="K18" s="997"/>
      <c r="L18" s="1000"/>
    </row>
    <row r="19" spans="1:30" s="606" customFormat="1" x14ac:dyDescent="0.25">
      <c r="A19" s="605"/>
      <c r="B19" s="605"/>
      <c r="C19" s="605"/>
      <c r="D19" s="605"/>
      <c r="E19" s="998"/>
      <c r="F19" s="999"/>
      <c r="G19" s="998"/>
      <c r="H19" s="1001"/>
      <c r="I19" s="1002" t="s">
        <v>521</v>
      </c>
      <c r="J19" s="1003"/>
      <c r="K19" s="1002" t="s">
        <v>522</v>
      </c>
      <c r="L19" s="1004"/>
    </row>
    <row r="20" spans="1:30" x14ac:dyDescent="0.3">
      <c r="A20" s="693"/>
      <c r="B20" s="693"/>
      <c r="C20" s="693"/>
      <c r="D20" s="693"/>
      <c r="E20" s="986">
        <v>3</v>
      </c>
      <c r="F20" s="1006"/>
      <c r="G20" s="994">
        <v>45435</v>
      </c>
      <c r="H20" s="995"/>
      <c r="I20" s="994">
        <v>45415</v>
      </c>
      <c r="J20" s="1007"/>
      <c r="K20" s="994">
        <f>G20</f>
        <v>45435</v>
      </c>
      <c r="L20" s="995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008" t="s">
        <v>535</v>
      </c>
      <c r="B23" s="1008"/>
      <c r="C23" s="1008"/>
      <c r="D23" s="1008"/>
      <c r="E23" s="1008"/>
      <c r="F23" s="1008"/>
      <c r="G23" s="1008"/>
      <c r="H23" s="1008"/>
      <c r="I23" s="1008"/>
      <c r="J23" s="1008"/>
      <c r="K23" s="1008"/>
      <c r="L23" s="1008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005" t="s">
        <v>536</v>
      </c>
      <c r="B26" s="1005" t="s">
        <v>537</v>
      </c>
      <c r="C26" s="1005"/>
      <c r="D26" s="1005"/>
      <c r="E26" s="1005"/>
      <c r="F26" s="1005" t="s">
        <v>538</v>
      </c>
      <c r="G26" s="1005" t="s">
        <v>539</v>
      </c>
      <c r="H26" s="1005"/>
      <c r="I26" s="1005"/>
      <c r="J26" s="1005"/>
      <c r="K26" s="1005"/>
      <c r="L26" s="1005"/>
    </row>
    <row r="27" spans="1:30" ht="15" customHeight="1" x14ac:dyDescent="0.3">
      <c r="A27" s="1005"/>
      <c r="B27" s="1005"/>
      <c r="C27" s="1005"/>
      <c r="D27" s="1005"/>
      <c r="E27" s="1005"/>
      <c r="F27" s="1005"/>
      <c r="G27" s="1005" t="s">
        <v>540</v>
      </c>
      <c r="H27" s="1005"/>
      <c r="I27" s="1005" t="s">
        <v>541</v>
      </c>
      <c r="J27" s="1005"/>
      <c r="K27" s="1005" t="s">
        <v>542</v>
      </c>
      <c r="L27" s="1005"/>
    </row>
    <row r="28" spans="1:30" ht="15" customHeight="1" x14ac:dyDescent="0.3">
      <c r="A28" s="1005"/>
      <c r="B28" s="1005"/>
      <c r="C28" s="1005"/>
      <c r="D28" s="1005"/>
      <c r="E28" s="1005"/>
      <c r="F28" s="1005"/>
      <c r="G28" s="1005"/>
      <c r="H28" s="1005"/>
      <c r="I28" s="1005"/>
      <c r="J28" s="1005"/>
      <c r="K28" s="1005"/>
      <c r="L28" s="1005"/>
    </row>
    <row r="29" spans="1:30" ht="15" customHeight="1" x14ac:dyDescent="0.3">
      <c r="A29" s="1005"/>
      <c r="B29" s="1005"/>
      <c r="C29" s="1005"/>
      <c r="D29" s="1005"/>
      <c r="E29" s="1005"/>
      <c r="F29" s="1005"/>
      <c r="G29" s="1005"/>
      <c r="H29" s="1005"/>
      <c r="I29" s="1005"/>
      <c r="J29" s="1005"/>
      <c r="K29" s="1005"/>
      <c r="L29" s="1005"/>
    </row>
    <row r="30" spans="1:30" ht="15.75" customHeight="1" x14ac:dyDescent="0.3">
      <c r="A30" s="695">
        <v>1</v>
      </c>
      <c r="B30" s="1009">
        <v>2</v>
      </c>
      <c r="C30" s="1009"/>
      <c r="D30" s="1009"/>
      <c r="E30" s="1009"/>
      <c r="F30" s="695">
        <v>3</v>
      </c>
      <c r="G30" s="1009">
        <v>4</v>
      </c>
      <c r="H30" s="1009"/>
      <c r="I30" s="1009">
        <v>5</v>
      </c>
      <c r="J30" s="1009"/>
      <c r="K30" s="1009">
        <v>6</v>
      </c>
      <c r="L30" s="1009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010" t="s">
        <v>543</v>
      </c>
      <c r="C31" s="1010"/>
      <c r="D31" s="1010"/>
      <c r="E31" s="1010"/>
      <c r="F31" s="611"/>
      <c r="G31" s="1011">
        <f>I31</f>
        <v>31332085.051070951</v>
      </c>
      <c r="H31" s="1012"/>
      <c r="I31" s="1011">
        <f>N31+O31+P31</f>
        <v>31332085.051070951</v>
      </c>
      <c r="J31" s="1012"/>
      <c r="K31" s="1013">
        <f>P31</f>
        <v>12894265.629358973</v>
      </c>
      <c r="L31" s="1013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31332085.051070951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014" t="s">
        <v>571</v>
      </c>
      <c r="C32" s="1014"/>
      <c r="D32" s="1014"/>
      <c r="E32" s="1014"/>
      <c r="F32" s="694"/>
      <c r="G32" s="1015"/>
      <c r="H32" s="1015"/>
      <c r="I32" s="1015"/>
      <c r="J32" s="1015"/>
      <c r="K32" s="1016">
        <f>K31</f>
        <v>12894265.629358973</v>
      </c>
      <c r="L32" s="1016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017" t="s">
        <v>544</v>
      </c>
      <c r="B33" s="1017"/>
      <c r="C33" s="1017"/>
      <c r="D33" s="1017"/>
      <c r="E33" s="1017"/>
      <c r="F33" s="1017"/>
      <c r="G33" s="1018">
        <f>G31</f>
        <v>31332085.051070951</v>
      </c>
      <c r="H33" s="1019"/>
      <c r="I33" s="1018">
        <f>I31</f>
        <v>31332085.051070951</v>
      </c>
      <c r="J33" s="1019"/>
      <c r="K33" s="1018">
        <f>K31</f>
        <v>12894265.629358973</v>
      </c>
      <c r="L33" s="1019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020" t="s">
        <v>545</v>
      </c>
      <c r="B34" s="1020"/>
      <c r="C34" s="1020"/>
      <c r="D34" s="1020"/>
      <c r="E34" s="1020"/>
      <c r="F34" s="1020"/>
      <c r="G34" s="1015"/>
      <c r="H34" s="1015"/>
      <c r="I34" s="1015"/>
      <c r="J34" s="1015"/>
      <c r="K34" s="1016">
        <f>0.2*K33</f>
        <v>2578853.1258717948</v>
      </c>
      <c r="L34" s="1016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017" t="s">
        <v>546</v>
      </c>
      <c r="B35" s="1017"/>
      <c r="C35" s="1017"/>
      <c r="D35" s="1017"/>
      <c r="E35" s="1017"/>
      <c r="F35" s="1017"/>
      <c r="G35" s="1021"/>
      <c r="H35" s="1021"/>
      <c r="I35" s="1021"/>
      <c r="J35" s="1021"/>
      <c r="K35" s="1022">
        <f>K33+K34</f>
        <v>15473118.755230768</v>
      </c>
      <c r="L35" s="1022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020" t="s">
        <v>568</v>
      </c>
      <c r="B36" s="1020"/>
      <c r="C36" s="1020"/>
      <c r="D36" s="1020"/>
      <c r="E36" s="1020"/>
      <c r="F36" s="1020"/>
      <c r="G36" s="1023">
        <f>7867284.87+K36</f>
        <v>16374405.561625876</v>
      </c>
      <c r="H36" s="1023"/>
      <c r="I36" s="1023">
        <f>7867284.87+K36</f>
        <v>16374405.561625876</v>
      </c>
      <c r="J36" s="1023"/>
      <c r="K36" s="1023">
        <f>0.5498*K35</f>
        <v>8507120.6916258745</v>
      </c>
      <c r="L36" s="1023"/>
    </row>
    <row r="37" spans="1:30" s="615" customFormat="1" ht="15.75" customHeight="1" x14ac:dyDescent="0.25">
      <c r="A37" s="1017" t="s">
        <v>547</v>
      </c>
      <c r="B37" s="1017"/>
      <c r="C37" s="1017"/>
      <c r="D37" s="1017"/>
      <c r="E37" s="1017"/>
      <c r="F37" s="1017"/>
      <c r="G37" s="1021"/>
      <c r="H37" s="1021"/>
      <c r="I37" s="1021"/>
      <c r="J37" s="1021"/>
      <c r="K37" s="1022">
        <f>K35-K36</f>
        <v>6965998.0636048932</v>
      </c>
      <c r="L37" s="1022"/>
    </row>
    <row r="38" spans="1:30" s="615" customFormat="1" ht="15.75" customHeight="1" x14ac:dyDescent="0.25">
      <c r="A38" s="1020" t="s">
        <v>383</v>
      </c>
      <c r="B38" s="1020"/>
      <c r="C38" s="1020"/>
      <c r="D38" s="1020"/>
      <c r="E38" s="1020"/>
      <c r="F38" s="1020"/>
      <c r="G38" s="1024"/>
      <c r="H38" s="1024"/>
      <c r="I38" s="1024"/>
      <c r="J38" s="1024"/>
      <c r="K38" s="1023">
        <f>K37/6</f>
        <v>1160999.6772674823</v>
      </c>
      <c r="L38" s="1023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026" t="s">
        <v>554</v>
      </c>
      <c r="C45" s="1026"/>
      <c r="D45" s="1026"/>
      <c r="E45" s="1026"/>
      <c r="F45" s="1026"/>
      <c r="G45" s="1026"/>
      <c r="H45" s="1026"/>
      <c r="I45" s="626"/>
      <c r="J45" s="1027" t="s">
        <v>555</v>
      </c>
      <c r="K45" s="1027"/>
      <c r="L45" s="1027"/>
    </row>
    <row r="46" spans="1:30" x14ac:dyDescent="0.3">
      <c r="A46" s="693"/>
      <c r="B46" s="693"/>
      <c r="C46" s="627"/>
      <c r="D46" s="627"/>
      <c r="E46" s="1025" t="s">
        <v>551</v>
      </c>
      <c r="F46" s="1025"/>
      <c r="G46" s="1025"/>
      <c r="H46" s="1025"/>
      <c r="I46" s="1025"/>
      <c r="J46" s="1025" t="s">
        <v>552</v>
      </c>
      <c r="K46" s="1025"/>
      <c r="L46" s="1025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026" t="s">
        <v>549</v>
      </c>
      <c r="C49" s="1026"/>
      <c r="D49" s="1026"/>
      <c r="E49" s="1026"/>
      <c r="F49" s="1026"/>
      <c r="G49" s="1026"/>
      <c r="H49" s="1026"/>
      <c r="I49" s="626"/>
      <c r="J49" s="1027" t="s">
        <v>550</v>
      </c>
      <c r="K49" s="1027"/>
      <c r="L49" s="1027"/>
    </row>
    <row r="50" spans="1:12" x14ac:dyDescent="0.3">
      <c r="A50" s="693"/>
      <c r="B50" s="693"/>
      <c r="C50" s="627"/>
      <c r="D50" s="627"/>
      <c r="E50" s="1025" t="s">
        <v>551</v>
      </c>
      <c r="F50" s="1025"/>
      <c r="G50" s="1025"/>
      <c r="H50" s="1025"/>
      <c r="I50" s="1025"/>
      <c r="J50" s="1025" t="s">
        <v>552</v>
      </c>
      <c r="K50" s="1025"/>
      <c r="L50" s="1025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09375" defaultRowHeight="13.2" x14ac:dyDescent="0.25"/>
  <cols>
    <col min="1" max="1" width="14.3320312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5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5">
      <c r="A4" s="504"/>
      <c r="B4" s="511"/>
      <c r="C4" s="511"/>
      <c r="D4" s="512"/>
      <c r="E4" s="512"/>
      <c r="F4" s="512"/>
      <c r="G4" s="507"/>
      <c r="H4" s="974" t="s">
        <v>501</v>
      </c>
      <c r="I4" s="975"/>
      <c r="J4" s="642" t="s">
        <v>502</v>
      </c>
    </row>
    <row r="5" spans="1:15" ht="17.25" customHeight="1" x14ac:dyDescent="0.25">
      <c r="A5" s="513" t="s">
        <v>503</v>
      </c>
      <c r="B5" s="963" t="s">
        <v>504</v>
      </c>
      <c r="C5" s="963"/>
      <c r="D5" s="963"/>
      <c r="E5" s="963"/>
      <c r="F5" s="963"/>
      <c r="G5" s="963"/>
      <c r="H5" s="514"/>
      <c r="I5" s="696" t="s">
        <v>505</v>
      </c>
      <c r="J5" s="643" t="s">
        <v>506</v>
      </c>
    </row>
    <row r="6" spans="1:15" ht="17.25" customHeight="1" x14ac:dyDescent="0.25">
      <c r="A6" s="516"/>
      <c r="B6" s="976" t="s">
        <v>507</v>
      </c>
      <c r="C6" s="976"/>
      <c r="D6" s="976"/>
      <c r="E6" s="976"/>
      <c r="F6" s="976"/>
      <c r="G6" s="976"/>
      <c r="H6" s="517"/>
      <c r="I6" s="696"/>
      <c r="J6" s="644"/>
    </row>
    <row r="7" spans="1:15" ht="17.25" customHeight="1" x14ac:dyDescent="0.25">
      <c r="A7" s="513" t="s">
        <v>508</v>
      </c>
      <c r="B7" s="963" t="s">
        <v>509</v>
      </c>
      <c r="C7" s="963"/>
      <c r="D7" s="963"/>
      <c r="E7" s="963"/>
      <c r="F7" s="963"/>
      <c r="G7" s="963"/>
      <c r="H7" s="514"/>
      <c r="I7" s="696" t="s">
        <v>505</v>
      </c>
      <c r="J7" s="643" t="s">
        <v>510</v>
      </c>
    </row>
    <row r="8" spans="1:15" ht="15.75" customHeight="1" x14ac:dyDescent="0.25">
      <c r="A8" s="516"/>
      <c r="B8" s="964" t="s">
        <v>507</v>
      </c>
      <c r="C8" s="964"/>
      <c r="D8" s="964"/>
      <c r="E8" s="964"/>
      <c r="F8" s="964"/>
      <c r="G8" s="964"/>
      <c r="H8" s="509"/>
      <c r="I8" s="696"/>
      <c r="J8" s="645"/>
    </row>
    <row r="9" spans="1:15" ht="26.25" customHeight="1" x14ac:dyDescent="0.25">
      <c r="A9" s="513" t="s">
        <v>511</v>
      </c>
      <c r="B9" s="963" t="s">
        <v>558</v>
      </c>
      <c r="C9" s="963"/>
      <c r="D9" s="963"/>
      <c r="E9" s="963"/>
      <c r="F9" s="963"/>
      <c r="G9" s="963"/>
      <c r="H9" s="514"/>
      <c r="I9" s="512"/>
      <c r="J9" s="646"/>
    </row>
    <row r="10" spans="1:15" ht="24" customHeight="1" x14ac:dyDescent="0.25">
      <c r="A10" s="513" t="s">
        <v>557</v>
      </c>
      <c r="B10" s="963" t="s">
        <v>559</v>
      </c>
      <c r="C10" s="963"/>
      <c r="D10" s="963"/>
      <c r="E10" s="963"/>
      <c r="F10" s="963"/>
      <c r="G10" s="963"/>
      <c r="H10" s="514"/>
      <c r="I10" s="512"/>
      <c r="J10" s="646"/>
    </row>
    <row r="11" spans="1:15" x14ac:dyDescent="0.25">
      <c r="A11" s="504"/>
      <c r="B11" s="964" t="s">
        <v>507</v>
      </c>
      <c r="C11" s="964"/>
      <c r="D11" s="964"/>
      <c r="E11" s="964"/>
      <c r="F11" s="964"/>
      <c r="G11" s="964"/>
      <c r="H11" s="511" t="s">
        <v>512</v>
      </c>
      <c r="I11" s="518"/>
      <c r="J11" s="647"/>
    </row>
    <row r="12" spans="1:15" ht="16.5" customHeight="1" x14ac:dyDescent="0.25">
      <c r="A12" s="504"/>
      <c r="B12" s="511"/>
      <c r="C12" s="511"/>
      <c r="D12" s="512"/>
      <c r="E12" s="512"/>
      <c r="F12" s="965" t="s">
        <v>513</v>
      </c>
      <c r="G12" s="965"/>
      <c r="H12" s="965"/>
      <c r="I12" s="696" t="s">
        <v>514</v>
      </c>
      <c r="J12" s="648" t="s">
        <v>515</v>
      </c>
    </row>
    <row r="13" spans="1:15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5">
      <c r="A14" s="504"/>
      <c r="B14" s="511"/>
      <c r="C14" s="511"/>
      <c r="D14" s="512"/>
      <c r="E14" s="512"/>
      <c r="F14" s="512"/>
      <c r="G14" s="519"/>
      <c r="H14" s="966" t="s">
        <v>517</v>
      </c>
      <c r="I14" s="967"/>
      <c r="J14" s="647"/>
    </row>
    <row r="15" spans="1:15" ht="18.75" customHeight="1" x14ac:dyDescent="0.25">
      <c r="A15" s="504"/>
      <c r="B15" s="505"/>
      <c r="C15" s="505"/>
      <c r="D15" s="506"/>
      <c r="E15" s="506"/>
      <c r="F15" s="506"/>
      <c r="G15" s="968" t="s">
        <v>518</v>
      </c>
      <c r="H15" s="970" t="s">
        <v>519</v>
      </c>
      <c r="I15" s="972" t="s">
        <v>520</v>
      </c>
      <c r="J15" s="973"/>
    </row>
    <row r="16" spans="1:15" x14ac:dyDescent="0.25">
      <c r="A16" s="504"/>
      <c r="B16" s="505"/>
      <c r="C16" s="505"/>
      <c r="D16" s="506"/>
      <c r="E16" s="506"/>
      <c r="F16" s="506"/>
      <c r="G16" s="969"/>
      <c r="H16" s="971"/>
      <c r="I16" s="521" t="s">
        <v>521</v>
      </c>
      <c r="J16" s="642" t="s">
        <v>522</v>
      </c>
      <c r="L16" s="968" t="s">
        <v>518</v>
      </c>
      <c r="M16" s="970" t="s">
        <v>519</v>
      </c>
      <c r="N16" s="1028" t="s">
        <v>520</v>
      </c>
      <c r="O16" s="1028"/>
    </row>
    <row r="17" spans="1:15" x14ac:dyDescent="0.25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969"/>
      <c r="M17" s="971"/>
      <c r="N17" s="521" t="s">
        <v>521</v>
      </c>
      <c r="O17" s="709" t="s">
        <v>522</v>
      </c>
    </row>
    <row r="18" spans="1:15" ht="15" customHeight="1" x14ac:dyDescent="0.25">
      <c r="A18" s="523"/>
      <c r="B18" s="958" t="s">
        <v>523</v>
      </c>
      <c r="C18" s="958"/>
      <c r="D18" s="958"/>
      <c r="E18" s="958"/>
      <c r="F18" s="958"/>
      <c r="G18" s="958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3">
      <c r="A19" s="79"/>
      <c r="B19" s="958" t="s">
        <v>524</v>
      </c>
      <c r="C19" s="959"/>
      <c r="D19" s="959"/>
      <c r="E19" s="959"/>
      <c r="F19" s="959"/>
      <c r="G19" s="959"/>
      <c r="H19" s="960"/>
      <c r="I19" s="960"/>
      <c r="J19" s="960"/>
    </row>
    <row r="20" spans="1:15" ht="28.2" customHeight="1" x14ac:dyDescent="0.3">
      <c r="A20" s="148" t="s">
        <v>443</v>
      </c>
      <c r="B20" s="149" t="s">
        <v>443</v>
      </c>
      <c r="C20" s="149"/>
      <c r="D20" s="150"/>
      <c r="E20" s="150"/>
      <c r="F20" s="961" t="s">
        <v>444</v>
      </c>
      <c r="G20" s="962"/>
      <c r="H20" s="961" t="s">
        <v>445</v>
      </c>
      <c r="I20" s="962"/>
      <c r="J20" s="650" t="s">
        <v>446</v>
      </c>
    </row>
    <row r="21" spans="1:15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968" t="s">
        <v>518</v>
      </c>
      <c r="M22" s="970" t="s">
        <v>519</v>
      </c>
      <c r="N22" s="1028" t="s">
        <v>520</v>
      </c>
      <c r="O22" s="1028"/>
    </row>
    <row r="23" spans="1:15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969"/>
      <c r="M23" s="971"/>
      <c r="N23" s="521" t="s">
        <v>521</v>
      </c>
      <c r="O23" s="709" t="s">
        <v>522</v>
      </c>
    </row>
    <row r="24" spans="1:15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8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8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8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6.4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5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5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5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5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5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5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5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5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5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5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5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5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5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5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5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5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5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5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5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5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5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5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5" customHeight="1" x14ac:dyDescent="0.25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5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customHeight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5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5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5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6.4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5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5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6.4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5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5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5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5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5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6.4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9.6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5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5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5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5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4" thickTop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8" thickTop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9.6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9.6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9.6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9.6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9.6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6.4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6.4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5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6.4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5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x14ac:dyDescent="0.25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5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5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5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5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5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5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5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5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5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5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customHeight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customHeight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customHeight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5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customHeight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customHeight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.6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customHeight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4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customHeight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4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4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4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4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4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4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4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4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4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4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8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4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4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8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4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2.8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4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4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8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4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4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957"/>
      <c r="D809" s="957"/>
      <c r="E809" s="957"/>
      <c r="F809" s="957"/>
      <c r="G809" s="957"/>
      <c r="H809" s="95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955" t="s">
        <v>561</v>
      </c>
      <c r="T809" s="955"/>
      <c r="U809" s="955"/>
      <c r="V809" s="955"/>
      <c r="W809" s="955"/>
      <c r="X809" s="95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956" t="s">
        <v>551</v>
      </c>
      <c r="C810" s="956"/>
      <c r="D810" s="956"/>
      <c r="E810" s="956"/>
      <c r="F810" s="956"/>
      <c r="G810" s="956"/>
      <c r="H810" s="956"/>
      <c r="I810" s="956"/>
      <c r="J810" s="95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957"/>
      <c r="D811" s="957"/>
      <c r="E811" s="957"/>
      <c r="F811" s="957"/>
      <c r="G811" s="957"/>
      <c r="H811" s="95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955" t="s">
        <v>564</v>
      </c>
      <c r="T811" s="955"/>
      <c r="U811" s="955"/>
      <c r="V811" s="955"/>
      <c r="W811" s="955"/>
      <c r="X811" s="95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956" t="s">
        <v>551</v>
      </c>
      <c r="C812" s="956"/>
      <c r="D812" s="956"/>
      <c r="E812" s="956"/>
      <c r="F812" s="956"/>
      <c r="G812" s="956"/>
      <c r="H812" s="956"/>
      <c r="I812" s="956"/>
      <c r="J812" s="95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954"/>
      <c r="C814" s="954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953"/>
      <c r="C818" s="953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954"/>
      <c r="C822" s="954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R809:R812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980"/>
      <c r="B1" s="980"/>
      <c r="C1" s="980"/>
      <c r="D1" s="980"/>
      <c r="E1" s="739"/>
      <c r="F1" s="739"/>
      <c r="G1" s="739"/>
      <c r="H1" s="977" t="s">
        <v>525</v>
      </c>
      <c r="I1" s="977"/>
      <c r="J1" s="977"/>
      <c r="K1" s="977"/>
      <c r="L1" s="977"/>
    </row>
    <row r="2" spans="1:12" x14ac:dyDescent="0.3">
      <c r="A2" s="739"/>
      <c r="B2" s="739"/>
      <c r="C2" s="739"/>
      <c r="D2" s="739"/>
      <c r="E2" s="739"/>
      <c r="F2" s="739"/>
      <c r="G2" s="739"/>
      <c r="H2" s="977" t="s">
        <v>526</v>
      </c>
      <c r="I2" s="977"/>
      <c r="J2" s="977"/>
      <c r="K2" s="977"/>
      <c r="L2" s="977"/>
    </row>
    <row r="3" spans="1:12" x14ac:dyDescent="0.3">
      <c r="A3" s="739"/>
      <c r="B3" s="739"/>
      <c r="C3" s="739"/>
      <c r="D3" s="739"/>
      <c r="E3" s="739"/>
      <c r="F3" s="739"/>
      <c r="G3" s="739"/>
      <c r="H3" s="977" t="s">
        <v>527</v>
      </c>
      <c r="I3" s="977"/>
      <c r="J3" s="977"/>
      <c r="K3" s="977"/>
      <c r="L3" s="977"/>
    </row>
    <row r="4" spans="1:12" x14ac:dyDescent="0.3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978" t="s">
        <v>528</v>
      </c>
      <c r="L4" s="979"/>
    </row>
    <row r="5" spans="1:12" x14ac:dyDescent="0.3">
      <c r="A5" s="739"/>
      <c r="B5" s="739"/>
      <c r="C5" s="739"/>
      <c r="D5" s="739"/>
      <c r="E5" s="739"/>
      <c r="F5" s="739"/>
      <c r="G5" s="739"/>
      <c r="H5" s="739"/>
      <c r="I5" s="977" t="s">
        <v>501</v>
      </c>
      <c r="J5" s="977"/>
      <c r="K5" s="978">
        <v>322005</v>
      </c>
      <c r="L5" s="979"/>
    </row>
    <row r="6" spans="1:12" x14ac:dyDescent="0.3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3">
      <c r="A7" s="599" t="s">
        <v>503</v>
      </c>
      <c r="B7" s="985" t="s">
        <v>504</v>
      </c>
      <c r="C7" s="985"/>
      <c r="D7" s="985"/>
      <c r="E7" s="985"/>
      <c r="F7" s="985"/>
      <c r="G7" s="985"/>
      <c r="H7" s="985"/>
      <c r="I7" s="985"/>
      <c r="J7" s="736" t="s">
        <v>505</v>
      </c>
      <c r="K7" s="986">
        <v>58306175</v>
      </c>
      <c r="L7" s="987"/>
    </row>
    <row r="8" spans="1:12" ht="15.75" customHeight="1" x14ac:dyDescent="0.3">
      <c r="A8" s="599"/>
      <c r="B8" s="988" t="s">
        <v>507</v>
      </c>
      <c r="C8" s="988"/>
      <c r="D8" s="988"/>
      <c r="E8" s="988"/>
      <c r="F8" s="988"/>
      <c r="G8" s="988"/>
      <c r="H8" s="988"/>
      <c r="I8" s="988"/>
      <c r="J8" s="739"/>
      <c r="K8" s="737"/>
      <c r="L8" s="738"/>
    </row>
    <row r="9" spans="1:12" ht="42.75" customHeight="1" x14ac:dyDescent="0.3">
      <c r="A9" s="599" t="s">
        <v>508</v>
      </c>
      <c r="B9" s="985" t="s">
        <v>529</v>
      </c>
      <c r="C9" s="985"/>
      <c r="D9" s="985"/>
      <c r="E9" s="985"/>
      <c r="F9" s="985"/>
      <c r="G9" s="985"/>
      <c r="H9" s="985"/>
      <c r="I9" s="985"/>
      <c r="J9" s="736" t="s">
        <v>505</v>
      </c>
      <c r="K9" s="989">
        <v>47569575</v>
      </c>
      <c r="L9" s="990"/>
    </row>
    <row r="10" spans="1:12" ht="12.75" customHeight="1" x14ac:dyDescent="0.3">
      <c r="A10" s="599"/>
      <c r="B10" s="988" t="s">
        <v>507</v>
      </c>
      <c r="C10" s="988"/>
      <c r="D10" s="988"/>
      <c r="E10" s="988"/>
      <c r="F10" s="988"/>
      <c r="G10" s="988"/>
      <c r="H10" s="988"/>
      <c r="I10" s="988"/>
      <c r="J10" s="739"/>
      <c r="K10" s="737"/>
      <c r="L10" s="738"/>
    </row>
    <row r="11" spans="1:12" ht="35.25" customHeight="1" x14ac:dyDescent="0.3">
      <c r="A11" s="599" t="s">
        <v>556</v>
      </c>
      <c r="B11" s="985" t="s">
        <v>558</v>
      </c>
      <c r="C11" s="985"/>
      <c r="D11" s="985"/>
      <c r="E11" s="985"/>
      <c r="F11" s="985"/>
      <c r="G11" s="985"/>
      <c r="H11" s="985"/>
      <c r="I11" s="985"/>
      <c r="J11" s="736"/>
      <c r="K11" s="989" t="str">
        <f>IF([3]Source!Y15&lt;&gt;"",[3]Source!Y15," ")</f>
        <v xml:space="preserve"> </v>
      </c>
      <c r="L11" s="990"/>
    </row>
    <row r="12" spans="1:12" x14ac:dyDescent="0.3">
      <c r="A12" s="602"/>
      <c r="B12" s="988" t="s">
        <v>530</v>
      </c>
      <c r="C12" s="988"/>
      <c r="D12" s="988"/>
      <c r="E12" s="988"/>
      <c r="F12" s="988"/>
      <c r="G12" s="988"/>
      <c r="H12" s="988"/>
      <c r="I12" s="988"/>
      <c r="J12" s="736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3">
      <c r="A14" s="739"/>
      <c r="B14" s="739"/>
      <c r="C14" s="739"/>
      <c r="D14" s="739"/>
      <c r="E14" s="739"/>
      <c r="F14" s="739"/>
      <c r="G14" s="739"/>
      <c r="H14" s="977" t="s">
        <v>531</v>
      </c>
      <c r="I14" s="977"/>
      <c r="J14" s="991"/>
      <c r="K14" s="978" t="str">
        <f>IF([3]Source!AC15&lt;&gt;"",[3]Source!AC15," ")</f>
        <v xml:space="preserve"> </v>
      </c>
      <c r="L14" s="979"/>
    </row>
    <row r="15" spans="1:12" x14ac:dyDescent="0.3">
      <c r="A15" s="739"/>
      <c r="B15" s="739"/>
      <c r="C15" s="739"/>
      <c r="D15" s="739"/>
      <c r="E15" s="977" t="s">
        <v>532</v>
      </c>
      <c r="F15" s="977"/>
      <c r="G15" s="977"/>
      <c r="H15" s="977"/>
      <c r="I15" s="981" t="s">
        <v>514</v>
      </c>
      <c r="J15" s="982"/>
      <c r="K15" s="983" t="s">
        <v>515</v>
      </c>
      <c r="L15" s="984"/>
    </row>
    <row r="16" spans="1:12" x14ac:dyDescent="0.3">
      <c r="A16" s="739"/>
      <c r="B16" s="739"/>
      <c r="C16" s="739"/>
      <c r="D16" s="739"/>
      <c r="E16" s="739"/>
      <c r="F16" s="739"/>
      <c r="G16" s="739"/>
      <c r="H16" s="739"/>
      <c r="I16" s="992" t="s">
        <v>516</v>
      </c>
      <c r="J16" s="993"/>
      <c r="K16" s="994">
        <v>45198</v>
      </c>
      <c r="L16" s="995"/>
    </row>
    <row r="17" spans="1:30" x14ac:dyDescent="0.3">
      <c r="A17" s="739"/>
      <c r="B17" s="739"/>
      <c r="C17" s="739"/>
      <c r="D17" s="739"/>
      <c r="E17" s="1033" t="s">
        <v>581</v>
      </c>
      <c r="F17" s="1033"/>
      <c r="G17" s="1033"/>
      <c r="H17" s="1033"/>
      <c r="I17" s="1034" t="s">
        <v>514</v>
      </c>
      <c r="J17" s="1035"/>
      <c r="K17" s="1036" t="s">
        <v>582</v>
      </c>
      <c r="L17" s="1037"/>
    </row>
    <row r="18" spans="1:30" x14ac:dyDescent="0.3">
      <c r="A18" s="739"/>
      <c r="B18" s="739"/>
      <c r="C18" s="739"/>
      <c r="D18" s="739"/>
      <c r="E18" s="746"/>
      <c r="F18" s="746"/>
      <c r="G18" s="746"/>
      <c r="H18" s="746"/>
      <c r="I18" s="1038" t="s">
        <v>516</v>
      </c>
      <c r="J18" s="1039"/>
      <c r="K18" s="1040">
        <v>45370</v>
      </c>
      <c r="L18" s="1041"/>
    </row>
    <row r="19" spans="1:30" x14ac:dyDescent="0.3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5">
      <c r="A20" s="605"/>
      <c r="B20" s="605"/>
      <c r="C20" s="605"/>
      <c r="D20" s="605"/>
      <c r="E20" s="996" t="s">
        <v>533</v>
      </c>
      <c r="F20" s="997"/>
      <c r="G20" s="996" t="s">
        <v>534</v>
      </c>
      <c r="H20" s="1000"/>
      <c r="I20" s="996" t="s">
        <v>520</v>
      </c>
      <c r="J20" s="997"/>
      <c r="K20" s="997"/>
      <c r="L20" s="1000"/>
    </row>
    <row r="21" spans="1:30" s="606" customFormat="1" x14ac:dyDescent="0.25">
      <c r="A21" s="605"/>
      <c r="B21" s="605"/>
      <c r="C21" s="605"/>
      <c r="D21" s="605"/>
      <c r="E21" s="998"/>
      <c r="F21" s="999"/>
      <c r="G21" s="998"/>
      <c r="H21" s="1001"/>
      <c r="I21" s="1002" t="s">
        <v>521</v>
      </c>
      <c r="J21" s="1003"/>
      <c r="K21" s="1002" t="s">
        <v>522</v>
      </c>
      <c r="L21" s="1004"/>
    </row>
    <row r="22" spans="1:30" x14ac:dyDescent="0.3">
      <c r="A22" s="739"/>
      <c r="B22" s="739"/>
      <c r="C22" s="739"/>
      <c r="D22" s="739"/>
      <c r="E22" s="986">
        <v>4</v>
      </c>
      <c r="F22" s="1006"/>
      <c r="G22" s="994">
        <v>45463</v>
      </c>
      <c r="H22" s="995"/>
      <c r="I22" s="994">
        <v>45436</v>
      </c>
      <c r="J22" s="1007"/>
      <c r="K22" s="994">
        <f>G22</f>
        <v>45463</v>
      </c>
      <c r="L22" s="995"/>
    </row>
    <row r="23" spans="1:30" x14ac:dyDescent="0.3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3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3">
      <c r="A25" s="1008" t="s">
        <v>535</v>
      </c>
      <c r="B25" s="1008"/>
      <c r="C25" s="1008"/>
      <c r="D25" s="1008"/>
      <c r="E25" s="1008"/>
      <c r="F25" s="1008"/>
      <c r="G25" s="1008"/>
      <c r="H25" s="1008"/>
      <c r="I25" s="1008"/>
      <c r="J25" s="1008"/>
      <c r="K25" s="1008"/>
      <c r="L25" s="1008"/>
    </row>
    <row r="26" spans="1:30" x14ac:dyDescent="0.3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3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3">
      <c r="A28" s="1005" t="s">
        <v>536</v>
      </c>
      <c r="B28" s="1005" t="s">
        <v>537</v>
      </c>
      <c r="C28" s="1005"/>
      <c r="D28" s="1005"/>
      <c r="E28" s="1005"/>
      <c r="F28" s="1005" t="s">
        <v>538</v>
      </c>
      <c r="G28" s="1005" t="s">
        <v>539</v>
      </c>
      <c r="H28" s="1005"/>
      <c r="I28" s="1005"/>
      <c r="J28" s="1005"/>
      <c r="K28" s="1005"/>
      <c r="L28" s="1005"/>
      <c r="M28" s="595" t="s">
        <v>584</v>
      </c>
      <c r="N28" s="748">
        <f>N26-R33*1.2</f>
        <v>28681393.574714854</v>
      </c>
      <c r="O28" s="747">
        <f>'[5]вдц+кс-6'!AT788</f>
        <v>28768564.571298383</v>
      </c>
      <c r="P28" s="748">
        <f>N28-O28</f>
        <v>-87170.996583528817</v>
      </c>
    </row>
    <row r="29" spans="1:30" ht="15" customHeight="1" x14ac:dyDescent="0.3">
      <c r="A29" s="1005"/>
      <c r="B29" s="1005"/>
      <c r="C29" s="1005"/>
      <c r="D29" s="1005"/>
      <c r="E29" s="1005"/>
      <c r="F29" s="1005"/>
      <c r="G29" s="1005" t="s">
        <v>540</v>
      </c>
      <c r="H29" s="1005"/>
      <c r="I29" s="1005" t="s">
        <v>541</v>
      </c>
      <c r="J29" s="1005"/>
      <c r="K29" s="1005" t="s">
        <v>542</v>
      </c>
      <c r="L29" s="1005"/>
    </row>
    <row r="30" spans="1:30" ht="15" customHeight="1" x14ac:dyDescent="0.3">
      <c r="A30" s="1005"/>
      <c r="B30" s="1005"/>
      <c r="C30" s="1005"/>
      <c r="D30" s="1005"/>
      <c r="E30" s="1005"/>
      <c r="F30" s="1005"/>
      <c r="G30" s="1005"/>
      <c r="H30" s="1005"/>
      <c r="I30" s="1005"/>
      <c r="J30" s="1005"/>
      <c r="K30" s="1005"/>
      <c r="L30" s="1005"/>
    </row>
    <row r="31" spans="1:30" ht="15" customHeight="1" x14ac:dyDescent="0.3">
      <c r="A31" s="1005"/>
      <c r="B31" s="1005"/>
      <c r="C31" s="1005"/>
      <c r="D31" s="1005"/>
      <c r="E31" s="1005"/>
      <c r="F31" s="1005"/>
      <c r="G31" s="1005"/>
      <c r="H31" s="1005"/>
      <c r="I31" s="1005"/>
      <c r="J31" s="1005"/>
      <c r="K31" s="1005"/>
      <c r="L31" s="1005"/>
    </row>
    <row r="32" spans="1:30" ht="15.75" customHeight="1" x14ac:dyDescent="0.3">
      <c r="A32" s="741">
        <v>1</v>
      </c>
      <c r="B32" s="1009">
        <v>2</v>
      </c>
      <c r="C32" s="1009"/>
      <c r="D32" s="1009"/>
      <c r="E32" s="1009"/>
      <c r="F32" s="741">
        <v>3</v>
      </c>
      <c r="G32" s="1009">
        <v>4</v>
      </c>
      <c r="H32" s="1009"/>
      <c r="I32" s="1009">
        <v>5</v>
      </c>
      <c r="J32" s="1009"/>
      <c r="K32" s="1009">
        <v>6</v>
      </c>
      <c r="L32" s="1009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740"/>
      <c r="B33" s="1010" t="s">
        <v>543</v>
      </c>
      <c r="C33" s="1010"/>
      <c r="D33" s="1010"/>
      <c r="E33" s="1010"/>
      <c r="F33" s="611"/>
      <c r="G33" s="1031">
        <f>I33</f>
        <v>37863026.596070953</v>
      </c>
      <c r="H33" s="1032"/>
      <c r="I33" s="1031">
        <f>N33+O33+P33+Q33</f>
        <v>37863026.596070953</v>
      </c>
      <c r="J33" s="1032"/>
      <c r="K33" s="1013">
        <f>Q33</f>
        <v>6530941.5450000009</v>
      </c>
      <c r="L33" s="1013"/>
      <c r="M33" s="675">
        <f>'[5]кс-2 №4'!J550/1.2</f>
        <v>894826.68333333335</v>
      </c>
      <c r="N33" s="613">
        <f>'кс-3 №1'!K31</f>
        <v>11924464.765711978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37863026.596070953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740">
        <v>1</v>
      </c>
      <c r="B34" s="1014" t="s">
        <v>586</v>
      </c>
      <c r="C34" s="1014"/>
      <c r="D34" s="1014"/>
      <c r="E34" s="1014"/>
      <c r="F34" s="740"/>
      <c r="G34" s="1015"/>
      <c r="H34" s="1015"/>
      <c r="I34" s="1015"/>
      <c r="J34" s="1015"/>
      <c r="K34" s="1016">
        <f>K33</f>
        <v>6530941.5450000009</v>
      </c>
      <c r="L34" s="1016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017" t="s">
        <v>544</v>
      </c>
      <c r="B35" s="1017"/>
      <c r="C35" s="1017"/>
      <c r="D35" s="1017"/>
      <c r="E35" s="1017"/>
      <c r="F35" s="1017"/>
      <c r="G35" s="1029">
        <f>G33</f>
        <v>37863026.596070953</v>
      </c>
      <c r="H35" s="1030"/>
      <c r="I35" s="1029">
        <f>I33</f>
        <v>37863026.596070953</v>
      </c>
      <c r="J35" s="1030"/>
      <c r="K35" s="1018">
        <f>K33</f>
        <v>6530941.5450000009</v>
      </c>
      <c r="L35" s="1019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1020" t="s">
        <v>545</v>
      </c>
      <c r="B36" s="1020"/>
      <c r="C36" s="1020"/>
      <c r="D36" s="1020"/>
      <c r="E36" s="1020"/>
      <c r="F36" s="1020"/>
      <c r="G36" s="1016"/>
      <c r="H36" s="1016"/>
      <c r="I36" s="1016"/>
      <c r="J36" s="1016"/>
      <c r="K36" s="1016">
        <f>0.2*K35</f>
        <v>1306188.3090000004</v>
      </c>
      <c r="L36" s="1016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1017" t="s">
        <v>546</v>
      </c>
      <c r="B37" s="1017"/>
      <c r="C37" s="1017"/>
      <c r="D37" s="1017"/>
      <c r="E37" s="1017"/>
      <c r="F37" s="1017"/>
      <c r="G37" s="1022"/>
      <c r="H37" s="1022"/>
      <c r="I37" s="1022"/>
      <c r="J37" s="1022"/>
      <c r="K37" s="1022">
        <f>K35+K36</f>
        <v>7837129.8540000012</v>
      </c>
      <c r="L37" s="1022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1020" t="s">
        <v>568</v>
      </c>
      <c r="B38" s="1020"/>
      <c r="C38" s="1020"/>
      <c r="D38" s="1020"/>
      <c r="E38" s="1020"/>
      <c r="F38" s="1020"/>
      <c r="G38" s="1024">
        <v>24980510.420000002</v>
      </c>
      <c r="H38" s="1024"/>
      <c r="I38" s="1024">
        <v>24980510.420000002</v>
      </c>
      <c r="J38" s="1024"/>
      <c r="K38" s="1023">
        <f>0.5498*K37</f>
        <v>4308853.9937292002</v>
      </c>
      <c r="L38" s="1023"/>
    </row>
    <row r="39" spans="1:30" s="615" customFormat="1" ht="15.75" customHeight="1" x14ac:dyDescent="0.25">
      <c r="A39" s="1017" t="s">
        <v>547</v>
      </c>
      <c r="B39" s="1017"/>
      <c r="C39" s="1017"/>
      <c r="D39" s="1017"/>
      <c r="E39" s="1017"/>
      <c r="F39" s="1017"/>
      <c r="G39" s="1021"/>
      <c r="H39" s="1021"/>
      <c r="I39" s="1021"/>
      <c r="J39" s="1021"/>
      <c r="K39" s="1022">
        <f>K37-K38</f>
        <v>3528275.860270801</v>
      </c>
      <c r="L39" s="1022"/>
    </row>
    <row r="40" spans="1:30" s="615" customFormat="1" ht="15.75" customHeight="1" x14ac:dyDescent="0.25">
      <c r="A40" s="1020" t="s">
        <v>383</v>
      </c>
      <c r="B40" s="1020"/>
      <c r="C40" s="1020"/>
      <c r="D40" s="1020"/>
      <c r="E40" s="1020"/>
      <c r="F40" s="1020"/>
      <c r="G40" s="1024"/>
      <c r="H40" s="1024"/>
      <c r="I40" s="1024"/>
      <c r="J40" s="1024"/>
      <c r="K40" s="1023">
        <f>K39/6</f>
        <v>588045.97671180021</v>
      </c>
      <c r="L40" s="1023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3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3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3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1026" t="s">
        <v>554</v>
      </c>
      <c r="C47" s="1026"/>
      <c r="D47" s="1026"/>
      <c r="E47" s="1026"/>
      <c r="F47" s="1026"/>
      <c r="G47" s="1026"/>
      <c r="H47" s="1026"/>
      <c r="I47" s="626"/>
      <c r="J47" s="1027" t="s">
        <v>555</v>
      </c>
      <c r="K47" s="1027"/>
      <c r="L47" s="1027"/>
    </row>
    <row r="48" spans="1:30" x14ac:dyDescent="0.3">
      <c r="A48" s="739"/>
      <c r="B48" s="739"/>
      <c r="C48" s="627"/>
      <c r="D48" s="627"/>
      <c r="E48" s="1025" t="s">
        <v>551</v>
      </c>
      <c r="F48" s="1025"/>
      <c r="G48" s="1025"/>
      <c r="H48" s="1025"/>
      <c r="I48" s="1025"/>
      <c r="J48" s="1025" t="s">
        <v>552</v>
      </c>
      <c r="K48" s="1025"/>
      <c r="L48" s="1025"/>
    </row>
    <row r="49" spans="1:12" x14ac:dyDescent="0.3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1026" t="s">
        <v>549</v>
      </c>
      <c r="C51" s="1026"/>
      <c r="D51" s="1026"/>
      <c r="E51" s="1026"/>
      <c r="F51" s="1026"/>
      <c r="G51" s="1026"/>
      <c r="H51" s="1026"/>
      <c r="I51" s="626"/>
      <c r="J51" s="1027" t="s">
        <v>550</v>
      </c>
      <c r="K51" s="1027"/>
      <c r="L51" s="1027"/>
    </row>
    <row r="52" spans="1:12" x14ac:dyDescent="0.3">
      <c r="A52" s="739"/>
      <c r="B52" s="739"/>
      <c r="C52" s="627"/>
      <c r="D52" s="627"/>
      <c r="E52" s="1025" t="s">
        <v>551</v>
      </c>
      <c r="F52" s="1025"/>
      <c r="G52" s="1025"/>
      <c r="H52" s="1025"/>
      <c r="I52" s="1025"/>
      <c r="J52" s="1025" t="s">
        <v>552</v>
      </c>
      <c r="K52" s="1025"/>
      <c r="L52" s="1025"/>
    </row>
    <row r="53" spans="1:12" x14ac:dyDescent="0.3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3">
      <c r="K54" s="628"/>
    </row>
    <row r="55" spans="1:12" x14ac:dyDescent="0.3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25</vt:i4>
      </vt:variant>
    </vt:vector>
  </HeadingPairs>
  <TitlesOfParts>
    <vt:vector size="44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вдц+кс-6 (корр)</vt:lpstr>
      <vt:lpstr>кс-3 №5</vt:lpstr>
      <vt:lpstr>корр. кс-2 №1 </vt:lpstr>
      <vt:lpstr>корр. кс-2№2 </vt:lpstr>
      <vt:lpstr>корр. кс-2№3 </vt:lpstr>
      <vt:lpstr>корр. кс-2 №4</vt:lpstr>
      <vt:lpstr>кс-3</vt:lpstr>
      <vt:lpstr>кс-2 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'вдц+кс-6'!Область_печати</vt:lpstr>
      <vt:lpstr>'вдц+кс-6 (корр)'!Область_печати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 (2)'!Область_печати</vt:lpstr>
      <vt:lpstr>'кс-2 №1'!Область_печати</vt:lpstr>
      <vt:lpstr>'кс-2 №4'!Область_печати</vt:lpstr>
      <vt:lpstr>'кс-2 №5'!Область_печати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cp:lastPrinted>2024-04-26T11:02:34Z</cp:lastPrinted>
  <dcterms:created xsi:type="dcterms:W3CDTF">2023-07-03T11:51:21Z</dcterms:created>
  <dcterms:modified xsi:type="dcterms:W3CDTF">2024-10-09T07:50:14Z</dcterms:modified>
</cp:coreProperties>
</file>