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6AA4A315-B3B1-494D-AB63-8DED0B8BF74F}" xr6:coauthVersionLast="47" xr6:coauthVersionMax="47" xr10:uidLastSave="{00000000-0000-0000-0000-000000000000}"/>
  <bookViews>
    <workbookView xWindow="-120" yWindow="-120" windowWidth="29040" windowHeight="15720" tabRatio="923" firstSheet="2" activeTab="12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вдц+кс-6 (корр)" sheetId="12" r:id="rId12"/>
    <sheet name="кс-3 №5" sheetId="19" r:id="rId13"/>
    <sheet name="корр. кс-2 №1 " sheetId="13" r:id="rId14"/>
    <sheet name="корр. кс-2№2 " sheetId="14" r:id="rId15"/>
    <sheet name="корр. кс-2№3 " sheetId="15" r:id="rId16"/>
    <sheet name="корр. кс-2 №4" sheetId="16" r:id="rId17"/>
    <sheet name="кс-3" sheetId="17" state="hidden" r:id="rId18"/>
    <sheet name="кс-2 №5" sheetId="1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0" hidden="1">'вдц+кс-6'!$A$8:$AV$786</definedName>
    <definedName name="_xlnm._FilterDatabase" localSheetId="11" hidden="1">'вдц+кс-6 (корр)'!$A$8:$AV$828</definedName>
    <definedName name="_xlnm._FilterDatabase" localSheetId="13" hidden="1">'корр. кс-2 №1 '!$A$1:$J$24</definedName>
    <definedName name="_xlnm._FilterDatabase" localSheetId="1" hidden="1">'корр. кс-2 №1  (2)'!$A$1:$J$24</definedName>
    <definedName name="_xlnm._FilterDatabase" localSheetId="16" hidden="1">'корр. кс-2 №4'!$A$1:$J$26</definedName>
    <definedName name="_xlnm._FilterDatabase" localSheetId="14" hidden="1">'корр. кс-2№2 '!$A$1:$J$24</definedName>
    <definedName name="_xlnm._FilterDatabase" localSheetId="15" hidden="1">'корр. кс-2№3 '!$A$1:$J$24</definedName>
    <definedName name="_xlnm._FilterDatabase" localSheetId="0" hidden="1">'кс-2 (2)'!$A$3:$M$781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8" hidden="1">'кс-2 №5'!$A$1:$J$25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Print_Titles" localSheetId="1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Area" localSheetId="10">'вдц+кс-6'!$A$1:$BJ$790</definedName>
    <definedName name="_xlnm.Print_Area" localSheetId="11">'вдц+кс-6 (корр)'!$A$1:$BJ$832</definedName>
    <definedName name="_xlnm.Print_Area" localSheetId="13">'корр. кс-2 №1 '!$A$1:$J$1601</definedName>
    <definedName name="_xlnm.Print_Area" localSheetId="1">'корр. кс-2 №1  (2)'!$A$1:$J$1601</definedName>
    <definedName name="_xlnm.Print_Area" localSheetId="16">'корр. кс-2 №4'!$A$1:$J$1613</definedName>
    <definedName name="_xlnm.Print_Area" localSheetId="14">'корр. кс-2№2 '!$A$1:$J$1602</definedName>
    <definedName name="_xlnm.Print_Area" localSheetId="15">'корр. кс-2№3 '!$A$1:$J$1601</definedName>
    <definedName name="_xlnm.Print_Area" localSheetId="0">'кс-2 (2)'!$A$1:$J$792</definedName>
    <definedName name="_xlnm.Print_Area" localSheetId="3">'кс-2 №1'!$A$1:$J$813</definedName>
    <definedName name="_xlnm.Print_Area" localSheetId="9">'кс-2 №4'!$A$1:$J$815</definedName>
    <definedName name="_xlnm.Print_Area" localSheetId="18">'кс-2 №5'!$A$1:$J$857</definedName>
    <definedName name="_xlnm.Print_Area" localSheetId="5">'кс-2№2'!$A$1:$J$814</definedName>
    <definedName name="_xlnm.Print_Area" localSheetId="7">'кс-2№3'!$A$1:$J$813</definedName>
    <definedName name="_xlnm.Print_Area" localSheetId="1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3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V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V707" i="12"/>
  <c r="AU708" i="12"/>
  <c r="AV708" i="12"/>
  <c r="AU709" i="12"/>
  <c r="AV709" i="12"/>
  <c r="AU710" i="12"/>
  <c r="AV710" i="12"/>
  <c r="AU711" i="12"/>
  <c r="AV711" i="12"/>
  <c r="AU712" i="12"/>
  <c r="AV712" i="12"/>
  <c r="AU713" i="12"/>
  <c r="AV713" i="12"/>
  <c r="AU714" i="12"/>
  <c r="AV714" i="12"/>
  <c r="AU715" i="12"/>
  <c r="AV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V721" i="12"/>
  <c r="AU722" i="12"/>
  <c r="AV722" i="12"/>
  <c r="AU723" i="12"/>
  <c r="AV723" i="12"/>
  <c r="AU724" i="12"/>
  <c r="AV724" i="12"/>
  <c r="AU725" i="12"/>
  <c r="AV725" i="12"/>
  <c r="AU726" i="12"/>
  <c r="AV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V736" i="12"/>
  <c r="AU737" i="12"/>
  <c r="AV737" i="12"/>
  <c r="AU738" i="12"/>
  <c r="AV738" i="12"/>
  <c r="AU739" i="12"/>
  <c r="AV739" i="12"/>
  <c r="AU740" i="12"/>
  <c r="AV740" i="12"/>
  <c r="AU741" i="12"/>
  <c r="AV741" i="12"/>
  <c r="AU742" i="12"/>
  <c r="AV742" i="12"/>
  <c r="AU743" i="12"/>
  <c r="AV743" i="12"/>
  <c r="AU744" i="12"/>
  <c r="AV744" i="12"/>
  <c r="AU745" i="12"/>
  <c r="AV745" i="12"/>
  <c r="AU746" i="12"/>
  <c r="AV746" i="12"/>
  <c r="AU747" i="12"/>
  <c r="AV747" i="12"/>
  <c r="AU748" i="12"/>
  <c r="AV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V767" i="12"/>
  <c r="AU768" i="12"/>
  <c r="AV768" i="12"/>
  <c r="AU769" i="12"/>
  <c r="AV769" i="12"/>
  <c r="AU770" i="12"/>
  <c r="AV770" i="12"/>
  <c r="AU771" i="12"/>
  <c r="AV771" i="12"/>
  <c r="AU772" i="12"/>
  <c r="AV772" i="12"/>
  <c r="AU773" i="12"/>
  <c r="AV773" i="12"/>
  <c r="AU774" i="12"/>
  <c r="AV774" i="12"/>
  <c r="AU775" i="12"/>
  <c r="AV775" i="12"/>
  <c r="AU776" i="12"/>
  <c r="AV776" i="12"/>
  <c r="AU777" i="12"/>
  <c r="AV777" i="12"/>
  <c r="AU778" i="12"/>
  <c r="AV778" i="12"/>
  <c r="AU779" i="12"/>
  <c r="AV779" i="12"/>
  <c r="AU780" i="12"/>
  <c r="AV780" i="12"/>
  <c r="AU781" i="12"/>
  <c r="AV781" i="12"/>
  <c r="AU782" i="12"/>
  <c r="AV782" i="12"/>
  <c r="AU783" i="12"/>
  <c r="AV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V803" i="12"/>
  <c r="AU804" i="12"/>
  <c r="AV804" i="12"/>
  <c r="AU805" i="12"/>
  <c r="AV805" i="12"/>
  <c r="AU806" i="12"/>
  <c r="AV806" i="12"/>
  <c r="AU807" i="12"/>
  <c r="AV807" i="12"/>
  <c r="AU808" i="12"/>
  <c r="AV808" i="12"/>
  <c r="AU809" i="12"/>
  <c r="AV809" i="12"/>
  <c r="AU810" i="12"/>
  <c r="AV810" i="12"/>
  <c r="AU811" i="12"/>
  <c r="AV811" i="12"/>
  <c r="AU812" i="12"/>
  <c r="AV812" i="12"/>
  <c r="AU813" i="12"/>
  <c r="AV813" i="12"/>
  <c r="AU814" i="12"/>
  <c r="AV814" i="12"/>
  <c r="AU815" i="12"/>
  <c r="AV815" i="12"/>
  <c r="AU816" i="12"/>
  <c r="AV816" i="12"/>
  <c r="AU817" i="12"/>
  <c r="AV817" i="12"/>
  <c r="AU818" i="12"/>
  <c r="AV818" i="12"/>
  <c r="AU819" i="12"/>
  <c r="AV819" i="12"/>
  <c r="AU820" i="12"/>
  <c r="AV820" i="12"/>
  <c r="AU821" i="12"/>
  <c r="AV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6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79" i="12"/>
  <c r="AV379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58" i="12"/>
  <c r="AV458" i="12" s="1"/>
  <c r="AU460" i="12"/>
  <c r="AV460" i="12"/>
  <c r="AU461" i="12"/>
  <c r="AV461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8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79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58" i="12"/>
  <c r="AT460" i="12"/>
  <c r="AT461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N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T478" i="12" s="1"/>
  <c r="AV478" i="12" s="1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T296" i="12" s="1"/>
  <c r="AV296" i="12" s="1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8" i="18"/>
  <c r="I749" i="18"/>
  <c r="I750" i="18"/>
  <c r="G748" i="18"/>
  <c r="G749" i="18"/>
  <c r="G750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4" i="18"/>
  <c r="G844" i="18"/>
  <c r="I843" i="18"/>
  <c r="G843" i="18"/>
  <c r="J843" i="18" s="1"/>
  <c r="I841" i="18"/>
  <c r="G841" i="18"/>
  <c r="I840" i="18"/>
  <c r="G840" i="18"/>
  <c r="J840" i="18" s="1"/>
  <c r="I839" i="18"/>
  <c r="G839" i="18"/>
  <c r="I838" i="18"/>
  <c r="G838" i="18"/>
  <c r="J838" i="18" s="1"/>
  <c r="I837" i="18"/>
  <c r="G837" i="18"/>
  <c r="I836" i="18"/>
  <c r="G836" i="18"/>
  <c r="I835" i="18"/>
  <c r="G835" i="18"/>
  <c r="J835" i="18" s="1"/>
  <c r="I834" i="18"/>
  <c r="G834" i="18"/>
  <c r="I833" i="18"/>
  <c r="G833" i="18"/>
  <c r="I832" i="18"/>
  <c r="G832" i="18"/>
  <c r="J832" i="18" s="1"/>
  <c r="I831" i="18"/>
  <c r="G831" i="18"/>
  <c r="I830" i="18"/>
  <c r="G830" i="18"/>
  <c r="J830" i="18" s="1"/>
  <c r="I829" i="18"/>
  <c r="G829" i="18"/>
  <c r="I828" i="18"/>
  <c r="G828" i="18"/>
  <c r="J828" i="18" s="1"/>
  <c r="I827" i="18"/>
  <c r="G827" i="18"/>
  <c r="I826" i="18"/>
  <c r="G826" i="18"/>
  <c r="J826" i="18" s="1"/>
  <c r="I825" i="18"/>
  <c r="G825" i="18"/>
  <c r="I824" i="18"/>
  <c r="G824" i="18"/>
  <c r="J824" i="18" s="1"/>
  <c r="I823" i="18"/>
  <c r="G823" i="18"/>
  <c r="I822" i="18"/>
  <c r="G822" i="18"/>
  <c r="I821" i="18"/>
  <c r="G821" i="18"/>
  <c r="I816" i="18"/>
  <c r="G816" i="18"/>
  <c r="I815" i="18"/>
  <c r="G815" i="18"/>
  <c r="J815" i="18" s="1"/>
  <c r="I814" i="18"/>
  <c r="G814" i="18"/>
  <c r="I813" i="18"/>
  <c r="G813" i="18"/>
  <c r="I812" i="18"/>
  <c r="G812" i="18"/>
  <c r="I811" i="18"/>
  <c r="G811" i="18"/>
  <c r="I809" i="18"/>
  <c r="G809" i="18"/>
  <c r="J809" i="18" s="1"/>
  <c r="I808" i="18"/>
  <c r="G808" i="18"/>
  <c r="I807" i="18"/>
  <c r="G807" i="18"/>
  <c r="J807" i="18" s="1"/>
  <c r="I806" i="18"/>
  <c r="G806" i="18"/>
  <c r="I805" i="18"/>
  <c r="G805" i="18"/>
  <c r="I804" i="18"/>
  <c r="G804" i="18"/>
  <c r="J804" i="18" s="1"/>
  <c r="I802" i="18"/>
  <c r="G802" i="18"/>
  <c r="J802" i="18" s="1"/>
  <c r="I801" i="18"/>
  <c r="G801" i="18"/>
  <c r="I800" i="18"/>
  <c r="G800" i="18"/>
  <c r="I799" i="18"/>
  <c r="G799" i="18"/>
  <c r="J799" i="18" s="1"/>
  <c r="I798" i="18"/>
  <c r="G798" i="18"/>
  <c r="I797" i="18"/>
  <c r="G797" i="18"/>
  <c r="I796" i="18"/>
  <c r="G796" i="18"/>
  <c r="J796" i="18" s="1"/>
  <c r="I795" i="18"/>
  <c r="G795" i="18"/>
  <c r="J795" i="18" s="1"/>
  <c r="I794" i="18"/>
  <c r="G794" i="18"/>
  <c r="J794" i="18" s="1"/>
  <c r="I793" i="18"/>
  <c r="G793" i="18"/>
  <c r="I792" i="18"/>
  <c r="G792" i="18"/>
  <c r="I791" i="18"/>
  <c r="G791" i="18"/>
  <c r="J791" i="18" s="1"/>
  <c r="I790" i="18"/>
  <c r="G790" i="18"/>
  <c r="J790" i="18" s="1"/>
  <c r="I789" i="18"/>
  <c r="G789" i="18"/>
  <c r="I788" i="18"/>
  <c r="G788" i="18"/>
  <c r="J788" i="18" s="1"/>
  <c r="I787" i="18"/>
  <c r="G787" i="18"/>
  <c r="I786" i="18"/>
  <c r="G786" i="18"/>
  <c r="I785" i="18"/>
  <c r="G785" i="18"/>
  <c r="I784" i="18"/>
  <c r="G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J774" i="18" s="1"/>
  <c r="I773" i="18"/>
  <c r="G773" i="18"/>
  <c r="J773" i="18" s="1"/>
  <c r="I772" i="18"/>
  <c r="G772" i="18"/>
  <c r="J772" i="18" s="1"/>
  <c r="I771" i="18"/>
  <c r="G771" i="18"/>
  <c r="I770" i="18"/>
  <c r="G770" i="18"/>
  <c r="I769" i="18"/>
  <c r="G769" i="18"/>
  <c r="I768" i="18"/>
  <c r="G768" i="18"/>
  <c r="J768" i="18" s="1"/>
  <c r="I767" i="18"/>
  <c r="G767" i="18"/>
  <c r="I766" i="18"/>
  <c r="G766" i="18"/>
  <c r="J766" i="18" s="1"/>
  <c r="I765" i="18"/>
  <c r="G765" i="18"/>
  <c r="J765" i="18" s="1"/>
  <c r="I764" i="18"/>
  <c r="G764" i="18"/>
  <c r="I763" i="18"/>
  <c r="G763" i="18"/>
  <c r="I762" i="18"/>
  <c r="J762" i="18" s="1"/>
  <c r="I761" i="18"/>
  <c r="G761" i="18"/>
  <c r="J761" i="18" s="1"/>
  <c r="I760" i="18"/>
  <c r="G760" i="18"/>
  <c r="J760" i="18" s="1"/>
  <c r="I759" i="18"/>
  <c r="G759" i="18"/>
  <c r="J759" i="18" s="1"/>
  <c r="I758" i="18"/>
  <c r="J758" i="18" s="1"/>
  <c r="I757" i="18"/>
  <c r="J757" i="18" s="1"/>
  <c r="I756" i="18"/>
  <c r="J756" i="18" s="1"/>
  <c r="I755" i="18"/>
  <c r="G755" i="18"/>
  <c r="I751" i="18"/>
  <c r="G751" i="18"/>
  <c r="I747" i="18"/>
  <c r="G747" i="18"/>
  <c r="I746" i="18"/>
  <c r="G746" i="18"/>
  <c r="J746" i="18" s="1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J740" i="18" s="1"/>
  <c r="I739" i="18"/>
  <c r="G739" i="18"/>
  <c r="J739" i="18" s="1"/>
  <c r="I738" i="18"/>
  <c r="G738" i="18"/>
  <c r="J738" i="18" s="1"/>
  <c r="I737" i="18"/>
  <c r="G737" i="18"/>
  <c r="I736" i="18"/>
  <c r="G736" i="18"/>
  <c r="I735" i="18"/>
  <c r="G735" i="18"/>
  <c r="I734" i="18"/>
  <c r="G734" i="18"/>
  <c r="J734" i="18" s="1"/>
  <c r="I733" i="18"/>
  <c r="G733" i="18"/>
  <c r="I732" i="18"/>
  <c r="G732" i="18"/>
  <c r="I731" i="18"/>
  <c r="G731" i="18"/>
  <c r="I730" i="18"/>
  <c r="G730" i="18"/>
  <c r="J730" i="18" s="1"/>
  <c r="I729" i="18"/>
  <c r="G729" i="18"/>
  <c r="J729" i="18" s="1"/>
  <c r="I728" i="18"/>
  <c r="G728" i="18"/>
  <c r="I727" i="18"/>
  <c r="G727" i="18"/>
  <c r="I721" i="18"/>
  <c r="G721" i="18"/>
  <c r="J721" i="18" s="1"/>
  <c r="I720" i="18"/>
  <c r="G720" i="18"/>
  <c r="J720" i="18" s="1"/>
  <c r="I718" i="18"/>
  <c r="G718" i="18"/>
  <c r="I717" i="18"/>
  <c r="G717" i="18"/>
  <c r="J717" i="18" s="1"/>
  <c r="I716" i="18"/>
  <c r="G716" i="18"/>
  <c r="J716" i="18" s="1"/>
  <c r="I715" i="18"/>
  <c r="G715" i="18"/>
  <c r="I714" i="18"/>
  <c r="G714" i="18"/>
  <c r="I712" i="18"/>
  <c r="G712" i="18"/>
  <c r="J712" i="18" s="1"/>
  <c r="I711" i="18"/>
  <c r="G711" i="18"/>
  <c r="J711" i="18" s="1"/>
  <c r="I710" i="18"/>
  <c r="G710" i="18"/>
  <c r="J710" i="18" s="1"/>
  <c r="I709" i="18"/>
  <c r="F709" i="18"/>
  <c r="G709" i="18" s="1"/>
  <c r="I708" i="18"/>
  <c r="F708" i="18"/>
  <c r="G708" i="18" s="1"/>
  <c r="I707" i="18"/>
  <c r="F707" i="18"/>
  <c r="G707" i="18" s="1"/>
  <c r="I706" i="18"/>
  <c r="F706" i="18"/>
  <c r="G706" i="18" s="1"/>
  <c r="J706" i="18" s="1"/>
  <c r="I704" i="18"/>
  <c r="G704" i="18"/>
  <c r="I703" i="18"/>
  <c r="G703" i="18"/>
  <c r="J703" i="18" s="1"/>
  <c r="I702" i="18"/>
  <c r="G702" i="18"/>
  <c r="J702" i="18" s="1"/>
  <c r="I701" i="18"/>
  <c r="G701" i="18"/>
  <c r="I699" i="18"/>
  <c r="G699" i="18"/>
  <c r="J699" i="18" s="1"/>
  <c r="I698" i="18"/>
  <c r="G698" i="18"/>
  <c r="I697" i="18"/>
  <c r="F697" i="18"/>
  <c r="G697" i="18" s="1"/>
  <c r="J697" i="18" s="1"/>
  <c r="I696" i="18"/>
  <c r="F696" i="18"/>
  <c r="G696" i="18" s="1"/>
  <c r="J696" i="18" s="1"/>
  <c r="I695" i="18"/>
  <c r="F695" i="18"/>
  <c r="G695" i="18" s="1"/>
  <c r="J695" i="18" s="1"/>
  <c r="I693" i="18"/>
  <c r="G693" i="18"/>
  <c r="I692" i="18"/>
  <c r="G692" i="18"/>
  <c r="J692" i="18" s="1"/>
  <c r="I691" i="18"/>
  <c r="G691" i="18"/>
  <c r="J691" i="18" s="1"/>
  <c r="I690" i="18"/>
  <c r="G690" i="18"/>
  <c r="J690" i="18" s="1"/>
  <c r="I689" i="18"/>
  <c r="G689" i="18"/>
  <c r="I687" i="18"/>
  <c r="G687" i="18"/>
  <c r="I686" i="18"/>
  <c r="G686" i="18"/>
  <c r="I685" i="18"/>
  <c r="F685" i="18"/>
  <c r="G685" i="18" s="1"/>
  <c r="J685" i="18" s="1"/>
  <c r="I684" i="18"/>
  <c r="F684" i="18"/>
  <c r="G684" i="18" s="1"/>
  <c r="J684" i="18" s="1"/>
  <c r="I683" i="18"/>
  <c r="F683" i="18"/>
  <c r="G683" i="18" s="1"/>
  <c r="J683" i="18" s="1"/>
  <c r="I681" i="18"/>
  <c r="G681" i="18"/>
  <c r="I680" i="18"/>
  <c r="G680" i="18"/>
  <c r="I679" i="18"/>
  <c r="G679" i="18"/>
  <c r="J679" i="18" s="1"/>
  <c r="I678" i="18"/>
  <c r="G678" i="18"/>
  <c r="I677" i="18"/>
  <c r="G677" i="18"/>
  <c r="I676" i="18"/>
  <c r="G676" i="18"/>
  <c r="I674" i="18"/>
  <c r="G674" i="18"/>
  <c r="I673" i="18"/>
  <c r="G673" i="18"/>
  <c r="J673" i="18" s="1"/>
  <c r="I672" i="18"/>
  <c r="G672" i="18"/>
  <c r="J672" i="18" s="1"/>
  <c r="I671" i="18"/>
  <c r="F671" i="18"/>
  <c r="G671" i="18" s="1"/>
  <c r="I670" i="18"/>
  <c r="F670" i="18"/>
  <c r="G670" i="18" s="1"/>
  <c r="J670" i="18" s="1"/>
  <c r="I669" i="18"/>
  <c r="F669" i="18"/>
  <c r="G669" i="18" s="1"/>
  <c r="J669" i="18" s="1"/>
  <c r="I667" i="18"/>
  <c r="G667" i="18"/>
  <c r="I666" i="18"/>
  <c r="G666" i="18"/>
  <c r="J666" i="18" s="1"/>
  <c r="I665" i="18"/>
  <c r="G665" i="18"/>
  <c r="J665" i="18" s="1"/>
  <c r="I664" i="18"/>
  <c r="G664" i="18"/>
  <c r="I661" i="18"/>
  <c r="G661" i="18"/>
  <c r="J661" i="18" s="1"/>
  <c r="I660" i="18"/>
  <c r="G660" i="18"/>
  <c r="I659" i="18"/>
  <c r="F659" i="18"/>
  <c r="G659" i="18" s="1"/>
  <c r="J659" i="18" s="1"/>
  <c r="I658" i="18"/>
  <c r="F658" i="18"/>
  <c r="G658" i="18" s="1"/>
  <c r="J658" i="18" s="1"/>
  <c r="I657" i="18"/>
  <c r="F657" i="18"/>
  <c r="G657" i="18" s="1"/>
  <c r="J657" i="18" s="1"/>
  <c r="I656" i="18"/>
  <c r="F656" i="18"/>
  <c r="G656" i="18" s="1"/>
  <c r="I653" i="18"/>
  <c r="G653" i="18"/>
  <c r="I652" i="18"/>
  <c r="G652" i="18"/>
  <c r="J652" i="18" s="1"/>
  <c r="I651" i="18"/>
  <c r="G651" i="18"/>
  <c r="J651" i="18" s="1"/>
  <c r="I647" i="18"/>
  <c r="G647" i="18"/>
  <c r="J647" i="18" s="1"/>
  <c r="I646" i="18"/>
  <c r="G646" i="18"/>
  <c r="J646" i="18" s="1"/>
  <c r="I645" i="18"/>
  <c r="G645" i="18"/>
  <c r="I644" i="18"/>
  <c r="G644" i="18"/>
  <c r="I643" i="18"/>
  <c r="G643" i="18"/>
  <c r="I642" i="18"/>
  <c r="G642" i="18"/>
  <c r="J642" i="18" s="1"/>
  <c r="I641" i="18"/>
  <c r="G641" i="18"/>
  <c r="I640" i="18"/>
  <c r="G640" i="18"/>
  <c r="J640" i="18" s="1"/>
  <c r="I639" i="18"/>
  <c r="G639" i="18"/>
  <c r="I638" i="18"/>
  <c r="G638" i="18"/>
  <c r="I637" i="18"/>
  <c r="G637" i="18"/>
  <c r="J637" i="18" s="1"/>
  <c r="I636" i="18"/>
  <c r="G636" i="18"/>
  <c r="J636" i="18" s="1"/>
  <c r="I635" i="18"/>
  <c r="G635" i="18"/>
  <c r="J635" i="18" s="1"/>
  <c r="I634" i="18"/>
  <c r="G634" i="18"/>
  <c r="J634" i="18" s="1"/>
  <c r="I633" i="18"/>
  <c r="G633" i="18"/>
  <c r="I632" i="18"/>
  <c r="G632" i="18"/>
  <c r="I631" i="18"/>
  <c r="G631" i="18"/>
  <c r="J631" i="18" s="1"/>
  <c r="I630" i="18"/>
  <c r="G630" i="18"/>
  <c r="J630" i="18" s="1"/>
  <c r="I629" i="18"/>
  <c r="G629" i="18"/>
  <c r="I628" i="18"/>
  <c r="G628" i="18"/>
  <c r="I626" i="18"/>
  <c r="G626" i="18"/>
  <c r="I625" i="18"/>
  <c r="G625" i="18"/>
  <c r="J625" i="18" s="1"/>
  <c r="I624" i="18"/>
  <c r="G624" i="18"/>
  <c r="J624" i="18" s="1"/>
  <c r="I623" i="18"/>
  <c r="G623" i="18"/>
  <c r="I622" i="18"/>
  <c r="G622" i="18"/>
  <c r="J622" i="18" s="1"/>
  <c r="I621" i="18"/>
  <c r="G621" i="18"/>
  <c r="I620" i="18"/>
  <c r="G620" i="18"/>
  <c r="I619" i="18"/>
  <c r="G619" i="18"/>
  <c r="I618" i="18"/>
  <c r="G618" i="18"/>
  <c r="J618" i="18" s="1"/>
  <c r="I617" i="18"/>
  <c r="G617" i="18"/>
  <c r="J617" i="18" s="1"/>
  <c r="I616" i="18"/>
  <c r="G616" i="18"/>
  <c r="J616" i="18" s="1"/>
  <c r="I615" i="18"/>
  <c r="G615" i="18"/>
  <c r="I614" i="18"/>
  <c r="G614" i="18"/>
  <c r="I613" i="18"/>
  <c r="G613" i="18"/>
  <c r="J613" i="18" s="1"/>
  <c r="I612" i="18"/>
  <c r="G612" i="18"/>
  <c r="J612" i="18" s="1"/>
  <c r="I611" i="18"/>
  <c r="G611" i="18"/>
  <c r="J611" i="18" s="1"/>
  <c r="I610" i="18"/>
  <c r="G610" i="18"/>
  <c r="I609" i="18"/>
  <c r="G609" i="18"/>
  <c r="J609" i="18" s="1"/>
  <c r="I607" i="18"/>
  <c r="G607" i="18"/>
  <c r="J607" i="18" s="1"/>
  <c r="I606" i="18"/>
  <c r="G606" i="18"/>
  <c r="I605" i="18"/>
  <c r="G605" i="18"/>
  <c r="J605" i="18" s="1"/>
  <c r="I604" i="18"/>
  <c r="G604" i="18"/>
  <c r="J604" i="18" s="1"/>
  <c r="I603" i="18"/>
  <c r="G603" i="18"/>
  <c r="I602" i="18"/>
  <c r="G602" i="18"/>
  <c r="J602" i="18" s="1"/>
  <c r="I601" i="18"/>
  <c r="G601" i="18"/>
  <c r="I600" i="18"/>
  <c r="G600" i="18"/>
  <c r="J600" i="18" s="1"/>
  <c r="I599" i="18"/>
  <c r="G599" i="18"/>
  <c r="J599" i="18" s="1"/>
  <c r="I598" i="18"/>
  <c r="G598" i="18"/>
  <c r="J598" i="18" s="1"/>
  <c r="I597" i="18"/>
  <c r="G597" i="18"/>
  <c r="I596" i="18"/>
  <c r="G596" i="18"/>
  <c r="I595" i="18"/>
  <c r="G595" i="18"/>
  <c r="J595" i="18" s="1"/>
  <c r="I594" i="18"/>
  <c r="G594" i="18"/>
  <c r="J594" i="18" s="1"/>
  <c r="I593" i="18"/>
  <c r="G593" i="18"/>
  <c r="I592" i="18"/>
  <c r="G592" i="18"/>
  <c r="I591" i="18"/>
  <c r="G591" i="18"/>
  <c r="I590" i="18"/>
  <c r="G590" i="18"/>
  <c r="I589" i="18"/>
  <c r="G589" i="18"/>
  <c r="J589" i="18" s="1"/>
  <c r="I588" i="18"/>
  <c r="G588" i="18"/>
  <c r="J588" i="18" s="1"/>
  <c r="I587" i="18"/>
  <c r="G587" i="18"/>
  <c r="I586" i="18"/>
  <c r="G586" i="18"/>
  <c r="I585" i="18"/>
  <c r="G585" i="18"/>
  <c r="I584" i="18"/>
  <c r="G584" i="18"/>
  <c r="I583" i="18"/>
  <c r="G583" i="18"/>
  <c r="J583" i="18" s="1"/>
  <c r="I582" i="18"/>
  <c r="G582" i="18"/>
  <c r="I581" i="18"/>
  <c r="G581" i="18"/>
  <c r="J581" i="18" s="1"/>
  <c r="I580" i="18"/>
  <c r="G580" i="18"/>
  <c r="I579" i="18"/>
  <c r="G579" i="18"/>
  <c r="I578" i="18"/>
  <c r="G578" i="18"/>
  <c r="I575" i="18"/>
  <c r="G575" i="18"/>
  <c r="J575" i="18" s="1"/>
  <c r="I574" i="18"/>
  <c r="G574" i="18"/>
  <c r="J574" i="18" s="1"/>
  <c r="I573" i="18"/>
  <c r="G573" i="18"/>
  <c r="J573" i="18" s="1"/>
  <c r="I572" i="18"/>
  <c r="G572" i="18"/>
  <c r="I571" i="18"/>
  <c r="G571" i="18"/>
  <c r="I570" i="18"/>
  <c r="G570" i="18"/>
  <c r="I569" i="18"/>
  <c r="G569" i="18"/>
  <c r="J569" i="18" s="1"/>
  <c r="I568" i="18"/>
  <c r="G568" i="18"/>
  <c r="I562" i="18"/>
  <c r="G562" i="18"/>
  <c r="J562" i="18" s="1"/>
  <c r="I561" i="18"/>
  <c r="G561" i="18"/>
  <c r="I559" i="18"/>
  <c r="G559" i="18"/>
  <c r="I558" i="18"/>
  <c r="G558" i="18"/>
  <c r="I557" i="18"/>
  <c r="G557" i="18"/>
  <c r="J557" i="18" s="1"/>
  <c r="I556" i="18"/>
  <c r="G556" i="18"/>
  <c r="J556" i="18" s="1"/>
  <c r="I555" i="18"/>
  <c r="G555" i="18"/>
  <c r="I554" i="18"/>
  <c r="G554" i="18"/>
  <c r="I552" i="18"/>
  <c r="G552" i="18"/>
  <c r="J552" i="18" s="1"/>
  <c r="I551" i="18"/>
  <c r="G551" i="18"/>
  <c r="K550" i="18"/>
  <c r="I550" i="18"/>
  <c r="G550" i="18"/>
  <c r="J550" i="18" s="1"/>
  <c r="I549" i="18"/>
  <c r="G549" i="18"/>
  <c r="I548" i="18"/>
  <c r="G548" i="18"/>
  <c r="I547" i="18"/>
  <c r="G547" i="18"/>
  <c r="J547" i="18" s="1"/>
  <c r="I546" i="18"/>
  <c r="G546" i="18"/>
  <c r="I544" i="18"/>
  <c r="G544" i="18"/>
  <c r="J544" i="18" s="1"/>
  <c r="I543" i="18"/>
  <c r="G543" i="18"/>
  <c r="J543" i="18" s="1"/>
  <c r="I542" i="18"/>
  <c r="G542" i="18"/>
  <c r="I541" i="18"/>
  <c r="G541" i="18"/>
  <c r="I540" i="18"/>
  <c r="G540" i="18"/>
  <c r="I539" i="18"/>
  <c r="G539" i="18"/>
  <c r="J539" i="18" s="1"/>
  <c r="I538" i="18"/>
  <c r="G538" i="18"/>
  <c r="J538" i="18" s="1"/>
  <c r="I537" i="18"/>
  <c r="G537" i="18"/>
  <c r="I536" i="18"/>
  <c r="G536" i="18"/>
  <c r="I535" i="18"/>
  <c r="G535" i="18"/>
  <c r="I534" i="18"/>
  <c r="G534" i="18"/>
  <c r="I532" i="18"/>
  <c r="G532" i="18"/>
  <c r="J532" i="18" s="1"/>
  <c r="I531" i="18"/>
  <c r="G531" i="18"/>
  <c r="I529" i="18"/>
  <c r="G529" i="18"/>
  <c r="J529" i="18" s="1"/>
  <c r="I528" i="18"/>
  <c r="G528" i="18"/>
  <c r="I526" i="18"/>
  <c r="G526" i="18"/>
  <c r="I525" i="18"/>
  <c r="G525" i="18"/>
  <c r="J525" i="18" s="1"/>
  <c r="I524" i="18"/>
  <c r="G524" i="18"/>
  <c r="J524" i="18" s="1"/>
  <c r="I523" i="18"/>
  <c r="G523" i="18"/>
  <c r="I522" i="18"/>
  <c r="G522" i="18"/>
  <c r="I521" i="18"/>
  <c r="G521" i="18"/>
  <c r="I520" i="18"/>
  <c r="G520" i="18"/>
  <c r="J520" i="18" s="1"/>
  <c r="I518" i="18"/>
  <c r="G518" i="18"/>
  <c r="I517" i="18"/>
  <c r="G517" i="18"/>
  <c r="I516" i="18"/>
  <c r="G516" i="18"/>
  <c r="J516" i="18" s="1"/>
  <c r="I515" i="18"/>
  <c r="G515" i="18"/>
  <c r="I514" i="18"/>
  <c r="G514" i="18"/>
  <c r="I513" i="18"/>
  <c r="G513" i="18"/>
  <c r="J513" i="18" s="1"/>
  <c r="I512" i="18"/>
  <c r="G512" i="18"/>
  <c r="I511" i="18"/>
  <c r="G511" i="18"/>
  <c r="I510" i="18"/>
  <c r="G510" i="18"/>
  <c r="J510" i="18" s="1"/>
  <c r="I509" i="18"/>
  <c r="G509" i="18"/>
  <c r="I507" i="18"/>
  <c r="G507" i="18"/>
  <c r="I506" i="18"/>
  <c r="G506" i="18"/>
  <c r="I505" i="18"/>
  <c r="G505" i="18"/>
  <c r="J505" i="18" s="1"/>
  <c r="I504" i="18"/>
  <c r="G504" i="18"/>
  <c r="I503" i="18"/>
  <c r="G503" i="18"/>
  <c r="J503" i="18" s="1"/>
  <c r="I502" i="18"/>
  <c r="G502" i="18"/>
  <c r="I501" i="18"/>
  <c r="G501" i="18"/>
  <c r="I500" i="18"/>
  <c r="G500" i="18"/>
  <c r="I499" i="18"/>
  <c r="G499" i="18"/>
  <c r="J499" i="18" s="1"/>
  <c r="I498" i="18"/>
  <c r="G498" i="18"/>
  <c r="J498" i="18" s="1"/>
  <c r="I497" i="18"/>
  <c r="G497" i="18"/>
  <c r="I496" i="18"/>
  <c r="G496" i="18"/>
  <c r="I495" i="18"/>
  <c r="G495" i="18"/>
  <c r="I494" i="18"/>
  <c r="G494" i="18"/>
  <c r="I493" i="18"/>
  <c r="G493" i="18"/>
  <c r="J493" i="18" s="1"/>
  <c r="I492" i="18"/>
  <c r="G492" i="18"/>
  <c r="I491" i="18"/>
  <c r="G491" i="18"/>
  <c r="J491" i="18" s="1"/>
  <c r="I490" i="18"/>
  <c r="G490" i="18"/>
  <c r="I489" i="18"/>
  <c r="G489" i="18"/>
  <c r="I488" i="18"/>
  <c r="G488" i="18"/>
  <c r="I486" i="18"/>
  <c r="G486" i="18"/>
  <c r="J486" i="18" s="1"/>
  <c r="I485" i="18"/>
  <c r="G485" i="18"/>
  <c r="J485" i="18" s="1"/>
  <c r="I484" i="18"/>
  <c r="G484" i="18"/>
  <c r="J484" i="18" s="1"/>
  <c r="I483" i="18"/>
  <c r="G483" i="18"/>
  <c r="I482" i="18"/>
  <c r="G482" i="18"/>
  <c r="J482" i="18" s="1"/>
  <c r="I481" i="18"/>
  <c r="G481" i="18"/>
  <c r="J481" i="18" s="1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J474" i="18" s="1"/>
  <c r="I473" i="18"/>
  <c r="G473" i="18"/>
  <c r="I472" i="18"/>
  <c r="G472" i="18"/>
  <c r="I471" i="18"/>
  <c r="G471" i="18"/>
  <c r="I470" i="18"/>
  <c r="G470" i="18"/>
  <c r="I469" i="18"/>
  <c r="G469" i="18"/>
  <c r="J469" i="18" s="1"/>
  <c r="I468" i="18"/>
  <c r="G468" i="18"/>
  <c r="J468" i="18" s="1"/>
  <c r="I466" i="18"/>
  <c r="G466" i="18"/>
  <c r="J466" i="18" s="1"/>
  <c r="I465" i="18"/>
  <c r="G465" i="18"/>
  <c r="I464" i="18"/>
  <c r="G464" i="18"/>
  <c r="I463" i="18"/>
  <c r="G463" i="18"/>
  <c r="I462" i="18"/>
  <c r="G462" i="18"/>
  <c r="J462" i="18" s="1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J456" i="18" s="1"/>
  <c r="I455" i="18"/>
  <c r="G455" i="18"/>
  <c r="I453" i="18"/>
  <c r="G453" i="18"/>
  <c r="I452" i="18"/>
  <c r="G452" i="18"/>
  <c r="I451" i="18"/>
  <c r="G451" i="18"/>
  <c r="J451" i="18" s="1"/>
  <c r="I450" i="18"/>
  <c r="G450" i="18"/>
  <c r="I449" i="18"/>
  <c r="G449" i="18"/>
  <c r="J449" i="18" s="1"/>
  <c r="I448" i="18"/>
  <c r="G448" i="18"/>
  <c r="J448" i="18" s="1"/>
  <c r="I447" i="18"/>
  <c r="G447" i="18"/>
  <c r="I446" i="18"/>
  <c r="G446" i="18"/>
  <c r="I445" i="18"/>
  <c r="G445" i="18"/>
  <c r="I444" i="18"/>
  <c r="G444" i="18"/>
  <c r="I443" i="18"/>
  <c r="G443" i="18"/>
  <c r="J443" i="18" s="1"/>
  <c r="I442" i="18"/>
  <c r="G442" i="18"/>
  <c r="J442" i="18" s="1"/>
  <c r="I440" i="18"/>
  <c r="G440" i="18"/>
  <c r="J440" i="18" s="1"/>
  <c r="I439" i="18"/>
  <c r="G439" i="18"/>
  <c r="I438" i="18"/>
  <c r="G438" i="18"/>
  <c r="I437" i="18"/>
  <c r="G437" i="18"/>
  <c r="J437" i="18" s="1"/>
  <c r="I436" i="18"/>
  <c r="G436" i="18"/>
  <c r="I435" i="18"/>
  <c r="G435" i="18"/>
  <c r="J435" i="18" s="1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J427" i="18" s="1"/>
  <c r="I426" i="18"/>
  <c r="G426" i="18"/>
  <c r="I425" i="18"/>
  <c r="G425" i="18"/>
  <c r="I424" i="18"/>
  <c r="G424" i="18"/>
  <c r="J424" i="18" s="1"/>
  <c r="I423" i="18"/>
  <c r="G423" i="18"/>
  <c r="J423" i="18" s="1"/>
  <c r="I422" i="18"/>
  <c r="G422" i="18"/>
  <c r="I421" i="18"/>
  <c r="G421" i="18"/>
  <c r="I420" i="18"/>
  <c r="G420" i="18"/>
  <c r="J420" i="18" s="1"/>
  <c r="I419" i="18"/>
  <c r="G419" i="18"/>
  <c r="I417" i="18"/>
  <c r="G417" i="18"/>
  <c r="I416" i="18"/>
  <c r="G416" i="18"/>
  <c r="J416" i="18" s="1"/>
  <c r="I415" i="18"/>
  <c r="G415" i="18"/>
  <c r="J415" i="18" s="1"/>
  <c r="I414" i="18"/>
  <c r="G414" i="18"/>
  <c r="I413" i="18"/>
  <c r="G413" i="18"/>
  <c r="I412" i="18"/>
  <c r="G412" i="18"/>
  <c r="J412" i="18" s="1"/>
  <c r="I411" i="18"/>
  <c r="G411" i="18"/>
  <c r="I410" i="18"/>
  <c r="G410" i="18"/>
  <c r="I409" i="18"/>
  <c r="G409" i="18"/>
  <c r="J409" i="18" s="1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J403" i="18" s="1"/>
  <c r="I402" i="18"/>
  <c r="G402" i="18"/>
  <c r="I401" i="18"/>
  <c r="G401" i="18"/>
  <c r="J401" i="18" s="1"/>
  <c r="I399" i="18"/>
  <c r="G399" i="18"/>
  <c r="I398" i="18"/>
  <c r="G398" i="18"/>
  <c r="I397" i="18"/>
  <c r="G397" i="18"/>
  <c r="J397" i="18" s="1"/>
  <c r="I396" i="18"/>
  <c r="G396" i="18"/>
  <c r="J396" i="18" s="1"/>
  <c r="I395" i="18"/>
  <c r="G395" i="18"/>
  <c r="I394" i="18"/>
  <c r="G394" i="18"/>
  <c r="I393" i="18"/>
  <c r="G393" i="18"/>
  <c r="I392" i="18"/>
  <c r="G392" i="18"/>
  <c r="I391" i="18"/>
  <c r="G391" i="18"/>
  <c r="I390" i="18"/>
  <c r="G390" i="18"/>
  <c r="J390" i="18" s="1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J383" i="18" s="1"/>
  <c r="I382" i="18"/>
  <c r="G382" i="18"/>
  <c r="J382" i="18" s="1"/>
  <c r="I380" i="18"/>
  <c r="G380" i="18"/>
  <c r="J380" i="18" s="1"/>
  <c r="I379" i="18"/>
  <c r="G379" i="18"/>
  <c r="J379" i="18" s="1"/>
  <c r="I378" i="18"/>
  <c r="G378" i="18"/>
  <c r="I377" i="18"/>
  <c r="G377" i="18"/>
  <c r="I376" i="18"/>
  <c r="G376" i="18"/>
  <c r="I375" i="18"/>
  <c r="G375" i="18"/>
  <c r="J375" i="18" s="1"/>
  <c r="I374" i="18"/>
  <c r="G374" i="18"/>
  <c r="I373" i="18"/>
  <c r="G373" i="18"/>
  <c r="I372" i="18"/>
  <c r="G372" i="18"/>
  <c r="J372" i="18" s="1"/>
  <c r="I371" i="18"/>
  <c r="G371" i="18"/>
  <c r="J371" i="18" s="1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J362" i="18" s="1"/>
  <c r="I361" i="18"/>
  <c r="G361" i="18"/>
  <c r="I360" i="18"/>
  <c r="G360" i="18"/>
  <c r="I359" i="18"/>
  <c r="G359" i="18"/>
  <c r="I358" i="18"/>
  <c r="G358" i="18"/>
  <c r="J358" i="18" s="1"/>
  <c r="I357" i="18"/>
  <c r="G357" i="18"/>
  <c r="J357" i="18" s="1"/>
  <c r="I355" i="18"/>
  <c r="G355" i="18"/>
  <c r="I354" i="18"/>
  <c r="G354" i="18"/>
  <c r="I353" i="18"/>
  <c r="G353" i="18"/>
  <c r="I352" i="18"/>
  <c r="G352" i="18"/>
  <c r="J352" i="18" s="1"/>
  <c r="I351" i="18"/>
  <c r="G351" i="18"/>
  <c r="I350" i="18"/>
  <c r="G350" i="18"/>
  <c r="J350" i="18" s="1"/>
  <c r="I349" i="18"/>
  <c r="G349" i="18"/>
  <c r="J349" i="18" s="1"/>
  <c r="I348" i="18"/>
  <c r="G348" i="18"/>
  <c r="I347" i="18"/>
  <c r="G347" i="18"/>
  <c r="I346" i="18"/>
  <c r="G346" i="18"/>
  <c r="J346" i="18" s="1"/>
  <c r="I345" i="18"/>
  <c r="G345" i="18"/>
  <c r="I344" i="18"/>
  <c r="G344" i="18"/>
  <c r="J344" i="18" s="1"/>
  <c r="I343" i="18"/>
  <c r="G343" i="18"/>
  <c r="I342" i="18"/>
  <c r="G342" i="18"/>
  <c r="I341" i="18"/>
  <c r="G341" i="18"/>
  <c r="I340" i="18"/>
  <c r="G340" i="18"/>
  <c r="I339" i="18"/>
  <c r="G339" i="18"/>
  <c r="J339" i="18" s="1"/>
  <c r="I338" i="18"/>
  <c r="G338" i="18"/>
  <c r="J338" i="18" s="1"/>
  <c r="I337" i="18"/>
  <c r="G337" i="18"/>
  <c r="I336" i="18"/>
  <c r="G336" i="18"/>
  <c r="I335" i="18"/>
  <c r="G335" i="18"/>
  <c r="I334" i="18"/>
  <c r="G334" i="18"/>
  <c r="J334" i="18" s="1"/>
  <c r="I333" i="18"/>
  <c r="G333" i="18"/>
  <c r="J333" i="18" s="1"/>
  <c r="I332" i="18"/>
  <c r="G332" i="18"/>
  <c r="J332" i="18" s="1"/>
  <c r="I331" i="18"/>
  <c r="G331" i="18"/>
  <c r="I330" i="18"/>
  <c r="G330" i="18"/>
  <c r="J330" i="18" s="1"/>
  <c r="I328" i="18"/>
  <c r="G328" i="18"/>
  <c r="I327" i="18"/>
  <c r="G327" i="18"/>
  <c r="J327" i="18" s="1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6" i="18"/>
  <c r="G316" i="18"/>
  <c r="J316" i="18" s="1"/>
  <c r="I315" i="18"/>
  <c r="G315" i="18"/>
  <c r="I314" i="18"/>
  <c r="G314" i="18"/>
  <c r="I313" i="18"/>
  <c r="G313" i="18"/>
  <c r="I312" i="18"/>
  <c r="G312" i="18"/>
  <c r="I311" i="18"/>
  <c r="G311" i="18"/>
  <c r="I310" i="18"/>
  <c r="G310" i="18"/>
  <c r="I309" i="18"/>
  <c r="G309" i="18"/>
  <c r="I308" i="18"/>
  <c r="G308" i="18"/>
  <c r="J308" i="18" s="1"/>
  <c r="I307" i="18"/>
  <c r="G307" i="18"/>
  <c r="J307" i="18" s="1"/>
  <c r="I306" i="18"/>
  <c r="G306" i="18"/>
  <c r="I305" i="18"/>
  <c r="G305" i="18"/>
  <c r="J305" i="18" s="1"/>
  <c r="I304" i="18"/>
  <c r="G304" i="18"/>
  <c r="I303" i="18"/>
  <c r="G303" i="18"/>
  <c r="I299" i="18"/>
  <c r="G299" i="18"/>
  <c r="J299" i="18" s="1"/>
  <c r="I298" i="18"/>
  <c r="G298" i="18"/>
  <c r="J298" i="18" s="1"/>
  <c r="I297" i="18"/>
  <c r="G297" i="18"/>
  <c r="I296" i="18"/>
  <c r="G296" i="18"/>
  <c r="I294" i="18"/>
  <c r="G294" i="18"/>
  <c r="J294" i="18" s="1"/>
  <c r="I293" i="18"/>
  <c r="G293" i="18"/>
  <c r="I292" i="18"/>
  <c r="G292" i="18"/>
  <c r="J292" i="18" s="1"/>
  <c r="I291" i="18"/>
  <c r="G291" i="18"/>
  <c r="J291" i="18" s="1"/>
  <c r="I289" i="18"/>
  <c r="G289" i="18"/>
  <c r="I288" i="18"/>
  <c r="G288" i="18"/>
  <c r="I287" i="18"/>
  <c r="G287" i="18"/>
  <c r="J287" i="18" s="1"/>
  <c r="I286" i="18"/>
  <c r="G286" i="18"/>
  <c r="I284" i="18"/>
  <c r="G284" i="18"/>
  <c r="I283" i="18"/>
  <c r="G283" i="18"/>
  <c r="I282" i="18"/>
  <c r="G282" i="18"/>
  <c r="I281" i="18"/>
  <c r="G281" i="18"/>
  <c r="J281" i="18" s="1"/>
  <c r="I279" i="18"/>
  <c r="G279" i="18"/>
  <c r="J279" i="18" s="1"/>
  <c r="I278" i="18"/>
  <c r="G278" i="18"/>
  <c r="J278" i="18" s="1"/>
  <c r="I277" i="18"/>
  <c r="G277" i="18"/>
  <c r="J277" i="18" s="1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J269" i="18" s="1"/>
  <c r="I266" i="18"/>
  <c r="G266" i="18"/>
  <c r="I265" i="18"/>
  <c r="G265" i="18"/>
  <c r="I264" i="18"/>
  <c r="G264" i="18"/>
  <c r="J264" i="18" s="1"/>
  <c r="I262" i="18"/>
  <c r="G262" i="18"/>
  <c r="I261" i="18"/>
  <c r="G261" i="18"/>
  <c r="J261" i="18" s="1"/>
  <c r="I260" i="18"/>
  <c r="G260" i="18"/>
  <c r="I258" i="18"/>
  <c r="G258" i="18"/>
  <c r="I257" i="18"/>
  <c r="G257" i="18"/>
  <c r="I256" i="18"/>
  <c r="G256" i="18"/>
  <c r="J256" i="18" s="1"/>
  <c r="I248" i="18"/>
  <c r="G248" i="18"/>
  <c r="I247" i="18"/>
  <c r="G247" i="18"/>
  <c r="I246" i="18"/>
  <c r="G246" i="18"/>
  <c r="J246" i="18" s="1"/>
  <c r="I245" i="18"/>
  <c r="G245" i="18"/>
  <c r="J245" i="18" s="1"/>
  <c r="I244" i="18"/>
  <c r="G244" i="18"/>
  <c r="I243" i="18"/>
  <c r="G243" i="18"/>
  <c r="J243" i="18" s="1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J229" i="18" s="1"/>
  <c r="I228" i="18"/>
  <c r="G228" i="18"/>
  <c r="J228" i="18" s="1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J216" i="18" s="1"/>
  <c r="I215" i="18"/>
  <c r="G215" i="18"/>
  <c r="J215" i="18" s="1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J209" i="18" s="1"/>
  <c r="I207" i="18"/>
  <c r="G207" i="18"/>
  <c r="J207" i="18" s="1"/>
  <c r="I206" i="18"/>
  <c r="G206" i="18"/>
  <c r="J206" i="18" s="1"/>
  <c r="I205" i="18"/>
  <c r="G205" i="18"/>
  <c r="I204" i="18"/>
  <c r="G204" i="18"/>
  <c r="I203" i="18"/>
  <c r="G203" i="18"/>
  <c r="I202" i="18"/>
  <c r="G202" i="18"/>
  <c r="J202" i="18" s="1"/>
  <c r="I201" i="18"/>
  <c r="G201" i="18"/>
  <c r="I200" i="18"/>
  <c r="G200" i="18"/>
  <c r="J200" i="18" s="1"/>
  <c r="I199" i="18"/>
  <c r="G199" i="18"/>
  <c r="J199" i="18" s="1"/>
  <c r="I198" i="18"/>
  <c r="G198" i="18"/>
  <c r="I197" i="18"/>
  <c r="G197" i="18"/>
  <c r="I196" i="18"/>
  <c r="G196" i="18"/>
  <c r="I194" i="18"/>
  <c r="G194" i="18"/>
  <c r="J194" i="18" s="1"/>
  <c r="I193" i="18"/>
  <c r="G193" i="18"/>
  <c r="J193" i="18" s="1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J187" i="18" s="1"/>
  <c r="I186" i="18"/>
  <c r="G186" i="18"/>
  <c r="J186" i="18" s="1"/>
  <c r="I185" i="18"/>
  <c r="G185" i="18"/>
  <c r="I184" i="18"/>
  <c r="G184" i="18"/>
  <c r="I183" i="18"/>
  <c r="G183" i="18"/>
  <c r="J183" i="18" s="1"/>
  <c r="I182" i="18"/>
  <c r="G182" i="18"/>
  <c r="J182" i="18" s="1"/>
  <c r="I181" i="18"/>
  <c r="G181" i="18"/>
  <c r="I180" i="18"/>
  <c r="G180" i="18"/>
  <c r="I179" i="18"/>
  <c r="G179" i="18"/>
  <c r="I177" i="18"/>
  <c r="G177" i="18"/>
  <c r="I176" i="18"/>
  <c r="G176" i="18"/>
  <c r="J176" i="18" s="1"/>
  <c r="I175" i="18"/>
  <c r="G175" i="18"/>
  <c r="I174" i="18"/>
  <c r="G174" i="18"/>
  <c r="J174" i="18" s="1"/>
  <c r="I173" i="18"/>
  <c r="G173" i="18"/>
  <c r="J173" i="18" s="1"/>
  <c r="I172" i="18"/>
  <c r="G172" i="18"/>
  <c r="I171" i="18"/>
  <c r="G171" i="18"/>
  <c r="I170" i="18"/>
  <c r="G170" i="18"/>
  <c r="J170" i="18" s="1"/>
  <c r="I169" i="18"/>
  <c r="G169" i="18"/>
  <c r="J169" i="18" s="1"/>
  <c r="I168" i="18"/>
  <c r="G168" i="18"/>
  <c r="J168" i="18" s="1"/>
  <c r="I167" i="18"/>
  <c r="G167" i="18"/>
  <c r="I166" i="18"/>
  <c r="G166" i="18"/>
  <c r="I165" i="18"/>
  <c r="G165" i="18"/>
  <c r="I164" i="18"/>
  <c r="G164" i="18"/>
  <c r="J164" i="18" s="1"/>
  <c r="I163" i="18"/>
  <c r="G163" i="18"/>
  <c r="I161" i="18"/>
  <c r="G161" i="18"/>
  <c r="J161" i="18" s="1"/>
  <c r="I160" i="18"/>
  <c r="G160" i="18"/>
  <c r="J160" i="18" s="1"/>
  <c r="I159" i="18"/>
  <c r="G159" i="18"/>
  <c r="I158" i="18"/>
  <c r="G158" i="18"/>
  <c r="I157" i="18"/>
  <c r="G157" i="18"/>
  <c r="J157" i="18" s="1"/>
  <c r="I156" i="18"/>
  <c r="G156" i="18"/>
  <c r="J156" i="18" s="1"/>
  <c r="I155" i="18"/>
  <c r="G155" i="18"/>
  <c r="I154" i="18"/>
  <c r="G154" i="18"/>
  <c r="I153" i="18"/>
  <c r="G153" i="18"/>
  <c r="I152" i="18"/>
  <c r="G152" i="18"/>
  <c r="I151" i="18"/>
  <c r="G151" i="18"/>
  <c r="J151" i="18" s="1"/>
  <c r="I150" i="18"/>
  <c r="G150" i="18"/>
  <c r="I149" i="18"/>
  <c r="G149" i="18"/>
  <c r="J149" i="18" s="1"/>
  <c r="I148" i="18"/>
  <c r="G148" i="18"/>
  <c r="I147" i="18"/>
  <c r="G147" i="18"/>
  <c r="I146" i="18"/>
  <c r="G146" i="18"/>
  <c r="I145" i="18"/>
  <c r="G145" i="18"/>
  <c r="J145" i="18" s="1"/>
  <c r="I143" i="18"/>
  <c r="G143" i="18"/>
  <c r="I142" i="18"/>
  <c r="G142" i="18"/>
  <c r="J142" i="18" s="1"/>
  <c r="I141" i="18"/>
  <c r="G141" i="18"/>
  <c r="I140" i="18"/>
  <c r="G140" i="18"/>
  <c r="I139" i="18"/>
  <c r="G139" i="18"/>
  <c r="I138" i="18"/>
  <c r="G138" i="18"/>
  <c r="J138" i="18" s="1"/>
  <c r="I137" i="18"/>
  <c r="G137" i="18"/>
  <c r="I136" i="18"/>
  <c r="G136" i="18"/>
  <c r="I135" i="18"/>
  <c r="G135" i="18"/>
  <c r="J135" i="18" s="1"/>
  <c r="I134" i="18"/>
  <c r="G134" i="18"/>
  <c r="I133" i="18"/>
  <c r="G133" i="18"/>
  <c r="I132" i="18"/>
  <c r="G132" i="18"/>
  <c r="J132" i="18" s="1"/>
  <c r="I131" i="18"/>
  <c r="G131" i="18"/>
  <c r="J131" i="18" s="1"/>
  <c r="I129" i="18"/>
  <c r="G129" i="18"/>
  <c r="I128" i="18"/>
  <c r="G128" i="18"/>
  <c r="I127" i="18"/>
  <c r="G127" i="18"/>
  <c r="I126" i="18"/>
  <c r="G126" i="18"/>
  <c r="I125" i="18"/>
  <c r="G125" i="18"/>
  <c r="J125" i="18" s="1"/>
  <c r="I124" i="18"/>
  <c r="G124" i="18"/>
  <c r="I123" i="18"/>
  <c r="G123" i="18"/>
  <c r="I122" i="18"/>
  <c r="G122" i="18"/>
  <c r="J122" i="18" s="1"/>
  <c r="I121" i="18"/>
  <c r="G121" i="18"/>
  <c r="I120" i="18"/>
  <c r="G120" i="18"/>
  <c r="I119" i="18"/>
  <c r="G119" i="18"/>
  <c r="I118" i="18"/>
  <c r="G118" i="18"/>
  <c r="J118" i="18" s="1"/>
  <c r="I117" i="18"/>
  <c r="G117" i="18"/>
  <c r="J117" i="18" s="1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J110" i="18" s="1"/>
  <c r="I109" i="18"/>
  <c r="G109" i="18"/>
  <c r="J109" i="18" s="1"/>
  <c r="I108" i="18"/>
  <c r="G108" i="18"/>
  <c r="I107" i="18"/>
  <c r="G107" i="18"/>
  <c r="I106" i="18"/>
  <c r="G106" i="18"/>
  <c r="J106" i="18" s="1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J97" i="18" s="1"/>
  <c r="I96" i="18"/>
  <c r="G96" i="18"/>
  <c r="I95" i="18"/>
  <c r="G95" i="18"/>
  <c r="I94" i="18"/>
  <c r="G94" i="18"/>
  <c r="J94" i="18" s="1"/>
  <c r="I93" i="18"/>
  <c r="G93" i="18"/>
  <c r="J93" i="18" s="1"/>
  <c r="I92" i="18"/>
  <c r="G92" i="18"/>
  <c r="J92" i="18" s="1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J81" i="18" s="1"/>
  <c r="I80" i="18"/>
  <c r="G80" i="18"/>
  <c r="J80" i="18" s="1"/>
  <c r="I79" i="18"/>
  <c r="G79" i="18"/>
  <c r="J79" i="18" s="1"/>
  <c r="I78" i="18"/>
  <c r="G78" i="18"/>
  <c r="I75" i="18"/>
  <c r="G75" i="18"/>
  <c r="I74" i="18"/>
  <c r="G74" i="18"/>
  <c r="J74" i="18" s="1"/>
  <c r="I73" i="18"/>
  <c r="G73" i="18"/>
  <c r="J73" i="18" s="1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J62" i="18" s="1"/>
  <c r="I61" i="18"/>
  <c r="G61" i="18"/>
  <c r="I60" i="18"/>
  <c r="G60" i="18"/>
  <c r="I59" i="18"/>
  <c r="G59" i="18"/>
  <c r="I58" i="18"/>
  <c r="G58" i="18"/>
  <c r="I57" i="18"/>
  <c r="G57" i="18"/>
  <c r="I56" i="18"/>
  <c r="G56" i="18"/>
  <c r="J56" i="18" s="1"/>
  <c r="I55" i="18"/>
  <c r="G55" i="18"/>
  <c r="J55" i="18" s="1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J44" i="18" s="1"/>
  <c r="I43" i="18"/>
  <c r="G43" i="18"/>
  <c r="I42" i="18"/>
  <c r="G42" i="18"/>
  <c r="I41" i="18"/>
  <c r="G41" i="18"/>
  <c r="I40" i="18"/>
  <c r="G40" i="18"/>
  <c r="I39" i="18"/>
  <c r="G39" i="18"/>
  <c r="I38" i="18"/>
  <c r="G38" i="18"/>
  <c r="J38" i="18" s="1"/>
  <c r="I37" i="18"/>
  <c r="G37" i="18"/>
  <c r="J37" i="18" s="1"/>
  <c r="I36" i="18"/>
  <c r="G36" i="18"/>
  <c r="J36" i="18" s="1"/>
  <c r="I35" i="18"/>
  <c r="G35" i="18"/>
  <c r="I34" i="18"/>
  <c r="G34" i="18"/>
  <c r="I33" i="18"/>
  <c r="G33" i="18"/>
  <c r="I31" i="18"/>
  <c r="G31" i="18"/>
  <c r="I30" i="18"/>
  <c r="G30" i="18"/>
  <c r="J30" i="18" s="1"/>
  <c r="J19" i="18"/>
  <c r="M33" i="17"/>
  <c r="K33" i="17"/>
  <c r="G33" i="17" s="1"/>
  <c r="I33" i="17"/>
  <c r="K14" i="17"/>
  <c r="K11" i="17"/>
  <c r="J1595" i="20" l="1"/>
  <c r="K1594" i="20"/>
  <c r="J479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2" i="18"/>
  <c r="J743" i="18"/>
  <c r="J596" i="18"/>
  <c r="J536" i="18"/>
  <c r="J542" i="18"/>
  <c r="J549" i="18"/>
  <c r="J521" i="18"/>
  <c r="J489" i="18"/>
  <c r="J470" i="18"/>
  <c r="J452" i="18"/>
  <c r="J419" i="18"/>
  <c r="J417" i="18"/>
  <c r="J398" i="18"/>
  <c r="J355" i="18"/>
  <c r="J343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7" i="18"/>
  <c r="J586" i="18"/>
  <c r="J592" i="18"/>
  <c r="J323" i="18"/>
  <c r="J289" i="18"/>
  <c r="J234" i="18"/>
  <c r="J551" i="18"/>
  <c r="J558" i="18"/>
  <c r="J570" i="18"/>
  <c r="J578" i="18"/>
  <c r="J584" i="18"/>
  <c r="J590" i="18"/>
  <c r="J633" i="18"/>
  <c r="J656" i="18"/>
  <c r="J671" i="18"/>
  <c r="J678" i="18"/>
  <c r="J792" i="18"/>
  <c r="J798" i="18"/>
  <c r="J805" i="18"/>
  <c r="J812" i="18"/>
  <c r="J827" i="18"/>
  <c r="J727" i="18"/>
  <c r="J806" i="18"/>
  <c r="J834" i="18"/>
  <c r="J214" i="18"/>
  <c r="J196" i="18"/>
  <c r="J438" i="18"/>
  <c r="J728" i="18"/>
  <c r="J286" i="18"/>
  <c r="J582" i="18"/>
  <c r="J789" i="18"/>
  <c r="J171" i="18"/>
  <c r="J184" i="18"/>
  <c r="J197" i="18"/>
  <c r="J203" i="18"/>
  <c r="J271" i="18"/>
  <c r="J801" i="18"/>
  <c r="J747" i="18"/>
  <c r="J166" i="18"/>
  <c r="J718" i="18"/>
  <c r="J57" i="18"/>
  <c r="J686" i="18"/>
  <c r="J707" i="18"/>
  <c r="J742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2" i="18"/>
  <c r="J554" i="18"/>
  <c r="J559" i="18"/>
  <c r="J579" i="18"/>
  <c r="J585" i="18"/>
  <c r="J614" i="18"/>
  <c r="J620" i="18"/>
  <c r="J626" i="18"/>
  <c r="J638" i="18"/>
  <c r="J644" i="18"/>
  <c r="J674" i="18"/>
  <c r="J687" i="18"/>
  <c r="J708" i="18"/>
  <c r="J750" i="18"/>
  <c r="J111" i="18"/>
  <c r="J319" i="18"/>
  <c r="J284" i="18"/>
  <c r="J119" i="18"/>
  <c r="J190" i="18"/>
  <c r="J50" i="18"/>
  <c r="J749" i="18"/>
  <c r="J35" i="18"/>
  <c r="J41" i="18"/>
  <c r="J47" i="18"/>
  <c r="J71" i="18"/>
  <c r="J213" i="18"/>
  <c r="J219" i="18"/>
  <c r="J225" i="18"/>
  <c r="J283" i="18"/>
  <c r="J306" i="18"/>
  <c r="J312" i="18"/>
  <c r="J555" i="18"/>
  <c r="J561" i="18"/>
  <c r="J580" i="18"/>
  <c r="J621" i="18"/>
  <c r="J628" i="18"/>
  <c r="J639" i="18"/>
  <c r="J653" i="18"/>
  <c r="J660" i="18"/>
  <c r="J709" i="18"/>
  <c r="J732" i="18"/>
  <c r="J744" i="18"/>
  <c r="J764" i="18"/>
  <c r="J770" i="18"/>
  <c r="J787" i="18"/>
  <c r="J748" i="18"/>
  <c r="J730" i="12"/>
  <c r="J210" i="18"/>
  <c r="J465" i="18"/>
  <c r="J478" i="18"/>
  <c r="J593" i="18"/>
  <c r="J839" i="18"/>
  <c r="J434" i="18"/>
  <c r="J180" i="18"/>
  <c r="J192" i="18"/>
  <c r="J829" i="18"/>
  <c r="J181" i="18"/>
  <c r="J808" i="18"/>
  <c r="J143" i="18"/>
  <c r="J150" i="18"/>
  <c r="J411" i="18"/>
  <c r="J163" i="18"/>
  <c r="J374" i="18"/>
  <c r="J825" i="18"/>
  <c r="J91" i="18"/>
  <c r="J107" i="18"/>
  <c r="J785" i="18"/>
  <c r="J45" i="18"/>
  <c r="J51" i="18"/>
  <c r="J69" i="18"/>
  <c r="J82" i="18"/>
  <c r="J108" i="18"/>
  <c r="J115" i="18"/>
  <c r="J120" i="18"/>
  <c r="J133" i="18"/>
  <c r="J320" i="18"/>
  <c r="J615" i="18"/>
  <c r="J769" i="18"/>
  <c r="J786" i="18"/>
  <c r="I818" i="18"/>
  <c r="J797" i="18"/>
  <c r="J40" i="18"/>
  <c r="J75" i="18"/>
  <c r="J236" i="18"/>
  <c r="J242" i="18"/>
  <c r="J293" i="18"/>
  <c r="J303" i="18"/>
  <c r="J326" i="18"/>
  <c r="J502" i="18"/>
  <c r="J509" i="18"/>
  <c r="J515" i="18"/>
  <c r="J522" i="18"/>
  <c r="J603" i="18"/>
  <c r="I249" i="18"/>
  <c r="J53" i="18"/>
  <c r="J65" i="18"/>
  <c r="J84" i="18"/>
  <c r="J99" i="18"/>
  <c r="J128" i="18"/>
  <c r="J158" i="18"/>
  <c r="J189" i="18"/>
  <c r="J359" i="18"/>
  <c r="J394" i="18"/>
  <c r="J431" i="18"/>
  <c r="J517" i="18"/>
  <c r="J731" i="18"/>
  <c r="J751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2" i="18"/>
  <c r="J408" i="18"/>
  <c r="J414" i="18"/>
  <c r="J426" i="18"/>
  <c r="J432" i="18"/>
  <c r="J488" i="18"/>
  <c r="J494" i="18"/>
  <c r="J518" i="18"/>
  <c r="J546" i="18"/>
  <c r="J591" i="18"/>
  <c r="J601" i="18"/>
  <c r="J606" i="18"/>
  <c r="J623" i="18"/>
  <c r="J629" i="18"/>
  <c r="J645" i="18"/>
  <c r="J698" i="18"/>
  <c r="J737" i="18"/>
  <c r="J755" i="18"/>
  <c r="J767" i="18"/>
  <c r="J837" i="18"/>
  <c r="J453" i="18"/>
  <c r="J537" i="18"/>
  <c r="J816" i="18"/>
  <c r="J146" i="18"/>
  <c r="J175" i="18"/>
  <c r="J188" i="18"/>
  <c r="J735" i="18"/>
  <c r="J811" i="18"/>
  <c r="J116" i="18"/>
  <c r="J322" i="18"/>
  <c r="J455" i="18"/>
  <c r="J531" i="18"/>
  <c r="J664" i="18"/>
  <c r="J836" i="18"/>
  <c r="J154" i="18"/>
  <c r="J384" i="18"/>
  <c r="J421" i="18"/>
  <c r="J506" i="18"/>
  <c r="J540" i="18"/>
  <c r="J833" i="18"/>
  <c r="J103" i="18"/>
  <c r="J205" i="18"/>
  <c r="J473" i="18"/>
  <c r="J571" i="18"/>
  <c r="J714" i="18"/>
  <c r="J152" i="18"/>
  <c r="J273" i="18"/>
  <c r="J304" i="18"/>
  <c r="J393" i="18"/>
  <c r="J643" i="18"/>
  <c r="J677" i="18"/>
  <c r="J218" i="18"/>
  <c r="J288" i="18"/>
  <c r="J364" i="18"/>
  <c r="J461" i="18"/>
  <c r="J771" i="18"/>
  <c r="J793" i="18"/>
  <c r="J821" i="18"/>
  <c r="J831" i="18"/>
  <c r="J841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2" i="18"/>
  <c r="J439" i="18"/>
  <c r="J464" i="18"/>
  <c r="J471" i="18"/>
  <c r="J507" i="18"/>
  <c r="J526" i="18"/>
  <c r="J535" i="18"/>
  <c r="J541" i="18"/>
  <c r="J548" i="18"/>
  <c r="J587" i="18"/>
  <c r="J619" i="18"/>
  <c r="J641" i="18"/>
  <c r="J680" i="18"/>
  <c r="J733" i="18"/>
  <c r="J763" i="18"/>
  <c r="J823" i="18"/>
  <c r="J844" i="18"/>
  <c r="I846" i="18"/>
  <c r="I564" i="18"/>
  <c r="J572" i="18"/>
  <c r="G752" i="18"/>
  <c r="J745" i="18"/>
  <c r="G818" i="18"/>
  <c r="I752" i="18"/>
  <c r="G249" i="18"/>
  <c r="G846" i="18"/>
  <c r="G564" i="18"/>
  <c r="J227" i="18"/>
  <c r="J262" i="18"/>
  <c r="J523" i="18"/>
  <c r="G724" i="18"/>
  <c r="J568" i="18"/>
  <c r="J632" i="18"/>
  <c r="J736" i="18"/>
  <c r="J741" i="18"/>
  <c r="J800" i="18"/>
  <c r="J813" i="18"/>
  <c r="J715" i="18"/>
  <c r="J63" i="18"/>
  <c r="J239" i="18"/>
  <c r="J248" i="18"/>
  <c r="J490" i="18"/>
  <c r="J59" i="18"/>
  <c r="J296" i="18"/>
  <c r="J399" i="18"/>
  <c r="J610" i="18"/>
  <c r="J78" i="18"/>
  <c r="J270" i="18"/>
  <c r="J325" i="18"/>
  <c r="J534" i="18"/>
  <c r="I724" i="18"/>
  <c r="J68" i="18"/>
  <c r="J258" i="18"/>
  <c r="J311" i="18"/>
  <c r="J404" i="18"/>
  <c r="J528" i="18"/>
  <c r="K34" i="17"/>
  <c r="K35" i="17"/>
  <c r="AV474" i="12" l="1"/>
  <c r="AV17" i="12"/>
  <c r="AT229" i="12"/>
  <c r="J846" i="18"/>
  <c r="J818" i="18"/>
  <c r="J249" i="18"/>
  <c r="J752" i="18"/>
  <c r="J564" i="18"/>
  <c r="J724" i="18"/>
  <c r="I850" i="18"/>
  <c r="I851" i="18" s="1"/>
  <c r="G850" i="18"/>
  <c r="G851" i="18" s="1"/>
  <c r="K37" i="17"/>
  <c r="K36" i="17"/>
  <c r="I35" i="17"/>
  <c r="G35" i="17"/>
  <c r="J850" i="18" l="1"/>
  <c r="K38" i="17"/>
  <c r="K39" i="17"/>
  <c r="K40" i="17" s="1"/>
  <c r="J851" i="18" l="1"/>
  <c r="AN834" i="12"/>
  <c r="AN833" i="12"/>
  <c r="AO833" i="12" s="1"/>
  <c r="R33" i="19"/>
  <c r="K850" i="18"/>
  <c r="L850" i="18" s="1"/>
  <c r="I38" i="17"/>
  <c r="G38" i="17"/>
  <c r="K33" i="19" l="1"/>
  <c r="G35" i="19"/>
  <c r="S33" i="19"/>
  <c r="I35" i="19" l="1"/>
  <c r="K34" i="19"/>
  <c r="K39" i="19"/>
  <c r="K40" i="19" s="1"/>
  <c r="K41" i="19" s="1"/>
  <c r="K42" i="19" s="1"/>
  <c r="K43" i="19" s="1"/>
  <c r="K44" i="19" s="1"/>
  <c r="E1301" i="15" l="1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W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79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78" i="12"/>
  <c r="K461" i="12"/>
  <c r="K458" i="12"/>
  <c r="K454" i="12"/>
  <c r="K423" i="12"/>
  <c r="K379" i="12"/>
  <c r="K296" i="12"/>
  <c r="E1092" i="13"/>
  <c r="E1280" i="13"/>
  <c r="E1273" i="13"/>
  <c r="E1256" i="13"/>
  <c r="E1253" i="13"/>
  <c r="E1249" i="13"/>
  <c r="E1218" i="13"/>
  <c r="E1097" i="13"/>
  <c r="J207" i="16" l="1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J731" i="16" l="1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8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S35" i="19"/>
  <c r="T35" i="19" s="1"/>
  <c r="J1595" i="13"/>
  <c r="I37" i="19" l="1"/>
  <c r="G33" i="19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G39" i="19" l="1"/>
  <c r="I33" i="19"/>
  <c r="I39" i="19" s="1"/>
  <c r="J719" i="12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P544" i="12" l="1"/>
  <c r="P830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P838" i="12" l="1"/>
  <c r="P837" i="12"/>
  <c r="K564" i="18"/>
  <c r="L564" i="18" s="1"/>
  <c r="AU544" i="12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T830" i="12" l="1"/>
  <c r="AT833" i="12" s="1"/>
  <c r="AT835" i="12" s="1"/>
  <c r="AU830" i="12"/>
  <c r="AV544" i="12"/>
  <c r="AV830" i="12" s="1"/>
  <c r="AV832" i="12" s="1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P28" i="19" s="1"/>
  <c r="J831" i="12"/>
  <c r="J837" i="12"/>
  <c r="AB831" i="12"/>
  <c r="K1591" i="15"/>
  <c r="J806" i="9"/>
  <c r="K36" i="7"/>
  <c r="I36" i="7" s="1"/>
  <c r="AH831" i="12"/>
  <c r="J809" i="11"/>
  <c r="K809" i="11" s="1"/>
  <c r="AO835" i="12" l="1"/>
  <c r="AT838" i="12"/>
  <c r="AT831" i="12"/>
  <c r="O28" i="19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<sst xmlns="http://schemas.openxmlformats.org/spreadsheetml/2006/main" count="33813" uniqueCount="645">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</sst>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</numFmts>
  <fonts count="5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089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31" fillId="10" borderId="9" xfId="3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7" fontId="26" fillId="10" borderId="0" xfId="0" applyNumberFormat="1" applyFont="1" applyFill="1" applyAlignment="1">
      <alignment horizontal="right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"/>
      <sheetName val="кс-2 №1"/>
      <sheetName val="кс-3 №1"/>
    </sheetNames>
    <sheetDataSet>
      <sheetData sheetId="0"/>
      <sheetData sheetId="1"/>
      <sheetData sheetId="2">
        <row r="788">
          <cell r="P788">
            <v>14309357.718854373</v>
          </cell>
        </row>
      </sheetData>
      <sheetData sheetId="3">
        <row r="548">
          <cell r="J548">
            <v>14309357.718854373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951"/>
      <c r="D788" s="951"/>
      <c r="E788" s="951"/>
      <c r="F788" s="951"/>
      <c r="G788" s="951"/>
      <c r="H788" s="951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949" t="s">
        <v>561</v>
      </c>
      <c r="T788" s="949"/>
      <c r="U788" s="949"/>
      <c r="V788" s="949"/>
      <c r="W788" s="949"/>
      <c r="X788" s="949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950" t="s">
        <v>551</v>
      </c>
      <c r="C789" s="950"/>
      <c r="D789" s="950"/>
      <c r="E789" s="950"/>
      <c r="F789" s="950"/>
      <c r="G789" s="950"/>
      <c r="H789" s="950"/>
      <c r="I789" s="950"/>
      <c r="J789" s="950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951"/>
      <c r="D790" s="951"/>
      <c r="E790" s="951"/>
      <c r="F790" s="951"/>
      <c r="G790" s="951"/>
      <c r="H790" s="951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949" t="s">
        <v>564</v>
      </c>
      <c r="T790" s="949"/>
      <c r="U790" s="949"/>
      <c r="V790" s="949"/>
      <c r="W790" s="949"/>
      <c r="X790" s="949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950" t="s">
        <v>551</v>
      </c>
      <c r="C791" s="950"/>
      <c r="D791" s="950"/>
      <c r="E791" s="950"/>
      <c r="F791" s="950"/>
      <c r="G791" s="950"/>
      <c r="H791" s="950"/>
      <c r="I791" s="950"/>
      <c r="J791" s="950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948"/>
      <c r="C793" s="948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947"/>
      <c r="C797" s="947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948"/>
      <c r="C801" s="948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788:R791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709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742"/>
      <c r="J6" s="750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742"/>
      <c r="J8" s="751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752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752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36" t="s">
        <v>581</v>
      </c>
      <c r="G14" s="1036"/>
      <c r="H14" s="1036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58" t="s">
        <v>517</v>
      </c>
      <c r="I16" s="959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960" t="s">
        <v>518</v>
      </c>
      <c r="H17" s="962" t="s">
        <v>519</v>
      </c>
      <c r="I17" s="964" t="s">
        <v>520</v>
      </c>
      <c r="J17" s="965"/>
    </row>
    <row r="18" spans="1:15" x14ac:dyDescent="0.2">
      <c r="A18" s="504"/>
      <c r="B18" s="505"/>
      <c r="C18" s="505"/>
      <c r="D18" s="506"/>
      <c r="E18" s="506"/>
      <c r="F18" s="506"/>
      <c r="G18" s="961"/>
      <c r="H18" s="963"/>
      <c r="I18" s="745" t="s">
        <v>521</v>
      </c>
      <c r="J18" s="709" t="s">
        <v>522</v>
      </c>
      <c r="L18" s="960" t="s">
        <v>518</v>
      </c>
      <c r="M18" s="962" t="s">
        <v>519</v>
      </c>
      <c r="N18" s="1022" t="s">
        <v>520</v>
      </c>
      <c r="O18" s="1022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961"/>
      <c r="M19" s="963"/>
      <c r="N19" s="745" t="s">
        <v>521</v>
      </c>
      <c r="O19" s="709" t="s">
        <v>522</v>
      </c>
    </row>
    <row r="20" spans="1:15" ht="15" customHeight="1" x14ac:dyDescent="0.2">
      <c r="A20" s="523"/>
      <c r="B20" s="966" t="s">
        <v>523</v>
      </c>
      <c r="C20" s="966"/>
      <c r="D20" s="966"/>
      <c r="E20" s="966"/>
      <c r="F20" s="966"/>
      <c r="G20" s="966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966" t="s">
        <v>524</v>
      </c>
      <c r="C21" s="967"/>
      <c r="D21" s="967"/>
      <c r="E21" s="967"/>
      <c r="F21" s="967"/>
      <c r="G21" s="967"/>
      <c r="H21" s="968"/>
      <c r="I21" s="968"/>
      <c r="J21" s="968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69" t="s">
        <v>444</v>
      </c>
      <c r="G22" s="970"/>
      <c r="H22" s="969" t="s">
        <v>445</v>
      </c>
      <c r="I22" s="970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960" t="s">
        <v>518</v>
      </c>
      <c r="M24" s="962" t="s">
        <v>519</v>
      </c>
      <c r="N24" s="1022" t="s">
        <v>520</v>
      </c>
      <c r="O24" s="1022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961"/>
      <c r="M25" s="963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951"/>
      <c r="D811" s="951"/>
      <c r="E811" s="951"/>
      <c r="F811" s="951"/>
      <c r="G811" s="951"/>
      <c r="H811" s="951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949" t="s">
        <v>561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951"/>
      <c r="D813" s="951"/>
      <c r="E813" s="951"/>
      <c r="F813" s="951"/>
      <c r="G813" s="951"/>
      <c r="H813" s="951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949" t="s">
        <v>564</v>
      </c>
      <c r="T813" s="949"/>
      <c r="U813" s="949"/>
      <c r="V813" s="949"/>
      <c r="W813" s="949"/>
      <c r="X813" s="949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950" t="s">
        <v>551</v>
      </c>
      <c r="C814" s="950"/>
      <c r="D814" s="950"/>
      <c r="E814" s="950"/>
      <c r="F814" s="950"/>
      <c r="G814" s="950"/>
      <c r="H814" s="950"/>
      <c r="I814" s="950"/>
      <c r="J814" s="950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948"/>
      <c r="C816" s="948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947"/>
      <c r="C820" s="947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948"/>
      <c r="C824" s="948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R811:R814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topLeftCell="A750" zoomScale="80" zoomScaleNormal="80" zoomScaleSheetLayoutView="80" workbookViewId="0">
      <selection activeCell="A15" sqref="A15:XFD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039">
        <v>1</v>
      </c>
      <c r="E1" s="1040"/>
      <c r="F1" s="1040"/>
      <c r="G1" s="1040"/>
      <c r="H1" s="1040"/>
      <c r="I1" s="1040"/>
      <c r="J1" s="1040"/>
      <c r="K1" s="1038" t="s">
        <v>578</v>
      </c>
      <c r="L1" s="1038"/>
      <c r="M1" s="1038"/>
      <c r="N1" s="1038"/>
      <c r="O1" s="1038"/>
      <c r="P1" s="1038"/>
      <c r="Q1" s="1041" t="s">
        <v>576</v>
      </c>
      <c r="R1" s="1041"/>
      <c r="S1" s="1041"/>
      <c r="T1" s="1041"/>
      <c r="U1" s="1041"/>
      <c r="V1" s="1041"/>
      <c r="W1" s="1042" t="s">
        <v>577</v>
      </c>
      <c r="X1" s="1042"/>
      <c r="Y1" s="1042"/>
      <c r="Z1" s="1042"/>
      <c r="AA1" s="1042"/>
      <c r="AB1" s="1042"/>
      <c r="AC1" s="1043" t="s">
        <v>580</v>
      </c>
      <c r="AD1" s="1043"/>
      <c r="AE1" s="1043"/>
      <c r="AF1" s="1043"/>
      <c r="AG1" s="1043"/>
      <c r="AH1" s="1043"/>
      <c r="AI1" s="393"/>
      <c r="AJ1" s="393"/>
      <c r="AK1" s="393"/>
      <c r="AL1" s="393"/>
      <c r="AM1" s="393"/>
      <c r="AN1" s="393"/>
      <c r="AO1" s="1037" t="s">
        <v>497</v>
      </c>
      <c r="AP1" s="1037"/>
      <c r="AQ1" s="1037"/>
      <c r="AR1" s="1037"/>
      <c r="AS1" s="1037"/>
      <c r="AT1" s="1037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69" t="s">
        <v>444</v>
      </c>
      <c r="G2" s="970"/>
      <c r="H2" s="969" t="s">
        <v>445</v>
      </c>
      <c r="I2" s="970"/>
      <c r="J2" s="151" t="s">
        <v>446</v>
      </c>
      <c r="K2" s="150"/>
      <c r="L2" s="969" t="s">
        <v>444</v>
      </c>
      <c r="M2" s="970"/>
      <c r="N2" s="969" t="s">
        <v>445</v>
      </c>
      <c r="O2" s="970"/>
      <c r="P2" s="151" t="s">
        <v>446</v>
      </c>
      <c r="Q2" s="150"/>
      <c r="R2" s="969" t="s">
        <v>444</v>
      </c>
      <c r="S2" s="970"/>
      <c r="T2" s="969" t="s">
        <v>445</v>
      </c>
      <c r="U2" s="970"/>
      <c r="V2" s="151" t="s">
        <v>446</v>
      </c>
      <c r="W2" s="150"/>
      <c r="X2" s="969" t="s">
        <v>444</v>
      </c>
      <c r="Y2" s="970"/>
      <c r="Z2" s="969" t="s">
        <v>445</v>
      </c>
      <c r="AA2" s="970"/>
      <c r="AB2" s="151" t="s">
        <v>446</v>
      </c>
      <c r="AC2" s="150"/>
      <c r="AD2" s="969" t="s">
        <v>444</v>
      </c>
      <c r="AE2" s="970"/>
      <c r="AF2" s="969" t="s">
        <v>445</v>
      </c>
      <c r="AG2" s="970"/>
      <c r="AH2" s="151" t="s">
        <v>446</v>
      </c>
      <c r="AI2" s="150"/>
      <c r="AJ2" s="969" t="s">
        <v>444</v>
      </c>
      <c r="AK2" s="970"/>
      <c r="AL2" s="969" t="s">
        <v>445</v>
      </c>
      <c r="AM2" s="970"/>
      <c r="AN2" s="151" t="s">
        <v>446</v>
      </c>
      <c r="AO2" s="150"/>
      <c r="AP2" s="969" t="s">
        <v>444</v>
      </c>
      <c r="AQ2" s="970"/>
      <c r="AR2" s="969" t="s">
        <v>445</v>
      </c>
      <c r="AS2" s="970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7030A0"/>
    <pageSetUpPr fitToPage="1"/>
  </sheetPr>
  <dimension ref="A1:AV839"/>
  <sheetViews>
    <sheetView view="pageBreakPreview" topLeftCell="B1" zoomScale="70" zoomScaleNormal="80" zoomScaleSheetLayoutView="70" workbookViewId="0">
      <pane ySplit="4" topLeftCell="A797" activePane="bottomLeft" state="frozen"/>
      <selection pane="bottomLeft" activeCell="Q310" sqref="Q310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customWidth="1" collapsed="1"/>
    <col min="41" max="41" width="16.42578125" style="356" customWidth="1"/>
    <col min="42" max="42" width="12" style="356" customWidth="1" outlineLevel="1"/>
    <col min="43" max="43" width="13.5703125" style="356" customWidth="1" outlineLevel="1"/>
    <col min="44" max="44" width="12" style="356" customWidth="1" outlineLevel="1"/>
    <col min="45" max="45" width="14.42578125" style="356" customWidth="1" outlineLevel="1"/>
    <col min="46" max="46" width="15" style="356" customWidth="1"/>
    <col min="47" max="47" width="13.5703125" style="3" hidden="1" customWidth="1"/>
    <col min="48" max="48" width="21.7109375" style="3" hidden="1" customWidth="1"/>
    <col min="49" max="16384" width="9.140625" style="3"/>
  </cols>
  <sheetData>
    <row r="1" spans="1:48" s="392" customFormat="1" ht="35.25" customHeight="1" thickBot="1" x14ac:dyDescent="0.25">
      <c r="D1" s="1039">
        <v>1</v>
      </c>
      <c r="E1" s="1040"/>
      <c r="F1" s="1040"/>
      <c r="G1" s="1040"/>
      <c r="H1" s="1040"/>
      <c r="I1" s="1040"/>
      <c r="J1" s="1040"/>
      <c r="K1" s="1038" t="s">
        <v>578</v>
      </c>
      <c r="L1" s="1038"/>
      <c r="M1" s="1038"/>
      <c r="N1" s="1038"/>
      <c r="O1" s="1038"/>
      <c r="P1" s="1038"/>
      <c r="Q1" s="1041" t="s">
        <v>576</v>
      </c>
      <c r="R1" s="1041"/>
      <c r="S1" s="1041"/>
      <c r="T1" s="1041"/>
      <c r="U1" s="1041"/>
      <c r="V1" s="1041"/>
      <c r="W1" s="1042" t="s">
        <v>577</v>
      </c>
      <c r="X1" s="1042"/>
      <c r="Y1" s="1042"/>
      <c r="Z1" s="1042"/>
      <c r="AA1" s="1042"/>
      <c r="AB1" s="1042"/>
      <c r="AC1" s="1043" t="s">
        <v>580</v>
      </c>
      <c r="AD1" s="1043"/>
      <c r="AE1" s="1043"/>
      <c r="AF1" s="1043"/>
      <c r="AG1" s="1043"/>
      <c r="AH1" s="1043"/>
      <c r="AI1" s="393"/>
      <c r="AJ1" s="393"/>
      <c r="AK1" s="393"/>
      <c r="AL1" s="393"/>
      <c r="AM1" s="393"/>
      <c r="AN1" s="393"/>
      <c r="AO1" s="1037" t="s">
        <v>497</v>
      </c>
      <c r="AP1" s="1037"/>
      <c r="AQ1" s="1037"/>
      <c r="AR1" s="1037"/>
      <c r="AS1" s="1037"/>
      <c r="AT1" s="1037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69" t="s">
        <v>444</v>
      </c>
      <c r="G2" s="970"/>
      <c r="H2" s="969" t="s">
        <v>445</v>
      </c>
      <c r="I2" s="970"/>
      <c r="J2" s="151" t="s">
        <v>446</v>
      </c>
      <c r="K2" s="150"/>
      <c r="L2" s="969" t="s">
        <v>444</v>
      </c>
      <c r="M2" s="970"/>
      <c r="N2" s="969" t="s">
        <v>445</v>
      </c>
      <c r="O2" s="970"/>
      <c r="P2" s="151" t="s">
        <v>446</v>
      </c>
      <c r="Q2" s="150"/>
      <c r="R2" s="969" t="s">
        <v>444</v>
      </c>
      <c r="S2" s="970"/>
      <c r="T2" s="969" t="s">
        <v>445</v>
      </c>
      <c r="U2" s="970"/>
      <c r="V2" s="151" t="s">
        <v>446</v>
      </c>
      <c r="W2" s="150"/>
      <c r="X2" s="969" t="s">
        <v>444</v>
      </c>
      <c r="Y2" s="970"/>
      <c r="Z2" s="969" t="s">
        <v>445</v>
      </c>
      <c r="AA2" s="970"/>
      <c r="AB2" s="151" t="s">
        <v>446</v>
      </c>
      <c r="AC2" s="150"/>
      <c r="AD2" s="969" t="s">
        <v>444</v>
      </c>
      <c r="AE2" s="970"/>
      <c r="AF2" s="969" t="s">
        <v>445</v>
      </c>
      <c r="AG2" s="970"/>
      <c r="AH2" s="151" t="s">
        <v>446</v>
      </c>
      <c r="AI2" s="150"/>
      <c r="AJ2" s="969" t="s">
        <v>444</v>
      </c>
      <c r="AK2" s="970"/>
      <c r="AL2" s="969" t="s">
        <v>445</v>
      </c>
      <c r="AM2" s="970"/>
      <c r="AN2" s="151" t="s">
        <v>446</v>
      </c>
      <c r="AO2" s="150"/>
      <c r="AP2" s="969" t="s">
        <v>444</v>
      </c>
      <c r="AQ2" s="970"/>
      <c r="AR2" s="969" t="s">
        <v>445</v>
      </c>
      <c r="AS2" s="970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4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30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'[6]кс-2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5"/>
        <v>44060.625000000007</v>
      </c>
      <c r="H458" s="488">
        <v>1617</v>
      </c>
      <c r="I458" s="488">
        <f t="shared" si="676"/>
        <v>37997.883000000002</v>
      </c>
      <c r="J458" s="489">
        <f t="shared" ref="J458:J459" si="770">G458+I458</f>
        <v>82058.508000000002</v>
      </c>
      <c r="K458" s="802">
        <f>29.006-5.507</f>
        <v>23.499000000000002</v>
      </c>
      <c r="L458" s="93">
        <v>1875</v>
      </c>
      <c r="M458" s="93">
        <f t="shared" si="747"/>
        <v>44060.625000000007</v>
      </c>
      <c r="N458" s="93">
        <v>1617</v>
      </c>
      <c r="O458" s="93">
        <f t="shared" si="748"/>
        <v>37997.883000000002</v>
      </c>
      <c r="P458" s="94">
        <f t="shared" ref="P458:P459" si="771">M458+O458</f>
        <v>82058.508000000002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802">
        <f>12.663-6.023</f>
        <v>6.6400000000000006</v>
      </c>
      <c r="L461" s="93">
        <v>1875</v>
      </c>
      <c r="M461" s="93">
        <f t="shared" si="747"/>
        <v>12450.000000000002</v>
      </c>
      <c r="N461" s="93">
        <v>2132</v>
      </c>
      <c r="O461" s="93">
        <f t="shared" si="748"/>
        <v>14156.480000000001</v>
      </c>
      <c r="P461" s="94">
        <f t="shared" ref="P461:P462" si="777">M461+O461</f>
        <v>26606.480000000003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-8.8817841970012523E-16</v>
      </c>
      <c r="AP461" s="361">
        <v>1875</v>
      </c>
      <c r="AQ461" s="361">
        <f t="shared" si="762"/>
        <v>-1.6653345369377348E-12</v>
      </c>
      <c r="AR461" s="361">
        <v>2132</v>
      </c>
      <c r="AS461" s="361">
        <f t="shared" si="763"/>
        <v>-1.893596390800667E-12</v>
      </c>
      <c r="AT461" s="362">
        <f t="shared" si="709"/>
        <v>-3.5589309277384018E-12</v>
      </c>
      <c r="AU461" s="44">
        <f t="shared" si="701"/>
        <v>-3.637978807091713E-12</v>
      </c>
      <c r="AV461" s="44">
        <f t="shared" si="702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40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5.5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5.5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41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5.5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5.5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8.2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8.2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8.2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8.2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5.5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8.2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8.2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5.5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8.2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8.2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8.2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5.5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8.2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8.2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6" si="1072">AT673-AU673</f>
        <v>0</v>
      </c>
    </row>
    <row r="674" spans="1:48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5.5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8.2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5.5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>
        <f t="shared" si="1072"/>
        <v>-188195</v>
      </c>
    </row>
    <row r="699" spans="1:48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>
        <f t="shared" si="1072"/>
        <v>-42416</v>
      </c>
    </row>
    <row r="708" spans="1:48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>
        <f t="shared" si="1072"/>
        <v>-3846</v>
      </c>
    </row>
    <row r="709" spans="1:48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>
        <f t="shared" si="1072"/>
        <v>-158780</v>
      </c>
    </row>
    <row r="710" spans="1:48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>
        <f t="shared" si="1072"/>
        <v>-867</v>
      </c>
    </row>
    <row r="711" spans="1:48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>
        <f t="shared" si="1072"/>
        <v>-14960</v>
      </c>
    </row>
    <row r="712" spans="1:48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>
        <f t="shared" si="1072"/>
        <v>-22000</v>
      </c>
    </row>
    <row r="713" spans="1:48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>
        <f t="shared" si="1072"/>
        <v>-31250</v>
      </c>
    </row>
    <row r="714" spans="1:48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>
        <f t="shared" si="1072"/>
        <v>-12800</v>
      </c>
    </row>
    <row r="715" spans="1:48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>
        <f t="shared" si="1072"/>
        <v>-17000</v>
      </c>
    </row>
    <row r="716" spans="1:48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>
        <f t="shared" si="1072"/>
        <v>-90480</v>
      </c>
    </row>
    <row r="722" spans="1:48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>
        <f t="shared" si="1072"/>
        <v>-618450</v>
      </c>
    </row>
    <row r="723" spans="1:48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>
        <f t="shared" si="1072"/>
        <v>-254100</v>
      </c>
    </row>
    <row r="724" spans="1:48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>
        <f t="shared" si="1072"/>
        <v>-246715</v>
      </c>
    </row>
    <row r="725" spans="1:48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>
        <f t="shared" si="1072"/>
        <v>-9180</v>
      </c>
    </row>
    <row r="726" spans="1:48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>
        <f t="shared" si="1072"/>
        <v>-12000</v>
      </c>
    </row>
    <row r="727" spans="1:48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>
        <f t="shared" si="1072"/>
        <v>-3856</v>
      </c>
    </row>
    <row r="737" spans="1:48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>
        <f t="shared" si="1178"/>
        <v>-168120</v>
      </c>
    </row>
    <row r="741" spans="1:48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>
        <f t="shared" si="1178"/>
        <v>-1445</v>
      </c>
    </row>
    <row r="742" spans="1:48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>
        <f t="shared" si="1178"/>
        <v>-14960</v>
      </c>
    </row>
    <row r="743" spans="1:48" ht="25.5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>
        <f t="shared" si="1178"/>
        <v>-152906</v>
      </c>
    </row>
    <row r="748" spans="1:48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>
        <f t="shared" si="1178"/>
        <v>-917436</v>
      </c>
    </row>
    <row r="749" spans="1:48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5.5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>
        <f t="shared" si="1178"/>
        <v>-575000</v>
      </c>
    </row>
    <row r="768" spans="1:48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>
        <f t="shared" si="1178"/>
        <v>-78200</v>
      </c>
    </row>
    <row r="772" spans="1:48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>
        <f t="shared" si="1178"/>
        <v>-35815</v>
      </c>
    </row>
    <row r="774" spans="1:48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>
        <f t="shared" si="1178"/>
        <v>-8620</v>
      </c>
    </row>
    <row r="775" spans="1:48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>
        <f t="shared" si="1178"/>
        <v>-737670</v>
      </c>
    </row>
    <row r="776" spans="1:48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>
        <f t="shared" si="1178"/>
        <v>-108400</v>
      </c>
    </row>
    <row r="777" spans="1:48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>
        <f t="shared" si="1178"/>
        <v>-772000</v>
      </c>
    </row>
    <row r="778" spans="1:48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>
        <f t="shared" si="1178"/>
        <v>-119280</v>
      </c>
    </row>
    <row r="779" spans="1:48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>
        <f t="shared" si="1178"/>
        <v>-1531930</v>
      </c>
    </row>
    <row r="780" spans="1:48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>
        <f t="shared" si="1178"/>
        <v>-952640</v>
      </c>
    </row>
    <row r="781" spans="1:48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>
        <f t="shared" si="1178"/>
        <v>-957190</v>
      </c>
    </row>
    <row r="782" spans="1:48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>
        <f t="shared" si="1178"/>
        <v>-15300</v>
      </c>
    </row>
    <row r="783" spans="1:48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>
        <f t="shared" si="1178"/>
        <v>-15000</v>
      </c>
    </row>
    <row r="784" spans="1:48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>
        <f t="shared" si="1224"/>
        <v>-3856</v>
      </c>
    </row>
    <row r="804" spans="1:48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>
        <f t="shared" si="1224"/>
        <v>-12820</v>
      </c>
    </row>
    <row r="805" spans="1:48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>
        <f t="shared" si="1224"/>
        <v>-242840</v>
      </c>
    </row>
    <row r="806" spans="1:48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>
        <f t="shared" si="1224"/>
        <v>-867</v>
      </c>
    </row>
    <row r="807" spans="1:48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>
        <f t="shared" si="1224"/>
        <v>-22440</v>
      </c>
    </row>
    <row r="808" spans="1:48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>
        <f t="shared" si="1224"/>
        <v>-600625</v>
      </c>
    </row>
    <row r="810" spans="1:48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>
        <f t="shared" si="1224"/>
        <v>-326740</v>
      </c>
    </row>
    <row r="812" spans="1:48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>
        <f t="shared" si="1224"/>
        <v>-120640</v>
      </c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>
        <f t="shared" si="1224"/>
        <v>-293760</v>
      </c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>
        <f t="shared" si="1224"/>
        <v>-977795</v>
      </c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>
        <f t="shared" si="1224"/>
        <v>-1498840</v>
      </c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>
        <f t="shared" si="1224"/>
        <v>-9180</v>
      </c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>
        <f t="shared" si="1224"/>
        <v>-12000</v>
      </c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46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-13011210.000000007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46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-10842675.000000007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№5'!J850</f>
        <v>3765830.5192735749</v>
      </c>
      <c r="AO833" s="391">
        <f>SUM(P833:AN833)</f>
        <v>49201462.434558712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№5'!J850</f>
        <v>3765830.5192735749</v>
      </c>
      <c r="AO834" s="391">
        <f>SUM(P834:AN834)</f>
        <v>48482357.201558717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0</v>
      </c>
      <c r="AO835" s="391">
        <f>P835+V835+AB835+AH835+AN835</f>
        <v>-719105.23300000001</v>
      </c>
      <c r="AT835" s="391">
        <f>AO834-AT833</f>
        <v>0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0</v>
      </c>
      <c r="AO837" s="391">
        <f>J830-AO834</f>
        <v>15529338.409055583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12941115.340879649</v>
      </c>
    </row>
    <row r="839" spans="7:46" x14ac:dyDescent="0.2">
      <c r="AT839" s="391"/>
    </row>
  </sheetData>
  <autoFilter ref="A8:AV828" xr:uid="{00000000-0009-0000-0000-000002000000}"/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tabSelected="1" view="pageBreakPreview" topLeftCell="A10" zoomScale="80" zoomScaleNormal="100" zoomScaleSheetLayoutView="80" workbookViewId="0">
      <selection activeCell="N34" sqref="N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856"/>
      <c r="F1" s="856"/>
      <c r="G1" s="856"/>
      <c r="H1" s="1008" t="s">
        <v>525</v>
      </c>
      <c r="I1" s="1008"/>
      <c r="J1" s="1008"/>
      <c r="K1" s="1008"/>
      <c r="L1" s="1008"/>
    </row>
    <row r="2" spans="1:12" x14ac:dyDescent="0.25">
      <c r="A2" s="856"/>
      <c r="B2" s="856"/>
      <c r="C2" s="856"/>
      <c r="D2" s="856"/>
      <c r="E2" s="856"/>
      <c r="F2" s="856"/>
      <c r="G2" s="856"/>
      <c r="H2" s="1008" t="s">
        <v>526</v>
      </c>
      <c r="I2" s="1008"/>
      <c r="J2" s="1008"/>
      <c r="K2" s="1008"/>
      <c r="L2" s="1008"/>
    </row>
    <row r="3" spans="1:12" x14ac:dyDescent="0.25">
      <c r="A3" s="856"/>
      <c r="B3" s="856"/>
      <c r="C3" s="856"/>
      <c r="D3" s="856"/>
      <c r="E3" s="856"/>
      <c r="F3" s="856"/>
      <c r="G3" s="856"/>
      <c r="H3" s="1008" t="s">
        <v>527</v>
      </c>
      <c r="I3" s="1008"/>
      <c r="J3" s="1008"/>
      <c r="K3" s="1008"/>
      <c r="L3" s="1008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019" t="s">
        <v>528</v>
      </c>
      <c r="L4" s="1020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008" t="s">
        <v>501</v>
      </c>
      <c r="J5" s="1008"/>
      <c r="K5" s="1019">
        <v>322005</v>
      </c>
      <c r="L5" s="1020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853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856"/>
      <c r="K8" s="854"/>
      <c r="L8" s="855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853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856"/>
      <c r="K10" s="854"/>
      <c r="L10" s="855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853"/>
      <c r="K11" s="1016" t="str">
        <f>IF([3]Source!Y15&lt;&gt;"",[3]Source!Y15,"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008" t="s">
        <v>531</v>
      </c>
      <c r="I14" s="1008"/>
      <c r="J14" s="1018"/>
      <c r="K14" s="1019" t="str">
        <f>IF([3]Source!AC15&lt;&gt;"",[3]Source!AC15," ")</f>
        <v xml:space="preserve"> </v>
      </c>
      <c r="L14" s="1020"/>
    </row>
    <row r="15" spans="1:12" x14ac:dyDescent="0.25">
      <c r="A15" s="856"/>
      <c r="B15" s="856"/>
      <c r="C15" s="856"/>
      <c r="D15" s="856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997" t="s">
        <v>516</v>
      </c>
      <c r="J16" s="998"/>
      <c r="K16" s="992">
        <v>45198</v>
      </c>
      <c r="L16" s="993"/>
    </row>
    <row r="17" spans="1:30" x14ac:dyDescent="0.25">
      <c r="A17" s="856"/>
      <c r="B17" s="856"/>
      <c r="C17" s="856"/>
      <c r="D17" s="856"/>
      <c r="E17" s="1008" t="s">
        <v>581</v>
      </c>
      <c r="F17" s="1008"/>
      <c r="G17" s="1008"/>
      <c r="H17" s="1008"/>
      <c r="I17" s="1009" t="s">
        <v>514</v>
      </c>
      <c r="J17" s="1010"/>
      <c r="K17" s="1011" t="s">
        <v>624</v>
      </c>
      <c r="L17" s="1012"/>
    </row>
    <row r="18" spans="1:30" x14ac:dyDescent="0.25">
      <c r="A18" s="856"/>
      <c r="B18" s="856"/>
      <c r="C18" s="856"/>
      <c r="D18" s="856"/>
      <c r="E18" s="928"/>
      <c r="F18" s="928"/>
      <c r="G18" s="928"/>
      <c r="H18" s="928"/>
      <c r="I18" s="997" t="s">
        <v>516</v>
      </c>
      <c r="J18" s="998"/>
      <c r="K18" s="992">
        <v>45505</v>
      </c>
      <c r="L18" s="993"/>
    </row>
    <row r="19" spans="1:30" x14ac:dyDescent="0.25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">
      <c r="A20" s="605"/>
      <c r="B20" s="605"/>
      <c r="C20" s="605"/>
      <c r="D20" s="605"/>
      <c r="E20" s="999" t="s">
        <v>533</v>
      </c>
      <c r="F20" s="1000"/>
      <c r="G20" s="999" t="s">
        <v>534</v>
      </c>
      <c r="H20" s="1003"/>
      <c r="I20" s="999" t="s">
        <v>520</v>
      </c>
      <c r="J20" s="1000"/>
      <c r="K20" s="1000"/>
      <c r="L20" s="1003"/>
    </row>
    <row r="21" spans="1:30" s="606" customFormat="1" x14ac:dyDescent="0.2">
      <c r="A21" s="605"/>
      <c r="B21" s="605"/>
      <c r="C21" s="605"/>
      <c r="D21" s="605"/>
      <c r="E21" s="1001"/>
      <c r="F21" s="1002"/>
      <c r="G21" s="1001"/>
      <c r="H21" s="1004"/>
      <c r="I21" s="1005" t="s">
        <v>521</v>
      </c>
      <c r="J21" s="1006"/>
      <c r="K21" s="1005" t="s">
        <v>522</v>
      </c>
      <c r="L21" s="1007"/>
    </row>
    <row r="22" spans="1:30" x14ac:dyDescent="0.25">
      <c r="A22" s="856"/>
      <c r="B22" s="856"/>
      <c r="C22" s="856"/>
      <c r="D22" s="856"/>
      <c r="E22" s="990">
        <v>5</v>
      </c>
      <c r="F22" s="991"/>
      <c r="G22" s="992">
        <v>45524</v>
      </c>
      <c r="H22" s="993"/>
      <c r="I22" s="992">
        <v>45464</v>
      </c>
      <c r="J22" s="994"/>
      <c r="K22" s="992">
        <f>G22</f>
        <v>45524</v>
      </c>
      <c r="L22" s="993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995" t="s">
        <v>535</v>
      </c>
      <c r="B25" s="995"/>
      <c r="C25" s="995"/>
      <c r="D25" s="995"/>
      <c r="E25" s="995"/>
      <c r="F25" s="995"/>
      <c r="G25" s="995"/>
      <c r="H25" s="995"/>
      <c r="I25" s="995"/>
      <c r="J25" s="995"/>
      <c r="K25" s="995"/>
      <c r="L25" s="995"/>
    </row>
    <row r="26" spans="1:30" ht="20.25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'вдц+кс-6 (корр)'!J830</f>
        <v>64011695.6106143</v>
      </c>
    </row>
    <row r="27" spans="1:30" ht="16.5" thickBot="1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074" t="s">
        <v>536</v>
      </c>
      <c r="B28" s="1076" t="s">
        <v>537</v>
      </c>
      <c r="C28" s="1076"/>
      <c r="D28" s="1076"/>
      <c r="E28" s="1076"/>
      <c r="F28" s="1076" t="s">
        <v>538</v>
      </c>
      <c r="G28" s="1076" t="s">
        <v>539</v>
      </c>
      <c r="H28" s="1076"/>
      <c r="I28" s="1076"/>
      <c r="J28" s="1076"/>
      <c r="K28" s="1076"/>
      <c r="L28" s="1077"/>
      <c r="M28" s="595" t="s">
        <v>584</v>
      </c>
      <c r="N28" s="748">
        <f>N26-T35</f>
        <v>15529338.409055576</v>
      </c>
      <c r="O28" s="747">
        <f>'вдц+кс-6 (корр)'!AT830</f>
        <v>15529338.409055578</v>
      </c>
      <c r="P28" s="748">
        <f>N28-O28</f>
        <v>0</v>
      </c>
      <c r="Q28" s="748"/>
    </row>
    <row r="29" spans="1:30" ht="15" customHeight="1" x14ac:dyDescent="0.25">
      <c r="A29" s="1075"/>
      <c r="B29" s="996"/>
      <c r="C29" s="996"/>
      <c r="D29" s="996"/>
      <c r="E29" s="996"/>
      <c r="F29" s="996"/>
      <c r="G29" s="996" t="s">
        <v>540</v>
      </c>
      <c r="H29" s="996"/>
      <c r="I29" s="996" t="s">
        <v>541</v>
      </c>
      <c r="J29" s="996"/>
      <c r="K29" s="996" t="s">
        <v>542</v>
      </c>
      <c r="L29" s="1078"/>
    </row>
    <row r="30" spans="1:30" ht="15" customHeight="1" x14ac:dyDescent="0.25">
      <c r="A30" s="1075"/>
      <c r="B30" s="996"/>
      <c r="C30" s="996"/>
      <c r="D30" s="996"/>
      <c r="E30" s="996"/>
      <c r="F30" s="996"/>
      <c r="G30" s="996"/>
      <c r="H30" s="996"/>
      <c r="I30" s="996"/>
      <c r="J30" s="996"/>
      <c r="K30" s="996"/>
      <c r="L30" s="1078"/>
    </row>
    <row r="31" spans="1:30" ht="15" customHeight="1" x14ac:dyDescent="0.25">
      <c r="A31" s="1075"/>
      <c r="B31" s="996"/>
      <c r="C31" s="996"/>
      <c r="D31" s="996"/>
      <c r="E31" s="996"/>
      <c r="F31" s="996"/>
      <c r="G31" s="996"/>
      <c r="H31" s="996"/>
      <c r="I31" s="996"/>
      <c r="J31" s="996"/>
      <c r="K31" s="996"/>
      <c r="L31" s="1078"/>
    </row>
    <row r="32" spans="1:30" ht="15.75" customHeight="1" x14ac:dyDescent="0.25">
      <c r="A32" s="918">
        <v>1</v>
      </c>
      <c r="B32" s="985">
        <v>2</v>
      </c>
      <c r="C32" s="985"/>
      <c r="D32" s="985"/>
      <c r="E32" s="985"/>
      <c r="F32" s="851">
        <v>3</v>
      </c>
      <c r="G32" s="985">
        <v>4</v>
      </c>
      <c r="H32" s="985"/>
      <c r="I32" s="985">
        <v>5</v>
      </c>
      <c r="J32" s="985"/>
      <c r="K32" s="985">
        <v>6</v>
      </c>
      <c r="L32" s="1056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9"/>
      <c r="B33" s="986" t="s">
        <v>543</v>
      </c>
      <c r="C33" s="986"/>
      <c r="D33" s="986"/>
      <c r="E33" s="986"/>
      <c r="F33" s="611"/>
      <c r="G33" s="1057">
        <f>G35+G37</f>
        <v>40401964.33463227</v>
      </c>
      <c r="H33" s="1058"/>
      <c r="I33" s="1057">
        <f>G33</f>
        <v>40401964.33463227</v>
      </c>
      <c r="J33" s="1058"/>
      <c r="K33" s="1059">
        <f>R33</f>
        <v>3138192.099394646</v>
      </c>
      <c r="L33" s="1060"/>
      <c r="M33" s="922" t="s">
        <v>635</v>
      </c>
      <c r="N33" s="923">
        <f>'кс-3 №1'!K33</f>
        <v>11924464.765711978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№5'!J850/1.2</f>
        <v>3138192.099394646</v>
      </c>
      <c r="S33" s="924">
        <f>SUM(N33:R33)</f>
        <v>41001218.695465602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9"/>
      <c r="B34" s="1066" t="s">
        <v>630</v>
      </c>
      <c r="C34" s="1067"/>
      <c r="D34" s="1067"/>
      <c r="E34" s="1068"/>
      <c r="F34" s="611"/>
      <c r="G34" s="1057"/>
      <c r="H34" s="1058"/>
      <c r="I34" s="1057"/>
      <c r="J34" s="1058"/>
      <c r="K34" s="1064">
        <f>K33</f>
        <v>3138192.099394646</v>
      </c>
      <c r="L34" s="1065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9"/>
      <c r="B35" s="1061" t="s">
        <v>636</v>
      </c>
      <c r="C35" s="1062"/>
      <c r="D35" s="1062"/>
      <c r="E35" s="1063"/>
      <c r="F35" s="611"/>
      <c r="G35" s="1057">
        <f>N33+O33+P33+Q33+R33</f>
        <v>41001218.695465602</v>
      </c>
      <c r="H35" s="1058"/>
      <c r="I35" s="1057">
        <f>G35</f>
        <v>41001218.695465602</v>
      </c>
      <c r="J35" s="1058"/>
      <c r="K35" s="1064"/>
      <c r="L35" s="1065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40401964.33463227</v>
      </c>
      <c r="T35" s="614">
        <f>S35*1.2</f>
        <v>48482357.201558724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9"/>
      <c r="B36" s="1069" t="s">
        <v>631</v>
      </c>
      <c r="C36" s="1070"/>
      <c r="D36" s="1070"/>
      <c r="E36" s="1071"/>
      <c r="F36" s="611"/>
      <c r="G36" s="916"/>
      <c r="H36" s="917"/>
      <c r="I36" s="916"/>
      <c r="J36" s="917"/>
      <c r="K36" s="1064"/>
      <c r="L36" s="1065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9"/>
      <c r="B37" s="1066" t="s">
        <v>632</v>
      </c>
      <c r="C37" s="1067"/>
      <c r="D37" s="1067"/>
      <c r="E37" s="1068"/>
      <c r="F37" s="611"/>
      <c r="G37" s="1072">
        <f>S34</f>
        <v>-599254.36083333334</v>
      </c>
      <c r="H37" s="1073"/>
      <c r="I37" s="1072">
        <f>G37</f>
        <v>-599254.36083333334</v>
      </c>
      <c r="J37" s="1073"/>
      <c r="K37" s="1064"/>
      <c r="L37" s="1065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20"/>
      <c r="B38" s="1044" t="s">
        <v>633</v>
      </c>
      <c r="C38" s="1044"/>
      <c r="D38" s="1044"/>
      <c r="E38" s="1044"/>
      <c r="F38" s="921"/>
      <c r="G38" s="1045">
        <v>0</v>
      </c>
      <c r="H38" s="1045"/>
      <c r="I38" s="1046">
        <v>0</v>
      </c>
      <c r="J38" s="1047"/>
      <c r="K38" s="1048"/>
      <c r="L38" s="1049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977" t="s">
        <v>544</v>
      </c>
      <c r="B39" s="977"/>
      <c r="C39" s="977"/>
      <c r="D39" s="977"/>
      <c r="E39" s="977"/>
      <c r="F39" s="977"/>
      <c r="G39" s="1050">
        <f>G33</f>
        <v>40401964.33463227</v>
      </c>
      <c r="H39" s="1051"/>
      <c r="I39" s="1050">
        <f>I33</f>
        <v>40401964.33463227</v>
      </c>
      <c r="J39" s="1051"/>
      <c r="K39" s="1054">
        <f>K33</f>
        <v>3138192.099394646</v>
      </c>
      <c r="L39" s="1055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971" t="s">
        <v>545</v>
      </c>
      <c r="B40" s="971"/>
      <c r="C40" s="971"/>
      <c r="D40" s="971"/>
      <c r="E40" s="971"/>
      <c r="F40" s="971"/>
      <c r="G40" s="981"/>
      <c r="H40" s="981"/>
      <c r="I40" s="981"/>
      <c r="J40" s="981"/>
      <c r="K40" s="981">
        <f>0.2*K39</f>
        <v>627638.41987892927</v>
      </c>
      <c r="L40" s="981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977" t="s">
        <v>546</v>
      </c>
      <c r="B41" s="977"/>
      <c r="C41" s="977"/>
      <c r="D41" s="977"/>
      <c r="E41" s="977"/>
      <c r="F41" s="977"/>
      <c r="G41" s="979"/>
      <c r="H41" s="979"/>
      <c r="I41" s="979"/>
      <c r="J41" s="979"/>
      <c r="K41" s="979">
        <f>K39+K40</f>
        <v>3765830.5192735754</v>
      </c>
      <c r="L41" s="979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971" t="s">
        <v>568</v>
      </c>
      <c r="B42" s="971"/>
      <c r="C42" s="971"/>
      <c r="D42" s="971"/>
      <c r="E42" s="971"/>
      <c r="F42" s="971"/>
      <c r="G42" s="1052"/>
      <c r="H42" s="1052"/>
      <c r="I42" s="1052"/>
      <c r="J42" s="1052"/>
      <c r="K42" s="1053">
        <f>0.5498*K41</f>
        <v>2070453.6194966116</v>
      </c>
      <c r="L42" s="1053"/>
    </row>
    <row r="43" spans="1:30" s="615" customFormat="1" ht="15.75" customHeight="1" x14ac:dyDescent="0.2">
      <c r="A43" s="977" t="s">
        <v>547</v>
      </c>
      <c r="B43" s="977"/>
      <c r="C43" s="977"/>
      <c r="D43" s="977"/>
      <c r="E43" s="977"/>
      <c r="F43" s="977"/>
      <c r="G43" s="978"/>
      <c r="H43" s="978"/>
      <c r="I43" s="978"/>
      <c r="J43" s="978"/>
      <c r="K43" s="979">
        <f>K41-K42</f>
        <v>1695376.8997769637</v>
      </c>
      <c r="L43" s="979"/>
    </row>
    <row r="44" spans="1:30" s="615" customFormat="1" ht="15.75" customHeight="1" x14ac:dyDescent="0.2">
      <c r="A44" s="971" t="s">
        <v>383</v>
      </c>
      <c r="B44" s="971"/>
      <c r="C44" s="971"/>
      <c r="D44" s="971"/>
      <c r="E44" s="971"/>
      <c r="F44" s="971"/>
      <c r="G44" s="972"/>
      <c r="H44" s="972"/>
      <c r="I44" s="972"/>
      <c r="J44" s="972"/>
      <c r="K44" s="973">
        <f>K43/6</f>
        <v>282562.81662949396</v>
      </c>
      <c r="L44" s="973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25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25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25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975" t="s">
        <v>554</v>
      </c>
      <c r="C51" s="975"/>
      <c r="D51" s="975"/>
      <c r="E51" s="975"/>
      <c r="F51" s="975"/>
      <c r="G51" s="975"/>
      <c r="H51" s="975"/>
      <c r="I51" s="626"/>
      <c r="J51" s="976" t="s">
        <v>555</v>
      </c>
      <c r="K51" s="976"/>
      <c r="L51" s="976"/>
    </row>
    <row r="52" spans="1:12" x14ac:dyDescent="0.25">
      <c r="A52" s="856"/>
      <c r="B52" s="856"/>
      <c r="C52" s="627"/>
      <c r="D52" s="627"/>
      <c r="E52" s="974" t="s">
        <v>551</v>
      </c>
      <c r="F52" s="974"/>
      <c r="G52" s="974"/>
      <c r="H52" s="974"/>
      <c r="I52" s="974"/>
      <c r="J52" s="974" t="s">
        <v>552</v>
      </c>
      <c r="K52" s="974"/>
      <c r="L52" s="974"/>
    </row>
    <row r="53" spans="1:12" x14ac:dyDescent="0.25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975" t="s">
        <v>549</v>
      </c>
      <c r="C55" s="975"/>
      <c r="D55" s="975"/>
      <c r="E55" s="975"/>
      <c r="F55" s="975"/>
      <c r="G55" s="975"/>
      <c r="H55" s="975"/>
      <c r="I55" s="626"/>
      <c r="J55" s="976" t="s">
        <v>550</v>
      </c>
      <c r="K55" s="976"/>
      <c r="L55" s="976"/>
    </row>
    <row r="56" spans="1:12" x14ac:dyDescent="0.25">
      <c r="A56" s="856"/>
      <c r="B56" s="856"/>
      <c r="C56" s="627"/>
      <c r="D56" s="627"/>
      <c r="E56" s="974" t="s">
        <v>551</v>
      </c>
      <c r="F56" s="974"/>
      <c r="G56" s="974"/>
      <c r="H56" s="974"/>
      <c r="I56" s="974"/>
      <c r="J56" s="974" t="s">
        <v>552</v>
      </c>
      <c r="K56" s="974"/>
      <c r="L56" s="974"/>
    </row>
    <row r="57" spans="1:12" x14ac:dyDescent="0.25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zoomScale="80" zoomScaleNormal="80" zoomScaleSheetLayoutView="80" workbookViewId="0">
      <selection activeCell="O1058" sqref="O1058"/>
    </sheetView>
  </sheetViews>
  <sheetFormatPr defaultColWidth="9.140625" defaultRowHeight="12.75" outlineLevelRow="1" x14ac:dyDescent="0.2"/>
  <cols>
    <col min="1" max="1" width="20.5703125" style="811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812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812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812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812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81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x14ac:dyDescent="0.2">
      <c r="A16" s="504"/>
      <c r="B16" s="505"/>
      <c r="C16" s="505"/>
      <c r="D16" s="506"/>
      <c r="E16" s="506"/>
      <c r="F16" s="506"/>
      <c r="G16" s="961"/>
      <c r="H16" s="963"/>
      <c r="I16" s="813" t="s">
        <v>521</v>
      </c>
      <c r="J16" s="642" t="s">
        <v>522</v>
      </c>
    </row>
    <row r="17" spans="1:10" x14ac:dyDescent="0.2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966" t="s">
        <v>618</v>
      </c>
      <c r="C18" s="966"/>
      <c r="D18" s="966"/>
      <c r="E18" s="966"/>
      <c r="F18" s="966"/>
      <c r="G18" s="966"/>
      <c r="H18" s="706"/>
      <c r="I18" s="707"/>
      <c r="J18" s="708"/>
    </row>
    <row r="19" spans="1:10" ht="15" customHeight="1" x14ac:dyDescent="0.2">
      <c r="A19" s="523"/>
      <c r="B19" s="966" t="s">
        <v>619</v>
      </c>
      <c r="C19" s="966"/>
      <c r="D19" s="966"/>
      <c r="E19" s="966"/>
      <c r="F19" s="966"/>
      <c r="G19" s="966"/>
      <c r="H19" s="706"/>
      <c r="I19" s="707"/>
      <c r="J19" s="708"/>
    </row>
    <row r="20" spans="1:10" ht="15" customHeight="1" thickBot="1" x14ac:dyDescent="0.25">
      <c r="A20" s="79"/>
      <c r="B20" s="966"/>
      <c r="C20" s="967"/>
      <c r="D20" s="967"/>
      <c r="E20" s="967"/>
      <c r="F20" s="967"/>
      <c r="G20" s="967"/>
      <c r="H20" s="968"/>
      <c r="I20" s="968"/>
      <c r="J20" s="968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69" t="s">
        <v>444</v>
      </c>
      <c r="G21" s="970"/>
      <c r="H21" s="969" t="s">
        <v>445</v>
      </c>
      <c r="I21" s="970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49" t="s">
        <v>561</v>
      </c>
      <c r="T1597" s="949"/>
      <c r="U1597" s="949"/>
      <c r="V1597" s="949"/>
      <c r="W1597" s="949"/>
      <c r="X1597" s="949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49" t="s">
        <v>564</v>
      </c>
      <c r="T1599" s="949"/>
      <c r="U1599" s="949"/>
      <c r="V1599" s="949"/>
      <c r="W1599" s="949"/>
      <c r="X1599" s="94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4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815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815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x14ac:dyDescent="0.2">
      <c r="A16" s="504"/>
      <c r="B16" s="505"/>
      <c r="C16" s="505"/>
      <c r="D16" s="506"/>
      <c r="E16" s="506"/>
      <c r="F16" s="506"/>
      <c r="G16" s="961"/>
      <c r="H16" s="963"/>
      <c r="I16" s="818" t="s">
        <v>521</v>
      </c>
      <c r="J16" s="642" t="s">
        <v>522</v>
      </c>
    </row>
    <row r="17" spans="1:49" x14ac:dyDescent="0.2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966" t="s">
        <v>618</v>
      </c>
      <c r="C18" s="966"/>
      <c r="D18" s="966"/>
      <c r="E18" s="966"/>
      <c r="F18" s="966"/>
      <c r="G18" s="966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966" t="s">
        <v>621</v>
      </c>
      <c r="C19" s="966"/>
      <c r="D19" s="966"/>
      <c r="E19" s="966"/>
      <c r="F19" s="966"/>
      <c r="G19" s="966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69" t="s">
        <v>444</v>
      </c>
      <c r="G21" s="970"/>
      <c r="H21" s="969" t="s">
        <v>445</v>
      </c>
      <c r="I21" s="970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8.25" hidden="1" x14ac:dyDescent="0.2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38.25" hidden="1" x14ac:dyDescent="0.2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38.25" hidden="1" x14ac:dyDescent="0.2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38.25" hidden="1" x14ac:dyDescent="0.2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38.25" hidden="1" x14ac:dyDescent="0.2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5.5" hidden="1" x14ac:dyDescent="0.2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8.25" hidden="1" x14ac:dyDescent="0.2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5.5" hidden="1" x14ac:dyDescent="0.2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8.25" x14ac:dyDescent="0.2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5.5" hidden="1" x14ac:dyDescent="0.2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8.25" x14ac:dyDescent="0.2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5.5" hidden="1" x14ac:dyDescent="0.2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8.25" hidden="1" x14ac:dyDescent="0.2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5.5" x14ac:dyDescent="0.2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8.25" hidden="1" x14ac:dyDescent="0.2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5.5" x14ac:dyDescent="0.2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5.5" hidden="1" x14ac:dyDescent="0.2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5.5" hidden="1" x14ac:dyDescent="0.2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5.5" hidden="1" x14ac:dyDescent="0.2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5.5" hidden="1" x14ac:dyDescent="0.2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5.5" hidden="1" x14ac:dyDescent="0.2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5.5" hidden="1" x14ac:dyDescent="0.2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8.25" x14ac:dyDescent="0.2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'вдц+кс-6 (корр)'!V830</f>
        <v>7681791.5371999992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951"/>
      <c r="D1598" s="951"/>
      <c r="E1598" s="951"/>
      <c r="F1598" s="951"/>
      <c r="G1598" s="951"/>
      <c r="H1598" s="951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950" t="s">
        <v>551</v>
      </c>
      <c r="C1599" s="950"/>
      <c r="D1599" s="950"/>
      <c r="E1599" s="950"/>
      <c r="F1599" s="950"/>
      <c r="G1599" s="950"/>
      <c r="H1599" s="950"/>
      <c r="I1599" s="950"/>
      <c r="J1599" s="950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951"/>
      <c r="D1600" s="951"/>
      <c r="E1600" s="951"/>
      <c r="F1600" s="951"/>
      <c r="G1600" s="951"/>
      <c r="H1600" s="951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950" t="s">
        <v>551</v>
      </c>
      <c r="C1601" s="950"/>
      <c r="D1601" s="950"/>
      <c r="E1601" s="950"/>
      <c r="F1601" s="950"/>
      <c r="G1601" s="950"/>
      <c r="H1601" s="950"/>
      <c r="I1601" s="950"/>
      <c r="J1601" s="950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948"/>
      <c r="C1603" s="948"/>
    </row>
    <row r="1604" spans="1:49" ht="15" x14ac:dyDescent="0.2">
      <c r="B1604" s="592"/>
      <c r="C1604" s="592"/>
    </row>
    <row r="1605" spans="1:49" s="665" customFormat="1" ht="15" x14ac:dyDescent="0.2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7"/>
      <c r="B1607" s="947"/>
      <c r="C1607" s="947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7"/>
      <c r="B1611" s="948"/>
      <c r="C1611" s="948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815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815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ht="12.75" customHeight="1" x14ac:dyDescent="0.2">
      <c r="A16" s="504"/>
      <c r="B16" s="505"/>
      <c r="C16" s="505"/>
      <c r="D16" s="506"/>
      <c r="E16" s="506"/>
      <c r="F16" s="506"/>
      <c r="G16" s="961"/>
      <c r="H16" s="963"/>
      <c r="I16" s="818" t="s">
        <v>521</v>
      </c>
      <c r="J16" s="642" t="s">
        <v>522</v>
      </c>
    </row>
    <row r="17" spans="1:10" x14ac:dyDescent="0.2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966" t="s">
        <v>618</v>
      </c>
      <c r="C18" s="966"/>
      <c r="D18" s="966"/>
      <c r="E18" s="966"/>
      <c r="F18" s="966"/>
      <c r="G18" s="966"/>
      <c r="H18" s="706"/>
      <c r="I18" s="707"/>
      <c r="J18" s="708"/>
    </row>
    <row r="19" spans="1:10" ht="15" customHeight="1" x14ac:dyDescent="0.2">
      <c r="A19" s="523"/>
      <c r="B19" s="966" t="s">
        <v>622</v>
      </c>
      <c r="C19" s="966"/>
      <c r="D19" s="966"/>
      <c r="E19" s="966"/>
      <c r="F19" s="966"/>
      <c r="G19" s="966"/>
      <c r="H19" s="706"/>
      <c r="I19" s="707"/>
      <c r="J19" s="708"/>
    </row>
    <row r="20" spans="1:10" ht="6.75" customHeight="1" thickBot="1" x14ac:dyDescent="0.25">
      <c r="A20" s="523"/>
      <c r="B20" s="966"/>
      <c r="C20" s="966"/>
      <c r="D20" s="966"/>
      <c r="E20" s="966"/>
      <c r="F20" s="966"/>
      <c r="G20" s="966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69" t="s">
        <v>444</v>
      </c>
      <c r="G21" s="970"/>
      <c r="H21" s="969" t="s">
        <v>445</v>
      </c>
      <c r="I21" s="970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'вдц+кс-6 (корр)'!AB830</f>
        <v>15235123.643230768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709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859"/>
      <c r="J6" s="750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859"/>
      <c r="J8" s="751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752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752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934" t="s">
        <v>514</v>
      </c>
      <c r="J14" s="935" t="s">
        <v>582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58" t="s">
        <v>517</v>
      </c>
      <c r="I16" s="959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960" t="s">
        <v>518</v>
      </c>
      <c r="H17" s="962" t="s">
        <v>519</v>
      </c>
      <c r="I17" s="964" t="s">
        <v>520</v>
      </c>
      <c r="J17" s="965"/>
    </row>
    <row r="18" spans="1:10" ht="12.75" customHeight="1" x14ac:dyDescent="0.2">
      <c r="A18" s="504"/>
      <c r="B18" s="505"/>
      <c r="C18" s="505"/>
      <c r="D18" s="506"/>
      <c r="E18" s="506"/>
      <c r="F18" s="506"/>
      <c r="G18" s="961"/>
      <c r="H18" s="963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966"/>
      <c r="C20" s="966"/>
      <c r="D20" s="966"/>
      <c r="E20" s="966"/>
      <c r="F20" s="966"/>
      <c r="G20" s="966"/>
      <c r="H20" s="710"/>
      <c r="I20" s="710"/>
      <c r="J20" s="710"/>
    </row>
    <row r="21" spans="1:10" ht="15" customHeight="1" x14ac:dyDescent="0.2">
      <c r="A21" s="523"/>
      <c r="B21" s="966" t="s">
        <v>618</v>
      </c>
      <c r="C21" s="966"/>
      <c r="D21" s="966"/>
      <c r="E21" s="966"/>
      <c r="F21" s="966"/>
      <c r="G21" s="966"/>
      <c r="H21" s="706"/>
      <c r="I21" s="707"/>
      <c r="J21" s="708"/>
    </row>
    <row r="22" spans="1:10" ht="15" customHeight="1" x14ac:dyDescent="0.2">
      <c r="A22" s="523"/>
      <c r="B22" s="966" t="s">
        <v>638</v>
      </c>
      <c r="C22" s="966"/>
      <c r="D22" s="966"/>
      <c r="E22" s="966"/>
      <c r="F22" s="966"/>
      <c r="G22" s="966"/>
      <c r="H22" s="706"/>
      <c r="I22" s="707"/>
      <c r="J22" s="708"/>
    </row>
    <row r="23" spans="1:10" ht="9" customHeight="1" x14ac:dyDescent="0.2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'вдц+кс-6 (корр)'!AH830</f>
        <v>7686894.3440000005</v>
      </c>
      <c r="L1595" s="564">
        <f>J1595-K1595</f>
        <v>0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951"/>
      <c r="D1601" s="951"/>
      <c r="E1601" s="951"/>
      <c r="F1601" s="951"/>
      <c r="G1601" s="951"/>
      <c r="H1601" s="951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950" t="s">
        <v>551</v>
      </c>
      <c r="C1602" s="950"/>
      <c r="D1602" s="950"/>
      <c r="E1602" s="950"/>
      <c r="F1602" s="950"/>
      <c r="G1602" s="950"/>
      <c r="H1602" s="950"/>
      <c r="I1602" s="950"/>
      <c r="J1602" s="950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951"/>
      <c r="D1603" s="951"/>
      <c r="E1603" s="951"/>
      <c r="F1603" s="951"/>
      <c r="G1603" s="951"/>
      <c r="H1603" s="951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950" t="s">
        <v>551</v>
      </c>
      <c r="C1604" s="950"/>
      <c r="D1604" s="950"/>
      <c r="E1604" s="950"/>
      <c r="F1604" s="950"/>
      <c r="G1604" s="950"/>
      <c r="H1604" s="950"/>
      <c r="I1604" s="950"/>
      <c r="J1604" s="950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856"/>
      <c r="F1" s="856"/>
      <c r="G1" s="856"/>
      <c r="H1" s="1008" t="s">
        <v>525</v>
      </c>
      <c r="I1" s="1008"/>
      <c r="J1" s="1008"/>
      <c r="K1" s="1008"/>
      <c r="L1" s="1008"/>
    </row>
    <row r="2" spans="1:12" x14ac:dyDescent="0.25">
      <c r="A2" s="856"/>
      <c r="B2" s="856"/>
      <c r="C2" s="856"/>
      <c r="D2" s="856"/>
      <c r="E2" s="856"/>
      <c r="F2" s="856"/>
      <c r="G2" s="856"/>
      <c r="H2" s="1008" t="s">
        <v>526</v>
      </c>
      <c r="I2" s="1008"/>
      <c r="J2" s="1008"/>
      <c r="K2" s="1008"/>
      <c r="L2" s="1008"/>
    </row>
    <row r="3" spans="1:12" x14ac:dyDescent="0.25">
      <c r="A3" s="856"/>
      <c r="B3" s="856"/>
      <c r="C3" s="856"/>
      <c r="D3" s="856"/>
      <c r="E3" s="856"/>
      <c r="F3" s="856"/>
      <c r="G3" s="856"/>
      <c r="H3" s="1008" t="s">
        <v>527</v>
      </c>
      <c r="I3" s="1008"/>
      <c r="J3" s="1008"/>
      <c r="K3" s="1008"/>
      <c r="L3" s="1008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019" t="s">
        <v>528</v>
      </c>
      <c r="L4" s="1020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008" t="s">
        <v>501</v>
      </c>
      <c r="J5" s="1008"/>
      <c r="K5" s="1019">
        <v>322005</v>
      </c>
      <c r="L5" s="1020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853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856"/>
      <c r="K8" s="854"/>
      <c r="L8" s="855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853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856"/>
      <c r="K10" s="854"/>
      <c r="L10" s="855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853"/>
      <c r="K11" s="1016" t="str">
        <f>IF([3]Source!Y15&lt;&gt;"",[3]Source!Y15,"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008" t="s">
        <v>531</v>
      </c>
      <c r="I14" s="1008"/>
      <c r="J14" s="1018"/>
      <c r="K14" s="1019" t="str">
        <f>IF([3]Source!AC15&lt;&gt;"",[3]Source!AC15," ")</f>
        <v xml:space="preserve"> </v>
      </c>
      <c r="L14" s="1020"/>
    </row>
    <row r="15" spans="1:12" x14ac:dyDescent="0.25">
      <c r="A15" s="856"/>
      <c r="B15" s="856"/>
      <c r="C15" s="856"/>
      <c r="D15" s="856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997" t="s">
        <v>516</v>
      </c>
      <c r="J16" s="998"/>
      <c r="K16" s="992">
        <v>45198</v>
      </c>
      <c r="L16" s="993"/>
    </row>
    <row r="17" spans="1:30" x14ac:dyDescent="0.25">
      <c r="E17" s="1080" t="s">
        <v>581</v>
      </c>
      <c r="F17" s="1080"/>
      <c r="G17" s="1080"/>
      <c r="H17" s="1080"/>
      <c r="I17" s="1081" t="s">
        <v>514</v>
      </c>
      <c r="J17" s="1082"/>
      <c r="K17" s="1083" t="s">
        <v>624</v>
      </c>
      <c r="L17" s="1084"/>
    </row>
    <row r="18" spans="1:30" x14ac:dyDescent="0.25">
      <c r="I18" s="1085" t="s">
        <v>516</v>
      </c>
      <c r="J18" s="1086"/>
      <c r="K18" s="1087">
        <v>45505</v>
      </c>
      <c r="L18" s="1088"/>
    </row>
    <row r="20" spans="1:30" s="606" customFormat="1" x14ac:dyDescent="0.2">
      <c r="A20" s="605"/>
      <c r="B20" s="605"/>
      <c r="C20" s="605"/>
      <c r="D20" s="605"/>
      <c r="E20" s="999" t="s">
        <v>533</v>
      </c>
      <c r="F20" s="1000"/>
      <c r="G20" s="999" t="s">
        <v>534</v>
      </c>
      <c r="H20" s="1003"/>
      <c r="I20" s="999" t="s">
        <v>520</v>
      </c>
      <c r="J20" s="1000"/>
      <c r="K20" s="1000"/>
      <c r="L20" s="1003"/>
    </row>
    <row r="21" spans="1:30" s="606" customFormat="1" x14ac:dyDescent="0.2">
      <c r="A21" s="605"/>
      <c r="B21" s="605"/>
      <c r="C21" s="605"/>
      <c r="D21" s="605"/>
      <c r="E21" s="1001"/>
      <c r="F21" s="1002"/>
      <c r="G21" s="1001"/>
      <c r="H21" s="1004"/>
      <c r="I21" s="1005" t="s">
        <v>521</v>
      </c>
      <c r="J21" s="1006"/>
      <c r="K21" s="1005" t="s">
        <v>522</v>
      </c>
      <c r="L21" s="1007"/>
    </row>
    <row r="22" spans="1:30" x14ac:dyDescent="0.25">
      <c r="A22" s="856"/>
      <c r="B22" s="856"/>
      <c r="C22" s="856"/>
      <c r="D22" s="856"/>
      <c r="E22" s="990">
        <v>5</v>
      </c>
      <c r="F22" s="991"/>
      <c r="G22" s="992">
        <v>45534</v>
      </c>
      <c r="H22" s="993"/>
      <c r="I22" s="992">
        <v>45506</v>
      </c>
      <c r="J22" s="994"/>
      <c r="K22" s="992">
        <v>45534</v>
      </c>
      <c r="L22" s="993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995" t="s">
        <v>535</v>
      </c>
      <c r="B25" s="995"/>
      <c r="C25" s="995"/>
      <c r="D25" s="995"/>
      <c r="E25" s="995"/>
      <c r="F25" s="995"/>
      <c r="G25" s="995"/>
      <c r="H25" s="995"/>
      <c r="I25" s="995"/>
      <c r="J25" s="995"/>
      <c r="K25" s="995"/>
      <c r="L25" s="995"/>
    </row>
    <row r="26" spans="1:30" x14ac:dyDescent="0.2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2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996" t="s">
        <v>536</v>
      </c>
      <c r="B28" s="996" t="s">
        <v>537</v>
      </c>
      <c r="C28" s="996"/>
      <c r="D28" s="996"/>
      <c r="E28" s="996"/>
      <c r="F28" s="996" t="s">
        <v>538</v>
      </c>
      <c r="G28" s="996" t="s">
        <v>539</v>
      </c>
      <c r="H28" s="996"/>
      <c r="I28" s="996"/>
      <c r="J28" s="996"/>
      <c r="K28" s="996"/>
      <c r="L28" s="996"/>
    </row>
    <row r="29" spans="1:30" ht="15" customHeight="1" x14ac:dyDescent="0.25">
      <c r="A29" s="996"/>
      <c r="B29" s="996"/>
      <c r="C29" s="996"/>
      <c r="D29" s="996"/>
      <c r="E29" s="996"/>
      <c r="F29" s="996"/>
      <c r="G29" s="996" t="s">
        <v>540</v>
      </c>
      <c r="H29" s="996"/>
      <c r="I29" s="996" t="s">
        <v>541</v>
      </c>
      <c r="J29" s="996"/>
      <c r="K29" s="996" t="s">
        <v>542</v>
      </c>
      <c r="L29" s="996"/>
    </row>
    <row r="30" spans="1:30" ht="15" customHeight="1" x14ac:dyDescent="0.25">
      <c r="A30" s="996"/>
      <c r="B30" s="996"/>
      <c r="C30" s="996"/>
      <c r="D30" s="996"/>
      <c r="E30" s="996"/>
      <c r="F30" s="996"/>
      <c r="G30" s="996"/>
      <c r="H30" s="996"/>
      <c r="I30" s="996"/>
      <c r="J30" s="996"/>
      <c r="K30" s="996"/>
      <c r="L30" s="996"/>
    </row>
    <row r="31" spans="1:30" ht="15" customHeight="1" x14ac:dyDescent="0.25">
      <c r="A31" s="996"/>
      <c r="B31" s="996"/>
      <c r="C31" s="996"/>
      <c r="D31" s="996"/>
      <c r="E31" s="996"/>
      <c r="F31" s="996"/>
      <c r="G31" s="996"/>
      <c r="H31" s="996"/>
      <c r="I31" s="996"/>
      <c r="J31" s="996"/>
      <c r="K31" s="996"/>
      <c r="L31" s="996"/>
    </row>
    <row r="32" spans="1:30" ht="15.75" customHeight="1" x14ac:dyDescent="0.25">
      <c r="A32" s="851">
        <v>1</v>
      </c>
      <c r="B32" s="985">
        <v>2</v>
      </c>
      <c r="C32" s="985"/>
      <c r="D32" s="985"/>
      <c r="E32" s="985"/>
      <c r="F32" s="851">
        <v>3</v>
      </c>
      <c r="G32" s="985">
        <v>4</v>
      </c>
      <c r="H32" s="985"/>
      <c r="I32" s="985">
        <v>5</v>
      </c>
      <c r="J32" s="985"/>
      <c r="K32" s="985">
        <v>6</v>
      </c>
      <c r="L32" s="985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2"/>
      <c r="B33" s="986" t="s">
        <v>543</v>
      </c>
      <c r="C33" s="986"/>
      <c r="D33" s="986"/>
      <c r="E33" s="986"/>
      <c r="F33" s="611"/>
      <c r="G33" s="987">
        <f>37863026.6+K33</f>
        <v>40622286.795166671</v>
      </c>
      <c r="H33" s="988"/>
      <c r="I33" s="987">
        <f>37863026.6+K33</f>
        <v>40622286.795166671</v>
      </c>
      <c r="J33" s="988"/>
      <c r="K33" s="989">
        <f>'[7]кс-2'!K850</f>
        <v>2759260.1951666665</v>
      </c>
      <c r="L33" s="989"/>
      <c r="M33" s="675">
        <f>'[7]кс-2'!J550/1.2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2">
        <v>1</v>
      </c>
      <c r="B34" s="982" t="s">
        <v>625</v>
      </c>
      <c r="C34" s="982"/>
      <c r="D34" s="982"/>
      <c r="E34" s="982"/>
      <c r="F34" s="852"/>
      <c r="G34" s="981"/>
      <c r="H34" s="981"/>
      <c r="I34" s="981"/>
      <c r="J34" s="981"/>
      <c r="K34" s="981">
        <f>K33</f>
        <v>2759260.1951666665</v>
      </c>
      <c r="L34" s="981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977" t="s">
        <v>544</v>
      </c>
      <c r="B35" s="977"/>
      <c r="C35" s="977"/>
      <c r="D35" s="977"/>
      <c r="E35" s="977"/>
      <c r="F35" s="977"/>
      <c r="G35" s="983">
        <f>37863026.6+K35</f>
        <v>40622286.795166671</v>
      </c>
      <c r="H35" s="984"/>
      <c r="I35" s="983">
        <f>37863026.6+K35</f>
        <v>40622286.795166671</v>
      </c>
      <c r="J35" s="984"/>
      <c r="K35" s="983">
        <f>K33</f>
        <v>2759260.1951666665</v>
      </c>
      <c r="L35" s="984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971" t="s">
        <v>545</v>
      </c>
      <c r="B36" s="971"/>
      <c r="C36" s="971"/>
      <c r="D36" s="971"/>
      <c r="E36" s="971"/>
      <c r="F36" s="971"/>
      <c r="G36" s="981"/>
      <c r="H36" s="981"/>
      <c r="I36" s="981"/>
      <c r="J36" s="981"/>
      <c r="K36" s="981">
        <f>0.2*K35</f>
        <v>551852.03903333331</v>
      </c>
      <c r="L36" s="981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977" t="s">
        <v>546</v>
      </c>
      <c r="B37" s="977"/>
      <c r="C37" s="977"/>
      <c r="D37" s="977"/>
      <c r="E37" s="977"/>
      <c r="F37" s="977"/>
      <c r="G37" s="979"/>
      <c r="H37" s="979"/>
      <c r="I37" s="979"/>
      <c r="J37" s="979"/>
      <c r="K37" s="979">
        <f>K35+K36</f>
        <v>3311112.2341999998</v>
      </c>
      <c r="L37" s="979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971" t="s">
        <v>568</v>
      </c>
      <c r="B38" s="971"/>
      <c r="C38" s="971"/>
      <c r="D38" s="971"/>
      <c r="E38" s="971"/>
      <c r="F38" s="971"/>
      <c r="G38" s="972">
        <f>24980510.42+K38</f>
        <v>26800959.926363163</v>
      </c>
      <c r="H38" s="972"/>
      <c r="I38" s="972">
        <f>24980510.42+K38</f>
        <v>26800959.926363163</v>
      </c>
      <c r="J38" s="972"/>
      <c r="K38" s="972">
        <f>0.5498*K37</f>
        <v>1820449.5063631597</v>
      </c>
      <c r="L38" s="972"/>
    </row>
    <row r="39" spans="1:30" s="615" customFormat="1" ht="15.75" customHeight="1" x14ac:dyDescent="0.2">
      <c r="A39" s="977" t="s">
        <v>547</v>
      </c>
      <c r="B39" s="977"/>
      <c r="C39" s="977"/>
      <c r="D39" s="977"/>
      <c r="E39" s="977"/>
      <c r="F39" s="977"/>
      <c r="G39" s="978"/>
      <c r="H39" s="978"/>
      <c r="I39" s="978"/>
      <c r="J39" s="978"/>
      <c r="K39" s="978">
        <f>K37-K38</f>
        <v>1490662.7278368401</v>
      </c>
      <c r="L39" s="978"/>
    </row>
    <row r="40" spans="1:30" s="615" customFormat="1" ht="15.75" customHeight="1" x14ac:dyDescent="0.2">
      <c r="A40" s="971" t="s">
        <v>383</v>
      </c>
      <c r="B40" s="971"/>
      <c r="C40" s="971"/>
      <c r="D40" s="971"/>
      <c r="E40" s="971"/>
      <c r="F40" s="971"/>
      <c r="G40" s="972"/>
      <c r="H40" s="972"/>
      <c r="I40" s="972"/>
      <c r="J40" s="972"/>
      <c r="K40" s="972">
        <f>K39/6</f>
        <v>248443.78797280669</v>
      </c>
      <c r="L40" s="972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25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25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25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975" t="s">
        <v>554</v>
      </c>
      <c r="C47" s="975"/>
      <c r="D47" s="975"/>
      <c r="E47" s="975"/>
      <c r="F47" s="975"/>
      <c r="G47" s="975"/>
      <c r="H47" s="975"/>
      <c r="I47" s="626"/>
      <c r="J47" s="976" t="s">
        <v>555</v>
      </c>
      <c r="K47" s="976"/>
      <c r="L47" s="976"/>
    </row>
    <row r="48" spans="1:30" x14ac:dyDescent="0.25">
      <c r="A48" s="856"/>
      <c r="B48" s="856"/>
      <c r="C48" s="627"/>
      <c r="D48" s="627"/>
      <c r="E48" s="974" t="s">
        <v>551</v>
      </c>
      <c r="F48" s="974"/>
      <c r="G48" s="974"/>
      <c r="H48" s="974"/>
      <c r="I48" s="974"/>
      <c r="J48" s="974" t="s">
        <v>552</v>
      </c>
      <c r="K48" s="974"/>
      <c r="L48" s="974"/>
    </row>
    <row r="49" spans="1:12" x14ac:dyDescent="0.25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975" t="s">
        <v>549</v>
      </c>
      <c r="C51" s="975"/>
      <c r="D51" s="975"/>
      <c r="E51" s="975"/>
      <c r="F51" s="975"/>
      <c r="G51" s="975"/>
      <c r="H51" s="975"/>
      <c r="I51" s="626"/>
      <c r="J51" s="976" t="s">
        <v>550</v>
      </c>
      <c r="K51" s="976"/>
      <c r="L51" s="976"/>
    </row>
    <row r="52" spans="1:12" x14ac:dyDescent="0.25">
      <c r="A52" s="856"/>
      <c r="B52" s="856"/>
      <c r="C52" s="627"/>
      <c r="D52" s="627"/>
      <c r="E52" s="974" t="s">
        <v>551</v>
      </c>
      <c r="F52" s="974"/>
      <c r="G52" s="974"/>
      <c r="H52" s="974"/>
      <c r="I52" s="974"/>
      <c r="J52" s="974" t="s">
        <v>552</v>
      </c>
      <c r="K52" s="974"/>
      <c r="L52" s="974"/>
    </row>
    <row r="53" spans="1:12" x14ac:dyDescent="0.25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8"/>
  <sheetViews>
    <sheetView view="pageBreakPreview" topLeftCell="A427" zoomScale="80" zoomScaleNormal="80" zoomScaleSheetLayoutView="80" workbookViewId="0">
      <selection activeCell="R17" sqref="R17"/>
    </sheetView>
  </sheetViews>
  <sheetFormatPr defaultColWidth="9.140625" defaultRowHeight="12.75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709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859"/>
      <c r="J6" s="750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859"/>
      <c r="J8" s="751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752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752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58" t="s">
        <v>517</v>
      </c>
      <c r="I16" s="959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960" t="s">
        <v>518</v>
      </c>
      <c r="H17" s="962" t="s">
        <v>519</v>
      </c>
      <c r="I17" s="964" t="s">
        <v>520</v>
      </c>
      <c r="J17" s="965"/>
    </row>
    <row r="18" spans="1:10" x14ac:dyDescent="0.2">
      <c r="A18" s="504"/>
      <c r="B18" s="505"/>
      <c r="C18" s="505"/>
      <c r="D18" s="506"/>
      <c r="E18" s="506"/>
      <c r="F18" s="506"/>
      <c r="G18" s="961"/>
      <c r="H18" s="963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966" t="s">
        <v>523</v>
      </c>
      <c r="C20" s="966"/>
      <c r="D20" s="966"/>
      <c r="E20" s="966"/>
      <c r="F20" s="966"/>
      <c r="G20" s="966"/>
      <c r="H20" s="710"/>
      <c r="I20" s="710"/>
      <c r="J20" s="710"/>
    </row>
    <row r="21" spans="1:10" ht="15" customHeight="1" thickBot="1" x14ac:dyDescent="0.25">
      <c r="A21" s="79"/>
      <c r="B21" s="966" t="s">
        <v>524</v>
      </c>
      <c r="C21" s="967"/>
      <c r="D21" s="967"/>
      <c r="E21" s="967"/>
      <c r="F21" s="967"/>
      <c r="G21" s="967"/>
      <c r="H21" s="968"/>
      <c r="I21" s="968"/>
      <c r="J21" s="968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69" t="s">
        <v>444</v>
      </c>
      <c r="G22" s="970"/>
      <c r="H22" s="969" t="s">
        <v>445</v>
      </c>
      <c r="I22" s="970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hidden="1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hidden="1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hidden="1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hidden="1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hidden="1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hidden="1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hidden="1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hidden="1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hidden="1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idden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hidden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hidden="1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hidden="1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hidden="1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hidden="1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hidden="1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hidden="1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hidden="1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idden="1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hidden="1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hidden="1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hidden="1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hidden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hidden="1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hidden="1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hidden="1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hidden="1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idden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hidden="1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idden="1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hidden="1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hidden="1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hidden="1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hidden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hidden="1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hidden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hidden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hidden="1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hidden="1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hidden="1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hidden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hidden="1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hidden="1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hidden="1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hidden="1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hidden="1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hidden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hidden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hidden="1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hidden="1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hidden="1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hidden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hidden="1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hidden="1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hidden="1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hidden="1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hidden="1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hidden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hidden="1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hidden="1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hidden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hidden="1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hidden="1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hidden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hidden="1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hidden="1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hidden="1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hidden="1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hidden="1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hidden="1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hidden="1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hidden="1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hidden="1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hidden="1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hidden="1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hidden="1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hidden="1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hidden="1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hidden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301151.02</v>
      </c>
      <c r="H249" s="554"/>
      <c r="I249" s="555">
        <f>SUM(I30:I248)</f>
        <v>405525.54359999998</v>
      </c>
      <c r="J249" s="555">
        <f>SUM(J30:J248)</f>
        <v>706676.56359999999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hidden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hidden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hidden="1" x14ac:dyDescent="0.2">
      <c r="A267" s="531">
        <v>236</v>
      </c>
      <c r="F267" s="564"/>
      <c r="G267" s="536"/>
      <c r="H267" s="564"/>
      <c r="I267" s="536"/>
      <c r="J267" s="56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hidden="1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hidden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hidden="1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hidden="1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hidden="1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hidden="1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hidden="1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hidden="1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hidden="1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hidden="1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hidden="1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hidden="1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hidden="1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hidden="1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hidden="1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hidden="1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hidden="1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hidden="1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hidden="1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hidden="1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hidden="1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hidden="1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hidden="1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hidden="1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hidden="1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hidden="1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hidden="1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hidden="1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hidden="1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hidden="1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hidden="1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hidden="1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hidden="1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hidden="1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hidden="1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hidden="1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hidden="1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hidden="1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hidden="1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hidden="1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hidden="1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hidden="1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hidden="1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hidden="1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hidden="1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hidden="1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hidden="1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hidden="1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hidden="1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hidden="1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hidden="1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hidden="1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hidden="1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hidden="1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hidden="1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hidden="1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hidden="1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hidden="1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hidden="1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hidden="1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hidden="1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hidden="1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hidden="1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hidden="1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hidden="1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hidden="1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hidden="1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hidden="1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hidden="1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hidden="1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hidden="1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hidden="1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hidden="1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hidden="1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hidden="1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hidden="1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hidden="1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hidden="1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hidden="1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hidden="1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</v>
      </c>
      <c r="F414" s="536">
        <v>1875</v>
      </c>
      <c r="G414" s="536">
        <f t="shared" si="72"/>
        <v>15187.5</v>
      </c>
      <c r="H414" s="536">
        <v>2646</v>
      </c>
      <c r="I414" s="536">
        <f t="shared" si="73"/>
        <v>21432.6</v>
      </c>
      <c r="J414" s="760">
        <f t="shared" ref="J414:J417" si="77">G414+I414</f>
        <v>36620.1</v>
      </c>
    </row>
    <row r="415" spans="1:10" ht="33" hidden="1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hidden="1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hidden="1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hidden="1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hidden="1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hidden="1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hidden="1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hidden="1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hidden="1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hidden="1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hidden="1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hidden="1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hidden="1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hidden="1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926">
        <v>1.6619999999999999</v>
      </c>
      <c r="F431" s="536">
        <v>1875</v>
      </c>
      <c r="G431" s="536">
        <f t="shared" si="78"/>
        <v>3116.25</v>
      </c>
      <c r="H431" s="536">
        <v>1617</v>
      </c>
      <c r="I431" s="536">
        <f t="shared" si="79"/>
        <v>2687.4539999999997</v>
      </c>
      <c r="J431" s="760">
        <f t="shared" ref="J431:J432" si="82">G431+I431</f>
        <v>5803.7039999999997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926">
        <v>16.603999999999999</v>
      </c>
      <c r="F432" s="536">
        <v>1875</v>
      </c>
      <c r="G432" s="536">
        <f t="shared" si="78"/>
        <v>31132.5</v>
      </c>
      <c r="H432" s="536">
        <v>1226</v>
      </c>
      <c r="I432" s="536">
        <f t="shared" si="79"/>
        <v>20356.504000000001</v>
      </c>
      <c r="J432" s="760">
        <f t="shared" si="82"/>
        <v>51489.004000000001</v>
      </c>
    </row>
    <row r="433" spans="1:10" hidden="1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926">
        <v>13.134</v>
      </c>
      <c r="F434" s="536">
        <v>1875</v>
      </c>
      <c r="G434" s="536">
        <f t="shared" si="78"/>
        <v>24626.25</v>
      </c>
      <c r="H434" s="536">
        <v>2132</v>
      </c>
      <c r="I434" s="536">
        <f t="shared" si="79"/>
        <v>28001.688000000002</v>
      </c>
      <c r="J434" s="760">
        <f t="shared" ref="J434:J435" si="83">G434+I434</f>
        <v>52627.938000000002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hidden="1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hidden="1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hidden="1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hidden="1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hidden="1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hidden="1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hidden="1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hidden="1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hidden="1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hidden="1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hidden="1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hidden="1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hidden="1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hidden="1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hidden="1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f>1-0.905129533678756</f>
        <v>9.4870466321243963E-2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4712.5006735751513</v>
      </c>
      <c r="J453" s="760">
        <f t="shared" si="89"/>
        <v>4712.5006735751513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hidden="1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hidden="1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hidden="1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hidden="1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hidden="1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hidden="1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hidden="1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hidden="1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hidden="1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hidden="1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hidden="1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hidden="1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hidden="1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926">
        <v>3.1139999999999999</v>
      </c>
      <c r="F471" s="536">
        <v>1875</v>
      </c>
      <c r="G471" s="536">
        <f t="shared" si="95"/>
        <v>5838.75</v>
      </c>
      <c r="H471" s="536">
        <v>840</v>
      </c>
      <c r="I471" s="536">
        <f t="shared" si="96"/>
        <v>2615.7599999999998</v>
      </c>
      <c r="J471" s="760">
        <f t="shared" si="97"/>
        <v>8454.51</v>
      </c>
    </row>
    <row r="472" spans="1:10" ht="15" hidden="1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hidden="1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hidden="1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hidden="1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hidden="1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hidden="1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hidden="1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926">
        <v>19.332000000000001</v>
      </c>
      <c r="F479" s="536">
        <v>1875</v>
      </c>
      <c r="G479" s="536">
        <f t="shared" si="95"/>
        <v>36247.5</v>
      </c>
      <c r="H479" s="536">
        <v>1226</v>
      </c>
      <c r="I479" s="536">
        <f t="shared" si="96"/>
        <v>23701.031999999999</v>
      </c>
      <c r="J479" s="760">
        <f t="shared" si="99"/>
        <v>59948.531999999999</v>
      </c>
    </row>
    <row r="480" spans="1:10" hidden="1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hidden="1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hidden="1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hidden="1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hidden="1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hidden="1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hidden="1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hidden="1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hidden="1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hidden="1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hidden="1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hidden="1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hidden="1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hidden="1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hidden="1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hidden="1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hidden="1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hidden="1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hidden="1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hidden="1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hidden="1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hidden="1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ht="15" customHeight="1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hidden="1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hidden="1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hidden="1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hidden="1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hidden="1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hidden="1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hidden="1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hidden="1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hidden="1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hidden="1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hidden="1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hidden="1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hidden="1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hidden="1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hidden="1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hidden="1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5.75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hidden="1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8.75" customHeight="1" thickBot="1" x14ac:dyDescent="0.25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hidden="1" customHeight="1" thickBot="1" x14ac:dyDescent="0.25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hidden="1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hidden="1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hidden="1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hidden="1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hidden="1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hidden="1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hidden="1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hidden="1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hidden="1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hidden="1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hidden="1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hidden="1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hidden="1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hidden="1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hidden="1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hidden="1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hidden="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hidden="1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hidden="1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hidden="1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hidden="1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hidden="1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hidden="1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hidden="1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hidden="1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hidden="1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2" ht="12" hidden="1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2" ht="12" hidden="1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2" ht="12" hidden="1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2" ht="14.25" thickTop="1" thickBot="1" x14ac:dyDescent="0.25">
      <c r="A564" s="531">
        <v>521</v>
      </c>
      <c r="B564" s="886" t="s">
        <v>208</v>
      </c>
      <c r="C564" s="887"/>
      <c r="D564" s="888"/>
      <c r="E564" s="889"/>
      <c r="F564" s="890"/>
      <c r="G564" s="891">
        <f>SUM(G256:G545)+SUM(G547:G562)</f>
        <v>1629812.835</v>
      </c>
      <c r="H564" s="890"/>
      <c r="I564" s="891">
        <f>SUM(I256:I545)+SUM(I547:I562)</f>
        <v>1390020.1206735747</v>
      </c>
      <c r="J564" s="891">
        <f>SUM(J256:J545)+SUM(J547:J562)</f>
        <v>3019832.9556735749</v>
      </c>
      <c r="K564" s="564">
        <f>'вдц+кс-6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2" ht="13.5" hidden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2" hidden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ht="38.25" hidden="1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2" ht="12" hidden="1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2" ht="12" hidden="1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2" ht="12" hidden="1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2" ht="12" hidden="1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2" ht="12" hidden="1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2" ht="12" hidden="1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2" ht="12" hidden="1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2" hidden="1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hidden="1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hidden="1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hidden="1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hidden="1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hidden="1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hidden="1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hidden="1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hidden="1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hidden="1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hidden="1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hidden="1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hidden="1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hidden="1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hidden="1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hidden="1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hidden="1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hidden="1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hidden="1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hidden="1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hidden="1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hidden="1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hidden="1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hidden="1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hidden="1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hidden="1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hidden="1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hidden="1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hidden="1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hidden="1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hidden="1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hidden="1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hidden="1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hidden="1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hidden="1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hidden="1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hidden="1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hidden="1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hidden="1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hidden="1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hidden="1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hidden="1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hidden="1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hidden="1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hidden="1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hidden="1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hidden="1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hidden="1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hidden="1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hidden="1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hidden="1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hidden="1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hidden="1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hidden="1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hidden="1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hidden="1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hidden="1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hidden="1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hidden="1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hidden="1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hidden="1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hidden="1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hidden="1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hidden="1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hidden="1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hidden="1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hidden="1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hidden="1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hidden="1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hidden="1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hidden="1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hidden="1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hidden="1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hidden="1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hidden="1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hidden="1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hidden="1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hidden="1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hidden="1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hidden="1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hidden="1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hidden="1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hidden="1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hidden="1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hidden="1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hidden="1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hidden="1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hidden="1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hidden="1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hidden="1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hidden="1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hidden="1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hidden="1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hidden="1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hidden="1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hidden="1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hidden="1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hidden="1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hidden="1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hidden="1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hidden="1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hidden="1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hidden="1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hidden="1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hidden="1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hidden="1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hidden="1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hidden="1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hidden="1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hidden="1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hidden="1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hidden="1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hidden="1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hidden="1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hidden="1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hidden="1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hidden="1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hidden="1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hidden="1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hidden="1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hidden="1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hidden="1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hidden="1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hidden="1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hidden="1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hidden="1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hidden="1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hidden="1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hidden="1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hidden="1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hidden="1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hidden="1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hidden="1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hidden="1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hidden="1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hidden="1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hidden="1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hidden="1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hidden="1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hidden="1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hidden="1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hidden="1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hidden="1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hidden="1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hidden="1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hidden="1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hidden="1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hidden="1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ht="13.5" thickTop="1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hidden="1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hidden="1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hidden="1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hidden="1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hidden="1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ht="13.5" thickBot="1" x14ac:dyDescent="0.25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t="13.5" thickBot="1" x14ac:dyDescent="0.25">
      <c r="A847" s="892"/>
      <c r="B847" s="893"/>
      <c r="C847" s="894"/>
      <c r="D847" s="895"/>
      <c r="E847" s="896"/>
      <c r="F847" s="897"/>
      <c r="G847" s="898"/>
      <c r="H847" s="897"/>
      <c r="I847" s="898"/>
      <c r="J847" s="898"/>
    </row>
    <row r="848" spans="1:11" ht="25.5" hidden="1" x14ac:dyDescent="0.2">
      <c r="A848" s="577"/>
      <c r="B848" s="535" t="s">
        <v>627</v>
      </c>
      <c r="C848" s="677"/>
      <c r="D848" s="678"/>
      <c r="E848" s="577"/>
      <c r="F848" s="536"/>
      <c r="G848" s="679"/>
      <c r="H848" s="536"/>
      <c r="I848" s="679"/>
      <c r="J848" s="679"/>
      <c r="K848" s="564">
        <f>'корр. кс-2 №1 '!J1594+'корр. кс-2№2 '!J1595+'корр. кс-2№3 '!J1594+'корр. кс-2 №4'!J1598</f>
        <v>-719105.23300000001</v>
      </c>
    </row>
    <row r="849" spans="1:39" ht="13.5" hidden="1" thickBot="1" x14ac:dyDescent="0.25">
      <c r="A849" s="899"/>
      <c r="B849" s="900"/>
      <c r="C849" s="901"/>
      <c r="D849" s="902"/>
      <c r="E849" s="902"/>
      <c r="F849" s="902"/>
      <c r="G849" s="903"/>
      <c r="H849" s="903"/>
      <c r="I849" s="903"/>
      <c r="J849" s="903"/>
    </row>
    <row r="850" spans="1:39" ht="13.5" thickBot="1" x14ac:dyDescent="0.25">
      <c r="A850" s="581"/>
      <c r="B850" s="571" t="s">
        <v>382</v>
      </c>
      <c r="C850" s="572"/>
      <c r="D850" s="573"/>
      <c r="E850" s="574"/>
      <c r="F850" s="575"/>
      <c r="G850" s="576">
        <f>G846+G818+G752+G724+G564+G249+G848</f>
        <v>1950613.855</v>
      </c>
      <c r="H850" s="575"/>
      <c r="I850" s="576">
        <f>I846+I818+I752+I724+I564+I249+I848</f>
        <v>1815216.6642735747</v>
      </c>
      <c r="J850" s="576">
        <f>J846+J818+J752+J724+J564+J249+J848</f>
        <v>3765830.5192735749</v>
      </c>
      <c r="K850" s="564">
        <f>J850-J848</f>
        <v>3765830.5192735749</v>
      </c>
      <c r="L850" s="564">
        <f>J850-K850</f>
        <v>0</v>
      </c>
    </row>
    <row r="851" spans="1:39" ht="13.5" thickBot="1" x14ac:dyDescent="0.25">
      <c r="A851" s="904"/>
      <c r="B851" s="905" t="s">
        <v>383</v>
      </c>
      <c r="C851" s="906"/>
      <c r="D851" s="907"/>
      <c r="E851" s="908"/>
      <c r="F851" s="909"/>
      <c r="G851" s="910">
        <f>G850/1.2*0.2</f>
        <v>325102.3091666667</v>
      </c>
      <c r="H851" s="909"/>
      <c r="I851" s="910">
        <f>I850/1.2*0.2</f>
        <v>302536.11071226251</v>
      </c>
      <c r="J851" s="910">
        <f>J850/1.2*0.2</f>
        <v>627638.41987892927</v>
      </c>
    </row>
    <row r="852" spans="1:39" ht="44.25" customHeight="1" x14ac:dyDescent="0.25">
      <c r="A852" s="587"/>
      <c r="B852" s="588"/>
      <c r="C852" s="589"/>
      <c r="D852" s="587"/>
      <c r="E852" s="587"/>
      <c r="F852" s="587"/>
      <c r="G852" s="587"/>
      <c r="H852" s="587"/>
      <c r="I852" s="587"/>
      <c r="J852" s="590"/>
    </row>
    <row r="853" spans="1:39" s="631" customFormat="1" ht="20.25" customHeight="1" x14ac:dyDescent="0.2">
      <c r="A853" s="682" t="s">
        <v>548</v>
      </c>
      <c r="B853" s="683" t="s">
        <v>567</v>
      </c>
      <c r="C853" s="951"/>
      <c r="D853" s="951"/>
      <c r="E853" s="951"/>
      <c r="F853" s="951"/>
      <c r="G853" s="951"/>
      <c r="H853" s="951"/>
      <c r="J853" s="631" t="s">
        <v>565</v>
      </c>
      <c r="K853"/>
      <c r="L853" s="633"/>
      <c r="M853" s="633"/>
      <c r="N853" s="634"/>
      <c r="O853" s="635"/>
      <c r="P853" s="635"/>
      <c r="Q853" s="635"/>
      <c r="R853" s="635"/>
      <c r="S853" s="635"/>
      <c r="T853" s="635"/>
      <c r="U853" s="635"/>
      <c r="V853" s="635"/>
      <c r="W853" s="635"/>
      <c r="X853" s="635"/>
      <c r="Y853" s="635"/>
      <c r="Z853" s="635"/>
      <c r="AA853" s="635"/>
      <c r="AB853" s="635"/>
      <c r="AC853" s="635"/>
      <c r="AD853" s="635"/>
      <c r="AE853" s="635"/>
      <c r="AF853" s="635"/>
      <c r="AG853" s="635"/>
      <c r="AH853" s="635"/>
      <c r="AI853" s="635"/>
      <c r="AJ853" s="635" t="s">
        <v>562</v>
      </c>
      <c r="AK853" s="635" t="s">
        <v>563</v>
      </c>
      <c r="AL853" s="635"/>
      <c r="AM853" s="635"/>
    </row>
    <row r="854" spans="1:39" s="636" customFormat="1" ht="54" customHeight="1" x14ac:dyDescent="0.2">
      <c r="A854" s="681" t="s">
        <v>284</v>
      </c>
      <c r="B854" s="950" t="s">
        <v>551</v>
      </c>
      <c r="C854" s="950"/>
      <c r="D854" s="950"/>
      <c r="E854" s="950"/>
      <c r="F854" s="950"/>
      <c r="G854" s="950"/>
      <c r="H854" s="950"/>
      <c r="I854" s="950"/>
      <c r="J854" s="950"/>
      <c r="K854"/>
      <c r="L854" s="637"/>
      <c r="M854" s="637"/>
      <c r="N854" s="638"/>
      <c r="O854" s="640"/>
      <c r="P854" s="640"/>
      <c r="Q854" s="640"/>
      <c r="R854" s="640"/>
      <c r="S854" s="640"/>
      <c r="T854" s="640"/>
      <c r="U854" s="640"/>
      <c r="V854" s="640"/>
      <c r="W854" s="640"/>
      <c r="X854" s="640"/>
      <c r="Y854" s="640"/>
      <c r="Z854" s="640"/>
      <c r="AA854" s="640"/>
      <c r="AB854" s="640"/>
      <c r="AC854" s="640"/>
      <c r="AD854" s="640"/>
      <c r="AE854" s="640"/>
      <c r="AF854" s="640"/>
      <c r="AG854" s="640"/>
      <c r="AH854" s="640"/>
      <c r="AI854" s="640"/>
      <c r="AJ854" s="640"/>
      <c r="AK854" s="640"/>
      <c r="AL854" s="640"/>
      <c r="AM854" s="640"/>
    </row>
    <row r="855" spans="1:39" s="631" customFormat="1" ht="18" customHeight="1" x14ac:dyDescent="0.2">
      <c r="A855" s="682" t="s">
        <v>553</v>
      </c>
      <c r="B855" s="683" t="s">
        <v>560</v>
      </c>
      <c r="C855" s="951"/>
      <c r="D855" s="951"/>
      <c r="E855" s="951"/>
      <c r="F855" s="951"/>
      <c r="G855" s="951"/>
      <c r="H855" s="951"/>
      <c r="J855" s="631" t="s">
        <v>566</v>
      </c>
      <c r="K855"/>
      <c r="L855" s="633"/>
      <c r="M855" s="633"/>
      <c r="N855" s="634"/>
      <c r="O855" s="635"/>
      <c r="P855" s="635"/>
      <c r="Q855" s="635"/>
      <c r="R855" s="635"/>
      <c r="S855" s="635"/>
      <c r="T855" s="635"/>
      <c r="U855" s="635"/>
      <c r="V855" s="635"/>
      <c r="W855" s="635"/>
      <c r="X855" s="635"/>
      <c r="Y855" s="635"/>
      <c r="Z855" s="635"/>
      <c r="AA855" s="635"/>
      <c r="AB855" s="635"/>
      <c r="AC855" s="635"/>
      <c r="AD855" s="635"/>
      <c r="AE855" s="635"/>
      <c r="AF855" s="635"/>
      <c r="AG855" s="635"/>
      <c r="AH855" s="635"/>
      <c r="AI855" s="635"/>
      <c r="AJ855" s="635"/>
      <c r="AK855" s="635"/>
      <c r="AL855" s="635" t="s">
        <v>562</v>
      </c>
      <c r="AM855" s="635" t="s">
        <v>563</v>
      </c>
    </row>
    <row r="856" spans="1:39" s="636" customFormat="1" ht="28.5" customHeight="1" x14ac:dyDescent="0.2">
      <c r="A856" s="681" t="s">
        <v>284</v>
      </c>
      <c r="B856" s="950" t="s">
        <v>551</v>
      </c>
      <c r="C856" s="950"/>
      <c r="D856" s="950"/>
      <c r="E856" s="950"/>
      <c r="F856" s="950"/>
      <c r="G856" s="950"/>
      <c r="H856" s="950"/>
      <c r="I856" s="950"/>
      <c r="J856" s="950"/>
      <c r="K856"/>
      <c r="L856" s="637"/>
      <c r="M856" s="637"/>
      <c r="N856" s="638"/>
      <c r="O856" s="640"/>
      <c r="P856" s="640"/>
      <c r="Q856" s="640"/>
      <c r="R856" s="640"/>
      <c r="S856" s="640"/>
      <c r="T856" s="640"/>
      <c r="U856" s="640"/>
      <c r="V856" s="640"/>
      <c r="W856" s="640"/>
      <c r="X856" s="640"/>
      <c r="Y856" s="640"/>
      <c r="Z856" s="640"/>
      <c r="AA856" s="640"/>
      <c r="AB856" s="640"/>
      <c r="AC856" s="640"/>
      <c r="AD856" s="640"/>
      <c r="AE856" s="640"/>
      <c r="AF856" s="640"/>
      <c r="AG856" s="640"/>
      <c r="AH856" s="640"/>
      <c r="AI856" s="640"/>
      <c r="AJ856" s="640"/>
      <c r="AK856" s="640"/>
      <c r="AL856" s="640"/>
      <c r="AM856" s="640"/>
    </row>
    <row r="857" spans="1:39" ht="15" x14ac:dyDescent="0.2">
      <c r="B857" s="593"/>
      <c r="C857" s="593"/>
    </row>
    <row r="858" spans="1:39" ht="15" x14ac:dyDescent="0.2">
      <c r="B858" s="948"/>
      <c r="C858" s="948"/>
    </row>
    <row r="859" spans="1:39" ht="15" x14ac:dyDescent="0.2">
      <c r="B859" s="592"/>
      <c r="C859" s="592"/>
    </row>
    <row r="860" spans="1:39" ht="15" x14ac:dyDescent="0.2">
      <c r="C860" s="592"/>
    </row>
    <row r="861" spans="1:39" ht="13.5" x14ac:dyDescent="0.25">
      <c r="A861" s="587"/>
      <c r="B861" s="630"/>
      <c r="C861" s="589"/>
      <c r="D861" s="587"/>
      <c r="E861" s="587"/>
      <c r="J861" s="590"/>
    </row>
    <row r="862" spans="1:39" ht="15" x14ac:dyDescent="0.2">
      <c r="B862" s="947"/>
      <c r="C862" s="947"/>
    </row>
    <row r="863" spans="1:39" ht="15" x14ac:dyDescent="0.2">
      <c r="B863" s="593"/>
      <c r="C863" s="593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948"/>
      <c r="C866" s="948"/>
    </row>
    <row r="867" spans="2:7" ht="15" x14ac:dyDescent="0.2">
      <c r="B867" s="592"/>
      <c r="C867" s="592"/>
    </row>
    <row r="868" spans="2:7" ht="15" x14ac:dyDescent="0.2">
      <c r="B868" s="592"/>
      <c r="C868" s="592"/>
      <c r="F868" s="592"/>
      <c r="G868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6:C866"/>
    <mergeCell ref="B20:G20"/>
    <mergeCell ref="B21:G21"/>
    <mergeCell ref="H21:J21"/>
    <mergeCell ref="F22:G22"/>
    <mergeCell ref="H22:I22"/>
    <mergeCell ref="C853:H853"/>
    <mergeCell ref="B854:J854"/>
    <mergeCell ref="C855:H855"/>
    <mergeCell ref="B856:J856"/>
    <mergeCell ref="B858:C858"/>
    <mergeCell ref="B862:C862"/>
  </mergeCells>
  <conditionalFormatting sqref="L853:M8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3:N85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2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930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930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930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930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93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x14ac:dyDescent="0.2">
      <c r="A16" s="504"/>
      <c r="B16" s="505"/>
      <c r="C16" s="505"/>
      <c r="D16" s="506"/>
      <c r="E16" s="506"/>
      <c r="F16" s="506"/>
      <c r="G16" s="961"/>
      <c r="H16" s="963"/>
      <c r="I16" s="933" t="s">
        <v>521</v>
      </c>
      <c r="J16" s="642" t="s">
        <v>522</v>
      </c>
    </row>
    <row r="17" spans="1:10" x14ac:dyDescent="0.2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966" t="s">
        <v>618</v>
      </c>
      <c r="C18" s="966"/>
      <c r="D18" s="966"/>
      <c r="E18" s="966"/>
      <c r="F18" s="966"/>
      <c r="G18" s="966"/>
      <c r="H18" s="706"/>
      <c r="I18" s="707"/>
      <c r="J18" s="708"/>
    </row>
    <row r="19" spans="1:10" ht="15" customHeight="1" x14ac:dyDescent="0.2">
      <c r="A19" s="523"/>
      <c r="B19" s="966" t="s">
        <v>619</v>
      </c>
      <c r="C19" s="966"/>
      <c r="D19" s="966"/>
      <c r="E19" s="966"/>
      <c r="F19" s="966"/>
      <c r="G19" s="966"/>
      <c r="H19" s="706"/>
      <c r="I19" s="707"/>
      <c r="J19" s="708"/>
    </row>
    <row r="20" spans="1:10" ht="15" customHeight="1" thickBot="1" x14ac:dyDescent="0.25">
      <c r="A20" s="79"/>
      <c r="B20" s="966"/>
      <c r="C20" s="967"/>
      <c r="D20" s="967"/>
      <c r="E20" s="967"/>
      <c r="F20" s="967"/>
      <c r="G20" s="967"/>
      <c r="H20" s="968"/>
      <c r="I20" s="968"/>
      <c r="J20" s="968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69" t="s">
        <v>444</v>
      </c>
      <c r="G21" s="970"/>
      <c r="H21" s="969" t="s">
        <v>445</v>
      </c>
      <c r="I21" s="970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hidden="1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hidden="1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hidden="1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hidden="1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hidden="1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hidden="1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hidden="1" collapsed="1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49" t="s">
        <v>561</v>
      </c>
      <c r="T1597" s="949"/>
      <c r="U1597" s="949"/>
      <c r="V1597" s="949"/>
      <c r="W1597" s="949"/>
      <c r="X1597" s="949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49" t="s">
        <v>564</v>
      </c>
      <c r="T1599" s="949"/>
      <c r="U1599" s="949"/>
      <c r="V1599" s="949"/>
      <c r="W1599" s="949"/>
      <c r="X1599" s="94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1597:R1600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693"/>
      <c r="F1" s="693"/>
      <c r="G1" s="693"/>
      <c r="H1" s="1008" t="s">
        <v>525</v>
      </c>
      <c r="I1" s="1008"/>
      <c r="J1" s="1008"/>
      <c r="K1" s="1008"/>
      <c r="L1" s="1008"/>
    </row>
    <row r="2" spans="1:12" x14ac:dyDescent="0.25">
      <c r="A2" s="693"/>
      <c r="B2" s="693"/>
      <c r="C2" s="693"/>
      <c r="D2" s="693"/>
      <c r="E2" s="693"/>
      <c r="F2" s="693"/>
      <c r="G2" s="693"/>
      <c r="H2" s="1008" t="s">
        <v>526</v>
      </c>
      <c r="I2" s="1008"/>
      <c r="J2" s="1008"/>
      <c r="K2" s="1008"/>
      <c r="L2" s="1008"/>
    </row>
    <row r="3" spans="1:12" x14ac:dyDescent="0.25">
      <c r="A3" s="693"/>
      <c r="B3" s="693"/>
      <c r="C3" s="693"/>
      <c r="D3" s="693"/>
      <c r="E3" s="693"/>
      <c r="F3" s="693"/>
      <c r="G3" s="693"/>
      <c r="H3" s="1008" t="s">
        <v>527</v>
      </c>
      <c r="I3" s="1008"/>
      <c r="J3" s="1008"/>
      <c r="K3" s="1008"/>
      <c r="L3" s="100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19" t="s">
        <v>528</v>
      </c>
      <c r="L4" s="102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08" t="s">
        <v>501</v>
      </c>
      <c r="J5" s="1008"/>
      <c r="K5" s="1019">
        <v>322005</v>
      </c>
      <c r="L5" s="102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690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693"/>
      <c r="K8" s="691"/>
      <c r="L8" s="692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690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693"/>
      <c r="K10" s="691"/>
      <c r="L10" s="692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690"/>
      <c r="K11" s="1016" t="str">
        <f>IF([2]Source!Y15&lt;&gt;"",[2]Source!Y15,"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08" t="s">
        <v>531</v>
      </c>
      <c r="I14" s="1008"/>
      <c r="J14" s="1018"/>
      <c r="K14" s="1019" t="str">
        <f>IF([2]Source!AC15&lt;&gt;"",[2]Source!AC15," ")</f>
        <v xml:space="preserve"> </v>
      </c>
      <c r="L14" s="1020"/>
    </row>
    <row r="15" spans="1:12" x14ac:dyDescent="0.25">
      <c r="A15" s="693"/>
      <c r="B15" s="693"/>
      <c r="C15" s="693"/>
      <c r="D15" s="693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997" t="s">
        <v>516</v>
      </c>
      <c r="J16" s="998"/>
      <c r="K16" s="992">
        <v>45198</v>
      </c>
      <c r="L16" s="993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999" t="s">
        <v>533</v>
      </c>
      <c r="F18" s="1000"/>
      <c r="G18" s="999" t="s">
        <v>534</v>
      </c>
      <c r="H18" s="1003"/>
      <c r="I18" s="999" t="s">
        <v>520</v>
      </c>
      <c r="J18" s="1000"/>
      <c r="K18" s="1000"/>
      <c r="L18" s="1003"/>
    </row>
    <row r="19" spans="1:30" s="606" customFormat="1" x14ac:dyDescent="0.2">
      <c r="A19" s="605"/>
      <c r="B19" s="605"/>
      <c r="C19" s="605"/>
      <c r="D19" s="605"/>
      <c r="E19" s="1001"/>
      <c r="F19" s="1002"/>
      <c r="G19" s="1001"/>
      <c r="H19" s="1004"/>
      <c r="I19" s="1005" t="s">
        <v>521</v>
      </c>
      <c r="J19" s="1006"/>
      <c r="K19" s="1005" t="s">
        <v>522</v>
      </c>
      <c r="L19" s="1007"/>
    </row>
    <row r="20" spans="1:30" x14ac:dyDescent="0.25">
      <c r="A20" s="693"/>
      <c r="B20" s="693"/>
      <c r="C20" s="693"/>
      <c r="D20" s="693"/>
      <c r="E20" s="990">
        <v>1</v>
      </c>
      <c r="F20" s="991"/>
      <c r="G20" s="992">
        <v>45371</v>
      </c>
      <c r="H20" s="993"/>
      <c r="I20" s="992">
        <v>45198</v>
      </c>
      <c r="J20" s="994"/>
      <c r="K20" s="992">
        <f>G20</f>
        <v>45371</v>
      </c>
      <c r="L20" s="993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995" t="s">
        <v>535</v>
      </c>
      <c r="B23" s="995"/>
      <c r="C23" s="995"/>
      <c r="D23" s="995"/>
      <c r="E23" s="995"/>
      <c r="F23" s="995"/>
      <c r="G23" s="995"/>
      <c r="H23" s="995"/>
      <c r="I23" s="995"/>
      <c r="J23" s="995"/>
      <c r="K23" s="995"/>
      <c r="L23" s="995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996" t="s">
        <v>536</v>
      </c>
      <c r="B26" s="996" t="s">
        <v>537</v>
      </c>
      <c r="C26" s="996"/>
      <c r="D26" s="996"/>
      <c r="E26" s="996"/>
      <c r="F26" s="996" t="s">
        <v>538</v>
      </c>
      <c r="G26" s="996" t="s">
        <v>539</v>
      </c>
      <c r="H26" s="996"/>
      <c r="I26" s="996"/>
      <c r="J26" s="996"/>
      <c r="K26" s="996"/>
      <c r="L26" s="996"/>
    </row>
    <row r="27" spans="1:30" ht="15" customHeight="1" x14ac:dyDescent="0.25">
      <c r="A27" s="996"/>
      <c r="B27" s="996"/>
      <c r="C27" s="996"/>
      <c r="D27" s="996"/>
      <c r="E27" s="996"/>
      <c r="F27" s="996"/>
      <c r="G27" s="996" t="s">
        <v>540</v>
      </c>
      <c r="H27" s="996"/>
      <c r="I27" s="996" t="s">
        <v>541</v>
      </c>
      <c r="J27" s="996"/>
      <c r="K27" s="996" t="s">
        <v>542</v>
      </c>
      <c r="L27" s="996"/>
    </row>
    <row r="28" spans="1:30" ht="15" customHeight="1" x14ac:dyDescent="0.25">
      <c r="A28" s="996"/>
      <c r="B28" s="996"/>
      <c r="C28" s="996"/>
      <c r="D28" s="996"/>
      <c r="E28" s="996"/>
      <c r="F28" s="996"/>
      <c r="G28" s="996"/>
      <c r="H28" s="996"/>
      <c r="I28" s="996"/>
      <c r="J28" s="996"/>
      <c r="K28" s="996"/>
      <c r="L28" s="996"/>
    </row>
    <row r="29" spans="1:30" ht="15" customHeight="1" x14ac:dyDescent="0.25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996"/>
    </row>
    <row r="30" spans="1:30" ht="15.75" customHeight="1" x14ac:dyDescent="0.25">
      <c r="A30" s="695">
        <v>1</v>
      </c>
      <c r="B30" s="985">
        <v>2</v>
      </c>
      <c r="C30" s="985"/>
      <c r="D30" s="985"/>
      <c r="E30" s="985"/>
      <c r="F30" s="695">
        <v>3</v>
      </c>
      <c r="G30" s="985">
        <v>4</v>
      </c>
      <c r="H30" s="985"/>
      <c r="I30" s="985">
        <v>5</v>
      </c>
      <c r="J30" s="985"/>
      <c r="K30" s="985">
        <v>6</v>
      </c>
      <c r="L30" s="985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986" t="s">
        <v>543</v>
      </c>
      <c r="C31" s="986"/>
      <c r="D31" s="986"/>
      <c r="E31" s="986"/>
      <c r="F31" s="611"/>
      <c r="G31" s="987">
        <f>K31</f>
        <v>11924464.765711978</v>
      </c>
      <c r="H31" s="988"/>
      <c r="I31" s="987">
        <f>K31</f>
        <v>11924464.765711978</v>
      </c>
      <c r="J31" s="988"/>
      <c r="K31" s="989">
        <f>'[1]кс-2'!J806/1.2</f>
        <v>11924464.765711978</v>
      </c>
      <c r="L31" s="989"/>
      <c r="M31" s="675">
        <f>'[1]кс-2'!J548/1.2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982" t="s">
        <v>572</v>
      </c>
      <c r="C32" s="982"/>
      <c r="D32" s="982"/>
      <c r="E32" s="982"/>
      <c r="F32" s="694"/>
      <c r="G32" s="980"/>
      <c r="H32" s="980"/>
      <c r="I32" s="980"/>
      <c r="J32" s="980"/>
      <c r="K32" s="981">
        <f>K31</f>
        <v>11924464.765711978</v>
      </c>
      <c r="L32" s="98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977" t="s">
        <v>544</v>
      </c>
      <c r="B33" s="977"/>
      <c r="C33" s="977"/>
      <c r="D33" s="977"/>
      <c r="E33" s="977"/>
      <c r="F33" s="977"/>
      <c r="G33" s="983">
        <f>G31</f>
        <v>11924464.765711978</v>
      </c>
      <c r="H33" s="984"/>
      <c r="I33" s="983">
        <f>K33</f>
        <v>11924464.765711978</v>
      </c>
      <c r="J33" s="984"/>
      <c r="K33" s="983">
        <f>K31</f>
        <v>11924464.765711978</v>
      </c>
      <c r="L33" s="98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971" t="s">
        <v>545</v>
      </c>
      <c r="B34" s="971"/>
      <c r="C34" s="971"/>
      <c r="D34" s="971"/>
      <c r="E34" s="971"/>
      <c r="F34" s="971"/>
      <c r="G34" s="980"/>
      <c r="H34" s="980"/>
      <c r="I34" s="980"/>
      <c r="J34" s="980"/>
      <c r="K34" s="981">
        <f>0.2*K33</f>
        <v>2384892.9531423957</v>
      </c>
      <c r="L34" s="98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977" t="s">
        <v>546</v>
      </c>
      <c r="B35" s="977"/>
      <c r="C35" s="977"/>
      <c r="D35" s="977"/>
      <c r="E35" s="977"/>
      <c r="F35" s="977"/>
      <c r="G35" s="978"/>
      <c r="H35" s="978"/>
      <c r="I35" s="978"/>
      <c r="J35" s="978"/>
      <c r="K35" s="979">
        <f>K33+K34</f>
        <v>14309357.718854373</v>
      </c>
      <c r="L35" s="97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971" t="s">
        <v>573</v>
      </c>
      <c r="B36" s="971"/>
      <c r="C36" s="971"/>
      <c r="D36" s="971"/>
      <c r="E36" s="971"/>
      <c r="F36" s="971"/>
      <c r="G36" s="973">
        <f>K36</f>
        <v>7287755.8862125324</v>
      </c>
      <c r="H36" s="973"/>
      <c r="I36" s="973">
        <f>K36</f>
        <v>7287755.8862125324</v>
      </c>
      <c r="J36" s="973"/>
      <c r="K36" s="973">
        <f>0.5093*K35</f>
        <v>7287755.8862125324</v>
      </c>
      <c r="L36" s="973"/>
    </row>
    <row r="37" spans="1:30" s="615" customFormat="1" ht="15.75" customHeight="1" x14ac:dyDescent="0.2">
      <c r="A37" s="977" t="s">
        <v>547</v>
      </c>
      <c r="B37" s="977"/>
      <c r="C37" s="977"/>
      <c r="D37" s="977"/>
      <c r="E37" s="977"/>
      <c r="F37" s="977"/>
      <c r="G37" s="978"/>
      <c r="H37" s="978"/>
      <c r="I37" s="978"/>
      <c r="J37" s="978"/>
      <c r="K37" s="979">
        <f>K35-K36</f>
        <v>7021601.8326418409</v>
      </c>
      <c r="L37" s="979"/>
    </row>
    <row r="38" spans="1:30" s="615" customFormat="1" ht="15.75" customHeight="1" x14ac:dyDescent="0.2">
      <c r="A38" s="971" t="s">
        <v>383</v>
      </c>
      <c r="B38" s="971"/>
      <c r="C38" s="971"/>
      <c r="D38" s="971"/>
      <c r="E38" s="971"/>
      <c r="F38" s="971"/>
      <c r="G38" s="972"/>
      <c r="H38" s="972"/>
      <c r="I38" s="972"/>
      <c r="J38" s="972"/>
      <c r="K38" s="973">
        <f>K37/6</f>
        <v>1170266.9721069734</v>
      </c>
      <c r="L38" s="97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975" t="s">
        <v>554</v>
      </c>
      <c r="C45" s="975"/>
      <c r="D45" s="975"/>
      <c r="E45" s="975"/>
      <c r="F45" s="975"/>
      <c r="G45" s="975"/>
      <c r="H45" s="975"/>
      <c r="I45" s="626"/>
      <c r="J45" s="976" t="s">
        <v>555</v>
      </c>
      <c r="K45" s="976"/>
      <c r="L45" s="976"/>
    </row>
    <row r="46" spans="1:30" x14ac:dyDescent="0.25">
      <c r="A46" s="693"/>
      <c r="B46" s="693"/>
      <c r="C46" s="627"/>
      <c r="D46" s="627"/>
      <c r="E46" s="974" t="s">
        <v>551</v>
      </c>
      <c r="F46" s="974"/>
      <c r="G46" s="974"/>
      <c r="H46" s="974"/>
      <c r="I46" s="974"/>
      <c r="J46" s="974" t="s">
        <v>552</v>
      </c>
      <c r="K46" s="974"/>
      <c r="L46" s="97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975" t="s">
        <v>549</v>
      </c>
      <c r="C49" s="975"/>
      <c r="D49" s="975"/>
      <c r="E49" s="975"/>
      <c r="F49" s="975"/>
      <c r="G49" s="975"/>
      <c r="H49" s="975"/>
      <c r="I49" s="626"/>
      <c r="J49" s="976" t="s">
        <v>550</v>
      </c>
      <c r="K49" s="976"/>
      <c r="L49" s="976"/>
    </row>
    <row r="50" spans="1:12" x14ac:dyDescent="0.25">
      <c r="A50" s="693"/>
      <c r="B50" s="693"/>
      <c r="C50" s="627"/>
      <c r="D50" s="627"/>
      <c r="E50" s="974" t="s">
        <v>551</v>
      </c>
      <c r="F50" s="974"/>
      <c r="G50" s="974"/>
      <c r="H50" s="974"/>
      <c r="I50" s="974"/>
      <c r="J50" s="974" t="s">
        <v>552</v>
      </c>
      <c r="K50" s="974"/>
      <c r="L50" s="97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696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696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x14ac:dyDescent="0.2">
      <c r="A16" s="504"/>
      <c r="B16" s="505"/>
      <c r="C16" s="505"/>
      <c r="D16" s="506"/>
      <c r="E16" s="506"/>
      <c r="F16" s="506"/>
      <c r="G16" s="961"/>
      <c r="H16" s="963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966" t="s">
        <v>523</v>
      </c>
      <c r="C18" s="966"/>
      <c r="D18" s="966"/>
      <c r="E18" s="966"/>
      <c r="F18" s="966"/>
      <c r="G18" s="966"/>
      <c r="H18" s="706"/>
      <c r="I18" s="707"/>
      <c r="J18" s="708"/>
    </row>
    <row r="19" spans="1:10" ht="15" customHeight="1" thickBot="1" x14ac:dyDescent="0.25">
      <c r="A19" s="79"/>
      <c r="B19" s="966" t="s">
        <v>524</v>
      </c>
      <c r="C19" s="967"/>
      <c r="D19" s="967"/>
      <c r="E19" s="967"/>
      <c r="F19" s="967"/>
      <c r="G19" s="967"/>
      <c r="H19" s="968"/>
      <c r="I19" s="968"/>
      <c r="J19" s="968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69" t="s">
        <v>444</v>
      </c>
      <c r="G20" s="970"/>
      <c r="H20" s="969" t="s">
        <v>445</v>
      </c>
      <c r="I20" s="970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51"/>
      <c r="D809" s="951"/>
      <c r="E809" s="951"/>
      <c r="F809" s="951"/>
      <c r="G809" s="951"/>
      <c r="H809" s="951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49" t="s">
        <v>561</v>
      </c>
      <c r="T809" s="949"/>
      <c r="U809" s="949"/>
      <c r="V809" s="949"/>
      <c r="W809" s="949"/>
      <c r="X809" s="949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50" t="s">
        <v>551</v>
      </c>
      <c r="C810" s="950"/>
      <c r="D810" s="950"/>
      <c r="E810" s="950"/>
      <c r="F810" s="950"/>
      <c r="G810" s="950"/>
      <c r="H810" s="950"/>
      <c r="I810" s="950"/>
      <c r="J810" s="950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51"/>
      <c r="D811" s="951"/>
      <c r="E811" s="951"/>
      <c r="F811" s="951"/>
      <c r="G811" s="951"/>
      <c r="H811" s="951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49" t="s">
        <v>564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48"/>
      <c r="C814" s="948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47"/>
      <c r="C818" s="947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48"/>
      <c r="C822" s="948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09:R812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594"/>
      <c r="F1" s="594"/>
      <c r="G1" s="594"/>
      <c r="H1" s="1008" t="s">
        <v>525</v>
      </c>
      <c r="I1" s="1008"/>
      <c r="J1" s="1008"/>
      <c r="K1" s="1008"/>
      <c r="L1" s="1008"/>
    </row>
    <row r="2" spans="1:12" x14ac:dyDescent="0.25">
      <c r="A2" s="594"/>
      <c r="B2" s="594"/>
      <c r="C2" s="594"/>
      <c r="D2" s="594"/>
      <c r="E2" s="594"/>
      <c r="F2" s="594"/>
      <c r="G2" s="594"/>
      <c r="H2" s="1008" t="s">
        <v>526</v>
      </c>
      <c r="I2" s="1008"/>
      <c r="J2" s="1008"/>
      <c r="K2" s="1008"/>
      <c r="L2" s="1008"/>
    </row>
    <row r="3" spans="1:12" x14ac:dyDescent="0.25">
      <c r="A3" s="594"/>
      <c r="B3" s="594"/>
      <c r="C3" s="594"/>
      <c r="D3" s="594"/>
      <c r="E3" s="594"/>
      <c r="F3" s="594"/>
      <c r="G3" s="594"/>
      <c r="H3" s="1008" t="s">
        <v>527</v>
      </c>
      <c r="I3" s="1008"/>
      <c r="J3" s="1008"/>
      <c r="K3" s="1008"/>
      <c r="L3" s="1008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019" t="s">
        <v>528</v>
      </c>
      <c r="L4" s="1020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008" t="s">
        <v>501</v>
      </c>
      <c r="J5" s="1008"/>
      <c r="K5" s="1019">
        <v>322005</v>
      </c>
      <c r="L5" s="1020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596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594"/>
      <c r="K8" s="600"/>
      <c r="L8" s="601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596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594"/>
      <c r="K10" s="600"/>
      <c r="L10" s="601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596"/>
      <c r="K11" s="1016" t="str">
        <f>IF([3]Source!Y15&lt;&gt;"",[3]Source!Y15,"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008" t="s">
        <v>531</v>
      </c>
      <c r="I14" s="1008"/>
      <c r="J14" s="1018"/>
      <c r="K14" s="1019" t="str">
        <f>IF([3]Source!AC15&lt;&gt;"",[3]Source!AC15," ")</f>
        <v xml:space="preserve"> </v>
      </c>
      <c r="L14" s="1020"/>
    </row>
    <row r="15" spans="1:12" x14ac:dyDescent="0.25">
      <c r="A15" s="594"/>
      <c r="B15" s="594"/>
      <c r="C15" s="594"/>
      <c r="D15" s="594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997" t="s">
        <v>516</v>
      </c>
      <c r="J16" s="998"/>
      <c r="K16" s="992">
        <v>45198</v>
      </c>
      <c r="L16" s="993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999" t="s">
        <v>533</v>
      </c>
      <c r="F18" s="1000"/>
      <c r="G18" s="999" t="s">
        <v>534</v>
      </c>
      <c r="H18" s="1003"/>
      <c r="I18" s="999" t="s">
        <v>520</v>
      </c>
      <c r="J18" s="1000"/>
      <c r="K18" s="1000"/>
      <c r="L18" s="1003"/>
    </row>
    <row r="19" spans="1:30" s="606" customFormat="1" x14ac:dyDescent="0.2">
      <c r="A19" s="605"/>
      <c r="B19" s="605"/>
      <c r="C19" s="605"/>
      <c r="D19" s="605"/>
      <c r="E19" s="1001"/>
      <c r="F19" s="1002"/>
      <c r="G19" s="1001"/>
      <c r="H19" s="1004"/>
      <c r="I19" s="1005" t="s">
        <v>521</v>
      </c>
      <c r="J19" s="1006"/>
      <c r="K19" s="1005" t="s">
        <v>522</v>
      </c>
      <c r="L19" s="1007"/>
    </row>
    <row r="20" spans="1:30" x14ac:dyDescent="0.25">
      <c r="A20" s="594"/>
      <c r="B20" s="594"/>
      <c r="C20" s="594"/>
      <c r="D20" s="594"/>
      <c r="E20" s="990">
        <v>2</v>
      </c>
      <c r="F20" s="991"/>
      <c r="G20" s="992">
        <v>45414</v>
      </c>
      <c r="H20" s="993"/>
      <c r="I20" s="992">
        <v>45372</v>
      </c>
      <c r="J20" s="994"/>
      <c r="K20" s="992">
        <f>G20</f>
        <v>45414</v>
      </c>
      <c r="L20" s="993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995" t="s">
        <v>535</v>
      </c>
      <c r="B23" s="995"/>
      <c r="C23" s="995"/>
      <c r="D23" s="995"/>
      <c r="E23" s="995"/>
      <c r="F23" s="995"/>
      <c r="G23" s="995"/>
      <c r="H23" s="995"/>
      <c r="I23" s="995"/>
      <c r="J23" s="995"/>
      <c r="K23" s="995"/>
      <c r="L23" s="995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996" t="s">
        <v>536</v>
      </c>
      <c r="B26" s="996" t="s">
        <v>537</v>
      </c>
      <c r="C26" s="996"/>
      <c r="D26" s="996"/>
      <c r="E26" s="996"/>
      <c r="F26" s="996" t="s">
        <v>538</v>
      </c>
      <c r="G26" s="996" t="s">
        <v>539</v>
      </c>
      <c r="H26" s="996"/>
      <c r="I26" s="996"/>
      <c r="J26" s="996"/>
      <c r="K26" s="996"/>
      <c r="L26" s="996"/>
    </row>
    <row r="27" spans="1:30" ht="15" customHeight="1" x14ac:dyDescent="0.25">
      <c r="A27" s="996"/>
      <c r="B27" s="996"/>
      <c r="C27" s="996"/>
      <c r="D27" s="996"/>
      <c r="E27" s="996"/>
      <c r="F27" s="996"/>
      <c r="G27" s="996" t="s">
        <v>540</v>
      </c>
      <c r="H27" s="996"/>
      <c r="I27" s="996" t="s">
        <v>541</v>
      </c>
      <c r="J27" s="996"/>
      <c r="K27" s="996" t="s">
        <v>542</v>
      </c>
      <c r="L27" s="996"/>
    </row>
    <row r="28" spans="1:30" ht="15" customHeight="1" x14ac:dyDescent="0.25">
      <c r="A28" s="996"/>
      <c r="B28" s="996"/>
      <c r="C28" s="996"/>
      <c r="D28" s="996"/>
      <c r="E28" s="996"/>
      <c r="F28" s="996"/>
      <c r="G28" s="996"/>
      <c r="H28" s="996"/>
      <c r="I28" s="996"/>
      <c r="J28" s="996"/>
      <c r="K28" s="996"/>
      <c r="L28" s="996"/>
    </row>
    <row r="29" spans="1:30" ht="15" customHeight="1" x14ac:dyDescent="0.25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996"/>
    </row>
    <row r="30" spans="1:30" ht="15.75" customHeight="1" x14ac:dyDescent="0.25">
      <c r="A30" s="608">
        <v>1</v>
      </c>
      <c r="B30" s="985">
        <v>2</v>
      </c>
      <c r="C30" s="985"/>
      <c r="D30" s="985"/>
      <c r="E30" s="985"/>
      <c r="F30" s="608">
        <v>3</v>
      </c>
      <c r="G30" s="985">
        <v>4</v>
      </c>
      <c r="H30" s="985"/>
      <c r="I30" s="985">
        <v>5</v>
      </c>
      <c r="J30" s="985"/>
      <c r="K30" s="985">
        <v>6</v>
      </c>
      <c r="L30" s="985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986" t="s">
        <v>543</v>
      </c>
      <c r="C31" s="986"/>
      <c r="D31" s="986"/>
      <c r="E31" s="986"/>
      <c r="F31" s="611"/>
      <c r="G31" s="987">
        <f>11924464.765712+K31</f>
        <v>18437819.421712</v>
      </c>
      <c r="H31" s="988"/>
      <c r="I31" s="987">
        <f>11924464.765712+K31</f>
        <v>18437819.421712</v>
      </c>
      <c r="J31" s="988"/>
      <c r="K31" s="989">
        <f>'кс-2№2'!J807/1.2</f>
        <v>6513354.6559999995</v>
      </c>
      <c r="L31" s="989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982" t="s">
        <v>569</v>
      </c>
      <c r="C32" s="982"/>
      <c r="D32" s="982"/>
      <c r="E32" s="982"/>
      <c r="F32" s="610"/>
      <c r="G32" s="980"/>
      <c r="H32" s="980"/>
      <c r="I32" s="980"/>
      <c r="J32" s="980"/>
      <c r="K32" s="981">
        <f>K31</f>
        <v>6513354.6559999995</v>
      </c>
      <c r="L32" s="98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977" t="s">
        <v>544</v>
      </c>
      <c r="B33" s="977"/>
      <c r="C33" s="977"/>
      <c r="D33" s="977"/>
      <c r="E33" s="977"/>
      <c r="F33" s="977"/>
      <c r="G33" s="983">
        <f>11924464.765712+K33</f>
        <v>18437819.421712</v>
      </c>
      <c r="H33" s="984"/>
      <c r="I33" s="983">
        <f>11924464.765712+K33</f>
        <v>18437819.421712</v>
      </c>
      <c r="J33" s="984"/>
      <c r="K33" s="983">
        <f>K31</f>
        <v>6513354.6559999995</v>
      </c>
      <c r="L33" s="98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971" t="s">
        <v>545</v>
      </c>
      <c r="B34" s="971"/>
      <c r="C34" s="971"/>
      <c r="D34" s="971"/>
      <c r="E34" s="971"/>
      <c r="F34" s="971"/>
      <c r="G34" s="980"/>
      <c r="H34" s="980"/>
      <c r="I34" s="980"/>
      <c r="J34" s="980"/>
      <c r="K34" s="981">
        <f>0.2*K33</f>
        <v>1302670.9312</v>
      </c>
      <c r="L34" s="98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977" t="s">
        <v>546</v>
      </c>
      <c r="B35" s="977"/>
      <c r="C35" s="977"/>
      <c r="D35" s="977"/>
      <c r="E35" s="977"/>
      <c r="F35" s="977"/>
      <c r="G35" s="978"/>
      <c r="H35" s="978"/>
      <c r="I35" s="978"/>
      <c r="J35" s="978"/>
      <c r="K35" s="979">
        <f>K33+K34</f>
        <v>7816025.587199999</v>
      </c>
      <c r="L35" s="97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971" t="s">
        <v>568</v>
      </c>
      <c r="B36" s="971"/>
      <c r="C36" s="971"/>
      <c r="D36" s="971"/>
      <c r="E36" s="971"/>
      <c r="F36" s="971"/>
      <c r="G36" s="973">
        <v>7867284.873826134</v>
      </c>
      <c r="H36" s="973"/>
      <c r="I36" s="973">
        <v>7867284.873826134</v>
      </c>
      <c r="J36" s="973"/>
      <c r="K36" s="973">
        <f>0.5498*K35</f>
        <v>4297250.8678425588</v>
      </c>
      <c r="L36" s="973"/>
    </row>
    <row r="37" spans="1:30" s="615" customFormat="1" ht="15.75" customHeight="1" x14ac:dyDescent="0.2">
      <c r="A37" s="977" t="s">
        <v>547</v>
      </c>
      <c r="B37" s="977"/>
      <c r="C37" s="977"/>
      <c r="D37" s="977"/>
      <c r="E37" s="977"/>
      <c r="F37" s="977"/>
      <c r="G37" s="978"/>
      <c r="H37" s="978"/>
      <c r="I37" s="978"/>
      <c r="J37" s="978"/>
      <c r="K37" s="979">
        <f>K35-K36</f>
        <v>3518774.7193574402</v>
      </c>
      <c r="L37" s="979"/>
    </row>
    <row r="38" spans="1:30" s="615" customFormat="1" ht="15.75" customHeight="1" x14ac:dyDescent="0.2">
      <c r="A38" s="971" t="s">
        <v>383</v>
      </c>
      <c r="B38" s="971"/>
      <c r="C38" s="971"/>
      <c r="D38" s="971"/>
      <c r="E38" s="971"/>
      <c r="F38" s="971"/>
      <c r="G38" s="972"/>
      <c r="H38" s="972"/>
      <c r="I38" s="972"/>
      <c r="J38" s="972"/>
      <c r="K38" s="973">
        <f>K37/6</f>
        <v>586462.45322624</v>
      </c>
      <c r="L38" s="97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975" t="s">
        <v>554</v>
      </c>
      <c r="C45" s="975"/>
      <c r="D45" s="975"/>
      <c r="E45" s="975"/>
      <c r="F45" s="975"/>
      <c r="G45" s="975"/>
      <c r="H45" s="975"/>
      <c r="I45" s="626"/>
      <c r="J45" s="976" t="s">
        <v>555</v>
      </c>
      <c r="K45" s="976"/>
      <c r="L45" s="976"/>
    </row>
    <row r="46" spans="1:30" x14ac:dyDescent="0.25">
      <c r="A46" s="594"/>
      <c r="B46" s="594"/>
      <c r="C46" s="627"/>
      <c r="D46" s="627"/>
      <c r="E46" s="974" t="s">
        <v>551</v>
      </c>
      <c r="F46" s="974"/>
      <c r="G46" s="974"/>
      <c r="H46" s="974"/>
      <c r="I46" s="974"/>
      <c r="J46" s="974" t="s">
        <v>552</v>
      </c>
      <c r="K46" s="974"/>
      <c r="L46" s="974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975" t="s">
        <v>549</v>
      </c>
      <c r="C49" s="975"/>
      <c r="D49" s="975"/>
      <c r="E49" s="975"/>
      <c r="F49" s="975"/>
      <c r="G49" s="975"/>
      <c r="H49" s="975"/>
      <c r="I49" s="626"/>
      <c r="J49" s="976" t="s">
        <v>550</v>
      </c>
      <c r="K49" s="976"/>
      <c r="L49" s="976"/>
    </row>
    <row r="50" spans="1:12" x14ac:dyDescent="0.25">
      <c r="A50" s="594"/>
      <c r="B50" s="594"/>
      <c r="C50" s="627"/>
      <c r="D50" s="627"/>
      <c r="E50" s="974" t="s">
        <v>551</v>
      </c>
      <c r="F50" s="974"/>
      <c r="G50" s="974"/>
      <c r="H50" s="974"/>
      <c r="I50" s="974"/>
      <c r="J50" s="974" t="s">
        <v>552</v>
      </c>
      <c r="K50" s="974"/>
      <c r="L50" s="974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0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515"/>
      <c r="J6" s="644"/>
    </row>
    <row r="7" spans="1:10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515"/>
      <c r="J8" s="645"/>
    </row>
    <row r="9" spans="1:10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0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0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0" x14ac:dyDescent="0.2">
      <c r="A16" s="504"/>
      <c r="B16" s="505"/>
      <c r="C16" s="505"/>
      <c r="D16" s="506"/>
      <c r="E16" s="506"/>
      <c r="F16" s="506"/>
      <c r="G16" s="961"/>
      <c r="H16" s="963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966" t="s">
        <v>523</v>
      </c>
      <c r="C18" s="966"/>
      <c r="D18" s="966"/>
      <c r="E18" s="966"/>
      <c r="F18" s="966"/>
      <c r="G18" s="966"/>
      <c r="H18" s="700"/>
      <c r="I18" s="701"/>
      <c r="J18" s="701"/>
    </row>
    <row r="19" spans="1:10" ht="15" customHeight="1" thickBot="1" x14ac:dyDescent="0.25">
      <c r="A19" s="79"/>
      <c r="B19" s="966" t="s">
        <v>524</v>
      </c>
      <c r="C19" s="967"/>
      <c r="D19" s="967"/>
      <c r="E19" s="967"/>
      <c r="F19" s="967"/>
      <c r="G19" s="967"/>
      <c r="H19" s="968"/>
      <c r="I19" s="968"/>
      <c r="J19" s="968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69" t="s">
        <v>444</v>
      </c>
      <c r="G20" s="970"/>
      <c r="H20" s="969" t="s">
        <v>445</v>
      </c>
      <c r="I20" s="970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951"/>
      <c r="D810" s="951"/>
      <c r="E810" s="951"/>
      <c r="F810" s="951"/>
      <c r="G810" s="951"/>
      <c r="H810" s="951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949" t="s">
        <v>561</v>
      </c>
      <c r="T810" s="949"/>
      <c r="U810" s="949"/>
      <c r="V810" s="949"/>
      <c r="W810" s="949"/>
      <c r="X810" s="949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950" t="s">
        <v>551</v>
      </c>
      <c r="C811" s="950"/>
      <c r="D811" s="950"/>
      <c r="E811" s="950"/>
      <c r="F811" s="950"/>
      <c r="G811" s="950"/>
      <c r="H811" s="950"/>
      <c r="I811" s="950"/>
      <c r="J811" s="950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951"/>
      <c r="D812" s="951"/>
      <c r="E812" s="951"/>
      <c r="F812" s="951"/>
      <c r="G812" s="951"/>
      <c r="H812" s="951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949" t="s">
        <v>564</v>
      </c>
      <c r="T812" s="949"/>
      <c r="U812" s="949"/>
      <c r="V812" s="949"/>
      <c r="W812" s="949"/>
      <c r="X812" s="949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950" t="s">
        <v>551</v>
      </c>
      <c r="C813" s="950"/>
      <c r="D813" s="950"/>
      <c r="E813" s="950"/>
      <c r="F813" s="950"/>
      <c r="G813" s="950"/>
      <c r="H813" s="950"/>
      <c r="I813" s="950"/>
      <c r="J813" s="950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948"/>
      <c r="C815" s="948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947"/>
      <c r="C819" s="947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948"/>
      <c r="C823" s="948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10:R813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693"/>
      <c r="F1" s="693"/>
      <c r="G1" s="693"/>
      <c r="H1" s="1008" t="s">
        <v>525</v>
      </c>
      <c r="I1" s="1008"/>
      <c r="J1" s="1008"/>
      <c r="K1" s="1008"/>
      <c r="L1" s="1008"/>
    </row>
    <row r="2" spans="1:12" x14ac:dyDescent="0.25">
      <c r="A2" s="693"/>
      <c r="B2" s="693"/>
      <c r="C2" s="693"/>
      <c r="D2" s="693"/>
      <c r="E2" s="693"/>
      <c r="F2" s="693"/>
      <c r="G2" s="693"/>
      <c r="H2" s="1008" t="s">
        <v>526</v>
      </c>
      <c r="I2" s="1008"/>
      <c r="J2" s="1008"/>
      <c r="K2" s="1008"/>
      <c r="L2" s="1008"/>
    </row>
    <row r="3" spans="1:12" x14ac:dyDescent="0.25">
      <c r="A3" s="693"/>
      <c r="B3" s="693"/>
      <c r="C3" s="693"/>
      <c r="D3" s="693"/>
      <c r="E3" s="693"/>
      <c r="F3" s="693"/>
      <c r="G3" s="693"/>
      <c r="H3" s="1008" t="s">
        <v>527</v>
      </c>
      <c r="I3" s="1008"/>
      <c r="J3" s="1008"/>
      <c r="K3" s="1008"/>
      <c r="L3" s="100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19" t="s">
        <v>528</v>
      </c>
      <c r="L4" s="102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08" t="s">
        <v>501</v>
      </c>
      <c r="J5" s="1008"/>
      <c r="K5" s="1019">
        <v>322005</v>
      </c>
      <c r="L5" s="102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690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693"/>
      <c r="K8" s="691"/>
      <c r="L8" s="692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690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693"/>
      <c r="K10" s="691"/>
      <c r="L10" s="692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690"/>
      <c r="K11" s="1016" t="str">
        <f>IF([3]Source!Y15&lt;&gt;"",[3]Source!Y15,"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08" t="s">
        <v>531</v>
      </c>
      <c r="I14" s="1008"/>
      <c r="J14" s="1018"/>
      <c r="K14" s="1019" t="str">
        <f>IF([3]Source!AC15&lt;&gt;"",[3]Source!AC15," ")</f>
        <v xml:space="preserve"> </v>
      </c>
      <c r="L14" s="1020"/>
    </row>
    <row r="15" spans="1:12" x14ac:dyDescent="0.25">
      <c r="A15" s="693"/>
      <c r="B15" s="693"/>
      <c r="C15" s="693"/>
      <c r="D15" s="693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997" t="s">
        <v>516</v>
      </c>
      <c r="J16" s="998"/>
      <c r="K16" s="992">
        <v>45198</v>
      </c>
      <c r="L16" s="993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999" t="s">
        <v>533</v>
      </c>
      <c r="F18" s="1000"/>
      <c r="G18" s="999" t="s">
        <v>534</v>
      </c>
      <c r="H18" s="1003"/>
      <c r="I18" s="999" t="s">
        <v>520</v>
      </c>
      <c r="J18" s="1000"/>
      <c r="K18" s="1000"/>
      <c r="L18" s="1003"/>
    </row>
    <row r="19" spans="1:30" s="606" customFormat="1" x14ac:dyDescent="0.2">
      <c r="A19" s="605"/>
      <c r="B19" s="605"/>
      <c r="C19" s="605"/>
      <c r="D19" s="605"/>
      <c r="E19" s="1001"/>
      <c r="F19" s="1002"/>
      <c r="G19" s="1001"/>
      <c r="H19" s="1004"/>
      <c r="I19" s="1005" t="s">
        <v>521</v>
      </c>
      <c r="J19" s="1006"/>
      <c r="K19" s="1005" t="s">
        <v>522</v>
      </c>
      <c r="L19" s="1007"/>
    </row>
    <row r="20" spans="1:30" x14ac:dyDescent="0.25">
      <c r="A20" s="693"/>
      <c r="B20" s="693"/>
      <c r="C20" s="693"/>
      <c r="D20" s="693"/>
      <c r="E20" s="990">
        <v>3</v>
      </c>
      <c r="F20" s="991"/>
      <c r="G20" s="992">
        <v>45435</v>
      </c>
      <c r="H20" s="993"/>
      <c r="I20" s="992">
        <v>45415</v>
      </c>
      <c r="J20" s="994"/>
      <c r="K20" s="992">
        <f>G20</f>
        <v>45435</v>
      </c>
      <c r="L20" s="993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995" t="s">
        <v>535</v>
      </c>
      <c r="B23" s="995"/>
      <c r="C23" s="995"/>
      <c r="D23" s="995"/>
      <c r="E23" s="995"/>
      <c r="F23" s="995"/>
      <c r="G23" s="995"/>
      <c r="H23" s="995"/>
      <c r="I23" s="995"/>
      <c r="J23" s="995"/>
      <c r="K23" s="995"/>
      <c r="L23" s="995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996" t="s">
        <v>536</v>
      </c>
      <c r="B26" s="996" t="s">
        <v>537</v>
      </c>
      <c r="C26" s="996"/>
      <c r="D26" s="996"/>
      <c r="E26" s="996"/>
      <c r="F26" s="996" t="s">
        <v>538</v>
      </c>
      <c r="G26" s="996" t="s">
        <v>539</v>
      </c>
      <c r="H26" s="996"/>
      <c r="I26" s="996"/>
      <c r="J26" s="996"/>
      <c r="K26" s="996"/>
      <c r="L26" s="996"/>
    </row>
    <row r="27" spans="1:30" ht="15" customHeight="1" x14ac:dyDescent="0.25">
      <c r="A27" s="996"/>
      <c r="B27" s="996"/>
      <c r="C27" s="996"/>
      <c r="D27" s="996"/>
      <c r="E27" s="996"/>
      <c r="F27" s="996"/>
      <c r="G27" s="996" t="s">
        <v>540</v>
      </c>
      <c r="H27" s="996"/>
      <c r="I27" s="996" t="s">
        <v>541</v>
      </c>
      <c r="J27" s="996"/>
      <c r="K27" s="996" t="s">
        <v>542</v>
      </c>
      <c r="L27" s="996"/>
    </row>
    <row r="28" spans="1:30" ht="15" customHeight="1" x14ac:dyDescent="0.25">
      <c r="A28" s="996"/>
      <c r="B28" s="996"/>
      <c r="C28" s="996"/>
      <c r="D28" s="996"/>
      <c r="E28" s="996"/>
      <c r="F28" s="996"/>
      <c r="G28" s="996"/>
      <c r="H28" s="996"/>
      <c r="I28" s="996"/>
      <c r="J28" s="996"/>
      <c r="K28" s="996"/>
      <c r="L28" s="996"/>
    </row>
    <row r="29" spans="1:30" ht="15" customHeight="1" x14ac:dyDescent="0.25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996"/>
    </row>
    <row r="30" spans="1:30" ht="15.75" customHeight="1" x14ac:dyDescent="0.25">
      <c r="A30" s="695">
        <v>1</v>
      </c>
      <c r="B30" s="985">
        <v>2</v>
      </c>
      <c r="C30" s="985"/>
      <c r="D30" s="985"/>
      <c r="E30" s="985"/>
      <c r="F30" s="695">
        <v>3</v>
      </c>
      <c r="G30" s="985">
        <v>4</v>
      </c>
      <c r="H30" s="985"/>
      <c r="I30" s="985">
        <v>5</v>
      </c>
      <c r="J30" s="985"/>
      <c r="K30" s="985">
        <v>6</v>
      </c>
      <c r="L30" s="985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986" t="s">
        <v>543</v>
      </c>
      <c r="C31" s="986"/>
      <c r="D31" s="986"/>
      <c r="E31" s="986"/>
      <c r="F31" s="611"/>
      <c r="G31" s="987">
        <f>I31</f>
        <v>31332085.051070951</v>
      </c>
      <c r="H31" s="988"/>
      <c r="I31" s="987">
        <f>N31+O31+P31</f>
        <v>31332085.051070951</v>
      </c>
      <c r="J31" s="988"/>
      <c r="K31" s="989">
        <f>P31</f>
        <v>12894265.629358973</v>
      </c>
      <c r="L31" s="989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31332085.051070951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982" t="s">
        <v>571</v>
      </c>
      <c r="C32" s="982"/>
      <c r="D32" s="982"/>
      <c r="E32" s="982"/>
      <c r="F32" s="694"/>
      <c r="G32" s="980"/>
      <c r="H32" s="980"/>
      <c r="I32" s="980"/>
      <c r="J32" s="980"/>
      <c r="K32" s="981">
        <f>K31</f>
        <v>12894265.629358973</v>
      </c>
      <c r="L32" s="98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977" t="s">
        <v>544</v>
      </c>
      <c r="B33" s="977"/>
      <c r="C33" s="977"/>
      <c r="D33" s="977"/>
      <c r="E33" s="977"/>
      <c r="F33" s="977"/>
      <c r="G33" s="983">
        <f>G31</f>
        <v>31332085.051070951</v>
      </c>
      <c r="H33" s="984"/>
      <c r="I33" s="983">
        <f>I31</f>
        <v>31332085.051070951</v>
      </c>
      <c r="J33" s="984"/>
      <c r="K33" s="983">
        <f>K31</f>
        <v>12894265.629358973</v>
      </c>
      <c r="L33" s="98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971" t="s">
        <v>545</v>
      </c>
      <c r="B34" s="971"/>
      <c r="C34" s="971"/>
      <c r="D34" s="971"/>
      <c r="E34" s="971"/>
      <c r="F34" s="971"/>
      <c r="G34" s="980"/>
      <c r="H34" s="980"/>
      <c r="I34" s="980"/>
      <c r="J34" s="980"/>
      <c r="K34" s="981">
        <f>0.2*K33</f>
        <v>2578853.1258717948</v>
      </c>
      <c r="L34" s="98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977" t="s">
        <v>546</v>
      </c>
      <c r="B35" s="977"/>
      <c r="C35" s="977"/>
      <c r="D35" s="977"/>
      <c r="E35" s="977"/>
      <c r="F35" s="977"/>
      <c r="G35" s="978"/>
      <c r="H35" s="978"/>
      <c r="I35" s="978"/>
      <c r="J35" s="978"/>
      <c r="K35" s="979">
        <f>K33+K34</f>
        <v>15473118.755230768</v>
      </c>
      <c r="L35" s="979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971" t="s">
        <v>568</v>
      </c>
      <c r="B36" s="971"/>
      <c r="C36" s="971"/>
      <c r="D36" s="971"/>
      <c r="E36" s="971"/>
      <c r="F36" s="971"/>
      <c r="G36" s="973">
        <f>7867284.87+K36</f>
        <v>16374405.561625876</v>
      </c>
      <c r="H36" s="973"/>
      <c r="I36" s="973">
        <f>7867284.87+K36</f>
        <v>16374405.561625876</v>
      </c>
      <c r="J36" s="973"/>
      <c r="K36" s="973">
        <f>0.5498*K35</f>
        <v>8507120.6916258745</v>
      </c>
      <c r="L36" s="973"/>
    </row>
    <row r="37" spans="1:30" s="615" customFormat="1" ht="15.75" customHeight="1" x14ac:dyDescent="0.2">
      <c r="A37" s="977" t="s">
        <v>547</v>
      </c>
      <c r="B37" s="977"/>
      <c r="C37" s="977"/>
      <c r="D37" s="977"/>
      <c r="E37" s="977"/>
      <c r="F37" s="977"/>
      <c r="G37" s="978"/>
      <c r="H37" s="978"/>
      <c r="I37" s="978"/>
      <c r="J37" s="978"/>
      <c r="K37" s="979">
        <f>K35-K36</f>
        <v>6965998.0636048932</v>
      </c>
      <c r="L37" s="979"/>
    </row>
    <row r="38" spans="1:30" s="615" customFormat="1" ht="15.75" customHeight="1" x14ac:dyDescent="0.2">
      <c r="A38" s="971" t="s">
        <v>383</v>
      </c>
      <c r="B38" s="971"/>
      <c r="C38" s="971"/>
      <c r="D38" s="971"/>
      <c r="E38" s="971"/>
      <c r="F38" s="971"/>
      <c r="G38" s="972"/>
      <c r="H38" s="972"/>
      <c r="I38" s="972"/>
      <c r="J38" s="972"/>
      <c r="K38" s="973">
        <f>K37/6</f>
        <v>1160999.6772674823</v>
      </c>
      <c r="L38" s="97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975" t="s">
        <v>554</v>
      </c>
      <c r="C45" s="975"/>
      <c r="D45" s="975"/>
      <c r="E45" s="975"/>
      <c r="F45" s="975"/>
      <c r="G45" s="975"/>
      <c r="H45" s="975"/>
      <c r="I45" s="626"/>
      <c r="J45" s="976" t="s">
        <v>555</v>
      </c>
      <c r="K45" s="976"/>
      <c r="L45" s="976"/>
    </row>
    <row r="46" spans="1:30" x14ac:dyDescent="0.25">
      <c r="A46" s="693"/>
      <c r="B46" s="693"/>
      <c r="C46" s="627"/>
      <c r="D46" s="627"/>
      <c r="E46" s="974" t="s">
        <v>551</v>
      </c>
      <c r="F46" s="974"/>
      <c r="G46" s="974"/>
      <c r="H46" s="974"/>
      <c r="I46" s="974"/>
      <c r="J46" s="974" t="s">
        <v>552</v>
      </c>
      <c r="K46" s="974"/>
      <c r="L46" s="974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975" t="s">
        <v>549</v>
      </c>
      <c r="C49" s="975"/>
      <c r="D49" s="975"/>
      <c r="E49" s="975"/>
      <c r="F49" s="975"/>
      <c r="G49" s="975"/>
      <c r="H49" s="975"/>
      <c r="I49" s="626"/>
      <c r="J49" s="976" t="s">
        <v>550</v>
      </c>
      <c r="K49" s="976"/>
      <c r="L49" s="976"/>
    </row>
    <row r="50" spans="1:12" x14ac:dyDescent="0.25">
      <c r="A50" s="693"/>
      <c r="B50" s="693"/>
      <c r="C50" s="627"/>
      <c r="D50" s="627"/>
      <c r="E50" s="974" t="s">
        <v>551</v>
      </c>
      <c r="F50" s="974"/>
      <c r="G50" s="974"/>
      <c r="H50" s="974"/>
      <c r="I50" s="974"/>
      <c r="J50" s="974" t="s">
        <v>552</v>
      </c>
      <c r="K50" s="974"/>
      <c r="L50" s="974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953" t="s">
        <v>501</v>
      </c>
      <c r="I4" s="954"/>
      <c r="J4" s="642" t="s">
        <v>502</v>
      </c>
    </row>
    <row r="5" spans="1:15" ht="17.25" customHeight="1" x14ac:dyDescent="0.2">
      <c r="A5" s="513" t="s">
        <v>503</v>
      </c>
      <c r="B5" s="952" t="s">
        <v>504</v>
      </c>
      <c r="C5" s="952"/>
      <c r="D5" s="952"/>
      <c r="E5" s="952"/>
      <c r="F5" s="952"/>
      <c r="G5" s="952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955" t="s">
        <v>507</v>
      </c>
      <c r="C6" s="955"/>
      <c r="D6" s="955"/>
      <c r="E6" s="955"/>
      <c r="F6" s="955"/>
      <c r="G6" s="955"/>
      <c r="H6" s="517"/>
      <c r="I6" s="696"/>
      <c r="J6" s="644"/>
    </row>
    <row r="7" spans="1:15" ht="17.25" customHeight="1" x14ac:dyDescent="0.2">
      <c r="A7" s="513" t="s">
        <v>508</v>
      </c>
      <c r="B7" s="952" t="s">
        <v>509</v>
      </c>
      <c r="C7" s="952"/>
      <c r="D7" s="952"/>
      <c r="E7" s="952"/>
      <c r="F7" s="952"/>
      <c r="G7" s="952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956" t="s">
        <v>507</v>
      </c>
      <c r="C8" s="956"/>
      <c r="D8" s="956"/>
      <c r="E8" s="956"/>
      <c r="F8" s="956"/>
      <c r="G8" s="956"/>
      <c r="H8" s="509"/>
      <c r="I8" s="696"/>
      <c r="J8" s="645"/>
    </row>
    <row r="9" spans="1:15" ht="26.25" customHeight="1" x14ac:dyDescent="0.2">
      <c r="A9" s="513" t="s">
        <v>511</v>
      </c>
      <c r="B9" s="952" t="s">
        <v>558</v>
      </c>
      <c r="C9" s="952"/>
      <c r="D9" s="952"/>
      <c r="E9" s="952"/>
      <c r="F9" s="952"/>
      <c r="G9" s="952"/>
      <c r="H9" s="514"/>
      <c r="I9" s="512"/>
      <c r="J9" s="646"/>
    </row>
    <row r="10" spans="1:15" ht="24" customHeight="1" x14ac:dyDescent="0.2">
      <c r="A10" s="513" t="s">
        <v>557</v>
      </c>
      <c r="B10" s="952" t="s">
        <v>559</v>
      </c>
      <c r="C10" s="952"/>
      <c r="D10" s="952"/>
      <c r="E10" s="952"/>
      <c r="F10" s="952"/>
      <c r="G10" s="952"/>
      <c r="H10" s="514"/>
      <c r="I10" s="512"/>
      <c r="J10" s="646"/>
    </row>
    <row r="11" spans="1:15" x14ac:dyDescent="0.2">
      <c r="A11" s="504"/>
      <c r="B11" s="956" t="s">
        <v>507</v>
      </c>
      <c r="C11" s="956"/>
      <c r="D11" s="956"/>
      <c r="E11" s="956"/>
      <c r="F11" s="956"/>
      <c r="G11" s="956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957" t="s">
        <v>513</v>
      </c>
      <c r="G12" s="957"/>
      <c r="H12" s="957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958" t="s">
        <v>517</v>
      </c>
      <c r="I14" s="959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960" t="s">
        <v>518</v>
      </c>
      <c r="H15" s="962" t="s">
        <v>519</v>
      </c>
      <c r="I15" s="964" t="s">
        <v>520</v>
      </c>
      <c r="J15" s="965"/>
    </row>
    <row r="16" spans="1:15" x14ac:dyDescent="0.2">
      <c r="A16" s="504"/>
      <c r="B16" s="505"/>
      <c r="C16" s="505"/>
      <c r="D16" s="506"/>
      <c r="E16" s="506"/>
      <c r="F16" s="506"/>
      <c r="G16" s="961"/>
      <c r="H16" s="963"/>
      <c r="I16" s="521" t="s">
        <v>521</v>
      </c>
      <c r="J16" s="642" t="s">
        <v>522</v>
      </c>
      <c r="L16" s="960" t="s">
        <v>518</v>
      </c>
      <c r="M16" s="962" t="s">
        <v>519</v>
      </c>
      <c r="N16" s="1022" t="s">
        <v>520</v>
      </c>
      <c r="O16" s="1022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961"/>
      <c r="M17" s="963"/>
      <c r="N17" s="521" t="s">
        <v>521</v>
      </c>
      <c r="O17" s="709" t="s">
        <v>522</v>
      </c>
    </row>
    <row r="18" spans="1:15" ht="15" customHeight="1" x14ac:dyDescent="0.2">
      <c r="A18" s="523"/>
      <c r="B18" s="966" t="s">
        <v>523</v>
      </c>
      <c r="C18" s="966"/>
      <c r="D18" s="966"/>
      <c r="E18" s="966"/>
      <c r="F18" s="966"/>
      <c r="G18" s="966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966" t="s">
        <v>524</v>
      </c>
      <c r="C19" s="967"/>
      <c r="D19" s="967"/>
      <c r="E19" s="967"/>
      <c r="F19" s="967"/>
      <c r="G19" s="967"/>
      <c r="H19" s="968"/>
      <c r="I19" s="968"/>
      <c r="J19" s="968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69" t="s">
        <v>444</v>
      </c>
      <c r="G20" s="970"/>
      <c r="H20" s="969" t="s">
        <v>445</v>
      </c>
      <c r="I20" s="970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960" t="s">
        <v>518</v>
      </c>
      <c r="M22" s="962" t="s">
        <v>519</v>
      </c>
      <c r="N22" s="1022" t="s">
        <v>520</v>
      </c>
      <c r="O22" s="1022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961"/>
      <c r="M23" s="963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51"/>
      <c r="D809" s="951"/>
      <c r="E809" s="951"/>
      <c r="F809" s="951"/>
      <c r="G809" s="951"/>
      <c r="H809" s="951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49" t="s">
        <v>561</v>
      </c>
      <c r="T809" s="949"/>
      <c r="U809" s="949"/>
      <c r="V809" s="949"/>
      <c r="W809" s="949"/>
      <c r="X809" s="949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50" t="s">
        <v>551</v>
      </c>
      <c r="C810" s="950"/>
      <c r="D810" s="950"/>
      <c r="E810" s="950"/>
      <c r="F810" s="950"/>
      <c r="G810" s="950"/>
      <c r="H810" s="950"/>
      <c r="I810" s="950"/>
      <c r="J810" s="950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51"/>
      <c r="D811" s="951"/>
      <c r="E811" s="951"/>
      <c r="F811" s="951"/>
      <c r="G811" s="951"/>
      <c r="H811" s="951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49" t="s">
        <v>564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48"/>
      <c r="C814" s="948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47"/>
      <c r="C818" s="947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48"/>
      <c r="C822" s="948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R809:R812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21"/>
      <c r="B1" s="1021"/>
      <c r="C1" s="1021"/>
      <c r="D1" s="1021"/>
      <c r="E1" s="739"/>
      <c r="F1" s="739"/>
      <c r="G1" s="739"/>
      <c r="H1" s="1008" t="s">
        <v>525</v>
      </c>
      <c r="I1" s="1008"/>
      <c r="J1" s="1008"/>
      <c r="K1" s="1008"/>
      <c r="L1" s="1008"/>
    </row>
    <row r="2" spans="1:12" x14ac:dyDescent="0.25">
      <c r="A2" s="739"/>
      <c r="B2" s="739"/>
      <c r="C2" s="739"/>
      <c r="D2" s="739"/>
      <c r="E2" s="739"/>
      <c r="F2" s="739"/>
      <c r="G2" s="739"/>
      <c r="H2" s="1008" t="s">
        <v>526</v>
      </c>
      <c r="I2" s="1008"/>
      <c r="J2" s="1008"/>
      <c r="K2" s="1008"/>
      <c r="L2" s="1008"/>
    </row>
    <row r="3" spans="1:12" x14ac:dyDescent="0.25">
      <c r="A3" s="739"/>
      <c r="B3" s="739"/>
      <c r="C3" s="739"/>
      <c r="D3" s="739"/>
      <c r="E3" s="739"/>
      <c r="F3" s="739"/>
      <c r="G3" s="739"/>
      <c r="H3" s="1008" t="s">
        <v>527</v>
      </c>
      <c r="I3" s="1008"/>
      <c r="J3" s="1008"/>
      <c r="K3" s="1008"/>
      <c r="L3" s="1008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019" t="s">
        <v>528</v>
      </c>
      <c r="L4" s="1020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008" t="s">
        <v>501</v>
      </c>
      <c r="J5" s="1008"/>
      <c r="K5" s="1019">
        <v>322005</v>
      </c>
      <c r="L5" s="1020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013" t="s">
        <v>504</v>
      </c>
      <c r="C7" s="1013"/>
      <c r="D7" s="1013"/>
      <c r="E7" s="1013"/>
      <c r="F7" s="1013"/>
      <c r="G7" s="1013"/>
      <c r="H7" s="1013"/>
      <c r="I7" s="1013"/>
      <c r="J7" s="736" t="s">
        <v>505</v>
      </c>
      <c r="K7" s="990">
        <v>58306175</v>
      </c>
      <c r="L7" s="1014"/>
    </row>
    <row r="8" spans="1:12" ht="15.75" customHeight="1" x14ac:dyDescent="0.25">
      <c r="A8" s="599"/>
      <c r="B8" s="1015" t="s">
        <v>507</v>
      </c>
      <c r="C8" s="1015"/>
      <c r="D8" s="1015"/>
      <c r="E8" s="1015"/>
      <c r="F8" s="1015"/>
      <c r="G8" s="1015"/>
      <c r="H8" s="1015"/>
      <c r="I8" s="1015"/>
      <c r="J8" s="739"/>
      <c r="K8" s="737"/>
      <c r="L8" s="738"/>
    </row>
    <row r="9" spans="1:12" ht="42.75" customHeight="1" x14ac:dyDescent="0.25">
      <c r="A9" s="599" t="s">
        <v>508</v>
      </c>
      <c r="B9" s="1013" t="s">
        <v>529</v>
      </c>
      <c r="C9" s="1013"/>
      <c r="D9" s="1013"/>
      <c r="E9" s="1013"/>
      <c r="F9" s="1013"/>
      <c r="G9" s="1013"/>
      <c r="H9" s="1013"/>
      <c r="I9" s="1013"/>
      <c r="J9" s="736" t="s">
        <v>505</v>
      </c>
      <c r="K9" s="1016">
        <v>47569575</v>
      </c>
      <c r="L9" s="1017"/>
    </row>
    <row r="10" spans="1:12" ht="12.75" customHeight="1" x14ac:dyDescent="0.25">
      <c r="A10" s="599"/>
      <c r="B10" s="1015" t="s">
        <v>507</v>
      </c>
      <c r="C10" s="1015"/>
      <c r="D10" s="1015"/>
      <c r="E10" s="1015"/>
      <c r="F10" s="1015"/>
      <c r="G10" s="1015"/>
      <c r="H10" s="1015"/>
      <c r="I10" s="1015"/>
      <c r="J10" s="739"/>
      <c r="K10" s="737"/>
      <c r="L10" s="738"/>
    </row>
    <row r="11" spans="1:12" ht="35.25" customHeight="1" x14ac:dyDescent="0.25">
      <c r="A11" s="599" t="s">
        <v>556</v>
      </c>
      <c r="B11" s="1013" t="s">
        <v>558</v>
      </c>
      <c r="C11" s="1013"/>
      <c r="D11" s="1013"/>
      <c r="E11" s="1013"/>
      <c r="F11" s="1013"/>
      <c r="G11" s="1013"/>
      <c r="H11" s="1013"/>
      <c r="I11" s="1013"/>
      <c r="J11" s="736"/>
      <c r="K11" s="1016" t="str">
        <f>IF([3]Source!Y15&lt;&gt;"",[3]Source!Y15," ")</f>
        <v xml:space="preserve"> </v>
      </c>
      <c r="L11" s="1017"/>
    </row>
    <row r="12" spans="1:12" x14ac:dyDescent="0.25">
      <c r="A12" s="602"/>
      <c r="B12" s="1015" t="s">
        <v>530</v>
      </c>
      <c r="C12" s="1015"/>
      <c r="D12" s="1015"/>
      <c r="E12" s="1015"/>
      <c r="F12" s="1015"/>
      <c r="G12" s="1015"/>
      <c r="H12" s="1015"/>
      <c r="I12" s="1015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008" t="s">
        <v>531</v>
      </c>
      <c r="I14" s="1008"/>
      <c r="J14" s="1018"/>
      <c r="K14" s="1019" t="str">
        <f>IF([3]Source!AC15&lt;&gt;"",[3]Source!AC15," ")</f>
        <v xml:space="preserve"> </v>
      </c>
      <c r="L14" s="1020"/>
    </row>
    <row r="15" spans="1:12" x14ac:dyDescent="0.25">
      <c r="A15" s="739"/>
      <c r="B15" s="739"/>
      <c r="C15" s="739"/>
      <c r="D15" s="739"/>
      <c r="E15" s="1008" t="s">
        <v>532</v>
      </c>
      <c r="F15" s="1008"/>
      <c r="G15" s="1008"/>
      <c r="H15" s="1008"/>
      <c r="I15" s="1009" t="s">
        <v>514</v>
      </c>
      <c r="J15" s="1010"/>
      <c r="K15" s="1011" t="s">
        <v>515</v>
      </c>
      <c r="L15" s="1012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997" t="s">
        <v>516</v>
      </c>
      <c r="J16" s="998"/>
      <c r="K16" s="992">
        <v>45198</v>
      </c>
      <c r="L16" s="993"/>
    </row>
    <row r="17" spans="1:30" x14ac:dyDescent="0.25">
      <c r="A17" s="739"/>
      <c r="B17" s="739"/>
      <c r="C17" s="739"/>
      <c r="D17" s="739"/>
      <c r="E17" s="1023" t="s">
        <v>581</v>
      </c>
      <c r="F17" s="1023"/>
      <c r="G17" s="1023"/>
      <c r="H17" s="1023"/>
      <c r="I17" s="1024" t="s">
        <v>514</v>
      </c>
      <c r="J17" s="1025"/>
      <c r="K17" s="1026" t="s">
        <v>582</v>
      </c>
      <c r="L17" s="1027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028" t="s">
        <v>516</v>
      </c>
      <c r="J18" s="1029"/>
      <c r="K18" s="1030">
        <v>45370</v>
      </c>
      <c r="L18" s="1031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999" t="s">
        <v>533</v>
      </c>
      <c r="F20" s="1000"/>
      <c r="G20" s="999" t="s">
        <v>534</v>
      </c>
      <c r="H20" s="1003"/>
      <c r="I20" s="999" t="s">
        <v>520</v>
      </c>
      <c r="J20" s="1000"/>
      <c r="K20" s="1000"/>
      <c r="L20" s="1003"/>
    </row>
    <row r="21" spans="1:30" s="606" customFormat="1" x14ac:dyDescent="0.2">
      <c r="A21" s="605"/>
      <c r="B21" s="605"/>
      <c r="C21" s="605"/>
      <c r="D21" s="605"/>
      <c r="E21" s="1001"/>
      <c r="F21" s="1002"/>
      <c r="G21" s="1001"/>
      <c r="H21" s="1004"/>
      <c r="I21" s="1005" t="s">
        <v>521</v>
      </c>
      <c r="J21" s="1006"/>
      <c r="K21" s="1005" t="s">
        <v>522</v>
      </c>
      <c r="L21" s="1007"/>
    </row>
    <row r="22" spans="1:30" x14ac:dyDescent="0.25">
      <c r="A22" s="739"/>
      <c r="B22" s="739"/>
      <c r="C22" s="739"/>
      <c r="D22" s="739"/>
      <c r="E22" s="990">
        <v>4</v>
      </c>
      <c r="F22" s="991"/>
      <c r="G22" s="992">
        <v>45463</v>
      </c>
      <c r="H22" s="993"/>
      <c r="I22" s="992">
        <v>45436</v>
      </c>
      <c r="J22" s="994"/>
      <c r="K22" s="992">
        <f>G22</f>
        <v>45463</v>
      </c>
      <c r="L22" s="993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995" t="s">
        <v>535</v>
      </c>
      <c r="B25" s="995"/>
      <c r="C25" s="995"/>
      <c r="D25" s="995"/>
      <c r="E25" s="995"/>
      <c r="F25" s="995"/>
      <c r="G25" s="995"/>
      <c r="H25" s="995"/>
      <c r="I25" s="995"/>
      <c r="J25" s="995"/>
      <c r="K25" s="995"/>
      <c r="L25" s="995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996" t="s">
        <v>536</v>
      </c>
      <c r="B28" s="996" t="s">
        <v>537</v>
      </c>
      <c r="C28" s="996"/>
      <c r="D28" s="996"/>
      <c r="E28" s="996"/>
      <c r="F28" s="996" t="s">
        <v>538</v>
      </c>
      <c r="G28" s="996" t="s">
        <v>539</v>
      </c>
      <c r="H28" s="996"/>
      <c r="I28" s="996"/>
      <c r="J28" s="996"/>
      <c r="K28" s="996"/>
      <c r="L28" s="996"/>
      <c r="M28" s="595" t="s">
        <v>584</v>
      </c>
      <c r="N28" s="748">
        <f>N26-R33*1.2</f>
        <v>28681393.574714854</v>
      </c>
      <c r="O28" s="747">
        <f>'[5]вдц+кс-6'!AT788</f>
        <v>28768564.571298383</v>
      </c>
      <c r="P28" s="748">
        <f>N28-O28</f>
        <v>-87170.996583528817</v>
      </c>
    </row>
    <row r="29" spans="1:30" ht="15" customHeight="1" x14ac:dyDescent="0.25">
      <c r="A29" s="996"/>
      <c r="B29" s="996"/>
      <c r="C29" s="996"/>
      <c r="D29" s="996"/>
      <c r="E29" s="996"/>
      <c r="F29" s="996"/>
      <c r="G29" s="996" t="s">
        <v>540</v>
      </c>
      <c r="H29" s="996"/>
      <c r="I29" s="996" t="s">
        <v>541</v>
      </c>
      <c r="J29" s="996"/>
      <c r="K29" s="996" t="s">
        <v>542</v>
      </c>
      <c r="L29" s="996"/>
    </row>
    <row r="30" spans="1:30" ht="15" customHeight="1" x14ac:dyDescent="0.25">
      <c r="A30" s="996"/>
      <c r="B30" s="996"/>
      <c r="C30" s="996"/>
      <c r="D30" s="996"/>
      <c r="E30" s="996"/>
      <c r="F30" s="996"/>
      <c r="G30" s="996"/>
      <c r="H30" s="996"/>
      <c r="I30" s="996"/>
      <c r="J30" s="996"/>
      <c r="K30" s="996"/>
      <c r="L30" s="996"/>
    </row>
    <row r="31" spans="1:30" ht="15" customHeight="1" x14ac:dyDescent="0.25">
      <c r="A31" s="996"/>
      <c r="B31" s="996"/>
      <c r="C31" s="996"/>
      <c r="D31" s="996"/>
      <c r="E31" s="996"/>
      <c r="F31" s="996"/>
      <c r="G31" s="996"/>
      <c r="H31" s="996"/>
      <c r="I31" s="996"/>
      <c r="J31" s="996"/>
      <c r="K31" s="996"/>
      <c r="L31" s="996"/>
    </row>
    <row r="32" spans="1:30" ht="15.75" customHeight="1" x14ac:dyDescent="0.25">
      <c r="A32" s="741">
        <v>1</v>
      </c>
      <c r="B32" s="985">
        <v>2</v>
      </c>
      <c r="C32" s="985"/>
      <c r="D32" s="985"/>
      <c r="E32" s="985"/>
      <c r="F32" s="741">
        <v>3</v>
      </c>
      <c r="G32" s="985">
        <v>4</v>
      </c>
      <c r="H32" s="985"/>
      <c r="I32" s="985">
        <v>5</v>
      </c>
      <c r="J32" s="985"/>
      <c r="K32" s="985">
        <v>6</v>
      </c>
      <c r="L32" s="985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986" t="s">
        <v>543</v>
      </c>
      <c r="C33" s="986"/>
      <c r="D33" s="986"/>
      <c r="E33" s="986"/>
      <c r="F33" s="611"/>
      <c r="G33" s="1032">
        <f>I33</f>
        <v>37863026.596070953</v>
      </c>
      <c r="H33" s="1033"/>
      <c r="I33" s="1032">
        <f>N33+O33+P33+Q33</f>
        <v>37863026.596070953</v>
      </c>
      <c r="J33" s="1033"/>
      <c r="K33" s="989">
        <f>Q33</f>
        <v>6530941.5450000009</v>
      </c>
      <c r="L33" s="989"/>
      <c r="M33" s="675">
        <f>'[5]кс-2 №4'!J550/1.2</f>
        <v>894826.68333333335</v>
      </c>
      <c r="N33" s="613">
        <f>'кс-3 №1'!K31</f>
        <v>11924464.765711978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37863026.596070953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982" t="s">
        <v>586</v>
      </c>
      <c r="C34" s="982"/>
      <c r="D34" s="982"/>
      <c r="E34" s="982"/>
      <c r="F34" s="740"/>
      <c r="G34" s="980"/>
      <c r="H34" s="980"/>
      <c r="I34" s="980"/>
      <c r="J34" s="980"/>
      <c r="K34" s="981">
        <f>K33</f>
        <v>6530941.5450000009</v>
      </c>
      <c r="L34" s="981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977" t="s">
        <v>544</v>
      </c>
      <c r="B35" s="977"/>
      <c r="C35" s="977"/>
      <c r="D35" s="977"/>
      <c r="E35" s="977"/>
      <c r="F35" s="977"/>
      <c r="G35" s="1034">
        <f>G33</f>
        <v>37863026.596070953</v>
      </c>
      <c r="H35" s="1035"/>
      <c r="I35" s="1034">
        <f>I33</f>
        <v>37863026.596070953</v>
      </c>
      <c r="J35" s="1035"/>
      <c r="K35" s="983">
        <f>K33</f>
        <v>6530941.5450000009</v>
      </c>
      <c r="L35" s="984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971" t="s">
        <v>545</v>
      </c>
      <c r="B36" s="971"/>
      <c r="C36" s="971"/>
      <c r="D36" s="971"/>
      <c r="E36" s="971"/>
      <c r="F36" s="971"/>
      <c r="G36" s="981"/>
      <c r="H36" s="981"/>
      <c r="I36" s="981"/>
      <c r="J36" s="981"/>
      <c r="K36" s="981">
        <f>0.2*K35</f>
        <v>1306188.3090000004</v>
      </c>
      <c r="L36" s="981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977" t="s">
        <v>546</v>
      </c>
      <c r="B37" s="977"/>
      <c r="C37" s="977"/>
      <c r="D37" s="977"/>
      <c r="E37" s="977"/>
      <c r="F37" s="977"/>
      <c r="G37" s="979"/>
      <c r="H37" s="979"/>
      <c r="I37" s="979"/>
      <c r="J37" s="979"/>
      <c r="K37" s="979">
        <f>K35+K36</f>
        <v>7837129.8540000012</v>
      </c>
      <c r="L37" s="979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971" t="s">
        <v>568</v>
      </c>
      <c r="B38" s="971"/>
      <c r="C38" s="971"/>
      <c r="D38" s="971"/>
      <c r="E38" s="971"/>
      <c r="F38" s="971"/>
      <c r="G38" s="972">
        <v>24980510.420000002</v>
      </c>
      <c r="H38" s="972"/>
      <c r="I38" s="972">
        <v>24980510.420000002</v>
      </c>
      <c r="J38" s="972"/>
      <c r="K38" s="973">
        <f>0.5498*K37</f>
        <v>4308853.9937292002</v>
      </c>
      <c r="L38" s="973"/>
    </row>
    <row r="39" spans="1:30" s="615" customFormat="1" ht="15.75" customHeight="1" x14ac:dyDescent="0.2">
      <c r="A39" s="977" t="s">
        <v>547</v>
      </c>
      <c r="B39" s="977"/>
      <c r="C39" s="977"/>
      <c r="D39" s="977"/>
      <c r="E39" s="977"/>
      <c r="F39" s="977"/>
      <c r="G39" s="978"/>
      <c r="H39" s="978"/>
      <c r="I39" s="978"/>
      <c r="J39" s="978"/>
      <c r="K39" s="979">
        <f>K37-K38</f>
        <v>3528275.860270801</v>
      </c>
      <c r="L39" s="979"/>
    </row>
    <row r="40" spans="1:30" s="615" customFormat="1" ht="15.75" customHeight="1" x14ac:dyDescent="0.2">
      <c r="A40" s="971" t="s">
        <v>383</v>
      </c>
      <c r="B40" s="971"/>
      <c r="C40" s="971"/>
      <c r="D40" s="971"/>
      <c r="E40" s="971"/>
      <c r="F40" s="971"/>
      <c r="G40" s="972"/>
      <c r="H40" s="972"/>
      <c r="I40" s="972"/>
      <c r="J40" s="972"/>
      <c r="K40" s="973">
        <f>K39/6</f>
        <v>588045.97671180021</v>
      </c>
      <c r="L40" s="973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975" t="s">
        <v>554</v>
      </c>
      <c r="C47" s="975"/>
      <c r="D47" s="975"/>
      <c r="E47" s="975"/>
      <c r="F47" s="975"/>
      <c r="G47" s="975"/>
      <c r="H47" s="975"/>
      <c r="I47" s="626"/>
      <c r="J47" s="976" t="s">
        <v>555</v>
      </c>
      <c r="K47" s="976"/>
      <c r="L47" s="976"/>
    </row>
    <row r="48" spans="1:30" x14ac:dyDescent="0.25">
      <c r="A48" s="739"/>
      <c r="B48" s="739"/>
      <c r="C48" s="627"/>
      <c r="D48" s="627"/>
      <c r="E48" s="974" t="s">
        <v>551</v>
      </c>
      <c r="F48" s="974"/>
      <c r="G48" s="974"/>
      <c r="H48" s="974"/>
      <c r="I48" s="974"/>
      <c r="J48" s="974" t="s">
        <v>552</v>
      </c>
      <c r="K48" s="974"/>
      <c r="L48" s="974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975" t="s">
        <v>549</v>
      </c>
      <c r="C51" s="975"/>
      <c r="D51" s="975"/>
      <c r="E51" s="975"/>
      <c r="F51" s="975"/>
      <c r="G51" s="975"/>
      <c r="H51" s="975"/>
      <c r="I51" s="626"/>
      <c r="J51" s="976" t="s">
        <v>550</v>
      </c>
      <c r="K51" s="976"/>
      <c r="L51" s="976"/>
    </row>
    <row r="52" spans="1:12" x14ac:dyDescent="0.25">
      <c r="A52" s="739"/>
      <c r="B52" s="739"/>
      <c r="C52" s="627"/>
      <c r="D52" s="627"/>
      <c r="E52" s="974" t="s">
        <v>551</v>
      </c>
      <c r="F52" s="974"/>
      <c r="G52" s="974"/>
      <c r="H52" s="974"/>
      <c r="I52" s="974"/>
      <c r="J52" s="974" t="s">
        <v>552</v>
      </c>
      <c r="K52" s="974"/>
      <c r="L52" s="974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25</vt:i4>
      </vt:variant>
    </vt:vector>
  </HeadingPairs>
  <TitlesOfParts>
    <vt:vector size="44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вдц+кс-6 (корр)</vt:lpstr>
      <vt:lpstr>кс-3 №5</vt:lpstr>
      <vt:lpstr>корр. кс-2 №1 </vt:lpstr>
      <vt:lpstr>корр. кс-2№2 </vt:lpstr>
      <vt:lpstr>корр. кс-2№3 </vt:lpstr>
      <vt:lpstr>корр. кс-2 №4</vt:lpstr>
      <vt:lpstr>кс-3</vt:lpstr>
      <vt:lpstr>кс-2 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'вдц+кс-6'!Область_печати</vt:lpstr>
      <vt:lpstr>'вдц+кс-6 (корр)'!Область_печати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 (2)'!Область_печати</vt:lpstr>
      <vt:lpstr>'кс-2 №1'!Область_печати</vt:lpstr>
      <vt:lpstr>'кс-2 №4'!Область_печати</vt:lpstr>
      <vt:lpstr>'кс-2 №5'!Область_печати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2024-10-09T08:06:36Z</dcterms:modified>
</cp:coreProperties>
</file>