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Термостат\"/>
    </mc:Choice>
  </mc:AlternateContent>
  <xr:revisionPtr revIDLastSave="0" documentId="13_ncr:1_{710AA2D0-CA30-4210-8170-5B56A3666E68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оригинал" sheetId="1" r:id="rId1"/>
    <sheet name="прил. к ДС + дав. мат." sheetId="2" r:id="rId2"/>
    <sheet name="кс-3№1" sheetId="8" r:id="rId3"/>
    <sheet name="кс-2 №1" sheetId="6" r:id="rId4"/>
    <sheet name="кс-6а" sheetId="7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xlnm._FilterDatabase" localSheetId="3" hidden="1">'кс-2 №1'!$A$28:$B$61</definedName>
    <definedName name="_xlnm._FilterDatabase" localSheetId="4" hidden="1">'кс-6а'!$A$2:$O$35</definedName>
    <definedName name="Excel_BuiltIn__FilterDatabase_4" localSheetId="3">#REF!</definedName>
    <definedName name="Excel_BuiltIn__FilterDatabase_4" localSheetId="4">#REF!</definedName>
    <definedName name="Excel_BuiltIn__FilterDatabase_4">#REF!</definedName>
    <definedName name="Excel_BuiltIn_Print_Area" localSheetId="3">#REF!</definedName>
    <definedName name="Excel_BuiltIn_Print_Area" localSheetId="4">#REF!</definedName>
    <definedName name="Excel_BuiltIn_Print_Area">#REF!</definedName>
    <definedName name="Excel_BuiltIn_Print_Area_1" localSheetId="3">#REF!</definedName>
    <definedName name="Excel_BuiltIn_Print_Area_1" localSheetId="4">#REF!</definedName>
    <definedName name="Excel_BuiltIn_Print_Area_1">#REF!</definedName>
    <definedName name="Excel_BuiltIn_Print_Area_13" localSheetId="3">#REF!</definedName>
    <definedName name="Excel_BuiltIn_Print_Area_13" localSheetId="4">#REF!</definedName>
    <definedName name="Excel_BuiltIn_Print_Area_13">#REF!</definedName>
    <definedName name="Excel_BuiltIn_Print_Area_2" localSheetId="3">#REF!</definedName>
    <definedName name="Excel_BuiltIn_Print_Area_2" localSheetId="4">#REF!</definedName>
    <definedName name="Excel_BuiltIn_Print_Area_2">#REF!</definedName>
    <definedName name="Excel_BuiltIn_Print_Area_3" localSheetId="3">#REF!</definedName>
    <definedName name="Excel_BuiltIn_Print_Area_3" localSheetId="4">#REF!</definedName>
    <definedName name="Excel_BuiltIn_Print_Area_3">#REF!</definedName>
    <definedName name="Excel_BuiltIn_Print_Area_4" localSheetId="3">#REF!</definedName>
    <definedName name="Excel_BuiltIn_Print_Area_4" localSheetId="4">#REF!</definedName>
    <definedName name="Excel_BuiltIn_Print_Area_4">#REF!</definedName>
    <definedName name="Excel_BuiltIn_Print_Area_5" localSheetId="3">#REF!</definedName>
    <definedName name="Excel_BuiltIn_Print_Area_5" localSheetId="4">#REF!</definedName>
    <definedName name="Excel_BuiltIn_Print_Area_5">#REF!</definedName>
    <definedName name="Excel_BuiltIn_Print_Area_6" localSheetId="3">#REF!</definedName>
    <definedName name="Excel_BuiltIn_Print_Area_6" localSheetId="4">#REF!</definedName>
    <definedName name="Excel_BuiltIn_Print_Area_6">#REF!</definedName>
    <definedName name="Excel_BuiltIn_Print_Area_7" localSheetId="3">#REF!</definedName>
    <definedName name="Excel_BuiltIn_Print_Area_7" localSheetId="4">#REF!</definedName>
    <definedName name="Excel_BuiltIn_Print_Area_7">#REF!</definedName>
    <definedName name="Excel_BuiltIn_Print_Area_8" localSheetId="3">#REF!</definedName>
    <definedName name="Excel_BuiltIn_Print_Area_8" localSheetId="4">#REF!</definedName>
    <definedName name="Excel_BuiltIn_Print_Area_8">#REF!</definedName>
    <definedName name="Excel_BuiltIn_Print_Titles" localSheetId="3">#REF!</definedName>
    <definedName name="Excel_BuiltIn_Print_Titles" localSheetId="4">#REF!</definedName>
    <definedName name="Excel_BuiltIn_Print_Titles">#REF!</definedName>
    <definedName name="Fuck" localSheetId="3">#REF!</definedName>
    <definedName name="Fuck" localSheetId="4">#REF!</definedName>
    <definedName name="Fuck">#REF!</definedName>
    <definedName name="k">'[2]Текущие показатели'!$A$2</definedName>
    <definedName name="VES" localSheetId="3">#REF!</definedName>
    <definedName name="VES" localSheetId="4">#REF!</definedName>
    <definedName name="VES">#REF!</definedName>
    <definedName name="Z_32BE0561_3E43_11D1_AA21_0080C83F6713_.wvu.FilterData" localSheetId="3" hidden="1">#REF!</definedName>
    <definedName name="Z_32BE0561_3E43_11D1_AA21_0080C83F6713_.wvu.FilterData" localSheetId="4" hidden="1">#REF!</definedName>
    <definedName name="Z_32BE0561_3E43_11D1_AA21_0080C83F6713_.wvu.FilterData" hidden="1">#REF!</definedName>
    <definedName name="Z_32BE0561_3E43_11D1_AA21_0080C83F6713_.wvu.Rows" localSheetId="3" hidden="1">#REF!</definedName>
    <definedName name="Z_32BE0561_3E43_11D1_AA21_0080C83F6713_.wvu.Rows" localSheetId="4" hidden="1">#REF!</definedName>
    <definedName name="Z_32BE0561_3E43_11D1_AA21_0080C83F6713_.wvu.Rows" hidden="1">#REF!</definedName>
    <definedName name="Z_361DAB21_3E43_11D1_9921_000021579852_.wvu.FilterData" localSheetId="3" hidden="1">#REF!</definedName>
    <definedName name="Z_361DAB21_3E43_11D1_9921_000021579852_.wvu.FilterData" localSheetId="4" hidden="1">#REF!</definedName>
    <definedName name="Z_361DAB21_3E43_11D1_9921_000021579852_.wvu.FilterData" hidden="1">#REF!</definedName>
    <definedName name="Z_6DAEFF01_3E3C_11D1_9921_000021579852_.wvu.FilterData" localSheetId="3" hidden="1">#REF!</definedName>
    <definedName name="Z_6DAEFF01_3E3C_11D1_9921_000021579852_.wvu.FilterData" localSheetId="4" hidden="1">#REF!</definedName>
    <definedName name="Z_6DAEFF01_3E3C_11D1_9921_000021579852_.wvu.FilterData" hidden="1">#REF!</definedName>
    <definedName name="Z_6DAEFF01_3E3C_11D1_9921_000021579852_.wvu.Rows" localSheetId="3" hidden="1">#REF!</definedName>
    <definedName name="Z_6DAEFF01_3E3C_11D1_9921_000021579852_.wvu.Rows" localSheetId="4" hidden="1">#REF!</definedName>
    <definedName name="Z_6DAEFF01_3E3C_11D1_9921_000021579852_.wvu.Rows" hidden="1">#REF!</definedName>
    <definedName name="Z_7F3F38C1_B38F_11D1_B73A_0080C83F5DB9_.wvu.FilterData" localSheetId="3" hidden="1">#REF!</definedName>
    <definedName name="Z_7F3F38C1_B38F_11D1_B73A_0080C83F5DB9_.wvu.FilterData" localSheetId="4" hidden="1">#REF!</definedName>
    <definedName name="Z_7F3F38C1_B38F_11D1_B73A_0080C83F5DB9_.wvu.FilterData" hidden="1">#REF!</definedName>
    <definedName name="_xlnm.Database" localSheetId="3">#REF!</definedName>
    <definedName name="_xlnm.Database" localSheetId="4">#REF!</definedName>
    <definedName name="_xlnm.Database">#REF!</definedName>
    <definedName name="БИРЖА">'[3]исх дан'!$B$4</definedName>
    <definedName name="БИРЖА2" localSheetId="3">'[3]исх дан'!#REF!</definedName>
    <definedName name="БИРЖА2" localSheetId="4">'[3]исх дан'!#REF!</definedName>
    <definedName name="БИРЖА2">'[3]исх дан'!#REF!</definedName>
    <definedName name="вид_сметы">[4]база!$G$1:$G$65536</definedName>
    <definedName name="выдал">[4]база!$E$1:$E$65536</definedName>
    <definedName name="граница">'[3]исх дан'!$B$6</definedName>
    <definedName name="д" localSheetId="3">#REF!</definedName>
    <definedName name="д" localSheetId="4">#REF!</definedName>
    <definedName name="д">#REF!</definedName>
    <definedName name="Дополнение01">[5]Смета!$I$1:$Q$65536,[5]Смета!$AA$1:$CK$65536</definedName>
    <definedName name="Дополнение02">[5]Смета!$I$1:$Z$65536,[5]Смета!$AJ$1:$CK$65536</definedName>
    <definedName name="Дополнение03">[5]Смета!$I$1:$AI$65536,[5]Смета!$AS$1:$AS$65536,[5]Смета!$AT$1:$CK$65536</definedName>
    <definedName name="Дополнение04">[5]Смета!$I$1:$AR$65536,[5]Смета!$BB$1:$CK$65536</definedName>
    <definedName name="Дополнение05">[5]Смета!$I$1:$BA$65536,[5]Смета!$BK$1:$CK$65536</definedName>
    <definedName name="Дополнение06">[5]Смета!$I$1:$BJ$65536,[5]Смета!$BT$1:$CK$65536</definedName>
    <definedName name="Дополнение07">[5]Смета!$I$1:$BS$65536,[5]Смета!$CC$1:$CK$65536</definedName>
    <definedName name="Дост_Кавказ" localSheetId="3">[6]Кабель!#REF!</definedName>
    <definedName name="Дост_Кавказ" localSheetId="4">[6]Кабель!#REF!</definedName>
    <definedName name="Дост_Кавказ">[6]Кабель!#REF!</definedName>
    <definedName name="Дост_Промсервис">[6]Кабель!$BR$9</definedName>
    <definedName name="Доставка_Алюр" localSheetId="3">#REF!</definedName>
    <definedName name="Доставка_Алюр" localSheetId="4">#REF!</definedName>
    <definedName name="Доставка_Алюр">#REF!</definedName>
    <definedName name="доставка_андромеда" localSheetId="3">#REF!</definedName>
    <definedName name="доставка_андромеда" localSheetId="4">#REF!</definedName>
    <definedName name="доставка_андромеда">#REF!</definedName>
    <definedName name="доставка_ВИМкабель" localSheetId="3">#REF!</definedName>
    <definedName name="доставка_ВИМкабель" localSheetId="4">#REF!</definedName>
    <definedName name="доставка_ВИМкабель">#REF!</definedName>
    <definedName name="Доставка_Дилявер" localSheetId="3">#REF!</definedName>
    <definedName name="Доставка_Дилявер" localSheetId="4">#REF!</definedName>
    <definedName name="Доставка_Дилявер">#REF!</definedName>
    <definedName name="доставка_кавказ" localSheetId="3">#REF!</definedName>
    <definedName name="доставка_кавказ" localSheetId="4">#REF!</definedName>
    <definedName name="доставка_кавказ">#REF!</definedName>
    <definedName name="заказчики">[4]база!$A$1:$A$65536</definedName>
    <definedName name="Заключение">[7]Списки!$I$2:$I$4</definedName>
    <definedName name="к1" localSheetId="3">#REF!</definedName>
    <definedName name="к1" localSheetId="4">#REF!</definedName>
    <definedName name="к1">#REF!</definedName>
    <definedName name="к2" localSheetId="3">#REF!</definedName>
    <definedName name="к2" localSheetId="4">#REF!</definedName>
    <definedName name="к2">#REF!</definedName>
    <definedName name="к3" localSheetId="3">#REF!</definedName>
    <definedName name="к3" localSheetId="4">#REF!</definedName>
    <definedName name="к3">#REF!</definedName>
    <definedName name="Код_1" localSheetId="3">[5]Смета!#REF!</definedName>
    <definedName name="Код_1" localSheetId="4">[5]Смета!#REF!</definedName>
    <definedName name="Код_1">[5]Смета!#REF!</definedName>
    <definedName name="Кольч">'[3]исх дан'!$B$12</definedName>
    <definedName name="КОЛЬЧ_АВББШВ" localSheetId="3">'[3]исх дан'!#REF!</definedName>
    <definedName name="КОЛЬЧ_АВББШВ" localSheetId="4">'[3]исх дан'!#REF!</definedName>
    <definedName name="КОЛЬЧ_АВББШВ">'[3]исх дан'!#REF!</definedName>
    <definedName name="Конец" localSheetId="3">#REF!</definedName>
    <definedName name="Конец" localSheetId="4">#REF!</definedName>
    <definedName name="Конец">#REF!</definedName>
    <definedName name="конкр150" localSheetId="3">'[3]исх дан'!#REF!</definedName>
    <definedName name="конкр150" localSheetId="4">'[3]исх дан'!#REF!</definedName>
    <definedName name="конкр150">'[3]исх дан'!#REF!</definedName>
    <definedName name="конкр230" localSheetId="3">'[3]исх дан'!#REF!</definedName>
    <definedName name="конкр230" localSheetId="4">'[3]исх дан'!#REF!</definedName>
    <definedName name="конкр230">'[3]исх дан'!#REF!</definedName>
    <definedName name="конкр240" localSheetId="3">'[3]исх дан'!#REF!</definedName>
    <definedName name="конкр240" localSheetId="4">'[3]исх дан'!#REF!</definedName>
    <definedName name="конкр240">'[3]исх дан'!#REF!</definedName>
    <definedName name="КОНТРОЛЬНИК" localSheetId="3">'[3]исх дан'!#REF!</definedName>
    <definedName name="КОНТРОЛЬНИК" localSheetId="4">'[3]исх дан'!#REF!</definedName>
    <definedName name="КОНТРОЛЬНИК">'[3]исх дан'!#REF!</definedName>
    <definedName name="Копилка_объем" localSheetId="3">[5]Материалы!#REF!</definedName>
    <definedName name="Копилка_объем" localSheetId="4">[5]Материалы!#REF!</definedName>
    <definedName name="Копилка_объем">[5]Материалы!#REF!</definedName>
    <definedName name="Копилка_сумма" localSheetId="3">[5]Материалы!#REF!</definedName>
    <definedName name="Копилка_сумма" localSheetId="4">[5]Материалы!#REF!</definedName>
    <definedName name="Копилка_сумма">[5]Материалы!#REF!</definedName>
    <definedName name="КОРОБ_ДОБ_РОЗН" localSheetId="3">'[3]исх дан'!#REF!</definedName>
    <definedName name="КОРОБ_ДОБ_РОЗН" localSheetId="4">'[3]исх дан'!#REF!</definedName>
    <definedName name="КОРОБ_ДОБ_РОЗН">'[3]исх дан'!#REF!</definedName>
    <definedName name="КОРОБ_РФ" localSheetId="3">'[3]исх дан'!#REF!</definedName>
    <definedName name="КОРОБ_РФ" localSheetId="4">'[3]исх дан'!#REF!</definedName>
    <definedName name="КОРОБ_РФ">'[3]исх дан'!#REF!</definedName>
    <definedName name="_xlnm.Criteria" localSheetId="3">#REF!</definedName>
    <definedName name="_xlnm.Criteria" localSheetId="4">#REF!</definedName>
    <definedName name="_xlnm.Criteria">#REF!</definedName>
    <definedName name="КУРС" localSheetId="3">'[3]исх дан'!#REF!</definedName>
    <definedName name="КУРС" localSheetId="4">'[3]исх дан'!#REF!</definedName>
    <definedName name="КУРС">'[3]исх дан'!#REF!</definedName>
    <definedName name="КУРС_2Й_ЛИСТ" localSheetId="3">'[3]исх дан'!#REF!</definedName>
    <definedName name="КУРС_2Й_ЛИСТ" localSheetId="4">'[3]исх дан'!#REF!</definedName>
    <definedName name="КУРС_2Й_ЛИСТ">'[3]исх дан'!#REF!</definedName>
    <definedName name="Курс_Диалин">'[8]Эл-доп'!$U$4</definedName>
    <definedName name="КУРС_ЗАПАЗД" localSheetId="3">'[3]исх дан'!#REF!</definedName>
    <definedName name="КУРС_ЗАПАЗД" localSheetId="4">'[3]исх дан'!#REF!</definedName>
    <definedName name="КУРС_ЗАПАЗД">'[3]исх дан'!#REF!</definedName>
    <definedName name="Курс_ИЭК">'[8]Эл-доп'!$Z$4</definedName>
    <definedName name="КУРС_КОЛЬЧ" localSheetId="3">'[3]исх дан'!#REF!</definedName>
    <definedName name="КУРС_КОЛЬЧ" localSheetId="4">'[3]исх дан'!#REF!</definedName>
    <definedName name="КУРС_КОЛЬЧ">'[3]исх дан'!#REF!</definedName>
    <definedName name="КУРС_ЛУК" localSheetId="3">'[3]исх дан'!#REF!</definedName>
    <definedName name="КУРС_ЛУК" localSheetId="4">'[3]исх дан'!#REF!</definedName>
    <definedName name="КУРС_ЛУК">'[3]исх дан'!#REF!</definedName>
    <definedName name="КУРС_ЛУКИ" localSheetId="3">'[3]исх дан'!#REF!</definedName>
    <definedName name="КУРС_ЛУКИ" localSheetId="4">'[3]исх дан'!#REF!</definedName>
    <definedName name="КУРС_ЛУКИ">'[3]исх дан'!#REF!</definedName>
    <definedName name="КУРС_РК" localSheetId="3">'[3]исх дан'!#REF!</definedName>
    <definedName name="КУРС_РК" localSheetId="4">'[3]исх дан'!#REF!</definedName>
    <definedName name="КУРС_РК">'[3]исх дан'!#REF!</definedName>
    <definedName name="левон_опт" localSheetId="3">#REF!</definedName>
    <definedName name="левон_опт" localSheetId="4">#REF!</definedName>
    <definedName name="левон_опт">#REF!</definedName>
    <definedName name="левон_розн" localSheetId="3">#REF!</definedName>
    <definedName name="левон_розн" localSheetId="4">#REF!</definedName>
    <definedName name="левон_розн">#REF!</definedName>
    <definedName name="лист1" localSheetId="3">[9]Кабель!$A$1:$A$123,[9]Кабель!$GF$1:$GG$123,#REF!,#REF!,[9]Кабель!$A$423:$A$1102,[9]Кабель!$GF$423:$GG$1102</definedName>
    <definedName name="лист1" localSheetId="4">[9]Кабель!$A$1:$A$123,[9]Кабель!$GF$1:$GG$123,#REF!,#REF!,[9]Кабель!$A$423:$A$1102,[9]Кабель!$GF$423:$GG$1102</definedName>
    <definedName name="лист1">[9]Кабель!$A$1:$A$123,[9]Кабель!$GF$1:$GG$123,#REF!,#REF!,[9]Кабель!$A$423:$A$1102,[9]Кабель!$GF$423:$GG$1102</definedName>
    <definedName name="лист1_txt" localSheetId="3">[9]Кабель!$A$10:$A$123,[9]Кабель!$GF$10:$GG$123,#REF!,[9]Кабель!$GF$438:$GG$850</definedName>
    <definedName name="лист1_txt" localSheetId="4">[9]Кабель!$A$10:$A$123,[9]Кабель!$GF$10:$GG$123,#REF!,[9]Кабель!$GF$438:$GG$850</definedName>
    <definedName name="лист1_txt">[9]Кабель!$A$10:$A$123,[9]Кабель!$GF$10:$GG$123,#REF!,[9]Кабель!$GF$438:$GG$850</definedName>
    <definedName name="лист10" localSheetId="3">#REF!,#REF!</definedName>
    <definedName name="лист10" localSheetId="4">#REF!,#REF!</definedName>
    <definedName name="лист10">#REF!,#REF!</definedName>
    <definedName name="лист2" localSheetId="3">[8]Электрика!#REF!,[8]Электрика!#REF!,[8]Электрика!$B$1:$B$24,[8]Электрика!$AY$1:$AZ$24,[8]Электрика!#REF!,[8]Электрика!#REF!</definedName>
    <definedName name="лист2" localSheetId="4">[8]Электрика!#REF!,[8]Электрика!#REF!,[8]Электрика!$B$1:$B$24,[8]Электрика!$AY$1:$AZ$24,[8]Электрика!#REF!,[8]Электрика!#REF!</definedName>
    <definedName name="лист2">[8]Электрика!#REF!,[8]Электрика!#REF!,[8]Электрика!$B$1:$B$24,[8]Электрика!$AY$1:$AZ$24,[8]Электрика!#REF!,[8]Электрика!#REF!</definedName>
    <definedName name="лист2_txt" localSheetId="3">#REF!,[8]Электрика!$A$3:$B$24,[8]Электрика!$AY$3:$AZ$24,[8]Электрика!$AY$69:$AZ$129</definedName>
    <definedName name="лист2_txt" localSheetId="4">#REF!,[8]Электрика!$A$3:$B$24,[8]Электрика!$AY$3:$AZ$24,[8]Электрика!$AY$69:$AZ$129</definedName>
    <definedName name="лист2_txt">#REF!,[8]Электрика!$A$3:$B$24,[8]Электрика!$AY$3:$AZ$24,[8]Электрика!$AY$69:$AZ$129</definedName>
    <definedName name="лист3" localSheetId="3">#REF!,#REF!,#REF!,#REF!,#REF!,#REF!</definedName>
    <definedName name="лист3" localSheetId="4">#REF!,#REF!,#REF!,#REF!,#REF!,#REF!</definedName>
    <definedName name="лист3">#REF!,#REF!,#REF!,#REF!,#REF!,#REF!</definedName>
    <definedName name="лист3_txt" localSheetId="3">#REF!,#REF!,#REF!,#REF!</definedName>
    <definedName name="лист3_txt" localSheetId="4">#REF!,#REF!,#REF!,#REF!</definedName>
    <definedName name="лист3_txt">#REF!,#REF!,#REF!,#REF!</definedName>
    <definedName name="лист4" localSheetId="3">#REF!,#REF!,#REF!,#REF!,#REF!,#REF!</definedName>
    <definedName name="лист4" localSheetId="4">#REF!,#REF!,#REF!,#REF!,#REF!,#REF!</definedName>
    <definedName name="лист4">#REF!,#REF!,#REF!,#REF!,#REF!,#REF!</definedName>
    <definedName name="лист4_txt" localSheetId="3">#REF!,#REF!,#REF!,#REF!</definedName>
    <definedName name="лист4_txt" localSheetId="4">#REF!,#REF!,#REF!,#REF!</definedName>
    <definedName name="лист4_txt">#REF!,#REF!,#REF!,#REF!</definedName>
    <definedName name="лист8" localSheetId="3">#REF!,#REF!</definedName>
    <definedName name="лист8" localSheetId="4">#REF!,#REF!</definedName>
    <definedName name="лист8">#REF!,#REF!</definedName>
    <definedName name="ЛУКИ" localSheetId="3">#REF!</definedName>
    <definedName name="ЛУКИ" localSheetId="4">#REF!</definedName>
    <definedName name="ЛУКИ">#REF!</definedName>
    <definedName name="ЛУКИ_МЕДЬ" localSheetId="3">'[3]исх дан'!#REF!</definedName>
    <definedName name="ЛУКИ_МЕДЬ" localSheetId="4">'[3]исх дан'!#REF!</definedName>
    <definedName name="ЛУКИ_МЕДЬ">'[3]исх дан'!#REF!</definedName>
    <definedName name="Материалы01">[5]Материалы!$G$1:$O$65536,[5]Материалы!$Y$1:$CI$65536</definedName>
    <definedName name="Материалы02">[5]Материалы!$G$1:$X$65536,[5]Материалы!$AH$1:$CI$65536</definedName>
    <definedName name="Материалы03">[5]Материалы!$G$1:$AG$65536,[5]Материалы!$AQ$1:$CI$65536</definedName>
    <definedName name="Материалы04">[5]Материалы!$G$1:$AP$65536,[5]Материалы!$AZ$1:$CI$65536</definedName>
    <definedName name="Материалы05">[5]Материалы!$G$1:$AY$65536,[5]Материалы!$BI$1:$CI$65536</definedName>
    <definedName name="Материалы06">[5]Материалы!$G$1:$BH$65536,[5]Материалы!$BR$1:$CI$65536</definedName>
    <definedName name="Материалы07">[5]Материалы!$G$1:$BQ$65536,[5]Материалы!$CA$1:$CI$65536</definedName>
    <definedName name="Мин.нац." localSheetId="3">[6]Кабель!#REF!</definedName>
    <definedName name="Мин.нац." localSheetId="4">[6]Кабель!#REF!</definedName>
    <definedName name="Мин.нац.">[6]Кабель!#REF!</definedName>
    <definedName name="Мин_Нац">'[3]исх дан'!$B$9</definedName>
    <definedName name="ммм" localSheetId="3">'[3]исх дан'!#REF!</definedName>
    <definedName name="ммм" localSheetId="4">'[3]исх дан'!#REF!</definedName>
    <definedName name="ммм">'[3]исх дан'!#REF!</definedName>
    <definedName name="НаименованиеПород">[7]Списки!$B$2:$B$80</definedName>
    <definedName name="НАЦ_ГОФР" localSheetId="3">'[3]исх дан'!#REF!</definedName>
    <definedName name="НАЦ_ГОФР" localSheetId="4">'[3]исх дан'!#REF!</definedName>
    <definedName name="НАЦ_ГОФР">'[3]исх дан'!#REF!</definedName>
    <definedName name="НАЦ_ГОФР_СПЕЦ" localSheetId="3">'[3]исх дан'!#REF!</definedName>
    <definedName name="НАЦ_ГОФР_СПЕЦ" localSheetId="4">'[3]исх дан'!#REF!</definedName>
    <definedName name="НАЦ_ГОФР_СПЕЦ">'[3]исх дан'!#REF!</definedName>
    <definedName name="НАЦ_КОЛЬЧ" localSheetId="3">'[3]исх дан'!#REF!</definedName>
    <definedName name="НАЦ_КОЛЬЧ" localSheetId="4">'[3]исх дан'!#REF!</definedName>
    <definedName name="НАЦ_КОЛЬЧ">'[3]исх дан'!#REF!</definedName>
    <definedName name="НАЦ_КОРОБ" localSheetId="3">'[3]исх дан'!#REF!</definedName>
    <definedName name="НАЦ_КОРОБ" localSheetId="4">'[3]исх дан'!#REF!</definedName>
    <definedName name="НАЦ_КОРОБ">'[3]исх дан'!#REF!</definedName>
    <definedName name="нац_метрук" localSheetId="3">'[3]исх дан'!#REF!</definedName>
    <definedName name="нац_метрук" localSheetId="4">'[3]исх дан'!#REF!</definedName>
    <definedName name="нац_метрук">'[3]исх дан'!#REF!</definedName>
    <definedName name="нац_након" localSheetId="3">#REF!</definedName>
    <definedName name="нац_након" localSheetId="4">#REF!</definedName>
    <definedName name="нац_након">#REF!</definedName>
    <definedName name="НАЦ_НЕГОРЮЧ" localSheetId="3">#REF!</definedName>
    <definedName name="НАЦ_НЕГОРЮЧ" localSheetId="4">#REF!</definedName>
    <definedName name="НАЦ_НЕГОРЮЧ">#REF!</definedName>
    <definedName name="НАЦ_ОПТ" localSheetId="3">'[3]исх дан'!#REF!</definedName>
    <definedName name="НАЦ_ОПТ" localSheetId="4">'[3]исх дан'!#REF!</definedName>
    <definedName name="НАЦ_ОПТ">'[3]исх дан'!#REF!</definedName>
    <definedName name="НАЦ_ОПТ_КОЛЬЧ" localSheetId="3">'[3]исх дан'!#REF!</definedName>
    <definedName name="НАЦ_ОПТ_КОЛЬЧ" localSheetId="4">'[3]исх дан'!#REF!</definedName>
    <definedName name="НАЦ_ОПТ_КОЛЬЧ">'[3]исх дан'!#REF!</definedName>
    <definedName name="НАЦ_ОПТ_КОЛЬЧ_тпп" localSheetId="3">'[3]исх дан'!#REF!</definedName>
    <definedName name="НАЦ_ОПТ_КОЛЬЧ_тпп" localSheetId="4">'[3]исх дан'!#REF!</definedName>
    <definedName name="НАЦ_ОПТ_КОЛЬЧ_тпп">'[3]исх дан'!#REF!</definedName>
    <definedName name="НАЦ_РЫБ" localSheetId="3">'[3]исх дан'!#REF!</definedName>
    <definedName name="НАЦ_РЫБ" localSheetId="4">'[3]исх дан'!#REF!</definedName>
    <definedName name="НАЦ_РЫБ">'[3]исх дан'!#REF!</definedName>
    <definedName name="НАЦ_РЫБ_КРУПН" localSheetId="3">'[3]исх дан'!#REF!</definedName>
    <definedName name="НАЦ_РЫБ_КРУПН" localSheetId="4">'[3]исх дан'!#REF!</definedName>
    <definedName name="НАЦ_РЫБ_КРУПН">'[3]исх дан'!#REF!</definedName>
    <definedName name="НАЦ_РЫБ_МЕЛК" localSheetId="3">'[3]исх дан'!#REF!</definedName>
    <definedName name="НАЦ_РЫБ_МЕЛК" localSheetId="4">'[3]исх дан'!#REF!</definedName>
    <definedName name="НАЦ_РЫБ_МЕЛК">'[3]исх дан'!#REF!</definedName>
    <definedName name="НАЦ_СМОЛ_АВВГ" localSheetId="3">'[3]исх дан'!#REF!</definedName>
    <definedName name="НАЦ_СМОЛ_АВВГ" localSheetId="4">'[3]исх дан'!#REF!</definedName>
    <definedName name="НАЦ_СМОЛ_АВВГ">'[3]исх дан'!#REF!</definedName>
    <definedName name="НАЦ_СМОЛ_АПВ" localSheetId="3">'[3]исх дан'!#REF!</definedName>
    <definedName name="НАЦ_СМОЛ_АПВ" localSheetId="4">'[3]исх дан'!#REF!</definedName>
    <definedName name="НАЦ_СМОЛ_АПВ">'[3]исх дан'!#REF!</definedName>
    <definedName name="НАЦ_СМОЛ_М" localSheetId="3">'[3]исх дан'!#REF!</definedName>
    <definedName name="НАЦ_СМОЛ_М" localSheetId="4">'[3]исх дан'!#REF!</definedName>
    <definedName name="НАЦ_СМОЛ_М">'[3]исх дан'!#REF!</definedName>
    <definedName name="НАЦ_ТУРЦ_ОПТ" localSheetId="3">#REF!</definedName>
    <definedName name="НАЦ_ТУРЦ_ОПТ" localSheetId="4">#REF!</definedName>
    <definedName name="НАЦ_ТУРЦ_ОПТ">#REF!</definedName>
    <definedName name="НАЦ_ТУРЦ_РОЗН" localSheetId="3">#REF!</definedName>
    <definedName name="НАЦ_ТУРЦ_РОЗН" localSheetId="4">#REF!</definedName>
    <definedName name="НАЦ_ТУРЦ_РОЗН">#REF!</definedName>
    <definedName name="НАЦЕНКА" localSheetId="3">'[3]исх дан'!#REF!</definedName>
    <definedName name="НАЦЕНКА" localSheetId="4">'[3]исх дан'!#REF!</definedName>
    <definedName name="НАЦЕНКА">'[3]исх дан'!#REF!</definedName>
    <definedName name="НАЦЕНКА_150" localSheetId="3">'[3]исх дан'!#REF!</definedName>
    <definedName name="НАЦЕНКА_150" localSheetId="4">'[3]исх дан'!#REF!</definedName>
    <definedName name="НАЦЕНКА_150">'[3]исх дан'!#REF!</definedName>
    <definedName name="НАЦЕНКА_СЧЕТЧ" localSheetId="3">'[3]исх дан'!#REF!</definedName>
    <definedName name="НАЦЕНКА_СЧЕТЧ" localSheetId="4">'[3]исх дан'!#REF!</definedName>
    <definedName name="НАЦЕНКА_СЧЕТЧ">'[3]исх дан'!#REF!</definedName>
    <definedName name="НАЦЕНКА_СЧЕТЧИКИ" localSheetId="3">'[3]исх дан'!#REF!</definedName>
    <definedName name="НАЦЕНКА_СЧЕТЧИКИ" localSheetId="4">'[3]исх дан'!#REF!</definedName>
    <definedName name="НАЦЕНКА_СЧЕТЧИКИ">'[3]исх дан'!#REF!</definedName>
    <definedName name="НДС" localSheetId="3">'[3]исх дан'!#REF!</definedName>
    <definedName name="НДС" localSheetId="4">'[3]исх дан'!#REF!</definedName>
    <definedName name="НДС">'[3]исх дан'!#REF!</definedName>
    <definedName name="Номер_сметы">[10]Справочник!$A:$A</definedName>
    <definedName name="_xlnm.Print_Area" localSheetId="3">'кс-2 №1'!$A$1:$H$69</definedName>
    <definedName name="_xlnm.Print_Area" localSheetId="2">'кс-3№1'!$A$1:$H$99</definedName>
    <definedName name="_xlnm.Print_Area" localSheetId="4">'кс-6а'!$A$1:$BK$36</definedName>
    <definedName name="_xlnm.Print_Area" localSheetId="0">оригинал!$A$1:$H$53</definedName>
    <definedName name="_xlnm.Print_Area" localSheetId="1">'прил. к ДС + дав. мат.'!$A$1:$J$52</definedName>
    <definedName name="ООС" localSheetId="3">#REF!,#REF!</definedName>
    <definedName name="ООС" localSheetId="4">#REF!,#REF!</definedName>
    <definedName name="ООС">#REF!,#REF!</definedName>
    <definedName name="от_БИРЖЕВОГО" localSheetId="3">'[3]исх дан'!#REF!</definedName>
    <definedName name="от_БИРЖЕВОГО" localSheetId="4">'[3]исх дан'!#REF!</definedName>
    <definedName name="от_БИРЖЕВОГО">'[3]исх дан'!#REF!</definedName>
    <definedName name="ПВ" localSheetId="3">'[3]исх дан'!#REF!</definedName>
    <definedName name="ПВ" localSheetId="4">'[3]исх дан'!#REF!</definedName>
    <definedName name="ПВ">'[3]исх дан'!#REF!</definedName>
    <definedName name="ПВС_ОПТ" localSheetId="3">'[3]исх дан'!#REF!</definedName>
    <definedName name="ПВС_ОПТ" localSheetId="4">'[3]исх дан'!#REF!</definedName>
    <definedName name="ПВС_ОПТ">'[3]исх дан'!#REF!</definedName>
    <definedName name="ПВС_РОЗН">[11]ПРОЦЕНТЫ!$AQ$7</definedName>
    <definedName name="пр" localSheetId="3">#REF!,#REF!,#REF!,#REF!</definedName>
    <definedName name="пр" localSheetId="4">#REF!,#REF!,#REF!,#REF!</definedName>
    <definedName name="пр">#REF!,#REF!,#REF!,#REF!</definedName>
    <definedName name="Примечание">[7]Списки!$K$2:$K$25</definedName>
    <definedName name="ПУНП" localSheetId="3">'[3]исх дан'!#REF!</definedName>
    <definedName name="ПУНП" localSheetId="4">'[3]исх дан'!#REF!</definedName>
    <definedName name="ПУНП">'[3]исх дан'!#REF!</definedName>
    <definedName name="Расход_меди_кг_км_с_отходами" localSheetId="3">#REF!</definedName>
    <definedName name="Расход_меди_кг_км_с_отходами" localSheetId="4">#REF!</definedName>
    <definedName name="Расход_меди_кг_км_с_отходами">#REF!</definedName>
    <definedName name="рома1" localSheetId="3">[6]Кабель!$A$1:$A$136,#REF!,[6]Кабель!$FQ$1:$FQ$136,#REF!,#REF!,#REF!,[6]Кабель!$A$420:$A$1102,#REF!,[6]Кабель!$FQ$420:$FQ$1102</definedName>
    <definedName name="рома1" localSheetId="4">[6]Кабель!$A$1:$A$136,#REF!,[6]Кабель!$FQ$1:$FQ$136,#REF!,#REF!,#REF!,[6]Кабель!$A$420:$A$1102,#REF!,[6]Кабель!$FQ$420:$FQ$1102</definedName>
    <definedName name="рома1">[6]Кабель!$A$1:$A$136,#REF!,[6]Кабель!$FQ$1:$FQ$136,#REF!,#REF!,#REF!,[6]Кабель!$A$420:$A$1102,#REF!,[6]Кабель!$FQ$420:$FQ$1102</definedName>
    <definedName name="рома2" localSheetId="3">[8]Электрика!#REF!,[8]Электрика!#REF!,[8]Электрика!#REF!,[8]Электрика!$B$1:$B$24,[8]Электрика!$AY$1:$AZ$24,[8]Электрика!#REF!,[8]Электрика!#REF!</definedName>
    <definedName name="рома2" localSheetId="4">[8]Электрика!#REF!,[8]Электрика!#REF!,[8]Электрика!#REF!,[8]Электрика!$B$1:$B$24,[8]Электрика!$AY$1:$AZ$24,[8]Электрика!#REF!,[8]Электрика!#REF!</definedName>
    <definedName name="рома2">[8]Электрика!#REF!,[8]Электрика!#REF!,[8]Электрика!#REF!,[8]Электрика!$B$1:$B$24,[8]Электрика!$AY$1:$AZ$24,[8]Электрика!#REF!,[8]Электрика!#REF!</definedName>
    <definedName name="СКИДКА_в_КОЛЬЧУГ" localSheetId="3">#REF!</definedName>
    <definedName name="СКИДКА_в_КОЛЬЧУГ" localSheetId="4">#REF!</definedName>
    <definedName name="СКИДКА_в_КОЛЬЧУГ">#REF!</definedName>
    <definedName name="СКИДКА_КОЛЬЧ">'[3]исх дан'!$B$9</definedName>
    <definedName name="Смета" localSheetId="3">[5]Смета!#REF!</definedName>
    <definedName name="Смета" localSheetId="4">[5]Смета!#REF!</definedName>
    <definedName name="Смета">[5]Смета!#REF!</definedName>
    <definedName name="СПЕЦКУРС">'[3]исх дан'!$B$3</definedName>
    <definedName name="сроки">[4]Коэффициенты!$A$1:$A$65536</definedName>
    <definedName name="стадия_П">[4]база!$J$1:$J$65536</definedName>
    <definedName name="СТАР_КУРС">[11]ПРОЦЕНТЫ!$AQ$12</definedName>
    <definedName name="тек_курс" localSheetId="3">'[3]исх дан'!#REF!</definedName>
    <definedName name="тек_курс" localSheetId="4">'[3]исх дан'!#REF!</definedName>
    <definedName name="тек_курс">'[3]исх дан'!#REF!</definedName>
    <definedName name="текст1">[9]Кабель!$A$10:$A$123,[9]Кабель!$GF$10:$GG$123</definedName>
    <definedName name="текст10" localSheetId="3">#REF!,#REF!</definedName>
    <definedName name="текст10" localSheetId="4">#REF!,#REF!</definedName>
    <definedName name="текст10">#REF!,#REF!</definedName>
    <definedName name="текст11" localSheetId="3">#REF!,#REF!</definedName>
    <definedName name="текст11" localSheetId="4">#REF!,#REF!</definedName>
    <definedName name="текст11">#REF!,#REF!</definedName>
    <definedName name="текст12" localSheetId="3">#REF!,#REF!</definedName>
    <definedName name="текст12" localSheetId="4">#REF!,#REF!</definedName>
    <definedName name="текст12">#REF!,#REF!</definedName>
    <definedName name="текст2" localSheetId="3">[6]Кабель!$A$137:$A$419,#REF!</definedName>
    <definedName name="текст2" localSheetId="4">[6]Кабель!$A$137:$A$419,#REF!</definedName>
    <definedName name="текст2">[6]Кабель!$A$137:$A$419,#REF!</definedName>
    <definedName name="текст3" localSheetId="3">#REF!,#REF!</definedName>
    <definedName name="текст3" localSheetId="4">#REF!,#REF!</definedName>
    <definedName name="текст3">#REF!,#REF!</definedName>
    <definedName name="текст4" localSheetId="3">[8]Электрика!#REF!,[8]Электрика!#REF!</definedName>
    <definedName name="текст4" localSheetId="4">[8]Электрика!#REF!,[8]Электрика!#REF!</definedName>
    <definedName name="текст4">[8]Электрика!#REF!,[8]Электрика!#REF!</definedName>
    <definedName name="текст5">[8]Электрика!$A$3:$B$24,[8]Электрика!$AY$4:$AZ$24</definedName>
    <definedName name="текст6" localSheetId="3">[8]Электрика!$A$32:$B$129,[8]Электрика!#REF!</definedName>
    <definedName name="текст6" localSheetId="4">[8]Электрика!$A$32:$B$129,[8]Электрика!#REF!</definedName>
    <definedName name="текст6">[8]Электрика!$A$32:$B$129,[8]Электрика!#REF!</definedName>
    <definedName name="текст7" localSheetId="3">#REF!,#REF!</definedName>
    <definedName name="текст7" localSheetId="4">#REF!,#REF!</definedName>
    <definedName name="текст7">#REF!,#REF!</definedName>
    <definedName name="текст8" localSheetId="3">#REF!,#REF!</definedName>
    <definedName name="текст8" localSheetId="4">#REF!,#REF!</definedName>
    <definedName name="текст8">#REF!,#REF!</definedName>
    <definedName name="текст9" localSheetId="3">#REF!,#REF!</definedName>
    <definedName name="текст9" localSheetId="4">#REF!,#REF!</definedName>
    <definedName name="текст9">#REF!,#REF!</definedName>
    <definedName name="Титул00" localSheetId="3">#REF!</definedName>
    <definedName name="Титул00" localSheetId="4">#REF!</definedName>
    <definedName name="Титул00">#REF!</definedName>
    <definedName name="Титул01" localSheetId="3">#REF!,#REF!</definedName>
    <definedName name="Титул01" localSheetId="4">#REF!,#REF!</definedName>
    <definedName name="Титул01">#REF!,#REF!</definedName>
    <definedName name="Титул02" localSheetId="3">#REF!,#REF!</definedName>
    <definedName name="Титул02" localSheetId="4">#REF!,#REF!</definedName>
    <definedName name="Титул02">#REF!,#REF!</definedName>
    <definedName name="Титул03" localSheetId="3">#REF!,#REF!</definedName>
    <definedName name="Титул03" localSheetId="4">#REF!,#REF!</definedName>
    <definedName name="Титул03">#REF!,#REF!</definedName>
    <definedName name="Титул04" localSheetId="3">#REF!,#REF!</definedName>
    <definedName name="Титул04" localSheetId="4">#REF!,#REF!</definedName>
    <definedName name="Титул04">#REF!,#REF!</definedName>
    <definedName name="Титул05" localSheetId="3">#REF!,#REF!</definedName>
    <definedName name="Титул05" localSheetId="4">#REF!,#REF!</definedName>
    <definedName name="Титул05">#REF!,#REF!</definedName>
    <definedName name="Титул06" localSheetId="3">#REF!</definedName>
    <definedName name="Титул06" localSheetId="4">#REF!</definedName>
    <definedName name="Титул06">#REF!</definedName>
    <definedName name="тула1" localSheetId="3">[6]Кабель!$A$1:$A$136,[6]Кабель!#REF!,[6]Кабель!$FQ$1:$FQ$136,#REF!,[6]Кабель!#REF!,#REF!,[6]Кабель!$A$420:$A$1102,[6]Кабель!#REF!,[6]Кабель!$FQ$420:$FQ$1102</definedName>
    <definedName name="тула1" localSheetId="4">[6]Кабель!$A$1:$A$136,[6]Кабель!#REF!,[6]Кабель!$FQ$1:$FQ$136,#REF!,[6]Кабель!#REF!,#REF!,[6]Кабель!$A$420:$A$1102,[6]Кабель!#REF!,[6]Кабель!$FQ$420:$FQ$1102</definedName>
    <definedName name="тула1">[6]Кабель!$A$1:$A$136,[6]Кабель!#REF!,[6]Кабель!$FQ$1:$FQ$136,#REF!,[6]Кабель!#REF!,#REF!,[6]Кабель!$A$420:$A$1102,[6]Кабель!#REF!,[6]Кабель!$FQ$420:$FQ$1102</definedName>
    <definedName name="тула2" localSheetId="3">[8]Электрика!#REF!,[8]Электрика!#REF!,[8]Электрика!#REF!,[8]Электрика!$B$1:$B$24,[8]Электрика!$Y$1:$Y$2,[8]Электрика!$AZ$1:$AZ$24,[8]Электрика!#REF!,[8]Электрика!#REF!</definedName>
    <definedName name="тула2" localSheetId="4">[8]Электрика!#REF!,[8]Электрика!#REF!,[8]Электрика!#REF!,[8]Электрика!$B$1:$B$24,[8]Электрика!$Y$1:$Y$2,[8]Электрика!$AZ$1:$AZ$24,[8]Электрика!#REF!,[8]Электрика!#REF!</definedName>
    <definedName name="тула2">[8]Электрика!#REF!,[8]Электрика!#REF!,[8]Электрика!#REF!,[8]Электрика!$B$1:$B$24,[8]Электрика!$Y$1:$Y$2,[8]Электрика!$AZ$1:$AZ$24,[8]Электрика!#REF!,[8]Электрика!#REF!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1" i="8" l="1"/>
  <c r="L85" i="8"/>
  <c r="L33" i="8"/>
  <c r="K33" i="8"/>
  <c r="L83" i="8"/>
  <c r="H41" i="8"/>
  <c r="G41" i="8" s="1"/>
  <c r="F41" i="8" s="1"/>
  <c r="H38" i="8"/>
  <c r="G38" i="8"/>
  <c r="F38" i="8" s="1"/>
  <c r="H37" i="8"/>
  <c r="G37" i="8"/>
  <c r="F37" i="8"/>
  <c r="H36" i="8"/>
  <c r="G36" i="8"/>
  <c r="G35" i="8" s="1"/>
  <c r="H35" i="8"/>
  <c r="H42" i="8" s="1"/>
  <c r="K83" i="8"/>
  <c r="H26" i="8"/>
  <c r="H61" i="6"/>
  <c r="G32" i="6"/>
  <c r="E32" i="6"/>
  <c r="H32" i="6" s="1"/>
  <c r="G30" i="6"/>
  <c r="E30" i="6"/>
  <c r="H30" i="6" s="1"/>
  <c r="BK34" i="7"/>
  <c r="BJ34" i="7"/>
  <c r="BH34" i="7"/>
  <c r="BJ33" i="7"/>
  <c r="BH33" i="7"/>
  <c r="BK33" i="7" s="1"/>
  <c r="BJ32" i="7"/>
  <c r="BH32" i="7"/>
  <c r="BK32" i="7" s="1"/>
  <c r="BJ31" i="7"/>
  <c r="BH31" i="7"/>
  <c r="BK31" i="7" s="1"/>
  <c r="BK30" i="7"/>
  <c r="BJ30" i="7"/>
  <c r="BH30" i="7"/>
  <c r="BJ29" i="7"/>
  <c r="BH29" i="7"/>
  <c r="BK29" i="7" s="1"/>
  <c r="BJ28" i="7"/>
  <c r="BH28" i="7"/>
  <c r="BK28" i="7" s="1"/>
  <c r="BJ27" i="7"/>
  <c r="BH27" i="7"/>
  <c r="BK27" i="7" s="1"/>
  <c r="BK26" i="7"/>
  <c r="BJ26" i="7"/>
  <c r="BH26" i="7"/>
  <c r="BJ25" i="7"/>
  <c r="BH25" i="7"/>
  <c r="BK25" i="7" s="1"/>
  <c r="BJ24" i="7"/>
  <c r="BH24" i="7"/>
  <c r="BK24" i="7" s="1"/>
  <c r="BJ23" i="7"/>
  <c r="BH23" i="7"/>
  <c r="BK23" i="7" s="1"/>
  <c r="BK22" i="7"/>
  <c r="BJ22" i="7"/>
  <c r="BH22" i="7"/>
  <c r="BJ21" i="7"/>
  <c r="BH21" i="7"/>
  <c r="BK21" i="7" s="1"/>
  <c r="BJ20" i="7"/>
  <c r="BH20" i="7"/>
  <c r="BK20" i="7" s="1"/>
  <c r="BJ19" i="7"/>
  <c r="BH19" i="7"/>
  <c r="BK19" i="7" s="1"/>
  <c r="BK18" i="7"/>
  <c r="BJ18" i="7"/>
  <c r="BH18" i="7"/>
  <c r="BJ17" i="7"/>
  <c r="BH17" i="7"/>
  <c r="BK17" i="7" s="1"/>
  <c r="BJ16" i="7"/>
  <c r="BH16" i="7"/>
  <c r="BK16" i="7" s="1"/>
  <c r="BJ15" i="7"/>
  <c r="BH15" i="7"/>
  <c r="BK15" i="7" s="1"/>
  <c r="BK14" i="7"/>
  <c r="BJ14" i="7"/>
  <c r="BH14" i="7"/>
  <c r="BJ13" i="7"/>
  <c r="BH13" i="7"/>
  <c r="BK13" i="7" s="1"/>
  <c r="BJ12" i="7"/>
  <c r="BH12" i="7"/>
  <c r="BK12" i="7" s="1"/>
  <c r="BJ11" i="7"/>
  <c r="BH11" i="7"/>
  <c r="BK11" i="7" s="1"/>
  <c r="BK10" i="7"/>
  <c r="BJ10" i="7"/>
  <c r="BH10" i="7"/>
  <c r="BJ9" i="7"/>
  <c r="BH9" i="7"/>
  <c r="BK9" i="7" s="1"/>
  <c r="BJ8" i="7"/>
  <c r="BH8" i="7"/>
  <c r="BK8" i="7" s="1"/>
  <c r="BJ7" i="7"/>
  <c r="BG7" i="7"/>
  <c r="BH7" i="7" s="1"/>
  <c r="BK7" i="7" s="1"/>
  <c r="BJ6" i="7"/>
  <c r="BH6" i="7"/>
  <c r="BK6" i="7" s="1"/>
  <c r="BJ4" i="7"/>
  <c r="BH4" i="7"/>
  <c r="BK4" i="7" s="1"/>
  <c r="BF6" i="7"/>
  <c r="BF7" i="7"/>
  <c r="BF8" i="7"/>
  <c r="BF9" i="7"/>
  <c r="BF10" i="7"/>
  <c r="BF11" i="7"/>
  <c r="BF12" i="7"/>
  <c r="BF13" i="7"/>
  <c r="BF14" i="7"/>
  <c r="BF15" i="7"/>
  <c r="BF16" i="7"/>
  <c r="BF17" i="7"/>
  <c r="BF18" i="7"/>
  <c r="BF19" i="7"/>
  <c r="BF20" i="7"/>
  <c r="BF21" i="7"/>
  <c r="BF22" i="7"/>
  <c r="BF23" i="7"/>
  <c r="BF24" i="7"/>
  <c r="BF25" i="7"/>
  <c r="BF26" i="7"/>
  <c r="BF27" i="7"/>
  <c r="BF28" i="7"/>
  <c r="BF29" i="7"/>
  <c r="BF30" i="7"/>
  <c r="BF31" i="7"/>
  <c r="BF32" i="7"/>
  <c r="BF33" i="7"/>
  <c r="BF34" i="7"/>
  <c r="BF35" i="7"/>
  <c r="BF5" i="7"/>
  <c r="BJ5" i="7" s="1"/>
  <c r="BF4" i="7"/>
  <c r="H34" i="7"/>
  <c r="F34" i="7"/>
  <c r="I34" i="7" s="1"/>
  <c r="H33" i="7"/>
  <c r="F33" i="7"/>
  <c r="I33" i="7" s="1"/>
  <c r="H32" i="7"/>
  <c r="F32" i="7"/>
  <c r="H31" i="7"/>
  <c r="F31" i="7"/>
  <c r="I31" i="7" s="1"/>
  <c r="H30" i="7"/>
  <c r="F30" i="7"/>
  <c r="I30" i="7" s="1"/>
  <c r="H29" i="7"/>
  <c r="F29" i="7"/>
  <c r="I29" i="7" s="1"/>
  <c r="H28" i="7"/>
  <c r="F28" i="7"/>
  <c r="I28" i="7" s="1"/>
  <c r="H27" i="7"/>
  <c r="F27" i="7"/>
  <c r="I27" i="7" s="1"/>
  <c r="H26" i="7"/>
  <c r="F26" i="7"/>
  <c r="H25" i="7"/>
  <c r="F25" i="7"/>
  <c r="I25" i="7" s="1"/>
  <c r="H24" i="7"/>
  <c r="F24" i="7"/>
  <c r="I24" i="7" s="1"/>
  <c r="H23" i="7"/>
  <c r="F23" i="7"/>
  <c r="I23" i="7" s="1"/>
  <c r="H22" i="7"/>
  <c r="F22" i="7"/>
  <c r="I22" i="7" s="1"/>
  <c r="H21" i="7"/>
  <c r="F21" i="7"/>
  <c r="I21" i="7" s="1"/>
  <c r="H20" i="7"/>
  <c r="F20" i="7"/>
  <c r="H19" i="7"/>
  <c r="F19" i="7"/>
  <c r="I19" i="7" s="1"/>
  <c r="H18" i="7"/>
  <c r="F18" i="7"/>
  <c r="I18" i="7" s="1"/>
  <c r="H17" i="7"/>
  <c r="F17" i="7"/>
  <c r="I17" i="7" s="1"/>
  <c r="H16" i="7"/>
  <c r="F16" i="7"/>
  <c r="I16" i="7" s="1"/>
  <c r="H15" i="7"/>
  <c r="F15" i="7"/>
  <c r="I15" i="7" s="1"/>
  <c r="H14" i="7"/>
  <c r="F14" i="7"/>
  <c r="H13" i="7"/>
  <c r="F13" i="7"/>
  <c r="I13" i="7" s="1"/>
  <c r="H12" i="7"/>
  <c r="F12" i="7"/>
  <c r="I12" i="7" s="1"/>
  <c r="H11" i="7"/>
  <c r="F11" i="7"/>
  <c r="I11" i="7" s="1"/>
  <c r="H10" i="7"/>
  <c r="F10" i="7"/>
  <c r="I10" i="7" s="1"/>
  <c r="H9" i="7"/>
  <c r="F9" i="7"/>
  <c r="I9" i="7" s="1"/>
  <c r="H8" i="7"/>
  <c r="F8" i="7"/>
  <c r="H7" i="7"/>
  <c r="E7" i="7"/>
  <c r="F7" i="7" s="1"/>
  <c r="I7" i="7" s="1"/>
  <c r="N6" i="7"/>
  <c r="K6" i="7"/>
  <c r="L6" i="7" s="1"/>
  <c r="O6" i="7" s="1"/>
  <c r="H6" i="7"/>
  <c r="F6" i="7"/>
  <c r="H5" i="7"/>
  <c r="F5" i="7"/>
  <c r="I5" i="7" s="1"/>
  <c r="N4" i="7"/>
  <c r="K4" i="7"/>
  <c r="L4" i="7" s="1"/>
  <c r="H4" i="7"/>
  <c r="F4" i="7"/>
  <c r="I4" i="7" s="1"/>
  <c r="F23" i="6"/>
  <c r="L40" i="2"/>
  <c r="L39" i="2"/>
  <c r="E11" i="2"/>
  <c r="H9" i="2"/>
  <c r="I9" i="2"/>
  <c r="H10" i="2"/>
  <c r="H11" i="2"/>
  <c r="H12" i="2"/>
  <c r="H13" i="2"/>
  <c r="H14" i="2"/>
  <c r="H15" i="2"/>
  <c r="H16" i="2"/>
  <c r="H17" i="2"/>
  <c r="H18" i="2"/>
  <c r="I18" i="2"/>
  <c r="H19" i="2"/>
  <c r="I19" i="2"/>
  <c r="H20" i="2"/>
  <c r="I20" i="2"/>
  <c r="H21" i="2"/>
  <c r="I21" i="2"/>
  <c r="H22" i="2"/>
  <c r="I22" i="2"/>
  <c r="H23" i="2"/>
  <c r="I23" i="2" s="1"/>
  <c r="H24" i="2"/>
  <c r="H25" i="2"/>
  <c r="H26" i="2"/>
  <c r="H27" i="2"/>
  <c r="H28" i="2"/>
  <c r="H29" i="2"/>
  <c r="I29" i="2" s="1"/>
  <c r="H30" i="2"/>
  <c r="H31" i="2"/>
  <c r="H32" i="2"/>
  <c r="I32" i="2"/>
  <c r="H33" i="2"/>
  <c r="I33" i="2"/>
  <c r="H34" i="2"/>
  <c r="I34" i="2"/>
  <c r="H35" i="2"/>
  <c r="I35" i="2" s="1"/>
  <c r="H36" i="2"/>
  <c r="I36" i="2"/>
  <c r="H37" i="2"/>
  <c r="H38" i="2"/>
  <c r="F9" i="2"/>
  <c r="F10" i="2"/>
  <c r="I10" i="2" s="1"/>
  <c r="F11" i="2"/>
  <c r="F12" i="2"/>
  <c r="I12" i="2" s="1"/>
  <c r="F13" i="2"/>
  <c r="I13" i="2" s="1"/>
  <c r="F14" i="2"/>
  <c r="I14" i="2" s="1"/>
  <c r="F15" i="2"/>
  <c r="I15" i="2" s="1"/>
  <c r="F16" i="2"/>
  <c r="I16" i="2" s="1"/>
  <c r="F17" i="2"/>
  <c r="F18" i="2"/>
  <c r="F19" i="2"/>
  <c r="F20" i="2"/>
  <c r="F21" i="2"/>
  <c r="F22" i="2"/>
  <c r="F23" i="2"/>
  <c r="F24" i="2"/>
  <c r="I24" i="2" s="1"/>
  <c r="F25" i="2"/>
  <c r="I25" i="2" s="1"/>
  <c r="F26" i="2"/>
  <c r="I26" i="2" s="1"/>
  <c r="F27" i="2"/>
  <c r="I27" i="2" s="1"/>
  <c r="F28" i="2"/>
  <c r="I28" i="2" s="1"/>
  <c r="F29" i="2"/>
  <c r="F30" i="2"/>
  <c r="I30" i="2" s="1"/>
  <c r="F31" i="2"/>
  <c r="I31" i="2" s="1"/>
  <c r="F32" i="2"/>
  <c r="F33" i="2"/>
  <c r="F34" i="2"/>
  <c r="F35" i="2"/>
  <c r="F36" i="2"/>
  <c r="F37" i="2"/>
  <c r="I37" i="2" s="1"/>
  <c r="F38" i="2"/>
  <c r="I38" i="2" s="1"/>
  <c r="H8" i="2"/>
  <c r="I8" i="2" s="1"/>
  <c r="F8" i="2"/>
  <c r="F36" i="8" l="1"/>
  <c r="F35" i="8" s="1"/>
  <c r="O83" i="8" s="1"/>
  <c r="H43" i="8"/>
  <c r="H44" i="8" s="1"/>
  <c r="BH5" i="7"/>
  <c r="BK5" i="7" s="1"/>
  <c r="O4" i="7"/>
  <c r="O35" i="7" s="1"/>
  <c r="I8" i="7"/>
  <c r="I14" i="7"/>
  <c r="I20" i="7"/>
  <c r="I26" i="7"/>
  <c r="I32" i="7"/>
  <c r="I6" i="7"/>
  <c r="I11" i="2"/>
  <c r="I17" i="2"/>
  <c r="H82" i="8" l="1"/>
  <c r="H83" i="8" s="1"/>
  <c r="I35" i="7"/>
  <c r="E8" i="1" l="1"/>
  <c r="F8" i="1"/>
  <c r="E10" i="1"/>
  <c r="F10" i="1"/>
  <c r="G40" i="1" l="1"/>
  <c r="G41" i="1" s="1"/>
  <c r="G42" i="1" l="1"/>
  <c r="E16" i="1" l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E15" i="1"/>
  <c r="F15" i="1"/>
  <c r="E13" i="1"/>
  <c r="E14" i="1"/>
  <c r="F13" i="1"/>
  <c r="F14" i="1"/>
  <c r="E11" i="1"/>
  <c r="E12" i="1"/>
  <c r="F11" i="1"/>
  <c r="F12" i="1"/>
  <c r="J8" i="1" l="1"/>
  <c r="I39" i="2"/>
  <c r="I40" i="2" s="1"/>
  <c r="I41" i="2" s="1"/>
</calcChain>
</file>

<file path=xl/sharedStrings.xml><?xml version="1.0" encoding="utf-8"?>
<sst xmlns="http://schemas.openxmlformats.org/spreadsheetml/2006/main" count="564" uniqueCount="224">
  <si>
    <t>Генеральный директор</t>
  </si>
  <si>
    <t>№</t>
  </si>
  <si>
    <t>Вид работ</t>
  </si>
  <si>
    <t>Общая стоимость, руб. (без НДС)</t>
  </si>
  <si>
    <t>Общая стоимость ВСЕГО, руб. (без НДС)</t>
  </si>
  <si>
    <t xml:space="preserve">Работа </t>
  </si>
  <si>
    <t>Материалы</t>
  </si>
  <si>
    <t>м.п.</t>
  </si>
  <si>
    <t>Субподрядчик:</t>
  </si>
  <si>
    <t>Подрядчик:</t>
  </si>
  <si>
    <t>ООО «ШЕЛЛРОКК»</t>
  </si>
  <si>
    <t>______________/ Е.А. Бусел /</t>
  </si>
  <si>
    <t>ИТОГО стоимость без НДС 20%</t>
  </si>
  <si>
    <t>НДС 20%</t>
  </si>
  <si>
    <t>ИТОГО стоимость с учетом НДС 20%</t>
  </si>
  <si>
    <t>Ведомость и стоимость Строительно-монтажных работ</t>
  </si>
  <si>
    <t xml:space="preserve">Приложение № 1.1
к Договору строительного субподряда 
№ МВМ/19-07-СП5  от «07» декабря  2023г.
</t>
  </si>
  <si>
    <t xml:space="preserve">ООО "ТЕРМОСТАТ" </t>
  </si>
  <si>
    <t>______________/ В.В. Куликов /</t>
  </si>
  <si>
    <t>Установка воздухосборника ВВ-0,9-1,0-УХЛ1, V=0,9 м3; Р=1,0 Мпа. Габаритные размеры: Ф900 мм х 2100 мм.</t>
  </si>
  <si>
    <t>Установка компенсатора сильфонного осевого: КСО ARM 100-16-30 Фланцевый</t>
  </si>
  <si>
    <t>Устройство труб стальных горячедеформированных, по ГОСТ 9940-81, сталь 12Х18Н10Т Ø114×3,0 мм.</t>
  </si>
  <si>
    <t>Устройство труб стальных горячедеформированных, по ГОСТ 9940-81, сталь 12Х18Н10Т Ø21,5×2,5 мм.</t>
  </si>
  <si>
    <t>Установка крана шарового  G1/2" Ру10 нерж.</t>
  </si>
  <si>
    <t>Установка крана шарового фланцевого LD КШ. Ц. Ф.100.025                                                                                                                  "под задвижку", L=230 П/П Ру-10 Ду-100</t>
  </si>
  <si>
    <t>Установка быстросъемного соединения типа "елочка" проход 7 мм  G 1/2" Ру10</t>
  </si>
  <si>
    <t>Установка отвода стального приварного крутоизогнутого 90гр. 20×2,5</t>
  </si>
  <si>
    <t>Установка отвода стального приварного крутоизогнутого 90гр. 114×3,0</t>
  </si>
  <si>
    <t>Установка тройника стального бесшовного приварного 12Х18Н10Т ГОСТ 17376-2001 20×2,5</t>
  </si>
  <si>
    <t>Установка тройника стального бесшовного приварного 12Х18Н10Т ГОСТ 17376-2001 114×3,0</t>
  </si>
  <si>
    <t>Установка фланца стального плоского приварного 12Х18Н10Т ГОСТ 33259-2015 DN 100мм, PN10 кгс/см2.</t>
  </si>
  <si>
    <t>Установка фланца стального плоского приварного 12Х18Н10Т ГОСТ 33259-2015 DN 20мм, PN10 кгс/см2.</t>
  </si>
  <si>
    <t>Установка фланца стального плоского приварного 12Х18Н10Т ГОСТ 33259-2015 DN 200мм, PN10 кгс/см2.</t>
  </si>
  <si>
    <t>Установка перехода 12Х18Н10Т 219×4,0 - 114×3,0 ГОСТ 17378-2001</t>
  </si>
  <si>
    <t>Устройство металлических конструкций для установки трубопровода на эстакаде и крепления к существующим конструкциям</t>
  </si>
  <si>
    <t>Установка гильз через стены труба стальная сварная 133×4,0</t>
  </si>
  <si>
    <t>Установка вентиляционной решетки фасадной РЖН , 1500х2000</t>
  </si>
  <si>
    <t>Установка клапана воздушного прямоугольного АВК 2070х1562 ШхВ</t>
  </si>
  <si>
    <t>Гидростатические испытания трубопроводов</t>
  </si>
  <si>
    <t>Демонтаж стены (проём 1550 на 4100 для установки воздушного клапана</t>
  </si>
  <si>
    <t>Демонтаж металлоконструкций фермы</t>
  </si>
  <si>
    <t>Демонтаж труб стальных электросварных Ø159×6,0 мм.</t>
  </si>
  <si>
    <t>Демонтаж труб стальных электросварных Ø108×5,0 мм.</t>
  </si>
  <si>
    <t>Демонтаж металлических опор</t>
  </si>
  <si>
    <t>Отвозка демонтированного оборудования самосвалами на расстояние до 1 км.</t>
  </si>
  <si>
    <t>Транспортные расходы</t>
  </si>
  <si>
    <t>Установка компрессора винт. ДЭН-75Ш ТВЖ «Плюс» 
(13,5 м3/мин, 8 атм.) в компл. с пакетом зимнего запуска.
75 кВт / 380В/50 Гц. 
Габаритные размеры: 1700 мм х 1200 мм х 1580 мм.</t>
  </si>
  <si>
    <t>Установка осушителя воздуха адсорбционного ОВА – 0870
14,5 м3/мин. 220В/50Гц. Габаритные размеры: 1175 мм х 640 мм х 2260 мм.</t>
  </si>
  <si>
    <t>Установка фильтра/редуктора/лубрикатора Nordberg NP8414 
9.8 атм, 1/2M</t>
  </si>
  <si>
    <t>Установка сепартатора влагоотделителя СЦ-1200Р</t>
  </si>
  <si>
    <t>Кол.</t>
  </si>
  <si>
    <t>Ед. изм</t>
  </si>
  <si>
    <t>шт.</t>
  </si>
  <si>
    <t>п.м.</t>
  </si>
  <si>
    <t>т.</t>
  </si>
  <si>
    <t>компл.</t>
  </si>
  <si>
    <t>м.кв.</t>
  </si>
  <si>
    <t>Давальческое оборудование</t>
  </si>
  <si>
    <t>компрессор винт. ДЭН-75Ш ТВЖ «Плюс» 
(13,5 м3/мин, 8 атм.) в компл. с пакетом зимнего запуска.
75 кВт / 380В/50 Гц. 
Габаритные размеры: 1700 мм х 1200 мм х 1580 мм.</t>
  </si>
  <si>
    <t>сепартатор влагоотделителя СЦ-1200Р</t>
  </si>
  <si>
    <t>осушитель воздуха адсорбционного ОВА – 0870
14,5 м3/мин. 220В/50Гц. Габаритные размеры: 1175 мм х 640 мм х 2260 мм.</t>
  </si>
  <si>
    <t>Стоимость работ, руб. (без НДС)</t>
  </si>
  <si>
    <t>Стоимость материалов, руб. (без НДС)</t>
  </si>
  <si>
    <t>за ед.</t>
  </si>
  <si>
    <t>итого</t>
  </si>
  <si>
    <t xml:space="preserve">за ед. </t>
  </si>
  <si>
    <t>Уницированная форма № КС - 3</t>
  </si>
  <si>
    <t>Утверждена постановлением Госкомстата России</t>
  </si>
  <si>
    <t>от 11.11.99г. № 100</t>
  </si>
  <si>
    <t>Код</t>
  </si>
  <si>
    <t>Форма по ОКУД</t>
  </si>
  <si>
    <t>0322001</t>
  </si>
  <si>
    <t>Инвестор</t>
  </si>
  <si>
    <t>по ОКПО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</si>
  <si>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</si>
  <si>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</si>
  <si>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</si>
  <si>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>Цех №8, расположенный по адресу: Московская область, г.о. Мытищи, ул.Колонцова, д.4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</si>
  <si>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</si>
  <si>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</si>
  <si>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</si>
  <si>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</si>
  <si>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</si>
  <si>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>номер</t>
  </si>
  <si>
    <t>дата</t>
  </si>
  <si>
    <t>Дополнительное соглашение</t>
  </si>
  <si>
    <t>4</t>
  </si>
  <si>
    <t>Вид операции</t>
  </si>
  <si>
    <t xml:space="preserve">Номер документа   </t>
  </si>
  <si>
    <t xml:space="preserve">Дата составления   </t>
  </si>
  <si>
    <t>Отчетный период</t>
  </si>
  <si>
    <t>с</t>
  </si>
  <si>
    <t>по</t>
  </si>
  <si>
    <t>СПРАВКА</t>
  </si>
  <si>
    <t>О СТОИМОСТИ ВЫПОЛНЕННЫХ РАБОТ И ЗАТРАТ</t>
  </si>
  <si>
    <t>Номер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</si>
  <si>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</si>
  <si>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</si>
  <si>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</si>
  <si>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</si>
  <si>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</si>
  <si>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</si>
  <si>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</si>
  <si>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сумма с ндс</t>
  </si>
  <si>
    <t>порядку</t>
  </si>
  <si>
    <t xml:space="preserve">  проведения</t>
  </si>
  <si>
    <t>с начала года</t>
  </si>
  <si>
    <t>за отчетный</t>
  </si>
  <si>
    <t>без НДС</t>
  </si>
  <si>
    <t>с НДС</t>
  </si>
  <si>
    <t xml:space="preserve">КС-3 №                   </t>
  </si>
  <si>
    <t xml:space="preserve">КС-2 №                         </t>
  </si>
  <si>
    <t>проверка</t>
  </si>
  <si>
    <t xml:space="preserve">      работ</t>
  </si>
  <si>
    <t>период</t>
  </si>
  <si>
    <t>март 24г</t>
  </si>
  <si>
    <t>Всего работ и затрат, включаемых в стоимость работ в том числе:</t>
  </si>
  <si>
    <t>х</t>
  </si>
  <si>
    <t>1</t>
  </si>
  <si>
    <t>СМР</t>
  </si>
  <si>
    <t>2</t>
  </si>
  <si>
    <t>3</t>
  </si>
  <si>
    <t>Оборудование</t>
  </si>
  <si>
    <t>Оборудование ТБ</t>
  </si>
  <si>
    <t>ПНР</t>
  </si>
  <si>
    <t>5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</si>
  <si>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</si>
  <si>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</si>
  <si>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</si>
  <si>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</si>
  <si>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</si>
  <si>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</si>
  <si>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</si>
  <si>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</si>
  <si>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</si>
  <si>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</si>
  <si>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</si>
  <si>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</si>
  <si>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</si>
  <si>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</si>
  <si>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</si>
  <si>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</si>
  <si>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</si>
  <si>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</si>
  <si>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</si>
  <si>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</si>
  <si>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</si>
  <si>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</si>
  <si>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</si>
  <si>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25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</si>
  <si>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</si>
  <si>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</si>
  <si>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</si>
  <si>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</si>
  <si>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В т.ч. НДС 20%</t>
  </si>
  <si>
    <t>остаток по Договору</t>
  </si>
  <si>
    <t>должность</t>
  </si>
  <si>
    <t>подпись</t>
  </si>
  <si>
    <t>расшифровка подписи</t>
  </si>
  <si>
    <t>М.П.</t>
  </si>
  <si>
    <t xml:space="preserve">        </t>
  </si>
  <si>
    <t>[должность, подпись (инициалы, фамилия)]</t>
  </si>
  <si>
    <t>()</t>
  </si>
  <si>
    <t/>
  </si>
  <si>
    <t>Принял:</t>
  </si>
  <si>
    <t>Сдал:</t>
  </si>
  <si>
    <t>за ед</t>
  </si>
  <si>
    <t>Итого, руб. с НДС</t>
  </si>
  <si>
    <t>Стоимость материалов, руб. с НДС</t>
  </si>
  <si>
    <t>Стоимость работ, руб. с НДС</t>
  </si>
  <si>
    <t>Кол-во</t>
  </si>
  <si>
    <t>Ед.изм</t>
  </si>
  <si>
    <t>Наименовение</t>
  </si>
  <si>
    <t>за МАРТ 2024 г.</t>
  </si>
  <si>
    <t xml:space="preserve">О ПРИЕМКЕ ВЫПОЛНЕННЫХ РАБОТ </t>
  </si>
  <si>
    <t>АКТ</t>
  </si>
  <si>
    <t>Дата составления</t>
  </si>
  <si>
    <t>Номер документа</t>
  </si>
  <si>
    <t>Договор подряда (контракт)</t>
  </si>
  <si>
    <t>Вид деятельности по ОКДП</t>
  </si>
  <si>
    <t>(наименование)</t>
  </si>
  <si>
    <t>Ремонт цеха №8, расположенного по адресу: Московская область, г.о. Мытищи, ул.Колонцова, д.4</t>
  </si>
  <si>
    <t>Объект</t>
  </si>
  <si>
    <t>(наименование, адрес)</t>
  </si>
  <si>
    <t>Стройка</t>
  </si>
  <si>
    <t>(организация, адрес, телефон, факс)</t>
  </si>
  <si>
    <t>0322005</t>
  </si>
  <si>
    <t>Компрессор винт. ДЭН-75Ш ТВЖ «Плюс» 
(13,5 м3/мин, 8 атм.) в компл. с пакетом зимнего запуска.
75 кВт / 380В/50 Гц. 
Габаритные размеры: 1700 мм х 1200 мм х 1580 мм.</t>
  </si>
  <si>
    <t>Сепартатор влагоотделителя СЦ-1200Р</t>
  </si>
  <si>
    <t>Осушитель воздуха адсорбционного ОВА – 0870
14,5 м3/мин. 220В/50Гц. Габаритные размеры: 1175 мм х 640 мм х 2260 мм.</t>
  </si>
  <si>
    <t>Подрядчик</t>
  </si>
  <si>
    <t>ООО «ШЕЛЛРОКК»
ИНН   9726048866, 117535,Адрес:  г.Москва, вн.тер.г. Муниципальный округ Чертаново Южное, проезд 3-ий Дорожный, д.6, к.2, кв.54</t>
  </si>
  <si>
    <t>18221397</t>
  </si>
  <si>
    <t>Субподрядчик</t>
  </si>
  <si>
    <t xml:space="preserve">МВМ/19-07-СП5 </t>
  </si>
  <si>
    <t>07.12.2023</t>
  </si>
  <si>
    <t>Генеральный директор ООО "ТЕРМОСТАТ"</t>
  </si>
  <si>
    <t>Куликов В.В.</t>
  </si>
  <si>
    <t>Генеральный директор ООО "ШЕЛЛРОКК"</t>
  </si>
  <si>
    <t>Бусел Е.А.</t>
  </si>
  <si>
    <t>Обвязка существующего воздухосборника ВВ-0,9-1,0-УХЛ1, V=0,9 м3; Р=1,0 Мпа. Габаритные размеры: Ф900 мм х 2100 мм.</t>
  </si>
  <si>
    <t>ВСЕГО  по акту</t>
  </si>
  <si>
    <t xml:space="preserve">Генеральный директор ООО "ТЕРМОСТАТ" </t>
  </si>
  <si>
    <t>март 24г.</t>
  </si>
  <si>
    <t>апрель 24 г.</t>
  </si>
  <si>
    <t>май</t>
  </si>
  <si>
    <t>июнь</t>
  </si>
  <si>
    <t>июль</t>
  </si>
  <si>
    <t>август</t>
  </si>
  <si>
    <t>сентябрь</t>
  </si>
  <si>
    <t>октябрь</t>
  </si>
  <si>
    <t>ОСТАТОК</t>
  </si>
  <si>
    <t>ВСЕГО по акту</t>
  </si>
  <si>
    <t>Стоимость работ, руб. без НДС</t>
  </si>
  <si>
    <t>Стоимость материалов, руб. без НДС</t>
  </si>
  <si>
    <t>Итого, руб. без  НДС</t>
  </si>
  <si>
    <t>МВМ/19-07-СП5</t>
  </si>
  <si>
    <t>Договор №МВМ/19-07-СП5</t>
  </si>
  <si>
    <t>Зачет аванса 70%</t>
  </si>
  <si>
    <t>К оплате, с учетом авансового платежа 70%</t>
  </si>
  <si>
    <t>ООО «ТЕРМОСТАТ», ИНН 50501226060 Адрес: 141151, Московская область, Г.О. Лосино-Петровский, г. Лосино-Петровский,
 ул. Пушкина, д. 15, кв. 18</t>
  </si>
  <si>
    <t>15.03.2024</t>
  </si>
  <si>
    <t>ООО «ШЕЛЛРОКК»,
ИНН   9726048866, Адрес: 117535, г.Москва, вн.тер.г. Муниципальный округ Чертаново Южное, проезд 3-ий Дорожный, д.6, к.2, кв.54</t>
  </si>
  <si>
    <t>ООО «ТЕРМОСТАТ»,                                                                                                                                ИНН 5050122606 Адрес: 141151, Московская область, Г.О. Лосино-Петровский, г. Лосино-Петровский, ул. Пушкина, д. 15, кв.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</si>
</sst>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_р_._-;\-* #,##0.00_р_._-;_-* &quot;-&quot;??_р_._-;_-@_-"/>
    <numFmt numFmtId="165" formatCode="#,##0.00_ ;\-#,##0.00\ "/>
    <numFmt numFmtId="166" formatCode="#,##0.00&quot;р.&quot;;\-#,##0.00&quot;р.&quot;"/>
    <numFmt numFmtId="167" formatCode="[$-F800]dddd\,\ mmmm\ dd\,\ yyyy"/>
    <numFmt numFmtId="168" formatCode="#,##0.00_р_."/>
    <numFmt numFmtId="169" formatCode="_-* #,##0.00\ _₽_-;\-* #,##0.00\ _₽_-;_-* &quot;-&quot;??\ _₽_-;_-@_-"/>
    <numFmt numFmtId="170" formatCode="#,##0_р_."/>
  </numFmts>
  <fonts count="5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u/>
      <sz val="10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6"/>
      <color indexed="12"/>
      <name val="Times New Roman"/>
      <family val="1"/>
      <charset val="204"/>
    </font>
    <font>
      <i/>
      <sz val="9"/>
      <color rgb="FFC00000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Calibri"/>
      <family val="2"/>
      <charset val="204"/>
      <scheme val="minor"/>
    </font>
    <font>
      <i/>
      <sz val="10"/>
      <name val="Arial Cyr"/>
      <charset val="204"/>
    </font>
    <font>
      <i/>
      <sz val="10"/>
      <name val="Arial"/>
      <family val="2"/>
      <charset val="204"/>
    </font>
    <font>
      <i/>
      <sz val="10"/>
      <name val="Times New Roman"/>
      <family val="1"/>
      <charset val="204"/>
    </font>
    <font>
      <b/>
      <sz val="9"/>
      <name val="Arial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Arial"/>
      <family val="2"/>
      <charset val="204"/>
    </font>
    <font>
      <i/>
      <sz val="10"/>
      <color theme="1"/>
      <name val="Arial Cyr"/>
      <charset val="204"/>
    </font>
    <font>
      <b/>
      <sz val="10"/>
      <color rgb="FF0070C0"/>
      <name val="Arial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i/>
      <sz val="9"/>
      <name val="Arial"/>
      <family val="2"/>
      <charset val="204"/>
    </font>
    <font>
      <sz val="11"/>
      <name val="Calibri"/>
      <family val="2"/>
      <charset val="204"/>
    </font>
    <font>
      <b/>
      <sz val="12"/>
      <color rgb="FFFF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i/>
      <sz val="7"/>
      <name val="Arial"/>
      <family val="2"/>
      <charset val="204"/>
    </font>
    <font>
      <b/>
      <sz val="16"/>
      <color rgb="FFFF0000"/>
      <name val="Arial"/>
      <family val="2"/>
      <charset val="204"/>
    </font>
    <font>
      <sz val="6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1E4E7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1E4E79"/>
      </patternFill>
    </fill>
  </fills>
  <borders count="6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21">
    <xf numFmtId="0" fontId="0" fillId="0" borderId="0"/>
    <xf numFmtId="0" fontId="4" fillId="0" borderId="0"/>
    <xf numFmtId="43" fontId="1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6" fillId="0" borderId="0"/>
    <xf numFmtId="0" fontId="16" fillId="0" borderId="0"/>
    <xf numFmtId="0" fontId="23" fillId="0" borderId="0"/>
    <xf numFmtId="0" fontId="15" fillId="0" borderId="0"/>
    <xf numFmtId="0" fontId="11" fillId="0" borderId="0"/>
    <xf numFmtId="0" fontId="23" fillId="0" borderId="0"/>
    <xf numFmtId="0" fontId="1" fillId="0" borderId="0"/>
    <xf numFmtId="43" fontId="43" fillId="0" borderId="0" applyFont="0" applyFill="0" applyBorder="0" applyAlignment="0" applyProtection="0"/>
    <xf numFmtId="0" fontId="43" fillId="0" borderId="0"/>
    <xf numFmtId="0" fontId="46" fillId="0" borderId="0"/>
    <xf numFmtId="0" fontId="15" fillId="0" borderId="0"/>
    <xf numFmtId="43" fontId="46" fillId="0" borderId="0" applyFont="0" applyFill="0" applyBorder="0" applyAlignment="0" applyProtection="0"/>
    <xf numFmtId="0" fontId="4" fillId="0" borderId="0"/>
    <xf numFmtId="0" fontId="1" fillId="0" borderId="0"/>
    <xf numFmtId="43" fontId="1" fillId="0" borderId="0" applyFont="0" applyFill="0" applyBorder="0" applyAlignment="0" applyProtection="0"/>
    <xf numFmtId="0" fontId="51" fillId="0" borderId="0"/>
  </cellStyleXfs>
  <cellXfs count="571">
    <xf numFmtId="0" fontId="0" fillId="0" borderId="0" xfId="0"/>
    <xf numFmtId="0" fontId="0" fillId="0" borderId="0" xfId="0" applyAlignment="1">
      <alignment horizontal="center" vertical="center"/>
    </xf>
    <xf numFmtId="4" fontId="5" fillId="0" borderId="3" xfId="1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horizontal="right"/>
    </xf>
    <xf numFmtId="4" fontId="1" fillId="0" borderId="3" xfId="1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/>
    </xf>
    <xf numFmtId="4" fontId="2" fillId="0" borderId="0" xfId="2" applyNumberFormat="1" applyFont="1" applyAlignment="1">
      <alignment horizontal="center"/>
    </xf>
    <xf numFmtId="0" fontId="0" fillId="0" borderId="0" xfId="0" applyAlignment="1">
      <alignment wrapText="1"/>
    </xf>
    <xf numFmtId="4" fontId="0" fillId="0" borderId="0" xfId="0" applyNumberFormat="1"/>
    <xf numFmtId="0" fontId="2" fillId="0" borderId="0" xfId="0" applyFont="1"/>
    <xf numFmtId="0" fontId="8" fillId="0" borderId="0" xfId="0" applyFont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4" fontId="1" fillId="0" borderId="6" xfId="1" applyNumberFormat="1" applyFont="1" applyBorder="1" applyAlignment="1">
      <alignment horizontal="center" vertical="center" wrapText="1"/>
    </xf>
    <xf numFmtId="4" fontId="1" fillId="0" borderId="0" xfId="1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wrapText="1"/>
    </xf>
    <xf numFmtId="0" fontId="9" fillId="0" borderId="3" xfId="0" applyFont="1" applyBorder="1" applyAlignment="1">
      <alignment vertical="center" wrapText="1"/>
    </xf>
    <xf numFmtId="0" fontId="9" fillId="0" borderId="3" xfId="0" applyFont="1" applyBorder="1" applyAlignment="1">
      <alignment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2" borderId="7" xfId="0" applyFill="1" applyBorder="1" applyAlignment="1">
      <alignment horizontal="center" vertical="center"/>
    </xf>
    <xf numFmtId="0" fontId="0" fillId="2" borderId="3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center" vertical="center" wrapText="1"/>
    </xf>
    <xf numFmtId="4" fontId="1" fillId="2" borderId="3" xfId="1" applyNumberFormat="1" applyFont="1" applyFill="1" applyBorder="1" applyAlignment="1">
      <alignment horizontal="center" vertical="center" wrapText="1"/>
    </xf>
    <xf numFmtId="3" fontId="1" fillId="2" borderId="3" xfId="1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" fontId="5" fillId="0" borderId="3" xfId="1" applyNumberFormat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4" fontId="5" fillId="0" borderId="4" xfId="1" applyNumberFormat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4" fontId="5" fillId="0" borderId="7" xfId="1" applyNumberFormat="1" applyFont="1" applyBorder="1" applyAlignment="1">
      <alignment horizontal="center" vertical="center" wrapText="1"/>
    </xf>
    <xf numFmtId="4" fontId="5" fillId="0" borderId="10" xfId="1" applyNumberFormat="1" applyFont="1" applyBorder="1" applyAlignment="1">
      <alignment horizontal="center" vertical="center" wrapText="1"/>
    </xf>
    <xf numFmtId="4" fontId="0" fillId="3" borderId="3" xfId="0" applyNumberFormat="1" applyFill="1" applyBorder="1" applyAlignment="1">
      <alignment horizontal="center" vertical="center" wrapText="1"/>
    </xf>
    <xf numFmtId="4" fontId="1" fillId="3" borderId="3" xfId="1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4" fontId="5" fillId="0" borderId="23" xfId="1" applyNumberFormat="1" applyFont="1" applyBorder="1" applyAlignment="1">
      <alignment horizontal="center" vertical="center" wrapText="1"/>
    </xf>
    <xf numFmtId="4" fontId="5" fillId="0" borderId="18" xfId="1" applyNumberFormat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left" vertical="center" wrapText="1"/>
    </xf>
    <xf numFmtId="0" fontId="0" fillId="0" borderId="25" xfId="0" applyBorder="1" applyAlignment="1">
      <alignment horizontal="center" vertical="center" wrapText="1"/>
    </xf>
    <xf numFmtId="4" fontId="0" fillId="3" borderId="25" xfId="0" applyNumberFormat="1" applyFill="1" applyBorder="1" applyAlignment="1">
      <alignment horizontal="center" vertical="center" wrapText="1"/>
    </xf>
    <xf numFmtId="4" fontId="1" fillId="0" borderId="25" xfId="1" applyNumberFormat="1" applyFont="1" applyBorder="1" applyAlignment="1">
      <alignment horizontal="center" vertical="center" wrapText="1"/>
    </xf>
    <xf numFmtId="4" fontId="1" fillId="3" borderId="25" xfId="1" applyNumberFormat="1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left" vertical="center" wrapText="1"/>
    </xf>
    <xf numFmtId="0" fontId="0" fillId="0" borderId="27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right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0" xfId="0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0" fillId="0" borderId="31" xfId="0" applyBorder="1"/>
    <xf numFmtId="4" fontId="10" fillId="0" borderId="5" xfId="0" applyNumberFormat="1" applyFont="1" applyBorder="1" applyAlignment="1">
      <alignment horizontal="center"/>
    </xf>
    <xf numFmtId="4" fontId="10" fillId="0" borderId="18" xfId="2" applyNumberFormat="1" applyFont="1" applyBorder="1" applyAlignment="1">
      <alignment horizontal="center"/>
    </xf>
    <xf numFmtId="0" fontId="12" fillId="0" borderId="27" xfId="0" applyFont="1" applyBorder="1"/>
    <xf numFmtId="0" fontId="12" fillId="0" borderId="0" xfId="0" applyFont="1" applyBorder="1"/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right"/>
    </xf>
    <xf numFmtId="4" fontId="14" fillId="0" borderId="3" xfId="0" applyNumberFormat="1" applyFont="1" applyBorder="1" applyAlignment="1">
      <alignment horizontal="center"/>
    </xf>
    <xf numFmtId="0" fontId="12" fillId="0" borderId="28" xfId="0" applyFont="1" applyBorder="1"/>
    <xf numFmtId="0" fontId="12" fillId="0" borderId="0" xfId="0" applyFont="1"/>
    <xf numFmtId="0" fontId="16" fillId="0" borderId="0" xfId="3" applyFont="1"/>
    <xf numFmtId="0" fontId="17" fillId="0" borderId="0" xfId="3" applyFont="1"/>
    <xf numFmtId="0" fontId="17" fillId="0" borderId="0" xfId="3" applyFont="1" applyAlignment="1">
      <alignment horizontal="right"/>
    </xf>
    <xf numFmtId="164" fontId="16" fillId="0" borderId="0" xfId="4" applyFont="1"/>
    <xf numFmtId="0" fontId="18" fillId="0" borderId="0" xfId="3" applyFont="1" applyAlignment="1">
      <alignment horizontal="center"/>
    </xf>
    <xf numFmtId="0" fontId="16" fillId="0" borderId="3" xfId="3" applyFont="1" applyBorder="1" applyAlignment="1">
      <alignment horizontal="center"/>
    </xf>
    <xf numFmtId="0" fontId="19" fillId="0" borderId="0" xfId="3" applyFont="1" applyAlignment="1">
      <alignment horizontal="center"/>
    </xf>
    <xf numFmtId="49" fontId="16" fillId="0" borderId="3" xfId="3" applyNumberFormat="1" applyFont="1" applyBorder="1" applyAlignment="1">
      <alignment horizontal="center"/>
    </xf>
    <xf numFmtId="0" fontId="16" fillId="0" borderId="0" xfId="3" applyFont="1" applyAlignment="1">
      <alignment vertical="center"/>
    </xf>
    <xf numFmtId="0" fontId="16" fillId="0" borderId="1" xfId="3" applyFont="1" applyBorder="1" applyAlignment="1">
      <alignment horizontal="left" wrapText="1"/>
    </xf>
    <xf numFmtId="0" fontId="16" fillId="0" borderId="3" xfId="3" applyFont="1" applyBorder="1"/>
    <xf numFmtId="0" fontId="20" fillId="0" borderId="0" xfId="3" applyFont="1"/>
    <xf numFmtId="164" fontId="17" fillId="0" borderId="0" xfId="4" applyFont="1"/>
    <xf numFmtId="0" fontId="16" fillId="0" borderId="0" xfId="3" applyFont="1" applyAlignment="1">
      <alignment vertical="top"/>
    </xf>
    <xf numFmtId="0" fontId="16" fillId="0" borderId="1" xfId="3" applyFont="1" applyBorder="1" applyAlignment="1">
      <alignment vertical="top" wrapText="1"/>
    </xf>
    <xf numFmtId="0" fontId="16" fillId="0" borderId="1" xfId="5" applyBorder="1" applyAlignment="1">
      <alignment vertical="top" wrapText="1"/>
    </xf>
    <xf numFmtId="0" fontId="19" fillId="0" borderId="0" xfId="5" applyFont="1" applyAlignment="1">
      <alignment horizontal="center"/>
    </xf>
    <xf numFmtId="0" fontId="16" fillId="0" borderId="3" xfId="5" applyBorder="1" applyAlignment="1">
      <alignment horizontal="center"/>
    </xf>
    <xf numFmtId="164" fontId="17" fillId="0" borderId="0" xfId="4" applyFont="1" applyBorder="1"/>
    <xf numFmtId="0" fontId="16" fillId="0" borderId="0" xfId="3" applyFont="1" applyAlignment="1">
      <alignment horizontal="left" vertical="center"/>
    </xf>
    <xf numFmtId="0" fontId="16" fillId="0" borderId="0" xfId="3" applyFont="1" applyAlignment="1">
      <alignment vertical="center" wrapText="1"/>
    </xf>
    <xf numFmtId="165" fontId="16" fillId="0" borderId="0" xfId="3" applyNumberFormat="1" applyFont="1"/>
    <xf numFmtId="0" fontId="20" fillId="0" borderId="0" xfId="3" applyFont="1" applyAlignment="1">
      <alignment vertical="center" wrapText="1"/>
    </xf>
    <xf numFmtId="0" fontId="19" fillId="0" borderId="3" xfId="3" applyFont="1" applyBorder="1" applyAlignment="1">
      <alignment horizontal="center"/>
    </xf>
    <xf numFmtId="0" fontId="19" fillId="0" borderId="0" xfId="3" applyFont="1" applyAlignment="1">
      <alignment horizontal="right"/>
    </xf>
    <xf numFmtId="49" fontId="15" fillId="0" borderId="11" xfId="3" applyNumberFormat="1" applyBorder="1" applyAlignment="1">
      <alignment horizontal="center"/>
    </xf>
    <xf numFmtId="0" fontId="21" fillId="0" borderId="0" xfId="6" applyFont="1"/>
    <xf numFmtId="166" fontId="21" fillId="0" borderId="0" xfId="4" applyNumberFormat="1" applyFont="1" applyBorder="1" applyAlignment="1">
      <alignment horizontal="center" wrapText="1"/>
    </xf>
    <xf numFmtId="14" fontId="15" fillId="0" borderId="11" xfId="3" applyNumberFormat="1" applyBorder="1" applyAlignment="1">
      <alignment horizontal="center"/>
    </xf>
    <xf numFmtId="10" fontId="21" fillId="0" borderId="0" xfId="6" applyNumberFormat="1" applyFont="1" applyAlignment="1">
      <alignment horizontal="center"/>
    </xf>
    <xf numFmtId="167" fontId="21" fillId="0" borderId="0" xfId="6" applyNumberFormat="1" applyFont="1" applyAlignment="1">
      <alignment horizontal="center"/>
    </xf>
    <xf numFmtId="0" fontId="21" fillId="0" borderId="0" xfId="3" applyFont="1"/>
    <xf numFmtId="167" fontId="21" fillId="0" borderId="0" xfId="3" applyNumberFormat="1" applyFont="1" applyAlignment="1">
      <alignment horizontal="center"/>
    </xf>
    <xf numFmtId="14" fontId="17" fillId="0" borderId="0" xfId="3" applyNumberFormat="1" applyFont="1" applyAlignment="1">
      <alignment horizontal="center"/>
    </xf>
    <xf numFmtId="0" fontId="17" fillId="0" borderId="32" xfId="3" applyFont="1" applyBorder="1" applyAlignment="1">
      <alignment horizontal="center"/>
    </xf>
    <xf numFmtId="0" fontId="17" fillId="0" borderId="33" xfId="3" applyFont="1" applyBorder="1" applyAlignment="1">
      <alignment horizontal="center"/>
    </xf>
    <xf numFmtId="0" fontId="17" fillId="0" borderId="34" xfId="3" applyFont="1" applyBorder="1" applyAlignment="1">
      <alignment horizontal="center"/>
    </xf>
    <xf numFmtId="0" fontId="17" fillId="0" borderId="35" xfId="3" applyFont="1" applyBorder="1" applyAlignment="1">
      <alignment horizontal="center"/>
    </xf>
    <xf numFmtId="0" fontId="17" fillId="0" borderId="0" xfId="3" applyFont="1" applyAlignment="1">
      <alignment horizontal="center"/>
    </xf>
    <xf numFmtId="0" fontId="17" fillId="0" borderId="27" xfId="3" applyFont="1" applyBorder="1" applyAlignment="1">
      <alignment horizontal="right"/>
    </xf>
    <xf numFmtId="0" fontId="16" fillId="0" borderId="36" xfId="3" applyFont="1" applyBorder="1"/>
    <xf numFmtId="0" fontId="17" fillId="0" borderId="11" xfId="3" applyFont="1" applyBorder="1" applyAlignment="1">
      <alignment horizontal="center"/>
    </xf>
    <xf numFmtId="0" fontId="16" fillId="0" borderId="34" xfId="3" applyFont="1" applyBorder="1" applyAlignment="1">
      <alignment horizontal="center"/>
    </xf>
    <xf numFmtId="14" fontId="16" fillId="3" borderId="11" xfId="3" applyNumberFormat="1" applyFont="1" applyFill="1" applyBorder="1" applyAlignment="1">
      <alignment horizontal="center"/>
    </xf>
    <xf numFmtId="14" fontId="16" fillId="3" borderId="37" xfId="3" applyNumberFormat="1" applyFont="1" applyFill="1" applyBorder="1" applyAlignment="1">
      <alignment horizontal="center"/>
    </xf>
    <xf numFmtId="165" fontId="17" fillId="0" borderId="0" xfId="3" applyNumberFormat="1" applyFont="1"/>
    <xf numFmtId="0" fontId="19" fillId="0" borderId="0" xfId="3" applyFont="1"/>
    <xf numFmtId="164" fontId="19" fillId="0" borderId="0" xfId="4" applyFont="1" applyBorder="1"/>
    <xf numFmtId="0" fontId="22" fillId="0" borderId="0" xfId="3" applyFont="1"/>
    <xf numFmtId="0" fontId="19" fillId="0" borderId="2" xfId="3" applyFont="1" applyBorder="1" applyAlignment="1">
      <alignment horizontal="center" vertical="center"/>
    </xf>
    <xf numFmtId="0" fontId="19" fillId="0" borderId="8" xfId="3" applyFont="1" applyBorder="1" applyAlignment="1">
      <alignment horizontal="center"/>
    </xf>
    <xf numFmtId="0" fontId="19" fillId="0" borderId="6" xfId="3" applyFont="1" applyBorder="1" applyAlignment="1">
      <alignment horizontal="center"/>
    </xf>
    <xf numFmtId="0" fontId="19" fillId="0" borderId="9" xfId="3" applyFont="1" applyBorder="1" applyAlignment="1">
      <alignment horizontal="center"/>
    </xf>
    <xf numFmtId="0" fontId="19" fillId="0" borderId="9" xfId="3" applyFont="1" applyBorder="1" applyAlignment="1">
      <alignment horizontal="center"/>
    </xf>
    <xf numFmtId="0" fontId="19" fillId="0" borderId="38" xfId="3" applyFont="1" applyBorder="1"/>
    <xf numFmtId="0" fontId="16" fillId="0" borderId="38" xfId="3" applyFont="1" applyBorder="1"/>
    <xf numFmtId="0" fontId="16" fillId="0" borderId="10" xfId="3" applyFont="1" applyBorder="1"/>
    <xf numFmtId="4" fontId="24" fillId="0" borderId="0" xfId="7" applyNumberFormat="1" applyFont="1" applyAlignment="1">
      <alignment horizontal="center" vertical="top" wrapText="1"/>
    </xf>
    <xf numFmtId="0" fontId="25" fillId="0" borderId="0" xfId="8" applyFont="1" applyAlignment="1">
      <alignment horizontal="center" vertical="center"/>
    </xf>
    <xf numFmtId="0" fontId="19" fillId="0" borderId="39" xfId="3" applyFont="1" applyBorder="1" applyAlignment="1">
      <alignment horizontal="center" vertical="center"/>
    </xf>
    <xf numFmtId="0" fontId="19" fillId="0" borderId="36" xfId="3" applyFont="1" applyBorder="1" applyAlignment="1">
      <alignment horizontal="center"/>
    </xf>
    <xf numFmtId="0" fontId="19" fillId="0" borderId="0" xfId="3" applyFont="1" applyAlignment="1">
      <alignment horizontal="center"/>
    </xf>
    <xf numFmtId="0" fontId="19" fillId="0" borderId="40" xfId="3" applyFont="1" applyBorder="1" applyAlignment="1">
      <alignment horizontal="center"/>
    </xf>
    <xf numFmtId="0" fontId="16" fillId="0" borderId="40" xfId="3" applyFont="1" applyBorder="1"/>
    <xf numFmtId="0" fontId="19" fillId="0" borderId="40" xfId="3" applyFont="1" applyBorder="1" applyAlignment="1">
      <alignment horizontal="center"/>
    </xf>
    <xf numFmtId="0" fontId="16" fillId="0" borderId="2" xfId="3" applyFont="1" applyBorder="1"/>
    <xf numFmtId="0" fontId="11" fillId="0" borderId="0" xfId="9" applyAlignment="1">
      <alignment horizontal="center" vertical="center" wrapText="1"/>
    </xf>
    <xf numFmtId="4" fontId="10" fillId="2" borderId="0" xfId="9" applyNumberFormat="1" applyFont="1" applyFill="1" applyAlignment="1">
      <alignment vertical="center"/>
    </xf>
    <xf numFmtId="0" fontId="26" fillId="0" borderId="0" xfId="9" applyFont="1"/>
    <xf numFmtId="0" fontId="15" fillId="0" borderId="0" xfId="8"/>
    <xf numFmtId="4" fontId="25" fillId="0" borderId="0" xfId="8" applyNumberFormat="1" applyFont="1" applyAlignment="1">
      <alignment horizontal="center" vertical="center"/>
    </xf>
    <xf numFmtId="0" fontId="19" fillId="0" borderId="39" xfId="3" applyFont="1" applyBorder="1" applyAlignment="1">
      <alignment horizontal="center"/>
    </xf>
    <xf numFmtId="0" fontId="11" fillId="0" borderId="0" xfId="9"/>
    <xf numFmtId="0" fontId="26" fillId="0" borderId="0" xfId="9" applyFont="1" applyAlignment="1">
      <alignment horizontal="center" vertical="center"/>
    </xf>
    <xf numFmtId="3" fontId="27" fillId="0" borderId="0" xfId="10" applyNumberFormat="1" applyFont="1" applyAlignment="1">
      <alignment horizontal="center" vertical="center" wrapText="1"/>
    </xf>
    <xf numFmtId="0" fontId="16" fillId="0" borderId="5" xfId="3" applyFont="1" applyBorder="1"/>
    <xf numFmtId="0" fontId="16" fillId="0" borderId="41" xfId="3" applyFont="1" applyBorder="1" applyAlignment="1">
      <alignment horizontal="center"/>
    </xf>
    <xf numFmtId="0" fontId="16" fillId="0" borderId="1" xfId="3" applyFont="1" applyBorder="1" applyAlignment="1">
      <alignment horizontal="center"/>
    </xf>
    <xf numFmtId="0" fontId="16" fillId="0" borderId="42" xfId="3" applyFont="1" applyBorder="1" applyAlignment="1">
      <alignment horizontal="center"/>
    </xf>
    <xf numFmtId="0" fontId="16" fillId="0" borderId="42" xfId="3" applyFont="1" applyBorder="1"/>
    <xf numFmtId="0" fontId="19" fillId="0" borderId="42" xfId="3" applyFont="1" applyBorder="1" applyAlignment="1">
      <alignment horizontal="center"/>
    </xf>
    <xf numFmtId="0" fontId="19" fillId="0" borderId="5" xfId="3" applyFont="1" applyBorder="1"/>
    <xf numFmtId="49" fontId="28" fillId="0" borderId="3" xfId="9" applyNumberFormat="1" applyFont="1" applyBorder="1" applyAlignment="1">
      <alignment vertical="center"/>
    </xf>
    <xf numFmtId="168" fontId="28" fillId="0" borderId="3" xfId="9" applyNumberFormat="1" applyFont="1" applyBorder="1" applyAlignment="1">
      <alignment vertical="center"/>
    </xf>
    <xf numFmtId="0" fontId="28" fillId="0" borderId="3" xfId="9" applyFont="1" applyBorder="1" applyAlignment="1">
      <alignment horizontal="center" vertical="center"/>
    </xf>
    <xf numFmtId="0" fontId="29" fillId="0" borderId="3" xfId="8" applyFont="1" applyBorder="1" applyAlignment="1">
      <alignment horizontal="center" vertical="center"/>
    </xf>
    <xf numFmtId="0" fontId="16" fillId="0" borderId="18" xfId="3" applyFont="1" applyBorder="1" applyAlignment="1">
      <alignment horizontal="center"/>
    </xf>
    <xf numFmtId="0" fontId="16" fillId="0" borderId="43" xfId="3" applyFont="1" applyBorder="1" applyAlignment="1">
      <alignment horizontal="center"/>
    </xf>
    <xf numFmtId="0" fontId="16" fillId="0" borderId="44" xfId="3" applyFont="1" applyBorder="1" applyAlignment="1">
      <alignment horizontal="center"/>
    </xf>
    <xf numFmtId="0" fontId="16" fillId="0" borderId="45" xfId="3" applyFont="1" applyBorder="1" applyAlignment="1">
      <alignment horizontal="center"/>
    </xf>
    <xf numFmtId="4" fontId="28" fillId="0" borderId="3" xfId="9" applyNumberFormat="1" applyFont="1" applyBorder="1" applyAlignment="1">
      <alignment vertical="center"/>
    </xf>
    <xf numFmtId="49" fontId="16" fillId="0" borderId="11" xfId="3" applyNumberFormat="1" applyFont="1" applyBorder="1" applyAlignment="1">
      <alignment horizontal="center"/>
    </xf>
    <xf numFmtId="2" fontId="22" fillId="0" borderId="34" xfId="3" applyNumberFormat="1" applyFont="1" applyBorder="1" applyAlignment="1">
      <alignment wrapText="1"/>
    </xf>
    <xf numFmtId="2" fontId="22" fillId="0" borderId="37" xfId="3" applyNumberFormat="1" applyFont="1" applyBorder="1" applyAlignment="1">
      <alignment wrapText="1"/>
    </xf>
    <xf numFmtId="2" fontId="22" fillId="0" borderId="35" xfId="3" applyNumberFormat="1" applyFont="1" applyBorder="1" applyAlignment="1">
      <alignment wrapText="1"/>
    </xf>
    <xf numFmtId="0" fontId="16" fillId="0" borderId="11" xfId="3" applyFont="1" applyBorder="1" applyAlignment="1">
      <alignment horizontal="center"/>
    </xf>
    <xf numFmtId="168" fontId="16" fillId="0" borderId="11" xfId="3" applyNumberFormat="1" applyFont="1" applyBorder="1" applyAlignment="1">
      <alignment horizontal="center"/>
    </xf>
    <xf numFmtId="49" fontId="28" fillId="0" borderId="18" xfId="9" applyNumberFormat="1" applyFont="1" applyBorder="1" applyAlignment="1">
      <alignment vertical="center"/>
    </xf>
    <xf numFmtId="164" fontId="30" fillId="0" borderId="18" xfId="4" applyFont="1" applyBorder="1" applyAlignment="1">
      <alignment vertical="center"/>
    </xf>
    <xf numFmtId="0" fontId="28" fillId="0" borderId="18" xfId="9" applyFont="1" applyBorder="1" applyAlignment="1">
      <alignment horizontal="center" vertical="center"/>
    </xf>
    <xf numFmtId="0" fontId="29" fillId="0" borderId="18" xfId="8" applyFont="1" applyBorder="1" applyAlignment="1">
      <alignment horizontal="center" vertical="center"/>
    </xf>
    <xf numFmtId="169" fontId="16" fillId="0" borderId="0" xfId="3" applyNumberFormat="1" applyFont="1"/>
    <xf numFmtId="49" fontId="16" fillId="0" borderId="5" xfId="3" applyNumberFormat="1" applyFont="1" applyBorder="1" applyAlignment="1">
      <alignment horizontal="center"/>
    </xf>
    <xf numFmtId="0" fontId="22" fillId="0" borderId="7" xfId="3" applyFont="1" applyBorder="1"/>
    <xf numFmtId="0" fontId="22" fillId="0" borderId="38" xfId="3" applyFont="1" applyBorder="1"/>
    <xf numFmtId="0" fontId="22" fillId="0" borderId="10" xfId="3" applyFont="1" applyBorder="1"/>
    <xf numFmtId="168" fontId="15" fillId="0" borderId="3" xfId="3" applyNumberFormat="1" applyBorder="1" applyAlignment="1">
      <alignment horizontal="center"/>
    </xf>
    <xf numFmtId="168" fontId="16" fillId="0" borderId="7" xfId="3" applyNumberFormat="1" applyFont="1" applyBorder="1" applyAlignment="1">
      <alignment horizontal="center"/>
    </xf>
    <xf numFmtId="168" fontId="16" fillId="4" borderId="3" xfId="3" applyNumberFormat="1" applyFont="1" applyFill="1" applyBorder="1" applyAlignment="1">
      <alignment horizontal="center"/>
    </xf>
    <xf numFmtId="49" fontId="28" fillId="0" borderId="5" xfId="9" applyNumberFormat="1" applyFont="1" applyBorder="1"/>
    <xf numFmtId="164" fontId="30" fillId="0" borderId="5" xfId="4" applyFont="1" applyBorder="1"/>
    <xf numFmtId="0" fontId="28" fillId="0" borderId="5" xfId="9" applyFont="1" applyBorder="1" applyAlignment="1">
      <alignment horizontal="center" vertical="center"/>
    </xf>
    <xf numFmtId="3" fontId="31" fillId="0" borderId="5" xfId="10" applyNumberFormat="1" applyFont="1" applyBorder="1" applyAlignment="1">
      <alignment horizontal="center" vertical="center" wrapText="1"/>
    </xf>
    <xf numFmtId="169" fontId="25" fillId="0" borderId="0" xfId="8" applyNumberFormat="1" applyFont="1" applyAlignment="1">
      <alignment horizontal="center" vertical="center"/>
    </xf>
    <xf numFmtId="168" fontId="16" fillId="0" borderId="3" xfId="3" applyNumberFormat="1" applyFont="1" applyBorder="1" applyAlignment="1">
      <alignment horizontal="center"/>
    </xf>
    <xf numFmtId="49" fontId="28" fillId="0" borderId="3" xfId="9" applyNumberFormat="1" applyFont="1" applyBorder="1"/>
    <xf numFmtId="164" fontId="30" fillId="0" borderId="3" xfId="4" applyFont="1" applyBorder="1"/>
    <xf numFmtId="164" fontId="30" fillId="0" borderId="3" xfId="4" applyFont="1" applyBorder="1" applyAlignment="1">
      <alignment horizontal="center" vertical="center"/>
    </xf>
    <xf numFmtId="0" fontId="25" fillId="0" borderId="0" xfId="8" applyFont="1" applyAlignment="1">
      <alignment horizontal="center" vertical="center"/>
    </xf>
    <xf numFmtId="49" fontId="18" fillId="0" borderId="0" xfId="3" applyNumberFormat="1" applyFont="1" applyAlignment="1">
      <alignment horizontal="center"/>
    </xf>
    <xf numFmtId="0" fontId="32" fillId="0" borderId="0" xfId="3" applyFont="1"/>
    <xf numFmtId="164" fontId="18" fillId="0" borderId="3" xfId="4" applyFont="1" applyBorder="1" applyAlignment="1">
      <alignment horizontal="center"/>
    </xf>
    <xf numFmtId="0" fontId="29" fillId="0" borderId="3" xfId="8" applyFont="1" applyBorder="1" applyAlignment="1">
      <alignment vertical="center"/>
    </xf>
    <xf numFmtId="49" fontId="33" fillId="0" borderId="3" xfId="9" applyNumberFormat="1" applyFont="1" applyBorder="1"/>
    <xf numFmtId="164" fontId="34" fillId="0" borderId="3" xfId="4" applyFont="1" applyBorder="1"/>
    <xf numFmtId="164" fontId="34" fillId="0" borderId="3" xfId="4" applyFont="1" applyBorder="1" applyAlignment="1">
      <alignment horizontal="center" vertical="center"/>
    </xf>
    <xf numFmtId="0" fontId="35" fillId="0" borderId="3" xfId="8" applyFont="1" applyBorder="1" applyAlignment="1">
      <alignment horizontal="center" vertical="center"/>
    </xf>
    <xf numFmtId="49" fontId="16" fillId="0" borderId="16" xfId="3" applyNumberFormat="1" applyFont="1" applyBorder="1" applyAlignment="1">
      <alignment horizontal="center"/>
    </xf>
    <xf numFmtId="49" fontId="16" fillId="0" borderId="1" xfId="3" applyNumberFormat="1" applyFont="1" applyBorder="1" applyAlignment="1">
      <alignment horizontal="center"/>
    </xf>
    <xf numFmtId="0" fontId="22" fillId="0" borderId="41" xfId="3" applyFont="1" applyBorder="1"/>
    <xf numFmtId="168" fontId="16" fillId="0" borderId="5" xfId="3" applyNumberFormat="1" applyFont="1" applyBorder="1" applyAlignment="1">
      <alignment horizontal="center"/>
    </xf>
    <xf numFmtId="168" fontId="16" fillId="0" borderId="1" xfId="3" applyNumberFormat="1" applyFont="1" applyBorder="1" applyAlignment="1">
      <alignment horizontal="center"/>
    </xf>
    <xf numFmtId="168" fontId="16" fillId="0" borderId="21" xfId="3" applyNumberFormat="1" applyFont="1" applyBorder="1" applyAlignment="1">
      <alignment horizontal="center"/>
    </xf>
    <xf numFmtId="49" fontId="16" fillId="0" borderId="0" xfId="3" applyNumberFormat="1" applyFont="1" applyAlignment="1">
      <alignment horizontal="center"/>
    </xf>
    <xf numFmtId="0" fontId="22" fillId="0" borderId="8" xfId="3" applyFont="1" applyBorder="1"/>
    <xf numFmtId="168" fontId="16" fillId="0" borderId="4" xfId="3" applyNumberFormat="1" applyFont="1" applyBorder="1" applyAlignment="1">
      <alignment horizontal="center"/>
    </xf>
    <xf numFmtId="49" fontId="16" fillId="0" borderId="38" xfId="3" applyNumberFormat="1" applyFont="1" applyBorder="1" applyAlignment="1">
      <alignment horizontal="center"/>
    </xf>
    <xf numFmtId="0" fontId="22" fillId="0" borderId="38" xfId="3" applyFont="1" applyBorder="1"/>
    <xf numFmtId="168" fontId="16" fillId="0" borderId="2" xfId="3" applyNumberFormat="1" applyFont="1" applyBorder="1" applyAlignment="1">
      <alignment horizontal="center"/>
    </xf>
    <xf numFmtId="168" fontId="16" fillId="0" borderId="46" xfId="3" applyNumberFormat="1" applyFont="1" applyBorder="1" applyAlignment="1">
      <alignment horizontal="center"/>
    </xf>
    <xf numFmtId="49" fontId="16" fillId="0" borderId="41" xfId="3" applyNumberFormat="1" applyFont="1" applyBorder="1" applyAlignment="1">
      <alignment horizontal="center"/>
    </xf>
    <xf numFmtId="168" fontId="16" fillId="0" borderId="42" xfId="3" applyNumberFormat="1" applyFont="1" applyBorder="1" applyAlignment="1">
      <alignment horizontal="center"/>
    </xf>
    <xf numFmtId="168" fontId="16" fillId="0" borderId="41" xfId="3" applyNumberFormat="1" applyFont="1" applyBorder="1" applyAlignment="1">
      <alignment horizontal="center"/>
    </xf>
    <xf numFmtId="168" fontId="16" fillId="0" borderId="10" xfId="3" applyNumberFormat="1" applyFont="1" applyBorder="1" applyAlignment="1">
      <alignment horizontal="center"/>
    </xf>
    <xf numFmtId="168" fontId="16" fillId="0" borderId="21" xfId="3" applyNumberFormat="1" applyFont="1" applyBorder="1" applyAlignment="1">
      <alignment horizontal="right"/>
    </xf>
    <xf numFmtId="0" fontId="16" fillId="0" borderId="10" xfId="3" applyFont="1" applyBorder="1" applyAlignment="1">
      <alignment horizontal="center"/>
    </xf>
    <xf numFmtId="0" fontId="16" fillId="0" borderId="1" xfId="3" applyFont="1" applyBorder="1" applyAlignment="1">
      <alignment horizontal="center"/>
    </xf>
    <xf numFmtId="170" fontId="16" fillId="0" borderId="21" xfId="3" applyNumberFormat="1" applyFont="1" applyBorder="1" applyAlignment="1">
      <alignment horizontal="right"/>
    </xf>
    <xf numFmtId="49" fontId="16" fillId="0" borderId="7" xfId="3" applyNumberFormat="1" applyFont="1" applyBorder="1" applyAlignment="1">
      <alignment horizontal="center"/>
    </xf>
    <xf numFmtId="0" fontId="22" fillId="0" borderId="7" xfId="3" applyFont="1" applyBorder="1"/>
    <xf numFmtId="164" fontId="34" fillId="0" borderId="3" xfId="3" applyNumberFormat="1" applyFont="1" applyBorder="1" applyAlignment="1">
      <alignment horizontal="center" vertical="center"/>
    </xf>
    <xf numFmtId="0" fontId="16" fillId="0" borderId="7" xfId="3" applyFont="1" applyBorder="1" applyAlignment="1">
      <alignment horizontal="center"/>
    </xf>
    <xf numFmtId="170" fontId="16" fillId="0" borderId="4" xfId="3" applyNumberFormat="1" applyFont="1" applyBorder="1" applyAlignment="1">
      <alignment horizontal="center"/>
    </xf>
    <xf numFmtId="0" fontId="16" fillId="0" borderId="7" xfId="3" applyFont="1" applyBorder="1"/>
    <xf numFmtId="49" fontId="16" fillId="0" borderId="8" xfId="3" applyNumberFormat="1" applyFont="1" applyBorder="1" applyAlignment="1">
      <alignment horizontal="center"/>
    </xf>
    <xf numFmtId="49" fontId="16" fillId="0" borderId="6" xfId="3" applyNumberFormat="1" applyFont="1" applyBorder="1" applyAlignment="1">
      <alignment horizontal="center"/>
    </xf>
    <xf numFmtId="0" fontId="22" fillId="0" borderId="6" xfId="3" applyFont="1" applyBorder="1"/>
    <xf numFmtId="0" fontId="16" fillId="0" borderId="6" xfId="3" applyFont="1" applyBorder="1"/>
    <xf numFmtId="170" fontId="16" fillId="0" borderId="46" xfId="3" applyNumberFormat="1" applyFont="1" applyBorder="1" applyAlignment="1">
      <alignment horizontal="center"/>
    </xf>
    <xf numFmtId="4" fontId="16" fillId="0" borderId="2" xfId="3" applyNumberFormat="1" applyFont="1" applyBorder="1" applyAlignment="1">
      <alignment horizontal="center"/>
    </xf>
    <xf numFmtId="4" fontId="16" fillId="0" borderId="8" xfId="3" applyNumberFormat="1" applyFont="1" applyBorder="1" applyAlignment="1">
      <alignment horizontal="center"/>
    </xf>
    <xf numFmtId="4" fontId="16" fillId="0" borderId="46" xfId="3" applyNumberFormat="1" applyFont="1" applyBorder="1" applyAlignment="1">
      <alignment horizontal="center"/>
    </xf>
    <xf numFmtId="4" fontId="16" fillId="0" borderId="10" xfId="3" applyNumberFormat="1" applyFont="1" applyBorder="1" applyAlignment="1">
      <alignment horizontal="center"/>
    </xf>
    <xf numFmtId="4" fontId="16" fillId="0" borderId="7" xfId="3" applyNumberFormat="1" applyFont="1" applyBorder="1" applyAlignment="1">
      <alignment horizontal="center"/>
    </xf>
    <xf numFmtId="4" fontId="16" fillId="0" borderId="4" xfId="3" applyNumberFormat="1" applyFont="1" applyBorder="1" applyAlignment="1">
      <alignment horizontal="center"/>
    </xf>
    <xf numFmtId="4" fontId="16" fillId="0" borderId="3" xfId="3" applyNumberFormat="1" applyFont="1" applyBorder="1" applyAlignment="1">
      <alignment horizontal="center"/>
    </xf>
    <xf numFmtId="4" fontId="16" fillId="0" borderId="0" xfId="3" applyNumberFormat="1" applyFont="1" applyAlignment="1">
      <alignment horizontal="center"/>
    </xf>
    <xf numFmtId="4" fontId="16" fillId="0" borderId="47" xfId="3" applyNumberFormat="1" applyFont="1" applyBorder="1" applyAlignment="1">
      <alignment horizontal="center"/>
    </xf>
    <xf numFmtId="49" fontId="16" fillId="0" borderId="2" xfId="3" applyNumberFormat="1" applyFont="1" applyBorder="1" applyAlignment="1">
      <alignment horizontal="center"/>
    </xf>
    <xf numFmtId="4" fontId="16" fillId="0" borderId="9" xfId="3" applyNumberFormat="1" applyFont="1" applyBorder="1" applyAlignment="1">
      <alignment horizontal="center"/>
    </xf>
    <xf numFmtId="49" fontId="16" fillId="0" borderId="18" xfId="3" applyNumberFormat="1" applyFont="1" applyBorder="1" applyAlignment="1">
      <alignment horizontal="center"/>
    </xf>
    <xf numFmtId="49" fontId="16" fillId="0" borderId="44" xfId="3" applyNumberFormat="1" applyFont="1" applyBorder="1" applyAlignment="1">
      <alignment horizontal="center"/>
    </xf>
    <xf numFmtId="0" fontId="22" fillId="0" borderId="44" xfId="3" applyFont="1" applyBorder="1"/>
    <xf numFmtId="0" fontId="16" fillId="0" borderId="18" xfId="3" applyFont="1" applyBorder="1"/>
    <xf numFmtId="4" fontId="16" fillId="0" borderId="45" xfId="3" applyNumberFormat="1" applyFont="1" applyBorder="1" applyAlignment="1">
      <alignment horizontal="center"/>
    </xf>
    <xf numFmtId="4" fontId="16" fillId="0" borderId="43" xfId="3" applyNumberFormat="1" applyFont="1" applyBorder="1" applyAlignment="1">
      <alignment horizontal="center"/>
    </xf>
    <xf numFmtId="4" fontId="16" fillId="0" borderId="19" xfId="3" applyNumberFormat="1" applyFont="1" applyBorder="1"/>
    <xf numFmtId="168" fontId="16" fillId="0" borderId="11" xfId="3" applyNumberFormat="1" applyFont="1" applyBorder="1" applyAlignment="1">
      <alignment horizontal="right"/>
    </xf>
    <xf numFmtId="0" fontId="19" fillId="0" borderId="0" xfId="3" applyFont="1" applyAlignment="1">
      <alignment horizontal="right"/>
    </xf>
    <xf numFmtId="170" fontId="16" fillId="0" borderId="0" xfId="3" applyNumberFormat="1" applyFont="1"/>
    <xf numFmtId="49" fontId="33" fillId="0" borderId="25" xfId="9" applyNumberFormat="1" applyFont="1" applyBorder="1"/>
    <xf numFmtId="164" fontId="34" fillId="0" borderId="25" xfId="4" applyFont="1" applyBorder="1"/>
    <xf numFmtId="164" fontId="34" fillId="0" borderId="25" xfId="4" applyFont="1" applyBorder="1" applyAlignment="1">
      <alignment horizontal="center" vertical="center"/>
    </xf>
    <xf numFmtId="164" fontId="34" fillId="0" borderId="25" xfId="3" applyNumberFormat="1" applyFont="1" applyBorder="1" applyAlignment="1">
      <alignment horizontal="center" vertical="center"/>
    </xf>
    <xf numFmtId="0" fontId="36" fillId="0" borderId="0" xfId="3" applyFont="1"/>
    <xf numFmtId="0" fontId="37" fillId="0" borderId="5" xfId="9" applyFont="1" applyBorder="1"/>
    <xf numFmtId="4" fontId="37" fillId="0" borderId="5" xfId="9" applyNumberFormat="1" applyFont="1" applyBorder="1"/>
    <xf numFmtId="164" fontId="38" fillId="0" borderId="5" xfId="4" applyFont="1" applyBorder="1" applyAlignment="1">
      <alignment horizontal="center" vertical="center"/>
    </xf>
    <xf numFmtId="164" fontId="38" fillId="0" borderId="5" xfId="3" applyNumberFormat="1" applyFont="1" applyBorder="1" applyAlignment="1">
      <alignment horizontal="center" vertical="center"/>
    </xf>
    <xf numFmtId="164" fontId="39" fillId="0" borderId="0" xfId="4" applyFont="1"/>
    <xf numFmtId="164" fontId="16" fillId="0" borderId="0" xfId="3" applyNumberFormat="1" applyFont="1"/>
    <xf numFmtId="4" fontId="10" fillId="2" borderId="0" xfId="9" applyNumberFormat="1" applyFont="1" applyFill="1"/>
    <xf numFmtId="0" fontId="1" fillId="0" borderId="0" xfId="11"/>
    <xf numFmtId="43" fontId="1" fillId="0" borderId="0" xfId="12" applyFont="1"/>
    <xf numFmtId="3" fontId="44" fillId="0" borderId="0" xfId="11" applyNumberFormat="1" applyFont="1" applyAlignment="1">
      <alignment horizontal="center" vertical="center"/>
    </xf>
    <xf numFmtId="43" fontId="44" fillId="0" borderId="0" xfId="12" applyFont="1" applyAlignment="1">
      <alignment horizontal="center" vertical="center"/>
    </xf>
    <xf numFmtId="4" fontId="44" fillId="0" borderId="0" xfId="11" applyNumberFormat="1" applyFont="1" applyAlignment="1">
      <alignment horizontal="center" vertical="center"/>
    </xf>
    <xf numFmtId="3" fontId="8" fillId="0" borderId="0" xfId="11" applyNumberFormat="1" applyFont="1" applyAlignment="1">
      <alignment horizontal="center" vertical="center"/>
    </xf>
    <xf numFmtId="4" fontId="8" fillId="0" borderId="0" xfId="11" applyNumberFormat="1" applyFont="1" applyAlignment="1">
      <alignment horizontal="center" vertical="center"/>
    </xf>
    <xf numFmtId="0" fontId="44" fillId="0" borderId="0" xfId="11" applyFont="1" applyAlignment="1">
      <alignment horizontal="center" vertical="center"/>
    </xf>
    <xf numFmtId="0" fontId="16" fillId="0" borderId="0" xfId="11" applyFont="1" applyAlignment="1">
      <alignment horizontal="left" vertical="center" wrapText="1"/>
    </xf>
    <xf numFmtId="2" fontId="44" fillId="0" borderId="0" xfId="11" applyNumberFormat="1" applyFont="1" applyAlignment="1">
      <alignment horizontal="center" vertical="center"/>
    </xf>
    <xf numFmtId="0" fontId="16" fillId="0" borderId="0" xfId="11" applyFont="1" applyAlignment="1">
      <alignment horizontal="center" vertical="center" wrapText="1"/>
    </xf>
    <xf numFmtId="0" fontId="43" fillId="0" borderId="0" xfId="13"/>
    <xf numFmtId="43" fontId="0" fillId="0" borderId="0" xfId="12" applyFont="1"/>
    <xf numFmtId="49" fontId="19" fillId="0" borderId="0" xfId="13" applyNumberFormat="1" applyFont="1" applyAlignment="1">
      <alignment horizontal="center" vertical="center" wrapText="1"/>
    </xf>
    <xf numFmtId="2" fontId="19" fillId="0" borderId="0" xfId="13" applyNumberFormat="1" applyFont="1" applyAlignment="1">
      <alignment horizontal="center" vertical="center"/>
    </xf>
    <xf numFmtId="0" fontId="22" fillId="0" borderId="0" xfId="13" applyFont="1" applyAlignment="1">
      <alignment vertical="top"/>
    </xf>
    <xf numFmtId="0" fontId="22" fillId="0" borderId="0" xfId="13" applyFont="1" applyAlignment="1">
      <alignment vertical="top" wrapText="1"/>
    </xf>
    <xf numFmtId="43" fontId="22" fillId="0" borderId="0" xfId="12" applyFont="1" applyAlignment="1">
      <alignment vertical="top" wrapText="1"/>
    </xf>
    <xf numFmtId="2" fontId="22" fillId="0" borderId="0" xfId="13" applyNumberFormat="1" applyFont="1" applyAlignment="1">
      <alignment horizontal="center" vertical="center"/>
    </xf>
    <xf numFmtId="0" fontId="22" fillId="0" borderId="0" xfId="13" applyFont="1"/>
    <xf numFmtId="0" fontId="22" fillId="0" borderId="0" xfId="13" applyFont="1" applyAlignment="1">
      <alignment wrapText="1"/>
    </xf>
    <xf numFmtId="49" fontId="22" fillId="0" borderId="1" xfId="13" applyNumberFormat="1" applyFont="1" applyBorder="1" applyAlignment="1">
      <alignment horizontal="right" vertical="center" wrapText="1"/>
    </xf>
    <xf numFmtId="0" fontId="22" fillId="0" borderId="1" xfId="13" applyFont="1" applyBorder="1" applyAlignment="1">
      <alignment horizontal="left" vertical="center" wrapText="1"/>
    </xf>
    <xf numFmtId="43" fontId="48" fillId="3" borderId="21" xfId="12" applyFont="1" applyFill="1" applyBorder="1" applyAlignment="1">
      <alignment horizontal="center" vertical="center"/>
    </xf>
    <xf numFmtId="43" fontId="48" fillId="3" borderId="5" xfId="12" applyFont="1" applyFill="1" applyBorder="1" applyAlignment="1">
      <alignment horizontal="center" vertical="center"/>
    </xf>
    <xf numFmtId="43" fontId="48" fillId="3" borderId="16" xfId="12" applyFont="1" applyFill="1" applyBorder="1" applyAlignment="1">
      <alignment horizontal="right" vertical="center"/>
    </xf>
    <xf numFmtId="4" fontId="48" fillId="3" borderId="21" xfId="11" applyNumberFormat="1" applyFont="1" applyFill="1" applyBorder="1" applyAlignment="1">
      <alignment horizontal="center" vertical="center"/>
    </xf>
    <xf numFmtId="4" fontId="48" fillId="3" borderId="5" xfId="11" applyNumberFormat="1" applyFont="1" applyFill="1" applyBorder="1" applyAlignment="1">
      <alignment horizontal="center" vertical="center"/>
    </xf>
    <xf numFmtId="3" fontId="48" fillId="3" borderId="16" xfId="11" applyNumberFormat="1" applyFont="1" applyFill="1" applyBorder="1" applyAlignment="1">
      <alignment horizontal="right" vertical="center"/>
    </xf>
    <xf numFmtId="3" fontId="47" fillId="3" borderId="4" xfId="14" applyNumberFormat="1" applyFont="1" applyFill="1" applyBorder="1" applyAlignment="1">
      <alignment horizontal="center" vertical="center"/>
    </xf>
    <xf numFmtId="3" fontId="47" fillId="3" borderId="3" xfId="14" applyNumberFormat="1" applyFont="1" applyFill="1" applyBorder="1" applyAlignment="1">
      <alignment horizontal="center" vertical="center"/>
    </xf>
    <xf numFmtId="43" fontId="49" fillId="3" borderId="4" xfId="12" applyFont="1" applyFill="1" applyBorder="1" applyAlignment="1">
      <alignment horizontal="center" vertical="center"/>
    </xf>
    <xf numFmtId="43" fontId="49" fillId="3" borderId="3" xfId="12" applyFont="1" applyFill="1" applyBorder="1" applyAlignment="1">
      <alignment horizontal="center" vertical="center"/>
    </xf>
    <xf numFmtId="43" fontId="50" fillId="3" borderId="49" xfId="12" applyFont="1" applyFill="1" applyBorder="1" applyAlignment="1">
      <alignment horizontal="center" vertical="center"/>
    </xf>
    <xf numFmtId="43" fontId="50" fillId="3" borderId="3" xfId="12" applyFont="1" applyFill="1" applyBorder="1" applyAlignment="1">
      <alignment horizontal="center" vertical="center"/>
    </xf>
    <xf numFmtId="3" fontId="49" fillId="3" borderId="4" xfId="14" applyNumberFormat="1" applyFont="1" applyFill="1" applyBorder="1" applyAlignment="1">
      <alignment horizontal="center" vertical="center"/>
    </xf>
    <xf numFmtId="3" fontId="49" fillId="3" borderId="3" xfId="14" applyNumberFormat="1" applyFont="1" applyFill="1" applyBorder="1" applyAlignment="1">
      <alignment horizontal="center" vertical="center"/>
    </xf>
    <xf numFmtId="4" fontId="50" fillId="3" borderId="49" xfId="11" applyNumberFormat="1" applyFont="1" applyFill="1" applyBorder="1" applyAlignment="1">
      <alignment horizontal="center" vertical="center"/>
    </xf>
    <xf numFmtId="43" fontId="50" fillId="3" borderId="4" xfId="12" applyFont="1" applyFill="1" applyBorder="1" applyAlignment="1">
      <alignment horizontal="center" vertical="center"/>
    </xf>
    <xf numFmtId="3" fontId="50" fillId="3" borderId="4" xfId="14" applyNumberFormat="1" applyFont="1" applyFill="1" applyBorder="1" applyAlignment="1">
      <alignment horizontal="center" vertical="center"/>
    </xf>
    <xf numFmtId="3" fontId="50" fillId="3" borderId="3" xfId="14" applyNumberFormat="1" applyFont="1" applyFill="1" applyBorder="1" applyAlignment="1">
      <alignment horizontal="center" vertical="center"/>
    </xf>
    <xf numFmtId="43" fontId="48" fillId="3" borderId="4" xfId="12" applyFont="1" applyFill="1" applyBorder="1" applyAlignment="1">
      <alignment horizontal="center" vertical="center"/>
    </xf>
    <xf numFmtId="43" fontId="48" fillId="3" borderId="3" xfId="12" applyFont="1" applyFill="1" applyBorder="1" applyAlignment="1">
      <alignment horizontal="center" vertical="center"/>
    </xf>
    <xf numFmtId="43" fontId="47" fillId="3" borderId="3" xfId="12" applyFont="1" applyFill="1" applyBorder="1" applyAlignment="1">
      <alignment horizontal="center" vertical="center"/>
    </xf>
    <xf numFmtId="43" fontId="48" fillId="3" borderId="49" xfId="12" applyFont="1" applyFill="1" applyBorder="1" applyAlignment="1">
      <alignment horizontal="center" vertical="center"/>
    </xf>
    <xf numFmtId="3" fontId="48" fillId="3" borderId="4" xfId="11" applyNumberFormat="1" applyFont="1" applyFill="1" applyBorder="1" applyAlignment="1">
      <alignment horizontal="center" vertical="center"/>
    </xf>
    <xf numFmtId="3" fontId="48" fillId="3" borderId="3" xfId="11" applyNumberFormat="1" applyFont="1" applyFill="1" applyBorder="1" applyAlignment="1">
      <alignment horizontal="center" vertical="center"/>
    </xf>
    <xf numFmtId="3" fontId="47" fillId="3" borderId="4" xfId="11" applyNumberFormat="1" applyFont="1" applyFill="1" applyBorder="1" applyAlignment="1">
      <alignment horizontal="center" vertical="center"/>
    </xf>
    <xf numFmtId="43" fontId="47" fillId="3" borderId="4" xfId="12" applyFont="1" applyFill="1" applyBorder="1" applyAlignment="1">
      <alignment horizontal="center" vertical="center"/>
    </xf>
    <xf numFmtId="3" fontId="48" fillId="3" borderId="3" xfId="14" applyNumberFormat="1" applyFont="1" applyFill="1" applyBorder="1" applyAlignment="1">
      <alignment horizontal="center" vertical="center"/>
    </xf>
    <xf numFmtId="4" fontId="50" fillId="3" borderId="49" xfId="17" applyNumberFormat="1" applyFont="1" applyFill="1" applyBorder="1" applyAlignment="1">
      <alignment horizontal="center" vertical="center"/>
    </xf>
    <xf numFmtId="3" fontId="50" fillId="3" borderId="4" xfId="11" applyNumberFormat="1" applyFont="1" applyFill="1" applyBorder="1" applyAlignment="1">
      <alignment horizontal="center" vertical="center"/>
    </xf>
    <xf numFmtId="3" fontId="50" fillId="3" borderId="3" xfId="11" applyNumberFormat="1" applyFont="1" applyFill="1" applyBorder="1" applyAlignment="1">
      <alignment horizontal="center" vertical="center"/>
    </xf>
    <xf numFmtId="0" fontId="10" fillId="0" borderId="0" xfId="11" applyFont="1"/>
    <xf numFmtId="0" fontId="11" fillId="0" borderId="0" xfId="11" applyFont="1"/>
    <xf numFmtId="0" fontId="11" fillId="3" borderId="0" xfId="11" applyFont="1" applyFill="1"/>
    <xf numFmtId="4" fontId="48" fillId="3" borderId="49" xfId="17" applyNumberFormat="1" applyFont="1" applyFill="1" applyBorder="1" applyAlignment="1">
      <alignment horizontal="center" vertical="center"/>
    </xf>
    <xf numFmtId="0" fontId="10" fillId="3" borderId="0" xfId="11" applyFont="1" applyFill="1"/>
    <xf numFmtId="0" fontId="44" fillId="0" borderId="0" xfId="11" applyFont="1"/>
    <xf numFmtId="43" fontId="48" fillId="5" borderId="51" xfId="12" applyFont="1" applyFill="1" applyBorder="1" applyAlignment="1">
      <alignment horizontal="center" vertical="center" wrapText="1"/>
    </xf>
    <xf numFmtId="43" fontId="48" fillId="5" borderId="18" xfId="12" applyFont="1" applyFill="1" applyBorder="1" applyAlignment="1">
      <alignment horizontal="center" vertical="center" wrapText="1"/>
    </xf>
    <xf numFmtId="43" fontId="48" fillId="5" borderId="22" xfId="12" applyFont="1" applyFill="1" applyBorder="1" applyAlignment="1">
      <alignment horizontal="center" vertical="center" wrapText="1"/>
    </xf>
    <xf numFmtId="3" fontId="48" fillId="5" borderId="51" xfId="11" applyNumberFormat="1" applyFont="1" applyFill="1" applyBorder="1" applyAlignment="1">
      <alignment horizontal="center" vertical="center" wrapText="1"/>
    </xf>
    <xf numFmtId="3" fontId="48" fillId="5" borderId="18" xfId="11" applyNumberFormat="1" applyFont="1" applyFill="1" applyBorder="1" applyAlignment="1">
      <alignment horizontal="center" vertical="center" wrapText="1"/>
    </xf>
    <xf numFmtId="4" fontId="48" fillId="5" borderId="22" xfId="11" applyNumberFormat="1" applyFont="1" applyFill="1" applyBorder="1" applyAlignment="1">
      <alignment horizontal="center" vertical="center" wrapText="1"/>
    </xf>
    <xf numFmtId="4" fontId="48" fillId="5" borderId="52" xfId="11" applyNumberFormat="1" applyFont="1" applyFill="1" applyBorder="1" applyAlignment="1">
      <alignment horizontal="center" vertical="center" wrapText="1"/>
    </xf>
    <xf numFmtId="4" fontId="18" fillId="5" borderId="23" xfId="11" applyNumberFormat="1" applyFont="1" applyFill="1" applyBorder="1" applyAlignment="1">
      <alignment horizontal="center" vertical="center" wrapText="1"/>
    </xf>
    <xf numFmtId="0" fontId="48" fillId="3" borderId="48" xfId="11" applyFont="1" applyFill="1" applyBorder="1" applyAlignment="1">
      <alignment horizontal="center" vertical="center" wrapText="1"/>
    </xf>
    <xf numFmtId="43" fontId="48" fillId="5" borderId="53" xfId="12" applyFont="1" applyFill="1" applyBorder="1" applyAlignment="1">
      <alignment horizontal="center" vertical="center" wrapText="1"/>
    </xf>
    <xf numFmtId="43" fontId="48" fillId="5" borderId="54" xfId="12" applyFont="1" applyFill="1" applyBorder="1" applyAlignment="1">
      <alignment horizontal="center" vertical="center" wrapText="1"/>
    </xf>
    <xf numFmtId="43" fontId="48" fillId="5" borderId="55" xfId="12" applyFont="1" applyFill="1" applyBorder="1" applyAlignment="1">
      <alignment horizontal="center" vertical="center" wrapText="1"/>
    </xf>
    <xf numFmtId="43" fontId="48" fillId="5" borderId="56" xfId="12" applyFont="1" applyFill="1" applyBorder="1" applyAlignment="1">
      <alignment horizontal="center" vertical="center" wrapText="1"/>
    </xf>
    <xf numFmtId="3" fontId="48" fillId="5" borderId="53" xfId="11" applyNumberFormat="1" applyFont="1" applyFill="1" applyBorder="1" applyAlignment="1">
      <alignment horizontal="center" vertical="center" wrapText="1"/>
    </xf>
    <xf numFmtId="3" fontId="48" fillId="5" borderId="54" xfId="11" applyNumberFormat="1" applyFont="1" applyFill="1" applyBorder="1" applyAlignment="1">
      <alignment horizontal="center" vertical="center" wrapText="1"/>
    </xf>
    <xf numFmtId="3" fontId="48" fillId="5" borderId="55" xfId="11" applyNumberFormat="1" applyFont="1" applyFill="1" applyBorder="1" applyAlignment="1">
      <alignment horizontal="center" vertical="center" wrapText="1"/>
    </xf>
    <xf numFmtId="4" fontId="48" fillId="5" borderId="56" xfId="11" applyNumberFormat="1" applyFont="1" applyFill="1" applyBorder="1" applyAlignment="1">
      <alignment horizontal="center" vertical="center" wrapText="1"/>
    </xf>
    <xf numFmtId="4" fontId="48" fillId="5" borderId="33" xfId="11" applyNumberFormat="1" applyFont="1" applyFill="1" applyBorder="1" applyAlignment="1">
      <alignment horizontal="center" vertical="center" wrapText="1"/>
    </xf>
    <xf numFmtId="4" fontId="18" fillId="5" borderId="57" xfId="11" applyNumberFormat="1" applyFont="1" applyFill="1" applyBorder="1" applyAlignment="1">
      <alignment horizontal="center" vertical="center" wrapText="1"/>
    </xf>
    <xf numFmtId="2" fontId="48" fillId="5" borderId="58" xfId="11" applyNumberFormat="1" applyFont="1" applyFill="1" applyBorder="1" applyAlignment="1">
      <alignment horizontal="center" vertical="center" wrapText="1"/>
    </xf>
    <xf numFmtId="0" fontId="18" fillId="0" borderId="0" xfId="11" applyFont="1" applyAlignment="1">
      <alignment horizontal="center" vertical="center" wrapText="1"/>
    </xf>
    <xf numFmtId="0" fontId="18" fillId="0" borderId="0" xfId="11" applyFont="1" applyAlignment="1">
      <alignment horizontal="center" vertical="center" wrapText="1"/>
    </xf>
    <xf numFmtId="43" fontId="43" fillId="0" borderId="0" xfId="12" applyFont="1"/>
    <xf numFmtId="49" fontId="18" fillId="0" borderId="0" xfId="13" applyNumberFormat="1" applyFont="1" applyAlignment="1">
      <alignment horizontal="center"/>
    </xf>
    <xf numFmtId="2" fontId="19" fillId="0" borderId="0" xfId="13" applyNumberFormat="1" applyFont="1"/>
    <xf numFmtId="14" fontId="19" fillId="0" borderId="3" xfId="13" applyNumberFormat="1" applyFont="1" applyBorder="1" applyAlignment="1">
      <alignment horizontal="center"/>
    </xf>
    <xf numFmtId="14" fontId="19" fillId="3" borderId="3" xfId="13" applyNumberFormat="1" applyFont="1" applyFill="1" applyBorder="1" applyAlignment="1">
      <alignment horizontal="center"/>
    </xf>
    <xf numFmtId="14" fontId="19" fillId="0" borderId="3" xfId="12" applyNumberFormat="1" applyFont="1" applyBorder="1" applyAlignment="1">
      <alignment horizontal="center"/>
    </xf>
    <xf numFmtId="43" fontId="19" fillId="0" borderId="3" xfId="13" applyNumberFormat="1" applyFont="1" applyBorder="1" applyAlignment="1">
      <alignment horizontal="center"/>
    </xf>
    <xf numFmtId="43" fontId="19" fillId="0" borderId="0" xfId="12" applyFont="1" applyAlignment="1">
      <alignment horizontal="right"/>
    </xf>
    <xf numFmtId="49" fontId="19" fillId="0" borderId="0" xfId="13" applyNumberFormat="1" applyFont="1" applyAlignment="1">
      <alignment wrapText="1"/>
    </xf>
    <xf numFmtId="43" fontId="19" fillId="0" borderId="3" xfId="13" applyNumberFormat="1" applyFont="1" applyBorder="1" applyAlignment="1">
      <alignment horizontal="center" vertical="center"/>
    </xf>
    <xf numFmtId="43" fontId="19" fillId="0" borderId="5" xfId="12" applyFont="1" applyBorder="1" applyAlignment="1">
      <alignment horizontal="center" vertical="center" wrapText="1"/>
    </xf>
    <xf numFmtId="43" fontId="19" fillId="0" borderId="5" xfId="13" applyNumberFormat="1" applyFont="1" applyBorder="1" applyAlignment="1">
      <alignment horizontal="center" vertical="center" wrapText="1"/>
    </xf>
    <xf numFmtId="43" fontId="19" fillId="0" borderId="10" xfId="13" applyNumberFormat="1" applyFont="1" applyBorder="1" applyAlignment="1">
      <alignment horizontal="center" vertical="center"/>
    </xf>
    <xf numFmtId="43" fontId="19" fillId="0" borderId="7" xfId="13" applyNumberFormat="1" applyFont="1" applyBorder="1" applyAlignment="1">
      <alignment horizontal="center" vertical="center"/>
    </xf>
    <xf numFmtId="43" fontId="19" fillId="0" borderId="2" xfId="12" applyFont="1" applyBorder="1" applyAlignment="1">
      <alignment horizontal="center" vertical="center" wrapText="1"/>
    </xf>
    <xf numFmtId="43" fontId="19" fillId="0" borderId="2" xfId="13" applyNumberFormat="1" applyFont="1" applyBorder="1" applyAlignment="1">
      <alignment horizontal="center" vertical="center" wrapText="1"/>
    </xf>
    <xf numFmtId="43" fontId="19" fillId="0" borderId="0" xfId="13" applyNumberFormat="1" applyFont="1"/>
    <xf numFmtId="43" fontId="19" fillId="0" borderId="0" xfId="13" applyNumberFormat="1" applyFont="1" applyAlignment="1">
      <alignment horizontal="center"/>
    </xf>
    <xf numFmtId="43" fontId="19" fillId="0" borderId="0" xfId="12" applyFont="1" applyAlignment="1">
      <alignment horizontal="center"/>
    </xf>
    <xf numFmtId="43" fontId="19" fillId="0" borderId="10" xfId="13" applyNumberFormat="1" applyFont="1" applyBorder="1" applyAlignment="1">
      <alignment horizontal="center"/>
    </xf>
    <xf numFmtId="43" fontId="19" fillId="0" borderId="38" xfId="13" applyNumberFormat="1" applyFont="1" applyBorder="1" applyAlignment="1">
      <alignment horizontal="center"/>
    </xf>
    <xf numFmtId="43" fontId="19" fillId="0" borderId="7" xfId="13" applyNumberFormat="1" applyFont="1" applyBorder="1" applyAlignment="1">
      <alignment horizontal="center"/>
    </xf>
    <xf numFmtId="43" fontId="19" fillId="0" borderId="0" xfId="13" applyNumberFormat="1" applyFont="1" applyAlignment="1">
      <alignment horizontal="right"/>
    </xf>
    <xf numFmtId="43" fontId="19" fillId="0" borderId="0" xfId="12" applyFont="1"/>
    <xf numFmtId="0" fontId="52" fillId="0" borderId="0" xfId="13" applyFont="1" applyAlignment="1">
      <alignment wrapText="1"/>
    </xf>
    <xf numFmtId="49" fontId="19" fillId="0" borderId="0" xfId="13" applyNumberFormat="1" applyFont="1" applyAlignment="1">
      <alignment horizontal="center" wrapText="1"/>
    </xf>
    <xf numFmtId="43" fontId="19" fillId="0" borderId="42" xfId="13" applyNumberFormat="1" applyFont="1" applyBorder="1" applyAlignment="1">
      <alignment horizontal="center"/>
    </xf>
    <xf numFmtId="43" fontId="19" fillId="0" borderId="1" xfId="13" applyNumberFormat="1" applyFont="1" applyBorder="1" applyAlignment="1">
      <alignment horizontal="center"/>
    </xf>
    <xf numFmtId="43" fontId="19" fillId="0" borderId="41" xfId="13" applyNumberFormat="1" applyFont="1" applyBorder="1" applyAlignment="1">
      <alignment horizontal="center"/>
    </xf>
    <xf numFmtId="49" fontId="19" fillId="0" borderId="1" xfId="13" applyNumberFormat="1" applyFont="1" applyBorder="1" applyAlignment="1">
      <alignment horizontal="left" wrapText="1"/>
    </xf>
    <xf numFmtId="43" fontId="19" fillId="0" borderId="9" xfId="13" applyNumberFormat="1" applyFont="1" applyBorder="1" applyAlignment="1">
      <alignment horizontal="center"/>
    </xf>
    <xf numFmtId="43" fontId="19" fillId="0" borderId="6" xfId="13" applyNumberFormat="1" applyFont="1" applyBorder="1" applyAlignment="1">
      <alignment horizontal="center"/>
    </xf>
    <xf numFmtId="43" fontId="19" fillId="0" borderId="8" xfId="13" applyNumberFormat="1" applyFont="1" applyBorder="1" applyAlignment="1">
      <alignment horizontal="center"/>
    </xf>
    <xf numFmtId="49" fontId="54" fillId="0" borderId="6" xfId="13" applyNumberFormat="1" applyFont="1" applyBorder="1" applyAlignment="1">
      <alignment horizontal="center" wrapText="1"/>
    </xf>
    <xf numFmtId="2" fontId="19" fillId="0" borderId="0" xfId="13" applyNumberFormat="1" applyFont="1" applyAlignment="1">
      <alignment vertical="top"/>
    </xf>
    <xf numFmtId="43" fontId="52" fillId="0" borderId="0" xfId="12" applyFont="1" applyAlignment="1">
      <alignment wrapText="1"/>
    </xf>
    <xf numFmtId="49" fontId="19" fillId="0" borderId="1" xfId="13" applyNumberFormat="1" applyFont="1" applyBorder="1" applyAlignment="1">
      <alignment horizontal="center" wrapText="1"/>
    </xf>
    <xf numFmtId="4" fontId="12" fillId="0" borderId="0" xfId="0" applyNumberFormat="1" applyFont="1"/>
    <xf numFmtId="0" fontId="0" fillId="6" borderId="20" xfId="0" applyFill="1" applyBorder="1" applyAlignment="1">
      <alignment horizontal="center" vertical="center"/>
    </xf>
    <xf numFmtId="0" fontId="0" fillId="6" borderId="5" xfId="0" applyFill="1" applyBorder="1" applyAlignment="1">
      <alignment horizontal="left" vertical="center" wrapText="1"/>
    </xf>
    <xf numFmtId="0" fontId="0" fillId="6" borderId="5" xfId="0" applyFill="1" applyBorder="1" applyAlignment="1">
      <alignment horizontal="center" vertical="center" wrapText="1"/>
    </xf>
    <xf numFmtId="4" fontId="0" fillId="6" borderId="5" xfId="0" applyNumberFormat="1" applyFill="1" applyBorder="1" applyAlignment="1">
      <alignment horizontal="center" vertical="center" wrapText="1"/>
    </xf>
    <xf numFmtId="4" fontId="1" fillId="6" borderId="5" xfId="1" applyNumberFormat="1" applyFont="1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 vertical="center"/>
    </xf>
    <xf numFmtId="0" fontId="0" fillId="6" borderId="3" xfId="0" applyFill="1" applyBorder="1" applyAlignment="1">
      <alignment horizontal="left" vertical="center" wrapText="1"/>
    </xf>
    <xf numFmtId="0" fontId="0" fillId="6" borderId="3" xfId="0" applyFill="1" applyBorder="1" applyAlignment="1">
      <alignment horizontal="center" vertical="center" wrapText="1"/>
    </xf>
    <xf numFmtId="4" fontId="0" fillId="6" borderId="3" xfId="0" applyNumberFormat="1" applyFill="1" applyBorder="1" applyAlignment="1">
      <alignment horizontal="center" vertical="center" wrapText="1"/>
    </xf>
    <xf numFmtId="4" fontId="1" fillId="6" borderId="3" xfId="1" applyNumberFormat="1" applyFont="1" applyFill="1" applyBorder="1" applyAlignment="1">
      <alignment horizontal="center" vertical="center" wrapText="1"/>
    </xf>
    <xf numFmtId="0" fontId="0" fillId="6" borderId="3" xfId="0" applyFill="1" applyBorder="1" applyAlignment="1">
      <alignment vertical="center" wrapText="1"/>
    </xf>
    <xf numFmtId="3" fontId="0" fillId="6" borderId="21" xfId="1" applyNumberFormat="1" applyFont="1" applyFill="1" applyBorder="1" applyAlignment="1">
      <alignment horizontal="left" vertical="center" wrapText="1"/>
    </xf>
    <xf numFmtId="3" fontId="0" fillId="6" borderId="4" xfId="1" applyNumberFormat="1" applyFont="1" applyFill="1" applyBorder="1" applyAlignment="1">
      <alignment horizontal="left" vertical="center" wrapText="1"/>
    </xf>
    <xf numFmtId="0" fontId="0" fillId="6" borderId="4" xfId="0" applyFont="1" applyFill="1" applyBorder="1" applyAlignment="1">
      <alignment horizontal="left" vertical="center" wrapText="1"/>
    </xf>
    <xf numFmtId="0" fontId="0" fillId="6" borderId="4" xfId="0" applyFont="1" applyFill="1" applyBorder="1" applyAlignment="1">
      <alignment horizontal="left" wrapText="1"/>
    </xf>
    <xf numFmtId="0" fontId="8" fillId="6" borderId="3" xfId="0" applyFont="1" applyFill="1" applyBorder="1" applyAlignment="1">
      <alignment horizontal="left" vertical="center" wrapText="1"/>
    </xf>
    <xf numFmtId="3" fontId="48" fillId="3" borderId="3" xfId="19" applyNumberFormat="1" applyFont="1" applyFill="1" applyBorder="1" applyAlignment="1">
      <alignment horizontal="center" vertical="center"/>
    </xf>
    <xf numFmtId="4" fontId="1" fillId="6" borderId="21" xfId="1" applyNumberFormat="1" applyFont="1" applyFill="1" applyBorder="1" applyAlignment="1">
      <alignment horizontal="center" vertical="center" wrapText="1"/>
    </xf>
    <xf numFmtId="4" fontId="1" fillId="6" borderId="4" xfId="1" applyNumberFormat="1" applyFont="1" applyFill="1" applyBorder="1" applyAlignment="1">
      <alignment horizontal="center" vertical="center" wrapText="1"/>
    </xf>
    <xf numFmtId="4" fontId="1" fillId="0" borderId="4" xfId="1" applyNumberFormat="1" applyFont="1" applyBorder="1" applyAlignment="1">
      <alignment horizontal="center" vertical="center" wrapText="1"/>
    </xf>
    <xf numFmtId="4" fontId="1" fillId="0" borderId="26" xfId="1" applyNumberFormat="1" applyFont="1" applyBorder="1" applyAlignment="1">
      <alignment horizontal="center" vertical="center" wrapText="1"/>
    </xf>
    <xf numFmtId="3" fontId="48" fillId="3" borderId="49" xfId="14" applyNumberFormat="1" applyFont="1" applyFill="1" applyBorder="1" applyAlignment="1">
      <alignment horizontal="center" vertical="center"/>
    </xf>
    <xf numFmtId="3" fontId="48" fillId="3" borderId="3" xfId="14" applyNumberFormat="1" applyFont="1" applyFill="1" applyBorder="1" applyAlignment="1">
      <alignment horizontal="center" vertical="center" wrapText="1"/>
    </xf>
    <xf numFmtId="3" fontId="48" fillId="3" borderId="7" xfId="14" applyNumberFormat="1" applyFont="1" applyFill="1" applyBorder="1" applyAlignment="1">
      <alignment horizontal="center" vertical="center"/>
    </xf>
    <xf numFmtId="3" fontId="48" fillId="3" borderId="59" xfId="14" applyNumberFormat="1" applyFont="1" applyFill="1" applyBorder="1" applyAlignment="1">
      <alignment horizontal="center" vertical="center"/>
    </xf>
    <xf numFmtId="4" fontId="48" fillId="3" borderId="3" xfId="14" applyNumberFormat="1" applyFont="1" applyFill="1" applyBorder="1" applyAlignment="1">
      <alignment horizontal="center" vertical="center"/>
    </xf>
    <xf numFmtId="4" fontId="48" fillId="3" borderId="4" xfId="14" applyNumberFormat="1" applyFont="1" applyFill="1" applyBorder="1" applyAlignment="1">
      <alignment horizontal="center" vertical="center"/>
    </xf>
    <xf numFmtId="49" fontId="53" fillId="0" borderId="1" xfId="13" applyNumberFormat="1" applyFont="1" applyBorder="1" applyAlignment="1">
      <alignment horizontal="left" wrapText="1"/>
    </xf>
    <xf numFmtId="4" fontId="0" fillId="3" borderId="5" xfId="0" applyNumberFormat="1" applyFill="1" applyBorder="1" applyAlignment="1">
      <alignment horizontal="center" vertical="center" wrapText="1"/>
    </xf>
    <xf numFmtId="4" fontId="1" fillId="3" borderId="5" xfId="1" applyNumberFormat="1" applyFont="1" applyFill="1" applyBorder="1" applyAlignment="1">
      <alignment horizontal="center" vertical="center" wrapText="1"/>
    </xf>
    <xf numFmtId="4" fontId="1" fillId="3" borderId="21" xfId="1" applyNumberFormat="1" applyFont="1" applyFill="1" applyBorder="1" applyAlignment="1">
      <alignment horizontal="center" vertical="center" wrapText="1"/>
    </xf>
    <xf numFmtId="4" fontId="1" fillId="3" borderId="4" xfId="1" applyNumberFormat="1" applyFont="1" applyFill="1" applyBorder="1" applyAlignment="1">
      <alignment horizontal="center" vertical="center" wrapText="1"/>
    </xf>
    <xf numFmtId="0" fontId="0" fillId="6" borderId="25" xfId="0" applyFill="1" applyBorder="1" applyAlignment="1">
      <alignment horizontal="center" vertical="center" wrapText="1"/>
    </xf>
    <xf numFmtId="4" fontId="0" fillId="6" borderId="25" xfId="0" applyNumberFormat="1" applyFill="1" applyBorder="1" applyAlignment="1">
      <alignment horizontal="center" vertical="center" wrapText="1"/>
    </xf>
    <xf numFmtId="4" fontId="1" fillId="6" borderId="25" xfId="1" applyNumberFormat="1" applyFont="1" applyFill="1" applyBorder="1" applyAlignment="1">
      <alignment horizontal="center" vertical="center" wrapText="1"/>
    </xf>
    <xf numFmtId="4" fontId="1" fillId="6" borderId="26" xfId="1" applyNumberFormat="1" applyFont="1" applyFill="1" applyBorder="1" applyAlignment="1">
      <alignment horizontal="center" vertical="center" wrapText="1"/>
    </xf>
    <xf numFmtId="4" fontId="1" fillId="3" borderId="26" xfId="1" applyNumberFormat="1" applyFont="1" applyFill="1" applyBorder="1" applyAlignment="1">
      <alignment horizontal="center" vertical="center" wrapText="1"/>
    </xf>
    <xf numFmtId="43" fontId="48" fillId="3" borderId="25" xfId="12" applyFont="1" applyFill="1" applyBorder="1" applyAlignment="1">
      <alignment horizontal="center" vertical="center"/>
    </xf>
    <xf numFmtId="43" fontId="48" fillId="3" borderId="26" xfId="12" applyFont="1" applyFill="1" applyBorder="1" applyAlignment="1">
      <alignment horizontal="center" vertical="center"/>
    </xf>
    <xf numFmtId="0" fontId="0" fillId="6" borderId="60" xfId="0" applyFill="1" applyBorder="1" applyAlignment="1">
      <alignment horizontal="left" vertical="center" wrapText="1"/>
    </xf>
    <xf numFmtId="0" fontId="0" fillId="6" borderId="60" xfId="0" applyFill="1" applyBorder="1" applyAlignment="1">
      <alignment horizontal="center" vertical="center" wrapText="1"/>
    </xf>
    <xf numFmtId="4" fontId="0" fillId="6" borderId="60" xfId="0" applyNumberFormat="1" applyFill="1" applyBorder="1" applyAlignment="1">
      <alignment horizontal="center" vertical="center" wrapText="1"/>
    </xf>
    <xf numFmtId="4" fontId="1" fillId="6" borderId="60" xfId="1" applyNumberFormat="1" applyFont="1" applyFill="1" applyBorder="1" applyAlignment="1">
      <alignment horizontal="center" vertical="center" wrapText="1"/>
    </xf>
    <xf numFmtId="4" fontId="1" fillId="6" borderId="61" xfId="1" applyNumberFormat="1" applyFont="1" applyFill="1" applyBorder="1" applyAlignment="1">
      <alignment horizontal="center" vertical="center" wrapText="1"/>
    </xf>
    <xf numFmtId="4" fontId="50" fillId="3" borderId="58" xfId="11" applyNumberFormat="1" applyFont="1" applyFill="1" applyBorder="1" applyAlignment="1">
      <alignment horizontal="center" vertical="center"/>
    </xf>
    <xf numFmtId="4" fontId="0" fillId="3" borderId="60" xfId="0" applyNumberFormat="1" applyFill="1" applyBorder="1" applyAlignment="1">
      <alignment horizontal="center" vertical="center" wrapText="1"/>
    </xf>
    <xf numFmtId="4" fontId="1" fillId="3" borderId="60" xfId="1" applyNumberFormat="1" applyFont="1" applyFill="1" applyBorder="1" applyAlignment="1">
      <alignment horizontal="center" vertical="center" wrapText="1"/>
    </xf>
    <xf numFmtId="4" fontId="1" fillId="3" borderId="61" xfId="1" applyNumberFormat="1" applyFont="1" applyFill="1" applyBorder="1" applyAlignment="1">
      <alignment horizontal="center" vertical="center" wrapText="1"/>
    </xf>
    <xf numFmtId="4" fontId="48" fillId="3" borderId="58" xfId="11" applyNumberFormat="1" applyFont="1" applyFill="1" applyBorder="1" applyAlignment="1">
      <alignment horizontal="center" vertical="center"/>
    </xf>
    <xf numFmtId="43" fontId="48" fillId="3" borderId="60" xfId="11" applyNumberFormat="1" applyFont="1" applyFill="1" applyBorder="1" applyAlignment="1">
      <alignment horizontal="center" vertical="center"/>
    </xf>
    <xf numFmtId="43" fontId="48" fillId="3" borderId="61" xfId="11" applyNumberFormat="1" applyFont="1" applyFill="1" applyBorder="1" applyAlignment="1">
      <alignment horizontal="center" vertical="center"/>
    </xf>
    <xf numFmtId="0" fontId="1" fillId="0" borderId="1" xfId="11" applyBorder="1"/>
    <xf numFmtId="0" fontId="8" fillId="6" borderId="5" xfId="0" applyFont="1" applyFill="1" applyBorder="1" applyAlignment="1">
      <alignment horizontal="left" vertical="center" wrapText="1"/>
    </xf>
    <xf numFmtId="4" fontId="50" fillId="3" borderId="16" xfId="17" applyNumberFormat="1" applyFont="1" applyFill="1" applyBorder="1" applyAlignment="1">
      <alignment horizontal="center" vertical="center"/>
    </xf>
    <xf numFmtId="43" fontId="50" fillId="3" borderId="16" xfId="12" applyFont="1" applyFill="1" applyBorder="1" applyAlignment="1">
      <alignment horizontal="center" vertical="center"/>
    </xf>
    <xf numFmtId="43" fontId="50" fillId="3" borderId="5" xfId="12" applyFont="1" applyFill="1" applyBorder="1" applyAlignment="1">
      <alignment horizontal="center" vertical="center"/>
    </xf>
    <xf numFmtId="43" fontId="50" fillId="3" borderId="21" xfId="12" applyFont="1" applyFill="1" applyBorder="1" applyAlignment="1">
      <alignment horizontal="center" vertical="center"/>
    </xf>
    <xf numFmtId="0" fontId="0" fillId="6" borderId="25" xfId="0" applyFill="1" applyBorder="1" applyAlignment="1">
      <alignment vertical="center" wrapText="1"/>
    </xf>
    <xf numFmtId="0" fontId="0" fillId="3" borderId="25" xfId="0" applyFill="1" applyBorder="1" applyAlignment="1">
      <alignment horizontal="center" vertical="center" wrapText="1"/>
    </xf>
    <xf numFmtId="43" fontId="48" fillId="3" borderId="50" xfId="12" applyFont="1" applyFill="1" applyBorder="1" applyAlignment="1">
      <alignment horizontal="center" vertical="center"/>
    </xf>
    <xf numFmtId="0" fontId="0" fillId="6" borderId="50" xfId="0" applyFill="1" applyBorder="1" applyAlignment="1">
      <alignment horizontal="center" vertical="center"/>
    </xf>
    <xf numFmtId="49" fontId="45" fillId="0" borderId="6" xfId="13" applyNumberFormat="1" applyFont="1" applyBorder="1" applyAlignment="1">
      <alignment horizontal="center" vertical="top"/>
    </xf>
    <xf numFmtId="0" fontId="40" fillId="0" borderId="30" xfId="11" applyFont="1" applyBorder="1" applyAlignment="1">
      <alignment horizontal="center" vertical="center" wrapText="1"/>
    </xf>
    <xf numFmtId="9" fontId="55" fillId="0" borderId="30" xfId="11" applyNumberFormat="1" applyFont="1" applyBorder="1" applyAlignment="1">
      <alignment horizontal="center" vertical="center" wrapText="1"/>
    </xf>
    <xf numFmtId="0" fontId="55" fillId="0" borderId="30" xfId="11" applyFont="1" applyBorder="1" applyAlignment="1">
      <alignment horizontal="center" vertical="center" wrapText="1"/>
    </xf>
    <xf numFmtId="4" fontId="48" fillId="5" borderId="57" xfId="11" applyNumberFormat="1" applyFont="1" applyFill="1" applyBorder="1" applyAlignment="1">
      <alignment horizontal="center" vertical="center" wrapText="1"/>
    </xf>
    <xf numFmtId="4" fontId="48" fillId="5" borderId="23" xfId="11" applyNumberFormat="1" applyFont="1" applyFill="1" applyBorder="1" applyAlignment="1">
      <alignment horizontal="center" vertical="center" wrapText="1"/>
    </xf>
    <xf numFmtId="43" fontId="50" fillId="8" borderId="56" xfId="12" applyFont="1" applyFill="1" applyBorder="1" applyAlignment="1">
      <alignment horizontal="center" vertical="center" wrapText="1"/>
    </xf>
    <xf numFmtId="43" fontId="50" fillId="8" borderId="55" xfId="12" applyFont="1" applyFill="1" applyBorder="1" applyAlignment="1">
      <alignment horizontal="center" vertical="center" wrapText="1"/>
    </xf>
    <xf numFmtId="43" fontId="50" fillId="8" borderId="54" xfId="12" applyFont="1" applyFill="1" applyBorder="1" applyAlignment="1">
      <alignment horizontal="center" vertical="center" wrapText="1"/>
    </xf>
    <xf numFmtId="43" fontId="50" fillId="8" borderId="53" xfId="12" applyFont="1" applyFill="1" applyBorder="1" applyAlignment="1">
      <alignment horizontal="center" vertical="center" wrapText="1"/>
    </xf>
    <xf numFmtId="43" fontId="50" fillId="8" borderId="22" xfId="12" applyFont="1" applyFill="1" applyBorder="1" applyAlignment="1">
      <alignment horizontal="center" vertical="center" wrapText="1"/>
    </xf>
    <xf numFmtId="43" fontId="50" fillId="8" borderId="18" xfId="12" applyFont="1" applyFill="1" applyBorder="1" applyAlignment="1">
      <alignment horizontal="center" vertical="center" wrapText="1"/>
    </xf>
    <xf numFmtId="43" fontId="50" fillId="8" borderId="51" xfId="12" applyFont="1" applyFill="1" applyBorder="1" applyAlignment="1">
      <alignment horizontal="center" vertical="center" wrapText="1"/>
    </xf>
    <xf numFmtId="4" fontId="50" fillId="7" borderId="58" xfId="11" applyNumberFormat="1" applyFont="1" applyFill="1" applyBorder="1" applyAlignment="1">
      <alignment horizontal="center" vertical="center"/>
    </xf>
    <xf numFmtId="43" fontId="50" fillId="7" borderId="60" xfId="11" applyNumberFormat="1" applyFont="1" applyFill="1" applyBorder="1" applyAlignment="1">
      <alignment horizontal="center" vertical="center"/>
    </xf>
    <xf numFmtId="43" fontId="50" fillId="7" borderId="61" xfId="11" applyNumberFormat="1" applyFont="1" applyFill="1" applyBorder="1" applyAlignment="1">
      <alignment horizontal="center" vertical="center"/>
    </xf>
    <xf numFmtId="43" fontId="50" fillId="7" borderId="49" xfId="12" applyFont="1" applyFill="1" applyBorder="1" applyAlignment="1">
      <alignment horizontal="center" vertical="center"/>
    </xf>
    <xf numFmtId="43" fontId="50" fillId="7" borderId="3" xfId="12" applyFont="1" applyFill="1" applyBorder="1" applyAlignment="1">
      <alignment horizontal="center" vertical="center"/>
    </xf>
    <xf numFmtId="43" fontId="50" fillId="7" borderId="4" xfId="12" applyFont="1" applyFill="1" applyBorder="1" applyAlignment="1">
      <alignment horizontal="center" vertical="center"/>
    </xf>
    <xf numFmtId="43" fontId="50" fillId="7" borderId="25" xfId="12" applyFont="1" applyFill="1" applyBorder="1" applyAlignment="1">
      <alignment horizontal="center" vertical="center"/>
    </xf>
    <xf numFmtId="43" fontId="50" fillId="7" borderId="26" xfId="12" applyFont="1" applyFill="1" applyBorder="1" applyAlignment="1">
      <alignment horizontal="center" vertical="center"/>
    </xf>
    <xf numFmtId="43" fontId="50" fillId="7" borderId="5" xfId="12" applyFont="1" applyFill="1" applyBorder="1" applyAlignment="1">
      <alignment horizontal="center" vertical="center"/>
    </xf>
    <xf numFmtId="43" fontId="50" fillId="7" borderId="21" xfId="12" applyFont="1" applyFill="1" applyBorder="1" applyAlignment="1">
      <alignment horizontal="center" vertical="center"/>
    </xf>
    <xf numFmtId="43" fontId="44" fillId="7" borderId="0" xfId="12" applyFont="1" applyFill="1"/>
    <xf numFmtId="0" fontId="18" fillId="7" borderId="30" xfId="11" applyFont="1" applyFill="1" applyBorder="1" applyAlignment="1">
      <alignment horizontal="center" vertical="center" wrapText="1"/>
    </xf>
    <xf numFmtId="43" fontId="50" fillId="7" borderId="16" xfId="12" applyFont="1" applyFill="1" applyBorder="1" applyAlignment="1">
      <alignment horizontal="center" vertical="center"/>
    </xf>
    <xf numFmtId="43" fontId="50" fillId="7" borderId="50" xfId="12" applyFont="1" applyFill="1" applyBorder="1" applyAlignment="1">
      <alignment horizontal="center" vertical="center"/>
    </xf>
    <xf numFmtId="4" fontId="50" fillId="3" borderId="49" xfId="12" applyNumberFormat="1" applyFont="1" applyFill="1" applyBorder="1" applyAlignment="1">
      <alignment horizontal="center" vertical="center"/>
    </xf>
    <xf numFmtId="4" fontId="50" fillId="3" borderId="60" xfId="11" applyNumberFormat="1" applyFont="1" applyFill="1" applyBorder="1" applyAlignment="1">
      <alignment horizontal="center" vertical="center"/>
    </xf>
    <xf numFmtId="4" fontId="50" fillId="3" borderId="61" xfId="11" applyNumberFormat="1" applyFont="1" applyFill="1" applyBorder="1" applyAlignment="1">
      <alignment horizontal="center" vertical="center"/>
    </xf>
    <xf numFmtId="4" fontId="50" fillId="3" borderId="3" xfId="12" applyNumberFormat="1" applyFont="1" applyFill="1" applyBorder="1" applyAlignment="1">
      <alignment horizontal="center" vertical="center"/>
    </xf>
    <xf numFmtId="4" fontId="50" fillId="3" borderId="4" xfId="12" applyNumberFormat="1" applyFont="1" applyFill="1" applyBorder="1" applyAlignment="1">
      <alignment horizontal="center" vertical="center"/>
    </xf>
    <xf numFmtId="4" fontId="50" fillId="3" borderId="50" xfId="12" applyNumberFormat="1" applyFont="1" applyFill="1" applyBorder="1" applyAlignment="1">
      <alignment horizontal="center" vertical="center"/>
    </xf>
    <xf numFmtId="4" fontId="50" fillId="3" borderId="25" xfId="12" applyNumberFormat="1" applyFont="1" applyFill="1" applyBorder="1" applyAlignment="1">
      <alignment horizontal="center" vertical="center"/>
    </xf>
    <xf numFmtId="4" fontId="50" fillId="3" borderId="26" xfId="12" applyNumberFormat="1" applyFont="1" applyFill="1" applyBorder="1" applyAlignment="1">
      <alignment horizontal="center" vertical="center"/>
    </xf>
    <xf numFmtId="3" fontId="48" fillId="3" borderId="29" xfId="14" applyNumberFormat="1" applyFont="1" applyFill="1" applyBorder="1" applyAlignment="1">
      <alignment horizontal="center" vertical="center"/>
    </xf>
    <xf numFmtId="3" fontId="48" fillId="3" borderId="30" xfId="14" applyNumberFormat="1" applyFont="1" applyFill="1" applyBorder="1" applyAlignment="1">
      <alignment horizontal="center" vertical="center"/>
    </xf>
    <xf numFmtId="3" fontId="48" fillId="3" borderId="62" xfId="14" applyNumberFormat="1" applyFont="1" applyFill="1" applyBorder="1" applyAlignment="1">
      <alignment horizontal="center" vertical="center"/>
    </xf>
    <xf numFmtId="43" fontId="48" fillId="3" borderId="51" xfId="12" applyFont="1" applyFill="1" applyBorder="1" applyAlignment="1">
      <alignment horizontal="center" vertical="center"/>
    </xf>
    <xf numFmtId="49" fontId="19" fillId="0" borderId="41" xfId="13" applyNumberFormat="1" applyFont="1" applyBorder="1" applyAlignment="1">
      <alignment horizontal="center"/>
    </xf>
    <xf numFmtId="49" fontId="19" fillId="0" borderId="1" xfId="13" applyNumberFormat="1" applyFont="1" applyBorder="1" applyAlignment="1">
      <alignment horizontal="center"/>
    </xf>
    <xf numFmtId="49" fontId="19" fillId="0" borderId="42" xfId="13" applyNumberFormat="1" applyFont="1" applyBorder="1" applyAlignment="1">
      <alignment horizontal="center"/>
    </xf>
    <xf numFmtId="49" fontId="19" fillId="0" borderId="8" xfId="13" applyNumberFormat="1" applyFont="1" applyBorder="1" applyAlignment="1">
      <alignment horizontal="center"/>
    </xf>
    <xf numFmtId="49" fontId="19" fillId="0" borderId="6" xfId="13" applyNumberFormat="1" applyFont="1" applyBorder="1" applyAlignment="1">
      <alignment horizontal="center"/>
    </xf>
    <xf numFmtId="49" fontId="19" fillId="0" borderId="9" xfId="13" applyNumberFormat="1" applyFont="1" applyBorder="1" applyAlignment="1">
      <alignment horizontal="center"/>
    </xf>
    <xf numFmtId="49" fontId="19" fillId="0" borderId="7" xfId="13" applyNumberFormat="1" applyFont="1" applyBorder="1" applyAlignment="1">
      <alignment horizontal="center"/>
    </xf>
    <xf numFmtId="49" fontId="19" fillId="0" borderId="38" xfId="13" applyNumberFormat="1" applyFont="1" applyBorder="1" applyAlignment="1">
      <alignment horizontal="center"/>
    </xf>
    <xf numFmtId="49" fontId="19" fillId="0" borderId="10" xfId="13" applyNumberFormat="1" applyFont="1" applyBorder="1" applyAlignment="1">
      <alignment horizontal="center"/>
    </xf>
    <xf numFmtId="49" fontId="53" fillId="0" borderId="7" xfId="13" applyNumberFormat="1" applyFont="1" applyBorder="1" applyAlignment="1">
      <alignment horizontal="center" wrapText="1"/>
    </xf>
    <xf numFmtId="49" fontId="53" fillId="0" borderId="38" xfId="13" applyNumberFormat="1" applyFont="1" applyBorder="1" applyAlignment="1">
      <alignment horizontal="center" wrapText="1"/>
    </xf>
    <xf numFmtId="49" fontId="53" fillId="0" borderId="10" xfId="13" applyNumberFormat="1" applyFont="1" applyBorder="1" applyAlignment="1">
      <alignment horizontal="center" wrapText="1"/>
    </xf>
    <xf numFmtId="49" fontId="19" fillId="0" borderId="7" xfId="13" applyNumberFormat="1" applyFont="1" applyBorder="1" applyAlignment="1">
      <alignment horizontal="center" wrapText="1"/>
    </xf>
    <xf numFmtId="49" fontId="19" fillId="0" borderId="38" xfId="13" applyNumberFormat="1" applyFont="1" applyBorder="1" applyAlignment="1">
      <alignment horizontal="center" wrapText="1"/>
    </xf>
    <xf numFmtId="49" fontId="19" fillId="0" borderId="10" xfId="13" applyNumberFormat="1" applyFont="1" applyBorder="1" applyAlignment="1">
      <alignment horizontal="center" wrapText="1"/>
    </xf>
    <xf numFmtId="0" fontId="0" fillId="3" borderId="20" xfId="0" applyFill="1" applyBorder="1" applyAlignment="1">
      <alignment horizontal="center" vertical="center"/>
    </xf>
    <xf numFmtId="0" fontId="0" fillId="3" borderId="60" xfId="0" applyFill="1" applyBorder="1" applyAlignment="1">
      <alignment horizontal="left" vertical="center" wrapText="1"/>
    </xf>
    <xf numFmtId="0" fontId="0" fillId="3" borderId="17" xfId="0" applyFill="1" applyBorder="1" applyAlignment="1">
      <alignment horizontal="center" vertical="center"/>
    </xf>
    <xf numFmtId="0" fontId="0" fillId="3" borderId="3" xfId="0" applyFill="1" applyBorder="1" applyAlignment="1">
      <alignment horizontal="left" vertical="center" wrapText="1"/>
    </xf>
    <xf numFmtId="0" fontId="0" fillId="3" borderId="50" xfId="0" applyFill="1" applyBorder="1" applyAlignment="1">
      <alignment horizontal="center" vertical="center"/>
    </xf>
    <xf numFmtId="0" fontId="0" fillId="3" borderId="25" xfId="0" applyFill="1" applyBorder="1" applyAlignment="1">
      <alignment vertical="center" wrapText="1"/>
    </xf>
    <xf numFmtId="14" fontId="15" fillId="3" borderId="11" xfId="3" applyNumberFormat="1" applyFill="1" applyBorder="1" applyAlignment="1">
      <alignment horizontal="center"/>
    </xf>
    <xf numFmtId="164" fontId="16" fillId="3" borderId="3" xfId="4" applyFont="1" applyFill="1" applyBorder="1" applyAlignment="1">
      <alignment horizontal="center"/>
    </xf>
    <xf numFmtId="0" fontId="18" fillId="0" borderId="0" xfId="3" applyFont="1" applyAlignment="1">
      <alignment horizontal="left" vertical="center"/>
    </xf>
    <xf numFmtId="0" fontId="18" fillId="0" borderId="1" xfId="3" applyFont="1" applyBorder="1" applyAlignment="1">
      <alignment horizontal="left" vertical="center"/>
    </xf>
    <xf numFmtId="0" fontId="18" fillId="0" borderId="0" xfId="3" applyFont="1" applyAlignment="1">
      <alignment vertical="center"/>
    </xf>
    <xf numFmtId="0" fontId="39" fillId="0" borderId="0" xfId="3" applyFont="1" applyAlignment="1">
      <alignment vertical="center"/>
    </xf>
    <xf numFmtId="164" fontId="40" fillId="0" borderId="0" xfId="4" applyFont="1" applyAlignment="1">
      <alignment vertical="center"/>
    </xf>
    <xf numFmtId="164" fontId="18" fillId="0" borderId="0" xfId="4" applyFont="1" applyAlignment="1">
      <alignment vertical="center"/>
    </xf>
    <xf numFmtId="164" fontId="16" fillId="0" borderId="0" xfId="4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41" fillId="0" borderId="6" xfId="3" applyFont="1" applyBorder="1" applyAlignment="1">
      <alignment horizontal="center" vertical="center"/>
    </xf>
    <xf numFmtId="0" fontId="41" fillId="0" borderId="0" xfId="3" applyFont="1" applyAlignment="1">
      <alignment vertical="center"/>
    </xf>
    <xf numFmtId="0" fontId="42" fillId="0" borderId="0" xfId="3" applyFont="1" applyAlignment="1">
      <alignment vertical="center"/>
    </xf>
    <xf numFmtId="0" fontId="18" fillId="0" borderId="0" xfId="3" applyFont="1" applyAlignment="1">
      <alignment horizontal="center" vertical="center"/>
    </xf>
    <xf numFmtId="164" fontId="41" fillId="0" borderId="0" xfId="4" applyFont="1" applyAlignment="1">
      <alignment vertical="center"/>
    </xf>
    <xf numFmtId="0" fontId="19" fillId="0" borderId="0" xfId="3" applyFont="1" applyAlignment="1">
      <alignment vertical="center"/>
    </xf>
    <xf numFmtId="0" fontId="18" fillId="0" borderId="0" xfId="5" applyFont="1" applyAlignment="1">
      <alignment horizontal="left" vertical="center"/>
    </xf>
    <xf numFmtId="0" fontId="18" fillId="0" borderId="0" xfId="5" applyFont="1" applyAlignment="1">
      <alignment vertical="center"/>
    </xf>
    <xf numFmtId="0" fontId="18" fillId="0" borderId="0" xfId="3" applyFont="1" applyAlignment="1">
      <alignment horizontal="center" vertical="center"/>
    </xf>
    <xf numFmtId="0" fontId="18" fillId="0" borderId="1" xfId="5" applyFont="1" applyBorder="1" applyAlignment="1">
      <alignment horizontal="left" vertical="center"/>
    </xf>
    <xf numFmtId="0" fontId="41" fillId="0" borderId="0" xfId="3" applyFont="1" applyAlignment="1">
      <alignment horizontal="right" vertical="center"/>
    </xf>
    <xf numFmtId="0" fontId="41" fillId="0" borderId="0" xfId="3" applyFont="1" applyAlignment="1">
      <alignment horizontal="left" vertical="center"/>
    </xf>
    <xf numFmtId="0" fontId="56" fillId="0" borderId="0" xfId="3" applyFont="1" applyAlignment="1">
      <alignment horizontal="center" vertical="center"/>
    </xf>
    <xf numFmtId="0" fontId="56" fillId="0" borderId="0" xfId="3" applyFont="1" applyAlignment="1">
      <alignment vertical="center"/>
    </xf>
    <xf numFmtId="0" fontId="16" fillId="0" borderId="0" xfId="3" applyFont="1" applyAlignment="1">
      <alignment horizontal="center" vertical="center"/>
    </xf>
    <xf numFmtId="0" fontId="16" fillId="0" borderId="0" xfId="5" applyFont="1" applyAlignment="1">
      <alignment horizontal="left" vertical="center" wrapText="1"/>
    </xf>
    <xf numFmtId="0" fontId="16" fillId="0" borderId="0" xfId="5" applyFont="1" applyAlignment="1">
      <alignment horizontal="left" vertical="center"/>
    </xf>
    <xf numFmtId="0" fontId="16" fillId="0" borderId="1" xfId="3" applyFont="1" applyBorder="1" applyAlignment="1">
      <alignment horizontal="left" vertical="center" wrapText="1"/>
    </xf>
    <xf numFmtId="0" fontId="16" fillId="0" borderId="1" xfId="5" applyFont="1" applyBorder="1" applyAlignment="1">
      <alignment horizontal="left" vertical="center" wrapText="1"/>
    </xf>
    <xf numFmtId="2" fontId="19" fillId="0" borderId="0" xfId="13" applyNumberFormat="1" applyFont="1" applyAlignment="1"/>
    <xf numFmtId="49" fontId="15" fillId="3" borderId="11" xfId="3" applyNumberFormat="1" applyFill="1" applyBorder="1" applyAlignment="1">
      <alignment horizontal="center"/>
    </xf>
  </cellXfs>
  <cellStyles count="21">
    <cellStyle name="Обычный" xfId="0" builtinId="0"/>
    <cellStyle name="Обычный 10 2" xfId="3" xr:uid="{532A0206-91C9-40AF-847D-BC505148EE13}"/>
    <cellStyle name="Обычный 11" xfId="5" xr:uid="{90BEA322-C9C0-4D78-A4BA-681067BF8A12}"/>
    <cellStyle name="Обычный 2" xfId="1" xr:uid="{00000000-0005-0000-0000-000001000000}"/>
    <cellStyle name="Обычный 2 2" xfId="14" xr:uid="{7153BE2E-B2F0-4ED6-9DB9-6CBC68F0C5B3}"/>
    <cellStyle name="Обычный 2 2 2" xfId="18" xr:uid="{C5A33854-D21D-4C7A-AF9F-33786A20A031}"/>
    <cellStyle name="Обычный 2 2 2 2 3 2" xfId="8" xr:uid="{0F9668E5-2AA7-4322-A6D2-BEA383875DD3}"/>
    <cellStyle name="Обычный 2 3 2" xfId="15" xr:uid="{D8E6D1E2-0583-4EB5-A6C9-260783814075}"/>
    <cellStyle name="Обычный 2 5" xfId="6" xr:uid="{DEEEA56A-445C-4A05-AB3B-F031DDF5D0AF}"/>
    <cellStyle name="Обычный 2 6" xfId="11" xr:uid="{0AC5D5E3-F65F-408A-9316-844B16C22C08}"/>
    <cellStyle name="Обычный 3" xfId="13" xr:uid="{6671F31D-7AAB-4F8C-9FC1-7650203EC9D8}"/>
    <cellStyle name="Обычный 3 4" xfId="17" xr:uid="{C9697FE0-74B7-4073-BCD9-3672B9F38921}"/>
    <cellStyle name="Обычный 4" xfId="20" xr:uid="{C0EC6C04-D995-4BF6-B90C-8684B2D26853}"/>
    <cellStyle name="Обычный 9" xfId="9" xr:uid="{599A892D-27A8-4B53-AFE3-921E3E28BB65}"/>
    <cellStyle name="Обычный_КС-3_Крюково.06.09" xfId="7" xr:uid="{40BC5382-D3D5-47E9-8ED3-40F071CF494D}"/>
    <cellStyle name="Обычный_КС-3_Крюково.xls1" xfId="10" xr:uid="{6ECCD603-7CB6-41D6-BB31-39A2D74EC7FE}"/>
    <cellStyle name="Финансовый" xfId="2" builtinId="3"/>
    <cellStyle name="Финансовый 2" xfId="12" xr:uid="{2A0D21E8-8DFF-4083-882F-C224F5AB0C45}"/>
    <cellStyle name="Финансовый 2 2" xfId="16" xr:uid="{06E104A7-18ED-4FF2-87A1-F3CB2063F083}"/>
    <cellStyle name="Финансовый 2 3" xfId="4" xr:uid="{8D0F1BCA-2658-468B-B810-F4C726A0F0DB}"/>
    <cellStyle name="Финансовый 2 4" xfId="19" xr:uid="{9E00DDC8-8338-4896-9328-AB46D1CE988D}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5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8%20&#1094;&#1077;&#1093;_130-23/!%20&#1082;&#1089;-2,3/03.24_&#1050;&#1057;-3,%20&#1050;&#1057;-2_&#1050;&#1080;&#1082;-&#1064;&#1077;&#1083;&#1083;_&#1082;&#1086;&#1088;&#1088;%2031.03.24%20&#1051;&#1042;%20&#1055;&#1054;&#1044;&#1055;&#1048;&#1057;&#1040;&#1053;&#1054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кс-2 №1корр"/>
      <sheetName val="для кс-2 №2"/>
      <sheetName val="кс-2 №1"/>
    </sheetNames>
    <sheetDataSet>
      <sheetData sheetId="0"/>
      <sheetData sheetId="1"/>
      <sheetData sheetId="2"/>
      <sheetData sheetId="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2"/>
  <sheetViews>
    <sheetView topLeftCell="A25" zoomScale="85" zoomScaleNormal="85" workbookViewId="0">
      <selection activeCell="E21" sqref="E21"/>
    </sheetView>
  </sheetViews>
  <sheetFormatPr defaultRowHeight="15" x14ac:dyDescent="0.25"/>
  <cols>
    <col min="1" max="1" width="3.42578125" customWidth="1"/>
    <col min="2" max="2" width="65.140625" customWidth="1"/>
    <col min="3" max="3" width="5.5703125" style="1" customWidth="1"/>
    <col min="4" max="4" width="5.140625" style="30" customWidth="1"/>
    <col min="5" max="6" width="14.85546875" customWidth="1"/>
    <col min="7" max="7" width="21.85546875" customWidth="1"/>
    <col min="8" max="8" width="26.85546875" customWidth="1"/>
    <col min="10" max="10" width="10" bestFit="1" customWidth="1"/>
    <col min="12" max="12" width="11.42578125" bestFit="1" customWidth="1"/>
  </cols>
  <sheetData>
    <row r="1" spans="1:10" ht="28.9" customHeight="1" x14ac:dyDescent="0.25">
      <c r="G1" s="49" t="s">
        <v>16</v>
      </c>
      <c r="H1" s="50"/>
    </row>
    <row r="2" spans="1:10" x14ac:dyDescent="0.25">
      <c r="A2" s="1"/>
      <c r="G2" s="50"/>
      <c r="H2" s="50"/>
    </row>
    <row r="3" spans="1:10" x14ac:dyDescent="0.25">
      <c r="A3" s="1"/>
      <c r="G3" s="50"/>
      <c r="H3" s="50"/>
    </row>
    <row r="4" spans="1:10" x14ac:dyDescent="0.25">
      <c r="A4" s="53"/>
      <c r="B4" s="53"/>
      <c r="C4" s="53"/>
      <c r="D4" s="53"/>
      <c r="E4" s="53"/>
      <c r="F4" s="53"/>
      <c r="G4" s="53"/>
      <c r="H4" s="53"/>
    </row>
    <row r="5" spans="1:10" x14ac:dyDescent="0.25">
      <c r="A5" s="54" t="s">
        <v>15</v>
      </c>
      <c r="B5" s="54"/>
      <c r="C5" s="54"/>
      <c r="D5" s="54"/>
      <c r="E5" s="54"/>
      <c r="F5" s="54"/>
      <c r="G5" s="54"/>
      <c r="H5" s="54"/>
    </row>
    <row r="6" spans="1:10" ht="15.75" x14ac:dyDescent="0.25">
      <c r="A6" s="55" t="s">
        <v>1</v>
      </c>
      <c r="B6" s="46" t="s">
        <v>2</v>
      </c>
      <c r="C6" s="46" t="s">
        <v>51</v>
      </c>
      <c r="D6" s="46" t="s">
        <v>50</v>
      </c>
      <c r="E6" s="57" t="s">
        <v>3</v>
      </c>
      <c r="F6" s="58"/>
      <c r="G6" s="57" t="s">
        <v>4</v>
      </c>
      <c r="H6" s="59" t="s">
        <v>57</v>
      </c>
    </row>
    <row r="7" spans="1:10" ht="15.75" x14ac:dyDescent="0.25">
      <c r="A7" s="56"/>
      <c r="B7" s="47"/>
      <c r="C7" s="47"/>
      <c r="D7" s="47"/>
      <c r="E7" s="2" t="s">
        <v>5</v>
      </c>
      <c r="F7" s="2" t="s">
        <v>6</v>
      </c>
      <c r="G7" s="58"/>
      <c r="H7" s="60"/>
    </row>
    <row r="8" spans="1:10" ht="99.6" customHeight="1" x14ac:dyDescent="0.25">
      <c r="A8" s="26">
        <v>1</v>
      </c>
      <c r="B8" s="4" t="s">
        <v>46</v>
      </c>
      <c r="C8" s="23" t="s">
        <v>52</v>
      </c>
      <c r="D8" s="23">
        <v>2</v>
      </c>
      <c r="E8" s="11">
        <f>G8</f>
        <v>300000</v>
      </c>
      <c r="F8" s="11">
        <f>G8*0</f>
        <v>0</v>
      </c>
      <c r="G8" s="11">
        <v>300000</v>
      </c>
      <c r="H8" s="44" t="s">
        <v>58</v>
      </c>
      <c r="J8" s="15">
        <f>E8+F8</f>
        <v>300000</v>
      </c>
    </row>
    <row r="9" spans="1:10" ht="27.6" customHeight="1" x14ac:dyDescent="0.25">
      <c r="A9" s="40">
        <v>2</v>
      </c>
      <c r="B9" s="41" t="s">
        <v>49</v>
      </c>
      <c r="C9" s="42" t="s">
        <v>52</v>
      </c>
      <c r="D9" s="42">
        <v>2</v>
      </c>
      <c r="E9" s="43">
        <v>10000</v>
      </c>
      <c r="F9" s="43">
        <v>0</v>
      </c>
      <c r="G9" s="43">
        <v>10000</v>
      </c>
      <c r="H9" s="44" t="s">
        <v>59</v>
      </c>
      <c r="J9" s="15"/>
    </row>
    <row r="10" spans="1:10" ht="56.45" customHeight="1" x14ac:dyDescent="0.25">
      <c r="A10" s="26">
        <v>3</v>
      </c>
      <c r="B10" s="39" t="s">
        <v>47</v>
      </c>
      <c r="C10" s="23" t="s">
        <v>52</v>
      </c>
      <c r="D10" s="23">
        <v>2</v>
      </c>
      <c r="E10" s="43">
        <f>G10</f>
        <v>124000</v>
      </c>
      <c r="F10" s="43">
        <f>G10*0</f>
        <v>0</v>
      </c>
      <c r="G10" s="43">
        <v>124000</v>
      </c>
      <c r="H10" s="45" t="s">
        <v>60</v>
      </c>
    </row>
    <row r="11" spans="1:10" ht="30" customHeight="1" x14ac:dyDescent="0.25">
      <c r="A11" s="26">
        <v>4</v>
      </c>
      <c r="B11" s="4" t="s">
        <v>19</v>
      </c>
      <c r="C11" s="23" t="s">
        <v>52</v>
      </c>
      <c r="D11" s="23">
        <v>2</v>
      </c>
      <c r="E11" s="11">
        <f t="shared" ref="E11:E31" si="0">G11*0.4</f>
        <v>23600</v>
      </c>
      <c r="F11" s="11">
        <f t="shared" ref="F11:F31" si="1">G11*0.6</f>
        <v>35400</v>
      </c>
      <c r="G11" s="11">
        <v>59000</v>
      </c>
      <c r="H11" s="6"/>
    </row>
    <row r="12" spans="1:10" ht="17.25" customHeight="1" x14ac:dyDescent="0.25">
      <c r="A12" s="26">
        <v>5</v>
      </c>
      <c r="B12" s="28" t="s">
        <v>20</v>
      </c>
      <c r="C12" s="23" t="s">
        <v>52</v>
      </c>
      <c r="D12" s="32">
        <v>2</v>
      </c>
      <c r="E12" s="11">
        <f t="shared" si="0"/>
        <v>28800</v>
      </c>
      <c r="F12" s="11">
        <f t="shared" si="1"/>
        <v>43200</v>
      </c>
      <c r="G12" s="11">
        <v>72000</v>
      </c>
      <c r="H12" s="6"/>
    </row>
    <row r="13" spans="1:10" ht="30" x14ac:dyDescent="0.25">
      <c r="A13" s="26">
        <v>6</v>
      </c>
      <c r="B13" s="4" t="s">
        <v>21</v>
      </c>
      <c r="C13" s="23" t="s">
        <v>53</v>
      </c>
      <c r="D13" s="23">
        <v>86</v>
      </c>
      <c r="E13" s="11">
        <f t="shared" si="0"/>
        <v>180600</v>
      </c>
      <c r="F13" s="11">
        <f t="shared" si="1"/>
        <v>270900</v>
      </c>
      <c r="G13" s="11">
        <v>451500</v>
      </c>
      <c r="H13" s="5"/>
    </row>
    <row r="14" spans="1:10" ht="26.25" x14ac:dyDescent="0.25">
      <c r="A14" s="26">
        <v>7</v>
      </c>
      <c r="B14" s="29" t="s">
        <v>22</v>
      </c>
      <c r="C14" s="23" t="s">
        <v>53</v>
      </c>
      <c r="D14" s="33">
        <v>132</v>
      </c>
      <c r="E14" s="11">
        <f t="shared" si="0"/>
        <v>250800</v>
      </c>
      <c r="F14" s="11">
        <f t="shared" si="1"/>
        <v>376200</v>
      </c>
      <c r="G14" s="11">
        <v>627000</v>
      </c>
      <c r="H14" s="5"/>
    </row>
    <row r="15" spans="1:10" ht="12.75" customHeight="1" x14ac:dyDescent="0.25">
      <c r="A15" s="26">
        <v>8</v>
      </c>
      <c r="B15" s="27" t="s">
        <v>23</v>
      </c>
      <c r="C15" s="23" t="s">
        <v>52</v>
      </c>
      <c r="D15" s="31">
        <v>141</v>
      </c>
      <c r="E15" s="3">
        <f t="shared" si="0"/>
        <v>211500</v>
      </c>
      <c r="F15" s="11">
        <f t="shared" si="1"/>
        <v>317250</v>
      </c>
      <c r="G15" s="11">
        <v>528750</v>
      </c>
      <c r="H15" s="6"/>
    </row>
    <row r="16" spans="1:10" ht="30" x14ac:dyDescent="0.25">
      <c r="A16" s="26">
        <v>9</v>
      </c>
      <c r="B16" s="4" t="s">
        <v>24</v>
      </c>
      <c r="C16" s="23" t="s">
        <v>52</v>
      </c>
      <c r="D16" s="23">
        <v>14</v>
      </c>
      <c r="E16" s="11">
        <f t="shared" si="0"/>
        <v>42000</v>
      </c>
      <c r="F16" s="11">
        <f t="shared" si="1"/>
        <v>63000</v>
      </c>
      <c r="G16" s="11">
        <v>105000</v>
      </c>
      <c r="H16" s="5"/>
    </row>
    <row r="17" spans="1:8" ht="30" x14ac:dyDescent="0.25">
      <c r="A17" s="26">
        <v>10</v>
      </c>
      <c r="B17" s="4" t="s">
        <v>25</v>
      </c>
      <c r="C17" s="23" t="s">
        <v>52</v>
      </c>
      <c r="D17" s="23">
        <v>94</v>
      </c>
      <c r="E17" s="11">
        <f t="shared" si="0"/>
        <v>99640</v>
      </c>
      <c r="F17" s="11">
        <f t="shared" si="1"/>
        <v>149460</v>
      </c>
      <c r="G17" s="11">
        <v>249100</v>
      </c>
      <c r="H17" s="5"/>
    </row>
    <row r="18" spans="1:8" ht="27" customHeight="1" x14ac:dyDescent="0.25">
      <c r="A18" s="26">
        <v>11</v>
      </c>
      <c r="B18" s="27" t="s">
        <v>48</v>
      </c>
      <c r="C18" s="23" t="s">
        <v>52</v>
      </c>
      <c r="D18" s="31">
        <v>47</v>
      </c>
      <c r="E18" s="11">
        <f t="shared" si="0"/>
        <v>291400</v>
      </c>
      <c r="F18" s="11">
        <f t="shared" si="1"/>
        <v>437100</v>
      </c>
      <c r="G18" s="11">
        <v>728500</v>
      </c>
      <c r="H18" s="6"/>
    </row>
    <row r="19" spans="1:8" ht="15.75" customHeight="1" x14ac:dyDescent="0.25">
      <c r="A19" s="26">
        <v>12</v>
      </c>
      <c r="B19" s="4" t="s">
        <v>26</v>
      </c>
      <c r="C19" s="23" t="s">
        <v>52</v>
      </c>
      <c r="D19" s="23">
        <v>94</v>
      </c>
      <c r="E19" s="11">
        <f t="shared" si="0"/>
        <v>20680</v>
      </c>
      <c r="F19" s="11">
        <f t="shared" si="1"/>
        <v>31020</v>
      </c>
      <c r="G19" s="11">
        <v>51700</v>
      </c>
      <c r="H19" s="5"/>
    </row>
    <row r="20" spans="1:8" ht="30" x14ac:dyDescent="0.25">
      <c r="A20" s="26">
        <v>13</v>
      </c>
      <c r="B20" s="4" t="s">
        <v>27</v>
      </c>
      <c r="C20" s="23" t="s">
        <v>52</v>
      </c>
      <c r="D20" s="23">
        <v>40</v>
      </c>
      <c r="E20" s="3">
        <f t="shared" si="0"/>
        <v>12000</v>
      </c>
      <c r="F20" s="11">
        <f t="shared" si="1"/>
        <v>18000</v>
      </c>
      <c r="G20" s="11">
        <v>30000</v>
      </c>
      <c r="H20" s="5"/>
    </row>
    <row r="21" spans="1:8" ht="27.75" customHeight="1" x14ac:dyDescent="0.25">
      <c r="A21" s="26">
        <v>14</v>
      </c>
      <c r="B21" s="27" t="s">
        <v>28</v>
      </c>
      <c r="C21" s="23" t="s">
        <v>52</v>
      </c>
      <c r="D21" s="31">
        <v>94</v>
      </c>
      <c r="E21" s="11">
        <f t="shared" si="0"/>
        <v>24440</v>
      </c>
      <c r="F21" s="11">
        <f t="shared" si="1"/>
        <v>36660</v>
      </c>
      <c r="G21" s="11">
        <v>61100</v>
      </c>
      <c r="H21" s="6"/>
    </row>
    <row r="22" spans="1:8" s="14" customFormat="1" ht="30" x14ac:dyDescent="0.25">
      <c r="A22" s="26">
        <v>15</v>
      </c>
      <c r="B22" s="4" t="s">
        <v>29</v>
      </c>
      <c r="C22" s="23" t="s">
        <v>52</v>
      </c>
      <c r="D22" s="23">
        <v>7</v>
      </c>
      <c r="E22" s="11">
        <f t="shared" si="0"/>
        <v>2380</v>
      </c>
      <c r="F22" s="11">
        <f t="shared" si="1"/>
        <v>3570</v>
      </c>
      <c r="G22" s="11">
        <v>5950</v>
      </c>
      <c r="H22" s="5"/>
    </row>
    <row r="23" spans="1:8" s="14" customFormat="1" ht="30" x14ac:dyDescent="0.25">
      <c r="A23" s="26">
        <v>16</v>
      </c>
      <c r="B23" s="4" t="s">
        <v>30</v>
      </c>
      <c r="C23" s="23" t="s">
        <v>52</v>
      </c>
      <c r="D23" s="23">
        <v>32</v>
      </c>
      <c r="E23" s="11">
        <f t="shared" si="0"/>
        <v>22400</v>
      </c>
      <c r="F23" s="11">
        <f t="shared" si="1"/>
        <v>33600</v>
      </c>
      <c r="G23" s="11">
        <v>56000</v>
      </c>
      <c r="H23" s="5"/>
    </row>
    <row r="24" spans="1:8" s="14" customFormat="1" ht="27.75" customHeight="1" x14ac:dyDescent="0.25">
      <c r="A24" s="26">
        <v>17</v>
      </c>
      <c r="B24" s="27" t="s">
        <v>31</v>
      </c>
      <c r="C24" s="23" t="s">
        <v>52</v>
      </c>
      <c r="D24" s="31">
        <v>188</v>
      </c>
      <c r="E24" s="11">
        <f t="shared" si="0"/>
        <v>101520</v>
      </c>
      <c r="F24" s="11">
        <f t="shared" si="1"/>
        <v>152280</v>
      </c>
      <c r="G24" s="11">
        <v>253800</v>
      </c>
      <c r="H24" s="6"/>
    </row>
    <row r="25" spans="1:8" s="14" customFormat="1" ht="30" x14ac:dyDescent="0.25">
      <c r="A25" s="26">
        <v>18</v>
      </c>
      <c r="B25" s="4" t="s">
        <v>32</v>
      </c>
      <c r="C25" s="23" t="s">
        <v>52</v>
      </c>
      <c r="D25" s="23">
        <v>4</v>
      </c>
      <c r="E25" s="3">
        <f t="shared" si="0"/>
        <v>3200</v>
      </c>
      <c r="F25" s="11">
        <f t="shared" si="1"/>
        <v>4800</v>
      </c>
      <c r="G25" s="11">
        <v>8000</v>
      </c>
      <c r="H25" s="5"/>
    </row>
    <row r="26" spans="1:8" s="14" customFormat="1" x14ac:dyDescent="0.25">
      <c r="A26" s="26">
        <v>19</v>
      </c>
      <c r="B26" s="4" t="s">
        <v>33</v>
      </c>
      <c r="C26" s="23" t="s">
        <v>52</v>
      </c>
      <c r="D26" s="23">
        <v>2</v>
      </c>
      <c r="E26" s="11">
        <f t="shared" si="0"/>
        <v>3200</v>
      </c>
      <c r="F26" s="11">
        <f t="shared" si="1"/>
        <v>4800</v>
      </c>
      <c r="G26" s="11">
        <v>8000</v>
      </c>
      <c r="H26" s="5"/>
    </row>
    <row r="27" spans="1:8" s="14" customFormat="1" ht="28.5" customHeight="1" x14ac:dyDescent="0.25">
      <c r="A27" s="26">
        <v>20</v>
      </c>
      <c r="B27" s="27" t="s">
        <v>34</v>
      </c>
      <c r="C27" s="23" t="s">
        <v>54</v>
      </c>
      <c r="D27" s="31">
        <v>0.33</v>
      </c>
      <c r="E27" s="11">
        <f t="shared" si="0"/>
        <v>25636.800000000003</v>
      </c>
      <c r="F27" s="11">
        <f t="shared" si="1"/>
        <v>38455.199999999997</v>
      </c>
      <c r="G27" s="11">
        <v>64092</v>
      </c>
      <c r="H27" s="6"/>
    </row>
    <row r="28" spans="1:8" s="14" customFormat="1" x14ac:dyDescent="0.25">
      <c r="A28" s="26">
        <v>21</v>
      </c>
      <c r="B28" s="4" t="s">
        <v>35</v>
      </c>
      <c r="C28" s="23" t="s">
        <v>53</v>
      </c>
      <c r="D28" s="23">
        <v>0.6</v>
      </c>
      <c r="E28" s="11">
        <f t="shared" si="0"/>
        <v>1200</v>
      </c>
      <c r="F28" s="11">
        <f t="shared" si="1"/>
        <v>1800</v>
      </c>
      <c r="G28" s="11">
        <v>3000</v>
      </c>
      <c r="H28" s="5"/>
    </row>
    <row r="29" spans="1:8" s="14" customFormat="1" x14ac:dyDescent="0.25">
      <c r="A29" s="26">
        <v>22</v>
      </c>
      <c r="B29" s="28" t="s">
        <v>36</v>
      </c>
      <c r="C29" s="32" t="s">
        <v>52</v>
      </c>
      <c r="D29" s="32">
        <v>2</v>
      </c>
      <c r="E29" s="11">
        <f t="shared" si="0"/>
        <v>10000</v>
      </c>
      <c r="F29" s="11">
        <f t="shared" si="1"/>
        <v>15000</v>
      </c>
      <c r="G29" s="11">
        <v>25000</v>
      </c>
      <c r="H29" s="5"/>
    </row>
    <row r="30" spans="1:8" s="14" customFormat="1" ht="12.75" customHeight="1" x14ac:dyDescent="0.25">
      <c r="A30" s="26">
        <v>23</v>
      </c>
      <c r="B30" s="27" t="s">
        <v>37</v>
      </c>
      <c r="C30" s="23" t="s">
        <v>52</v>
      </c>
      <c r="D30" s="31">
        <v>2</v>
      </c>
      <c r="E30" s="3">
        <f t="shared" si="0"/>
        <v>27200</v>
      </c>
      <c r="F30" s="11">
        <f t="shared" si="1"/>
        <v>40800</v>
      </c>
      <c r="G30" s="11">
        <v>68000</v>
      </c>
      <c r="H30" s="6"/>
    </row>
    <row r="31" spans="1:8" s="14" customFormat="1" ht="30" x14ac:dyDescent="0.25">
      <c r="A31" s="26">
        <v>24</v>
      </c>
      <c r="B31" s="4" t="s">
        <v>38</v>
      </c>
      <c r="C31" s="23" t="s">
        <v>55</v>
      </c>
      <c r="D31" s="23">
        <v>1</v>
      </c>
      <c r="E31" s="11">
        <f t="shared" si="0"/>
        <v>38000</v>
      </c>
      <c r="F31" s="11">
        <f t="shared" si="1"/>
        <v>57000</v>
      </c>
      <c r="G31" s="11">
        <v>95000</v>
      </c>
      <c r="H31" s="5"/>
    </row>
    <row r="32" spans="1:8" s="14" customFormat="1" ht="30" x14ac:dyDescent="0.25">
      <c r="A32" s="26">
        <v>25</v>
      </c>
      <c r="B32" s="4" t="s">
        <v>39</v>
      </c>
      <c r="C32" s="23" t="s">
        <v>56</v>
      </c>
      <c r="D32" s="23">
        <v>6.5</v>
      </c>
      <c r="E32" s="11">
        <v>9750</v>
      </c>
      <c r="F32" s="11"/>
      <c r="G32" s="11">
        <v>9750</v>
      </c>
      <c r="H32" s="5"/>
    </row>
    <row r="33" spans="1:8" s="14" customFormat="1" ht="12.75" customHeight="1" x14ac:dyDescent="0.25">
      <c r="A33" s="26">
        <v>26</v>
      </c>
      <c r="B33" s="27" t="s">
        <v>40</v>
      </c>
      <c r="C33" s="23" t="s">
        <v>54</v>
      </c>
      <c r="D33" s="31">
        <v>0.06</v>
      </c>
      <c r="E33" s="11">
        <v>1500</v>
      </c>
      <c r="F33" s="11"/>
      <c r="G33" s="11">
        <v>1500</v>
      </c>
      <c r="H33" s="6"/>
    </row>
    <row r="34" spans="1:8" s="14" customFormat="1" x14ac:dyDescent="0.25">
      <c r="A34" s="26">
        <v>27</v>
      </c>
      <c r="B34" s="4" t="s">
        <v>41</v>
      </c>
      <c r="C34" s="23" t="s">
        <v>53</v>
      </c>
      <c r="D34" s="23">
        <v>12</v>
      </c>
      <c r="E34" s="11">
        <v>6000</v>
      </c>
      <c r="F34" s="11"/>
      <c r="G34" s="11">
        <v>6000</v>
      </c>
      <c r="H34" s="5"/>
    </row>
    <row r="35" spans="1:8" s="14" customFormat="1" x14ac:dyDescent="0.25">
      <c r="A35" s="26">
        <v>28</v>
      </c>
      <c r="B35" s="4" t="s">
        <v>42</v>
      </c>
      <c r="C35" s="23" t="s">
        <v>53</v>
      </c>
      <c r="D35" s="23">
        <v>6</v>
      </c>
      <c r="E35" s="11">
        <v>2400</v>
      </c>
      <c r="F35" s="11"/>
      <c r="G35" s="11">
        <v>2400</v>
      </c>
      <c r="H35" s="5"/>
    </row>
    <row r="36" spans="1:8" s="14" customFormat="1" ht="12.75" customHeight="1" x14ac:dyDescent="0.25">
      <c r="A36" s="26">
        <v>29</v>
      </c>
      <c r="B36" s="27" t="s">
        <v>43</v>
      </c>
      <c r="C36" s="23" t="s">
        <v>54</v>
      </c>
      <c r="D36" s="31">
        <v>0.05</v>
      </c>
      <c r="E36" s="11">
        <v>1250</v>
      </c>
      <c r="F36" s="11"/>
      <c r="G36" s="11">
        <v>1250</v>
      </c>
      <c r="H36" s="6"/>
    </row>
    <row r="37" spans="1:8" s="14" customFormat="1" ht="30" x14ac:dyDescent="0.25">
      <c r="A37" s="26">
        <v>30</v>
      </c>
      <c r="B37" s="4" t="s">
        <v>44</v>
      </c>
      <c r="C37" s="23" t="s">
        <v>54</v>
      </c>
      <c r="D37" s="23">
        <v>0.18</v>
      </c>
      <c r="E37" s="11">
        <v>900</v>
      </c>
      <c r="F37" s="11"/>
      <c r="G37" s="11">
        <v>900</v>
      </c>
      <c r="H37" s="5"/>
    </row>
    <row r="38" spans="1:8" s="14" customFormat="1" ht="30" x14ac:dyDescent="0.25">
      <c r="A38" s="26">
        <v>31</v>
      </c>
      <c r="B38" s="4" t="s">
        <v>45</v>
      </c>
      <c r="C38" s="23" t="s">
        <v>55</v>
      </c>
      <c r="D38" s="23">
        <v>1</v>
      </c>
      <c r="E38" s="11">
        <v>80000</v>
      </c>
      <c r="F38" s="11"/>
      <c r="G38" s="11">
        <v>80000</v>
      </c>
      <c r="H38" s="5"/>
    </row>
    <row r="39" spans="1:8" x14ac:dyDescent="0.25">
      <c r="A39" s="18"/>
      <c r="B39" s="19"/>
      <c r="C39" s="34"/>
      <c r="D39" s="34"/>
      <c r="E39" s="20"/>
      <c r="F39" s="20"/>
      <c r="G39" s="21"/>
      <c r="H39" s="22"/>
    </row>
    <row r="40" spans="1:8" x14ac:dyDescent="0.25">
      <c r="E40" s="48" t="s">
        <v>12</v>
      </c>
      <c r="F40" s="48"/>
      <c r="G40" s="12">
        <f>SUM(G8:G39)</f>
        <v>4086292</v>
      </c>
    </row>
    <row r="41" spans="1:8" x14ac:dyDescent="0.25">
      <c r="E41" s="10"/>
      <c r="F41" s="10" t="s">
        <v>13</v>
      </c>
      <c r="G41" s="12">
        <f>ROUND(G40*0.2,2)</f>
        <v>817258.4</v>
      </c>
    </row>
    <row r="42" spans="1:8" ht="15" customHeight="1" x14ac:dyDescent="0.25">
      <c r="E42" s="48" t="s">
        <v>14</v>
      </c>
      <c r="F42" s="48"/>
      <c r="G42" s="13">
        <f>G40+G41</f>
        <v>4903550.4000000004</v>
      </c>
    </row>
    <row r="44" spans="1:8" ht="15" customHeight="1" x14ac:dyDescent="0.25">
      <c r="G44" s="15"/>
    </row>
    <row r="45" spans="1:8" ht="28.9" customHeight="1" x14ac:dyDescent="0.25">
      <c r="B45" s="51" t="s">
        <v>9</v>
      </c>
      <c r="C45" s="51"/>
      <c r="D45" s="51"/>
      <c r="E45" s="51"/>
      <c r="G45" s="51" t="s">
        <v>8</v>
      </c>
      <c r="H45" s="51"/>
    </row>
    <row r="46" spans="1:8" ht="15" customHeight="1" x14ac:dyDescent="0.25">
      <c r="B46" s="7" t="s">
        <v>10</v>
      </c>
      <c r="C46" s="35"/>
      <c r="D46" s="35"/>
      <c r="E46" s="7"/>
      <c r="G46" s="7" t="s">
        <v>17</v>
      </c>
      <c r="H46" s="7"/>
    </row>
    <row r="47" spans="1:8" ht="30" x14ac:dyDescent="0.25">
      <c r="B47" s="8" t="s">
        <v>0</v>
      </c>
      <c r="C47" s="36"/>
      <c r="D47" s="36"/>
      <c r="E47" s="8"/>
      <c r="G47" s="8" t="s">
        <v>0</v>
      </c>
      <c r="H47" s="8"/>
    </row>
    <row r="48" spans="1:8" x14ac:dyDescent="0.25">
      <c r="B48" s="8"/>
      <c r="C48" s="36"/>
      <c r="D48" s="36"/>
      <c r="E48" s="8"/>
      <c r="G48" s="8"/>
      <c r="H48" s="8"/>
    </row>
    <row r="49" spans="2:12" x14ac:dyDescent="0.25">
      <c r="B49" s="8"/>
      <c r="C49" s="36"/>
      <c r="D49" s="36"/>
      <c r="E49" s="8"/>
      <c r="G49" s="8"/>
      <c r="H49" s="8"/>
    </row>
    <row r="50" spans="2:12" ht="28.9" customHeight="1" x14ac:dyDescent="0.25">
      <c r="B50" s="52" t="s">
        <v>11</v>
      </c>
      <c r="C50" s="52"/>
      <c r="D50" s="52"/>
      <c r="E50" s="52"/>
      <c r="G50" s="52" t="s">
        <v>18</v>
      </c>
      <c r="H50" s="52"/>
    </row>
    <row r="51" spans="2:12" x14ac:dyDescent="0.25">
      <c r="B51" s="7"/>
      <c r="C51" s="35"/>
      <c r="D51" s="35"/>
      <c r="E51" s="7"/>
      <c r="G51" s="7"/>
      <c r="H51" s="7"/>
    </row>
    <row r="52" spans="2:12" x14ac:dyDescent="0.25">
      <c r="B52" s="7" t="s">
        <v>7</v>
      </c>
      <c r="C52" s="35"/>
      <c r="D52" s="35"/>
      <c r="E52" s="7"/>
      <c r="G52" s="7" t="s">
        <v>7</v>
      </c>
      <c r="H52" s="7"/>
    </row>
    <row r="53" spans="2:12" x14ac:dyDescent="0.25">
      <c r="B53" s="7"/>
      <c r="C53" s="35"/>
      <c r="D53" s="35"/>
      <c r="E53" s="9"/>
    </row>
    <row r="55" spans="2:12" x14ac:dyDescent="0.25">
      <c r="E55" s="15"/>
      <c r="F55" s="15"/>
    </row>
    <row r="57" spans="2:12" x14ac:dyDescent="0.25">
      <c r="L57" s="15"/>
    </row>
    <row r="60" spans="2:12" x14ac:dyDescent="0.25">
      <c r="B60" s="16"/>
      <c r="C60" s="38"/>
      <c r="D60" s="37"/>
      <c r="E60" s="16"/>
      <c r="F60" s="16"/>
      <c r="G60" s="16"/>
    </row>
    <row r="62" spans="2:12" ht="15" customHeight="1" x14ac:dyDescent="0.25">
      <c r="G62" s="17"/>
    </row>
  </sheetData>
  <mergeCells count="16">
    <mergeCell ref="G50:H50"/>
    <mergeCell ref="A4:H4"/>
    <mergeCell ref="A5:H5"/>
    <mergeCell ref="A6:A7"/>
    <mergeCell ref="B6:B7"/>
    <mergeCell ref="E6:F6"/>
    <mergeCell ref="G6:G7"/>
    <mergeCell ref="H6:H7"/>
    <mergeCell ref="B45:E45"/>
    <mergeCell ref="B50:E50"/>
    <mergeCell ref="D6:D7"/>
    <mergeCell ref="C6:C7"/>
    <mergeCell ref="E40:F40"/>
    <mergeCell ref="G1:H3"/>
    <mergeCell ref="E42:F42"/>
    <mergeCell ref="G45:H45"/>
  </mergeCells>
  <pageMargins left="0.7" right="0.7" top="0.75" bottom="0.75" header="0.3" footer="0.3"/>
  <pageSetup paperSize="9" scale="68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0B070-FB51-4623-8D5D-12E5A46B9D31}">
  <sheetPr>
    <pageSetUpPr fitToPage="1"/>
  </sheetPr>
  <dimension ref="A1:N61"/>
  <sheetViews>
    <sheetView zoomScale="85" zoomScaleNormal="85" workbookViewId="0">
      <selection activeCell="C14" sqref="C14"/>
    </sheetView>
  </sheetViews>
  <sheetFormatPr defaultRowHeight="15" x14ac:dyDescent="0.25"/>
  <cols>
    <col min="1" max="1" width="3.42578125" customWidth="1"/>
    <col min="2" max="2" width="65.140625" customWidth="1"/>
    <col min="3" max="3" width="8.7109375" style="1" customWidth="1"/>
    <col min="4" max="4" width="9" style="30" customWidth="1"/>
    <col min="5" max="5" width="17" style="30" customWidth="1"/>
    <col min="6" max="6" width="21.42578125" customWidth="1"/>
    <col min="7" max="8" width="14.85546875" customWidth="1"/>
    <col min="9" max="9" width="21.85546875" customWidth="1"/>
    <col min="10" max="10" width="35.140625" customWidth="1"/>
    <col min="12" max="12" width="11.7109375" bestFit="1" customWidth="1"/>
    <col min="14" max="14" width="11.42578125" bestFit="1" customWidth="1"/>
  </cols>
  <sheetData>
    <row r="1" spans="1:12" ht="28.9" customHeight="1" x14ac:dyDescent="0.25">
      <c r="I1" s="49" t="s">
        <v>16</v>
      </c>
      <c r="J1" s="50"/>
    </row>
    <row r="2" spans="1:12" x14ac:dyDescent="0.25">
      <c r="A2" s="1"/>
      <c r="I2" s="50"/>
      <c r="J2" s="50"/>
    </row>
    <row r="3" spans="1:12" x14ac:dyDescent="0.25">
      <c r="A3" s="1"/>
      <c r="I3" s="50"/>
      <c r="J3" s="50"/>
    </row>
    <row r="4" spans="1:12" ht="15.75" thickBot="1" x14ac:dyDescent="0.3">
      <c r="A4" s="65"/>
      <c r="B4" s="65"/>
      <c r="C4" s="65"/>
      <c r="D4" s="65"/>
      <c r="E4" s="65"/>
      <c r="F4" s="65"/>
      <c r="G4" s="65"/>
      <c r="H4" s="65"/>
      <c r="I4" s="65"/>
      <c r="J4" s="65"/>
    </row>
    <row r="5" spans="1:12" x14ac:dyDescent="0.25">
      <c r="A5" s="66" t="s">
        <v>15</v>
      </c>
      <c r="B5" s="67"/>
      <c r="C5" s="67"/>
      <c r="D5" s="67"/>
      <c r="E5" s="67"/>
      <c r="F5" s="67"/>
      <c r="G5" s="67"/>
      <c r="H5" s="67"/>
      <c r="I5" s="67"/>
      <c r="J5" s="68"/>
    </row>
    <row r="6" spans="1:12" ht="32.25" customHeight="1" x14ac:dyDescent="0.25">
      <c r="A6" s="69" t="s">
        <v>1</v>
      </c>
      <c r="B6" s="46" t="s">
        <v>2</v>
      </c>
      <c r="C6" s="46" t="s">
        <v>51</v>
      </c>
      <c r="D6" s="46" t="s">
        <v>50</v>
      </c>
      <c r="E6" s="61" t="s">
        <v>61</v>
      </c>
      <c r="F6" s="62"/>
      <c r="G6" s="61" t="s">
        <v>62</v>
      </c>
      <c r="H6" s="62"/>
      <c r="I6" s="57" t="s">
        <v>4</v>
      </c>
      <c r="J6" s="59" t="s">
        <v>57</v>
      </c>
    </row>
    <row r="7" spans="1:12" ht="26.25" customHeight="1" thickBot="1" x14ac:dyDescent="0.3">
      <c r="A7" s="73"/>
      <c r="B7" s="74"/>
      <c r="C7" s="74"/>
      <c r="D7" s="74"/>
      <c r="E7" s="75" t="s">
        <v>63</v>
      </c>
      <c r="F7" s="76" t="s">
        <v>64</v>
      </c>
      <c r="G7" s="77" t="s">
        <v>65</v>
      </c>
      <c r="H7" s="77" t="s">
        <v>64</v>
      </c>
      <c r="I7" s="78"/>
      <c r="J7" s="79"/>
    </row>
    <row r="8" spans="1:12" ht="118.5" customHeight="1" x14ac:dyDescent="0.25">
      <c r="A8" s="419">
        <v>1</v>
      </c>
      <c r="B8" s="420" t="s">
        <v>46</v>
      </c>
      <c r="C8" s="421" t="s">
        <v>52</v>
      </c>
      <c r="D8" s="421">
        <v>2</v>
      </c>
      <c r="E8" s="422">
        <v>150000</v>
      </c>
      <c r="F8" s="423">
        <f>D8*E8</f>
        <v>300000</v>
      </c>
      <c r="G8" s="423">
        <v>0</v>
      </c>
      <c r="H8" s="423">
        <f>D8*G8</f>
        <v>0</v>
      </c>
      <c r="I8" s="423">
        <f>F8+H8</f>
        <v>300000</v>
      </c>
      <c r="J8" s="430" t="s">
        <v>187</v>
      </c>
      <c r="L8" s="15"/>
    </row>
    <row r="9" spans="1:12" ht="31.5" customHeight="1" x14ac:dyDescent="0.25">
      <c r="A9" s="424">
        <v>2</v>
      </c>
      <c r="B9" s="425" t="s">
        <v>49</v>
      </c>
      <c r="C9" s="426" t="s">
        <v>52</v>
      </c>
      <c r="D9" s="426">
        <v>2</v>
      </c>
      <c r="E9" s="427">
        <v>5000</v>
      </c>
      <c r="F9" s="428">
        <f t="shared" ref="F9:F38" si="0">D9*E9</f>
        <v>10000</v>
      </c>
      <c r="G9" s="428">
        <v>0</v>
      </c>
      <c r="H9" s="428">
        <f t="shared" ref="H9:H38" si="1">D9*G9</f>
        <v>0</v>
      </c>
      <c r="I9" s="428">
        <f t="shared" ref="I9:I38" si="2">F9+H9</f>
        <v>10000</v>
      </c>
      <c r="J9" s="431" t="s">
        <v>188</v>
      </c>
      <c r="L9" s="15"/>
    </row>
    <row r="10" spans="1:12" ht="63" customHeight="1" x14ac:dyDescent="0.25">
      <c r="A10" s="424">
        <v>3</v>
      </c>
      <c r="B10" s="429" t="s">
        <v>47</v>
      </c>
      <c r="C10" s="426" t="s">
        <v>52</v>
      </c>
      <c r="D10" s="426">
        <v>2</v>
      </c>
      <c r="E10" s="427">
        <v>62000</v>
      </c>
      <c r="F10" s="428">
        <f t="shared" si="0"/>
        <v>124000</v>
      </c>
      <c r="G10" s="428">
        <v>0</v>
      </c>
      <c r="H10" s="428">
        <f t="shared" si="1"/>
        <v>0</v>
      </c>
      <c r="I10" s="428">
        <f t="shared" si="2"/>
        <v>124000</v>
      </c>
      <c r="J10" s="432" t="s">
        <v>189</v>
      </c>
    </row>
    <row r="11" spans="1:12" ht="51.75" customHeight="1" x14ac:dyDescent="0.25">
      <c r="A11" s="424">
        <v>4</v>
      </c>
      <c r="B11" s="434" t="s">
        <v>200</v>
      </c>
      <c r="C11" s="426" t="s">
        <v>52</v>
      </c>
      <c r="D11" s="426">
        <v>2</v>
      </c>
      <c r="E11" s="427">
        <f>11800+17700</f>
        <v>29500</v>
      </c>
      <c r="F11" s="428">
        <f t="shared" si="0"/>
        <v>59000</v>
      </c>
      <c r="G11" s="428">
        <v>0</v>
      </c>
      <c r="H11" s="428">
        <f t="shared" si="1"/>
        <v>0</v>
      </c>
      <c r="I11" s="428">
        <f t="shared" si="2"/>
        <v>59000</v>
      </c>
      <c r="J11" s="433"/>
    </row>
    <row r="12" spans="1:12" ht="30.75" customHeight="1" x14ac:dyDescent="0.25">
      <c r="A12" s="70">
        <v>5</v>
      </c>
      <c r="B12" s="4" t="s">
        <v>20</v>
      </c>
      <c r="C12" s="23" t="s">
        <v>52</v>
      </c>
      <c r="D12" s="32">
        <v>2</v>
      </c>
      <c r="E12" s="63">
        <v>14400</v>
      </c>
      <c r="F12" s="11">
        <f t="shared" si="0"/>
        <v>28800</v>
      </c>
      <c r="G12" s="64">
        <v>21600</v>
      </c>
      <c r="H12" s="11">
        <f t="shared" si="1"/>
        <v>43200</v>
      </c>
      <c r="I12" s="11">
        <f t="shared" si="2"/>
        <v>72000</v>
      </c>
      <c r="J12" s="71"/>
    </row>
    <row r="13" spans="1:12" ht="30" x14ac:dyDescent="0.25">
      <c r="A13" s="70">
        <v>6</v>
      </c>
      <c r="B13" s="4" t="s">
        <v>21</v>
      </c>
      <c r="C13" s="23" t="s">
        <v>53</v>
      </c>
      <c r="D13" s="23">
        <v>86</v>
      </c>
      <c r="E13" s="63">
        <v>2100</v>
      </c>
      <c r="F13" s="11">
        <f t="shared" si="0"/>
        <v>180600</v>
      </c>
      <c r="G13" s="64">
        <v>3150</v>
      </c>
      <c r="H13" s="11">
        <f t="shared" si="1"/>
        <v>270900</v>
      </c>
      <c r="I13" s="11">
        <f t="shared" si="2"/>
        <v>451500</v>
      </c>
      <c r="J13" s="72"/>
    </row>
    <row r="14" spans="1:12" ht="29.25" customHeight="1" x14ac:dyDescent="0.25">
      <c r="A14" s="70">
        <v>7</v>
      </c>
      <c r="B14" s="29" t="s">
        <v>22</v>
      </c>
      <c r="C14" s="23" t="s">
        <v>53</v>
      </c>
      <c r="D14" s="33">
        <v>132</v>
      </c>
      <c r="E14" s="63">
        <v>1900</v>
      </c>
      <c r="F14" s="11">
        <f t="shared" si="0"/>
        <v>250800</v>
      </c>
      <c r="G14" s="64">
        <v>2850</v>
      </c>
      <c r="H14" s="11">
        <f t="shared" si="1"/>
        <v>376200</v>
      </c>
      <c r="I14" s="11">
        <f t="shared" si="2"/>
        <v>627000</v>
      </c>
      <c r="J14" s="72"/>
    </row>
    <row r="15" spans="1:12" ht="24.75" customHeight="1" x14ac:dyDescent="0.25">
      <c r="A15" s="70">
        <v>8</v>
      </c>
      <c r="B15" s="27" t="s">
        <v>23</v>
      </c>
      <c r="C15" s="23" t="s">
        <v>52</v>
      </c>
      <c r="D15" s="31">
        <v>141</v>
      </c>
      <c r="E15" s="63">
        <v>1500</v>
      </c>
      <c r="F15" s="11">
        <f t="shared" si="0"/>
        <v>211500</v>
      </c>
      <c r="G15" s="64">
        <v>2250</v>
      </c>
      <c r="H15" s="11">
        <f t="shared" si="1"/>
        <v>317250</v>
      </c>
      <c r="I15" s="11">
        <f t="shared" si="2"/>
        <v>528750</v>
      </c>
      <c r="J15" s="71"/>
    </row>
    <row r="16" spans="1:12" ht="30" x14ac:dyDescent="0.25">
      <c r="A16" s="70">
        <v>9</v>
      </c>
      <c r="B16" s="4" t="s">
        <v>24</v>
      </c>
      <c r="C16" s="23" t="s">
        <v>52</v>
      </c>
      <c r="D16" s="23">
        <v>14</v>
      </c>
      <c r="E16" s="63">
        <v>3000</v>
      </c>
      <c r="F16" s="11">
        <f t="shared" si="0"/>
        <v>42000</v>
      </c>
      <c r="G16" s="64">
        <v>4500</v>
      </c>
      <c r="H16" s="11">
        <f t="shared" si="1"/>
        <v>63000</v>
      </c>
      <c r="I16" s="11">
        <f t="shared" si="2"/>
        <v>105000</v>
      </c>
      <c r="J16" s="72"/>
    </row>
    <row r="17" spans="1:10" ht="30" x14ac:dyDescent="0.25">
      <c r="A17" s="70">
        <v>10</v>
      </c>
      <c r="B17" s="4" t="s">
        <v>25</v>
      </c>
      <c r="C17" s="23" t="s">
        <v>52</v>
      </c>
      <c r="D17" s="23">
        <v>94</v>
      </c>
      <c r="E17" s="63">
        <v>1060</v>
      </c>
      <c r="F17" s="11">
        <f t="shared" si="0"/>
        <v>99640</v>
      </c>
      <c r="G17" s="64">
        <v>1590</v>
      </c>
      <c r="H17" s="11">
        <f t="shared" si="1"/>
        <v>149460</v>
      </c>
      <c r="I17" s="11">
        <f t="shared" si="2"/>
        <v>249100</v>
      </c>
      <c r="J17" s="72"/>
    </row>
    <row r="18" spans="1:10" ht="27" customHeight="1" x14ac:dyDescent="0.25">
      <c r="A18" s="70">
        <v>11</v>
      </c>
      <c r="B18" s="27" t="s">
        <v>48</v>
      </c>
      <c r="C18" s="23" t="s">
        <v>52</v>
      </c>
      <c r="D18" s="31">
        <v>47</v>
      </c>
      <c r="E18" s="63">
        <v>6200</v>
      </c>
      <c r="F18" s="11">
        <f t="shared" si="0"/>
        <v>291400</v>
      </c>
      <c r="G18" s="64">
        <v>9300</v>
      </c>
      <c r="H18" s="11">
        <f t="shared" si="1"/>
        <v>437100</v>
      </c>
      <c r="I18" s="11">
        <f t="shared" si="2"/>
        <v>728500</v>
      </c>
      <c r="J18" s="71"/>
    </row>
    <row r="19" spans="1:10" ht="15.75" customHeight="1" x14ac:dyDescent="0.25">
      <c r="A19" s="70">
        <v>12</v>
      </c>
      <c r="B19" s="4" t="s">
        <v>26</v>
      </c>
      <c r="C19" s="23" t="s">
        <v>52</v>
      </c>
      <c r="D19" s="23">
        <v>94</v>
      </c>
      <c r="E19" s="63">
        <v>220</v>
      </c>
      <c r="F19" s="11">
        <f t="shared" si="0"/>
        <v>20680</v>
      </c>
      <c r="G19" s="64">
        <v>330</v>
      </c>
      <c r="H19" s="11">
        <f t="shared" si="1"/>
        <v>31020</v>
      </c>
      <c r="I19" s="11">
        <f t="shared" si="2"/>
        <v>51700</v>
      </c>
      <c r="J19" s="72"/>
    </row>
    <row r="20" spans="1:10" ht="30" x14ac:dyDescent="0.25">
      <c r="A20" s="70">
        <v>13</v>
      </c>
      <c r="B20" s="4" t="s">
        <v>27</v>
      </c>
      <c r="C20" s="23" t="s">
        <v>52</v>
      </c>
      <c r="D20" s="23">
        <v>40</v>
      </c>
      <c r="E20" s="63">
        <v>300</v>
      </c>
      <c r="F20" s="11">
        <f t="shared" si="0"/>
        <v>12000</v>
      </c>
      <c r="G20" s="64">
        <v>450</v>
      </c>
      <c r="H20" s="11">
        <f t="shared" si="1"/>
        <v>18000</v>
      </c>
      <c r="I20" s="11">
        <f t="shared" si="2"/>
        <v>30000</v>
      </c>
      <c r="J20" s="72"/>
    </row>
    <row r="21" spans="1:10" ht="27.75" customHeight="1" x14ac:dyDescent="0.25">
      <c r="A21" s="70">
        <v>14</v>
      </c>
      <c r="B21" s="27" t="s">
        <v>28</v>
      </c>
      <c r="C21" s="23" t="s">
        <v>52</v>
      </c>
      <c r="D21" s="31">
        <v>94</v>
      </c>
      <c r="E21" s="63">
        <v>260</v>
      </c>
      <c r="F21" s="11">
        <f t="shared" si="0"/>
        <v>24440</v>
      </c>
      <c r="G21" s="64">
        <v>390</v>
      </c>
      <c r="H21" s="11">
        <f t="shared" si="1"/>
        <v>36660</v>
      </c>
      <c r="I21" s="11">
        <f t="shared" si="2"/>
        <v>61100</v>
      </c>
      <c r="J21" s="71"/>
    </row>
    <row r="22" spans="1:10" s="14" customFormat="1" ht="30" x14ac:dyDescent="0.25">
      <c r="A22" s="70">
        <v>15</v>
      </c>
      <c r="B22" s="4" t="s">
        <v>29</v>
      </c>
      <c r="C22" s="23" t="s">
        <v>52</v>
      </c>
      <c r="D22" s="23">
        <v>7</v>
      </c>
      <c r="E22" s="63">
        <v>340</v>
      </c>
      <c r="F22" s="11">
        <f t="shared" si="0"/>
        <v>2380</v>
      </c>
      <c r="G22" s="64">
        <v>510</v>
      </c>
      <c r="H22" s="11">
        <f t="shared" si="1"/>
        <v>3570</v>
      </c>
      <c r="I22" s="11">
        <f t="shared" si="2"/>
        <v>5950</v>
      </c>
      <c r="J22" s="72"/>
    </row>
    <row r="23" spans="1:10" s="14" customFormat="1" ht="30" x14ac:dyDescent="0.25">
      <c r="A23" s="70">
        <v>16</v>
      </c>
      <c r="B23" s="4" t="s">
        <v>30</v>
      </c>
      <c r="C23" s="23" t="s">
        <v>52</v>
      </c>
      <c r="D23" s="23">
        <v>32</v>
      </c>
      <c r="E23" s="63">
        <v>700</v>
      </c>
      <c r="F23" s="11">
        <f t="shared" si="0"/>
        <v>22400</v>
      </c>
      <c r="G23" s="64">
        <v>1050</v>
      </c>
      <c r="H23" s="11">
        <f t="shared" si="1"/>
        <v>33600</v>
      </c>
      <c r="I23" s="11">
        <f t="shared" si="2"/>
        <v>56000</v>
      </c>
      <c r="J23" s="72"/>
    </row>
    <row r="24" spans="1:10" s="14" customFormat="1" ht="27.75" customHeight="1" x14ac:dyDescent="0.25">
      <c r="A24" s="70">
        <v>17</v>
      </c>
      <c r="B24" s="27" t="s">
        <v>31</v>
      </c>
      <c r="C24" s="23" t="s">
        <v>52</v>
      </c>
      <c r="D24" s="31">
        <v>188</v>
      </c>
      <c r="E24" s="63">
        <v>540</v>
      </c>
      <c r="F24" s="11">
        <f t="shared" si="0"/>
        <v>101520</v>
      </c>
      <c r="G24" s="64">
        <v>810</v>
      </c>
      <c r="H24" s="11">
        <f t="shared" si="1"/>
        <v>152280</v>
      </c>
      <c r="I24" s="11">
        <f t="shared" si="2"/>
        <v>253800</v>
      </c>
      <c r="J24" s="71"/>
    </row>
    <row r="25" spans="1:10" s="14" customFormat="1" ht="30" x14ac:dyDescent="0.25">
      <c r="A25" s="70">
        <v>18</v>
      </c>
      <c r="B25" s="4" t="s">
        <v>32</v>
      </c>
      <c r="C25" s="23" t="s">
        <v>52</v>
      </c>
      <c r="D25" s="23">
        <v>4</v>
      </c>
      <c r="E25" s="63">
        <v>800</v>
      </c>
      <c r="F25" s="11">
        <f t="shared" si="0"/>
        <v>3200</v>
      </c>
      <c r="G25" s="64">
        <v>1200</v>
      </c>
      <c r="H25" s="11">
        <f t="shared" si="1"/>
        <v>4800</v>
      </c>
      <c r="I25" s="11">
        <f t="shared" si="2"/>
        <v>8000</v>
      </c>
      <c r="J25" s="72"/>
    </row>
    <row r="26" spans="1:10" s="14" customFormat="1" x14ac:dyDescent="0.25">
      <c r="A26" s="70">
        <v>19</v>
      </c>
      <c r="B26" s="4" t="s">
        <v>33</v>
      </c>
      <c r="C26" s="23" t="s">
        <v>52</v>
      </c>
      <c r="D26" s="23">
        <v>2</v>
      </c>
      <c r="E26" s="63">
        <v>1600</v>
      </c>
      <c r="F26" s="11">
        <f t="shared" si="0"/>
        <v>3200</v>
      </c>
      <c r="G26" s="64">
        <v>2400</v>
      </c>
      <c r="H26" s="11">
        <f t="shared" si="1"/>
        <v>4800</v>
      </c>
      <c r="I26" s="11">
        <f t="shared" si="2"/>
        <v>8000</v>
      </c>
      <c r="J26" s="72"/>
    </row>
    <row r="27" spans="1:10" s="14" customFormat="1" ht="28.5" customHeight="1" x14ac:dyDescent="0.25">
      <c r="A27" s="70">
        <v>20</v>
      </c>
      <c r="B27" s="27" t="s">
        <v>34</v>
      </c>
      <c r="C27" s="23" t="s">
        <v>54</v>
      </c>
      <c r="D27" s="31">
        <v>0.33</v>
      </c>
      <c r="E27" s="63">
        <v>77687.272727272735</v>
      </c>
      <c r="F27" s="11">
        <f t="shared" si="0"/>
        <v>25636.800000000003</v>
      </c>
      <c r="G27" s="64">
        <v>116530.90909090907</v>
      </c>
      <c r="H27" s="11">
        <f t="shared" si="1"/>
        <v>38455.199999999997</v>
      </c>
      <c r="I27" s="11">
        <f t="shared" si="2"/>
        <v>64092</v>
      </c>
      <c r="J27" s="71"/>
    </row>
    <row r="28" spans="1:10" s="14" customFormat="1" x14ac:dyDescent="0.25">
      <c r="A28" s="70">
        <v>21</v>
      </c>
      <c r="B28" s="4" t="s">
        <v>35</v>
      </c>
      <c r="C28" s="23" t="s">
        <v>53</v>
      </c>
      <c r="D28" s="23">
        <v>0.6</v>
      </c>
      <c r="E28" s="63">
        <v>2000</v>
      </c>
      <c r="F28" s="11">
        <f t="shared" si="0"/>
        <v>1200</v>
      </c>
      <c r="G28" s="64">
        <v>3000</v>
      </c>
      <c r="H28" s="11">
        <f t="shared" si="1"/>
        <v>1800</v>
      </c>
      <c r="I28" s="11">
        <f t="shared" si="2"/>
        <v>3000</v>
      </c>
      <c r="J28" s="72"/>
    </row>
    <row r="29" spans="1:10" s="14" customFormat="1" x14ac:dyDescent="0.25">
      <c r="A29" s="70">
        <v>22</v>
      </c>
      <c r="B29" s="28" t="s">
        <v>36</v>
      </c>
      <c r="C29" s="32" t="s">
        <v>52</v>
      </c>
      <c r="D29" s="32">
        <v>2</v>
      </c>
      <c r="E29" s="63">
        <v>5000</v>
      </c>
      <c r="F29" s="11">
        <f t="shared" si="0"/>
        <v>10000</v>
      </c>
      <c r="G29" s="64">
        <v>7500</v>
      </c>
      <c r="H29" s="11">
        <f t="shared" si="1"/>
        <v>15000</v>
      </c>
      <c r="I29" s="11">
        <f t="shared" si="2"/>
        <v>25000</v>
      </c>
      <c r="J29" s="72"/>
    </row>
    <row r="30" spans="1:10" s="14" customFormat="1" ht="12.75" customHeight="1" x14ac:dyDescent="0.25">
      <c r="A30" s="70">
        <v>23</v>
      </c>
      <c r="B30" s="27" t="s">
        <v>37</v>
      </c>
      <c r="C30" s="23" t="s">
        <v>52</v>
      </c>
      <c r="D30" s="31">
        <v>2</v>
      </c>
      <c r="E30" s="63">
        <v>13600</v>
      </c>
      <c r="F30" s="11">
        <f t="shared" si="0"/>
        <v>27200</v>
      </c>
      <c r="G30" s="64">
        <v>20400</v>
      </c>
      <c r="H30" s="11">
        <f t="shared" si="1"/>
        <v>40800</v>
      </c>
      <c r="I30" s="11">
        <f t="shared" si="2"/>
        <v>68000</v>
      </c>
      <c r="J30" s="71"/>
    </row>
    <row r="31" spans="1:10" s="14" customFormat="1" x14ac:dyDescent="0.25">
      <c r="A31" s="70">
        <v>24</v>
      </c>
      <c r="B31" s="4" t="s">
        <v>38</v>
      </c>
      <c r="C31" s="23" t="s">
        <v>55</v>
      </c>
      <c r="D31" s="23">
        <v>1</v>
      </c>
      <c r="E31" s="63">
        <v>38000</v>
      </c>
      <c r="F31" s="11">
        <f t="shared" si="0"/>
        <v>38000</v>
      </c>
      <c r="G31" s="64">
        <v>57000</v>
      </c>
      <c r="H31" s="11">
        <f t="shared" si="1"/>
        <v>57000</v>
      </c>
      <c r="I31" s="11">
        <f t="shared" si="2"/>
        <v>95000</v>
      </c>
      <c r="J31" s="72"/>
    </row>
    <row r="32" spans="1:10" s="14" customFormat="1" ht="30" x14ac:dyDescent="0.25">
      <c r="A32" s="70">
        <v>25</v>
      </c>
      <c r="B32" s="4" t="s">
        <v>39</v>
      </c>
      <c r="C32" s="23" t="s">
        <v>56</v>
      </c>
      <c r="D32" s="23">
        <v>6.5</v>
      </c>
      <c r="E32" s="63">
        <v>1500</v>
      </c>
      <c r="F32" s="11">
        <f t="shared" si="0"/>
        <v>9750</v>
      </c>
      <c r="G32" s="64">
        <v>0</v>
      </c>
      <c r="H32" s="11">
        <f t="shared" si="1"/>
        <v>0</v>
      </c>
      <c r="I32" s="11">
        <f t="shared" si="2"/>
        <v>9750</v>
      </c>
      <c r="J32" s="72"/>
    </row>
    <row r="33" spans="1:12" s="14" customFormat="1" ht="12.75" customHeight="1" x14ac:dyDescent="0.25">
      <c r="A33" s="70">
        <v>26</v>
      </c>
      <c r="B33" s="27" t="s">
        <v>40</v>
      </c>
      <c r="C33" s="23" t="s">
        <v>54</v>
      </c>
      <c r="D33" s="31">
        <v>0.06</v>
      </c>
      <c r="E33" s="63">
        <v>25000</v>
      </c>
      <c r="F33" s="11">
        <f t="shared" si="0"/>
        <v>1500</v>
      </c>
      <c r="G33" s="64">
        <v>0</v>
      </c>
      <c r="H33" s="11">
        <f t="shared" si="1"/>
        <v>0</v>
      </c>
      <c r="I33" s="11">
        <f t="shared" si="2"/>
        <v>1500</v>
      </c>
      <c r="J33" s="71"/>
    </row>
    <row r="34" spans="1:12" s="14" customFormat="1" x14ac:dyDescent="0.25">
      <c r="A34" s="70">
        <v>27</v>
      </c>
      <c r="B34" s="4" t="s">
        <v>41</v>
      </c>
      <c r="C34" s="23" t="s">
        <v>53</v>
      </c>
      <c r="D34" s="23">
        <v>12</v>
      </c>
      <c r="E34" s="63">
        <v>500</v>
      </c>
      <c r="F34" s="11">
        <f t="shared" si="0"/>
        <v>6000</v>
      </c>
      <c r="G34" s="64">
        <v>0</v>
      </c>
      <c r="H34" s="11">
        <f t="shared" si="1"/>
        <v>0</v>
      </c>
      <c r="I34" s="11">
        <f t="shared" si="2"/>
        <v>6000</v>
      </c>
      <c r="J34" s="72"/>
    </row>
    <row r="35" spans="1:12" s="14" customFormat="1" x14ac:dyDescent="0.25">
      <c r="A35" s="70">
        <v>28</v>
      </c>
      <c r="B35" s="4" t="s">
        <v>42</v>
      </c>
      <c r="C35" s="23" t="s">
        <v>53</v>
      </c>
      <c r="D35" s="23">
        <v>6</v>
      </c>
      <c r="E35" s="63">
        <v>400</v>
      </c>
      <c r="F35" s="11">
        <f t="shared" si="0"/>
        <v>2400</v>
      </c>
      <c r="G35" s="64">
        <v>0</v>
      </c>
      <c r="H35" s="11">
        <f t="shared" si="1"/>
        <v>0</v>
      </c>
      <c r="I35" s="11">
        <f t="shared" si="2"/>
        <v>2400</v>
      </c>
      <c r="J35" s="72"/>
    </row>
    <row r="36" spans="1:12" s="14" customFormat="1" ht="12.75" customHeight="1" x14ac:dyDescent="0.25">
      <c r="A36" s="70">
        <v>29</v>
      </c>
      <c r="B36" s="27" t="s">
        <v>43</v>
      </c>
      <c r="C36" s="23" t="s">
        <v>54</v>
      </c>
      <c r="D36" s="31">
        <v>0.05</v>
      </c>
      <c r="E36" s="63">
        <v>25000</v>
      </c>
      <c r="F36" s="11">
        <f t="shared" si="0"/>
        <v>1250</v>
      </c>
      <c r="G36" s="64">
        <v>0</v>
      </c>
      <c r="H36" s="11">
        <f t="shared" si="1"/>
        <v>0</v>
      </c>
      <c r="I36" s="11">
        <f t="shared" si="2"/>
        <v>1250</v>
      </c>
      <c r="J36" s="71"/>
    </row>
    <row r="37" spans="1:12" s="14" customFormat="1" ht="30" x14ac:dyDescent="0.25">
      <c r="A37" s="70">
        <v>30</v>
      </c>
      <c r="B37" s="4" t="s">
        <v>44</v>
      </c>
      <c r="C37" s="23" t="s">
        <v>54</v>
      </c>
      <c r="D37" s="23">
        <v>0.18</v>
      </c>
      <c r="E37" s="63">
        <v>5000</v>
      </c>
      <c r="F37" s="11">
        <f t="shared" si="0"/>
        <v>900</v>
      </c>
      <c r="G37" s="64">
        <v>0</v>
      </c>
      <c r="H37" s="11">
        <f t="shared" si="1"/>
        <v>0</v>
      </c>
      <c r="I37" s="11">
        <f t="shared" si="2"/>
        <v>900</v>
      </c>
      <c r="J37" s="72"/>
    </row>
    <row r="38" spans="1:12" s="14" customFormat="1" ht="15.75" thickBot="1" x14ac:dyDescent="0.3">
      <c r="A38" s="80">
        <v>31</v>
      </c>
      <c r="B38" s="81" t="s">
        <v>45</v>
      </c>
      <c r="C38" s="82" t="s">
        <v>55</v>
      </c>
      <c r="D38" s="82">
        <v>1</v>
      </c>
      <c r="E38" s="83">
        <v>80000</v>
      </c>
      <c r="F38" s="84">
        <f t="shared" si="0"/>
        <v>80000</v>
      </c>
      <c r="G38" s="85">
        <v>0</v>
      </c>
      <c r="H38" s="84">
        <f t="shared" si="1"/>
        <v>0</v>
      </c>
      <c r="I38" s="84">
        <f t="shared" si="2"/>
        <v>80000</v>
      </c>
      <c r="J38" s="86"/>
    </row>
    <row r="39" spans="1:12" ht="16.5" thickTop="1" x14ac:dyDescent="0.25">
      <c r="A39" s="87"/>
      <c r="B39" s="88"/>
      <c r="C39" s="18"/>
      <c r="D39" s="89"/>
      <c r="E39" s="89"/>
      <c r="F39" s="90" t="s">
        <v>12</v>
      </c>
      <c r="G39" s="90"/>
      <c r="H39" s="90"/>
      <c r="I39" s="98">
        <f>SUM(I8:I38)</f>
        <v>4086292</v>
      </c>
      <c r="J39" s="91"/>
      <c r="L39" s="15">
        <f>оригинал!G42</f>
        <v>4903550.4000000004</v>
      </c>
    </row>
    <row r="40" spans="1:12" s="107" customFormat="1" ht="15.75" x14ac:dyDescent="0.25">
      <c r="A40" s="100"/>
      <c r="B40" s="101"/>
      <c r="C40" s="102"/>
      <c r="D40" s="103"/>
      <c r="E40" s="103"/>
      <c r="F40" s="104"/>
      <c r="G40" s="104"/>
      <c r="H40" s="104" t="s">
        <v>13</v>
      </c>
      <c r="I40" s="105">
        <f>ROUND(I39*0.2,2)</f>
        <v>817258.4</v>
      </c>
      <c r="J40" s="106"/>
      <c r="L40" s="418">
        <f>I41-L39</f>
        <v>0</v>
      </c>
    </row>
    <row r="41" spans="1:12" ht="15" customHeight="1" thickBot="1" x14ac:dyDescent="0.3">
      <c r="A41" s="92"/>
      <c r="B41" s="93"/>
      <c r="C41" s="94"/>
      <c r="D41" s="95"/>
      <c r="E41" s="95"/>
      <c r="F41" s="96" t="s">
        <v>14</v>
      </c>
      <c r="G41" s="96"/>
      <c r="H41" s="96"/>
      <c r="I41" s="99">
        <f>I39+I40</f>
        <v>4903550.4000000004</v>
      </c>
      <c r="J41" s="97"/>
      <c r="L41" s="15"/>
    </row>
    <row r="42" spans="1:12" x14ac:dyDescent="0.25">
      <c r="L42" s="15"/>
    </row>
    <row r="43" spans="1:12" ht="15" customHeight="1" x14ac:dyDescent="0.25">
      <c r="I43" s="15"/>
    </row>
    <row r="44" spans="1:12" ht="28.9" customHeight="1" x14ac:dyDescent="0.25">
      <c r="B44" s="51" t="s">
        <v>9</v>
      </c>
      <c r="C44" s="51"/>
      <c r="D44" s="51"/>
      <c r="E44" s="51"/>
      <c r="F44" s="51"/>
      <c r="G44" s="24"/>
      <c r="H44" s="7" t="s">
        <v>8</v>
      </c>
      <c r="I44" s="7"/>
      <c r="J44" s="7"/>
      <c r="K44" s="7"/>
      <c r="L44" s="7"/>
    </row>
    <row r="45" spans="1:12" ht="21" customHeight="1" x14ac:dyDescent="0.25">
      <c r="B45" s="7" t="s">
        <v>10</v>
      </c>
      <c r="C45" s="35"/>
      <c r="D45" s="35"/>
      <c r="E45" s="35"/>
      <c r="F45" s="7"/>
      <c r="G45" s="7"/>
      <c r="H45" s="51" t="s">
        <v>17</v>
      </c>
      <c r="I45" s="51"/>
      <c r="J45" s="51"/>
    </row>
    <row r="46" spans="1:12" ht="30" customHeight="1" x14ac:dyDescent="0.25">
      <c r="B46" s="8" t="s">
        <v>0</v>
      </c>
      <c r="C46" s="36"/>
      <c r="D46" s="36"/>
      <c r="E46" s="36"/>
      <c r="F46" s="8"/>
      <c r="G46" s="8"/>
      <c r="H46" s="52" t="s">
        <v>0</v>
      </c>
      <c r="I46" s="52"/>
      <c r="J46" s="52"/>
    </row>
    <row r="47" spans="1:12" x14ac:dyDescent="0.25">
      <c r="B47" s="8"/>
      <c r="C47" s="36"/>
      <c r="D47" s="36"/>
      <c r="E47" s="36"/>
      <c r="F47" s="8"/>
      <c r="G47" s="8"/>
      <c r="I47" s="8"/>
      <c r="J47" s="8"/>
    </row>
    <row r="48" spans="1:12" x14ac:dyDescent="0.25">
      <c r="B48" s="8"/>
      <c r="C48" s="36"/>
      <c r="D48" s="36"/>
      <c r="E48" s="36"/>
      <c r="F48" s="8"/>
      <c r="G48" s="8"/>
      <c r="I48" s="8"/>
      <c r="J48" s="8"/>
    </row>
    <row r="49" spans="2:14" ht="28.9" customHeight="1" x14ac:dyDescent="0.25">
      <c r="B49" s="52" t="s">
        <v>11</v>
      </c>
      <c r="C49" s="52"/>
      <c r="D49" s="52"/>
      <c r="E49" s="52"/>
      <c r="F49" s="52"/>
      <c r="G49" s="25"/>
      <c r="H49" s="52" t="s">
        <v>18</v>
      </c>
      <c r="I49" s="52"/>
      <c r="J49" s="52"/>
    </row>
    <row r="50" spans="2:14" x14ac:dyDescent="0.25">
      <c r="B50" s="7"/>
      <c r="C50" s="35"/>
      <c r="D50" s="35"/>
      <c r="E50" s="35"/>
      <c r="F50" s="7"/>
      <c r="G50" s="7"/>
      <c r="I50" s="7"/>
      <c r="J50" s="7"/>
    </row>
    <row r="51" spans="2:14" x14ac:dyDescent="0.25">
      <c r="B51" s="7" t="s">
        <v>7</v>
      </c>
      <c r="C51" s="35"/>
      <c r="D51" s="35"/>
      <c r="E51" s="35"/>
      <c r="F51" s="7"/>
      <c r="G51" s="7"/>
      <c r="H51" s="7" t="s">
        <v>7</v>
      </c>
      <c r="J51" s="7"/>
    </row>
    <row r="52" spans="2:14" x14ac:dyDescent="0.25">
      <c r="B52" s="7"/>
      <c r="C52" s="35"/>
      <c r="D52" s="35"/>
      <c r="E52" s="35"/>
      <c r="F52" s="9"/>
      <c r="G52" s="9"/>
    </row>
    <row r="54" spans="2:14" x14ac:dyDescent="0.25">
      <c r="F54" s="15"/>
      <c r="G54" s="15"/>
      <c r="H54" s="15"/>
    </row>
    <row r="56" spans="2:14" x14ac:dyDescent="0.25">
      <c r="N56" s="15"/>
    </row>
    <row r="59" spans="2:14" x14ac:dyDescent="0.25">
      <c r="B59" s="16"/>
      <c r="C59" s="38"/>
      <c r="D59" s="37"/>
      <c r="E59" s="37"/>
      <c r="F59" s="16"/>
      <c r="G59" s="16"/>
      <c r="H59" s="16"/>
      <c r="I59" s="16"/>
    </row>
    <row r="61" spans="2:14" ht="15" customHeight="1" x14ac:dyDescent="0.25">
      <c r="I61" s="17"/>
    </row>
  </sheetData>
  <mergeCells count="18">
    <mergeCell ref="E6:F6"/>
    <mergeCell ref="G6:H6"/>
    <mergeCell ref="H49:J49"/>
    <mergeCell ref="H46:J46"/>
    <mergeCell ref="H45:J45"/>
    <mergeCell ref="F39:H39"/>
    <mergeCell ref="F41:H41"/>
    <mergeCell ref="B44:F44"/>
    <mergeCell ref="B49:F49"/>
    <mergeCell ref="I1:J3"/>
    <mergeCell ref="A4:J4"/>
    <mergeCell ref="A5:J5"/>
    <mergeCell ref="A6:A7"/>
    <mergeCell ref="B6:B7"/>
    <mergeCell ref="C6:C7"/>
    <mergeCell ref="D6:D7"/>
    <mergeCell ref="I6:I7"/>
    <mergeCell ref="J6:J7"/>
  </mergeCells>
  <pageMargins left="0.7" right="0.7" top="0.75" bottom="0.75" header="0.3" footer="0.3"/>
  <pageSetup paperSize="9" scale="68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53119-9ABF-403D-B69B-8FB36156D608}">
  <sheetPr>
    <tabColor rgb="FFFFFF00"/>
  </sheetPr>
  <dimension ref="A1:Q100"/>
  <sheetViews>
    <sheetView tabSelected="1" view="pageBreakPreview" zoomScale="110" zoomScaleNormal="100" zoomScaleSheetLayoutView="110" workbookViewId="0">
      <selection activeCell="H82" sqref="H82"/>
    </sheetView>
  </sheetViews>
  <sheetFormatPr defaultColWidth="9" defaultRowHeight="12.75" x14ac:dyDescent="0.2"/>
  <cols>
    <col min="1" max="1" width="6.28515625" style="108" customWidth="1"/>
    <col min="2" max="2" width="10.42578125" style="108" customWidth="1"/>
    <col min="3" max="3" width="22.5703125" style="108" customWidth="1"/>
    <col min="4" max="4" width="18.85546875" style="108" customWidth="1"/>
    <col min="5" max="5" width="12.85546875" style="108" customWidth="1"/>
    <col min="6" max="6" width="15.42578125" style="108" customWidth="1"/>
    <col min="7" max="7" width="15.5703125" style="108" customWidth="1"/>
    <col min="8" max="8" width="16.85546875" style="108" customWidth="1"/>
    <col min="9" max="9" width="6.42578125" style="108" customWidth="1"/>
    <col min="10" max="10" width="10.85546875" style="111" customWidth="1"/>
    <col min="11" max="11" width="15.5703125" style="111" customWidth="1"/>
    <col min="12" max="12" width="15.85546875" style="111" customWidth="1"/>
    <col min="13" max="13" width="8.140625" style="111" customWidth="1"/>
    <col min="14" max="14" width="14.7109375" style="108" customWidth="1"/>
    <col min="15" max="15" width="14" style="108" bestFit="1" customWidth="1"/>
    <col min="16" max="16" width="14.28515625" style="108" customWidth="1"/>
    <col min="17" max="256" width="9" style="108"/>
    <col min="257" max="257" width="6.28515625" style="108" customWidth="1"/>
    <col min="258" max="258" width="10.42578125" style="108" customWidth="1"/>
    <col min="259" max="259" width="22.5703125" style="108" customWidth="1"/>
    <col min="260" max="260" width="18.85546875" style="108" customWidth="1"/>
    <col min="261" max="261" width="12.85546875" style="108" customWidth="1"/>
    <col min="262" max="262" width="15.42578125" style="108" customWidth="1"/>
    <col min="263" max="263" width="15.5703125" style="108" customWidth="1"/>
    <col min="264" max="264" width="16.85546875" style="108" customWidth="1"/>
    <col min="265" max="265" width="6.42578125" style="108" customWidth="1"/>
    <col min="266" max="266" width="10.85546875" style="108" customWidth="1"/>
    <col min="267" max="267" width="15.5703125" style="108" customWidth="1"/>
    <col min="268" max="268" width="15.85546875" style="108" customWidth="1"/>
    <col min="269" max="269" width="8.140625" style="108" customWidth="1"/>
    <col min="270" max="270" width="14.7109375" style="108" customWidth="1"/>
    <col min="271" max="271" width="14" style="108" bestFit="1" customWidth="1"/>
    <col min="272" max="272" width="14.28515625" style="108" customWidth="1"/>
    <col min="273" max="512" width="9" style="108"/>
    <col min="513" max="513" width="6.28515625" style="108" customWidth="1"/>
    <col min="514" max="514" width="10.42578125" style="108" customWidth="1"/>
    <col min="515" max="515" width="22.5703125" style="108" customWidth="1"/>
    <col min="516" max="516" width="18.85546875" style="108" customWidth="1"/>
    <col min="517" max="517" width="12.85546875" style="108" customWidth="1"/>
    <col min="518" max="518" width="15.42578125" style="108" customWidth="1"/>
    <col min="519" max="519" width="15.5703125" style="108" customWidth="1"/>
    <col min="520" max="520" width="16.85546875" style="108" customWidth="1"/>
    <col min="521" max="521" width="6.42578125" style="108" customWidth="1"/>
    <col min="522" max="522" width="10.85546875" style="108" customWidth="1"/>
    <col min="523" max="523" width="15.5703125" style="108" customWidth="1"/>
    <col min="524" max="524" width="15.85546875" style="108" customWidth="1"/>
    <col min="525" max="525" width="8.140625" style="108" customWidth="1"/>
    <col min="526" max="526" width="14.7109375" style="108" customWidth="1"/>
    <col min="527" max="527" width="14" style="108" bestFit="1" customWidth="1"/>
    <col min="528" max="528" width="14.28515625" style="108" customWidth="1"/>
    <col min="529" max="768" width="9" style="108"/>
    <col min="769" max="769" width="6.28515625" style="108" customWidth="1"/>
    <col min="770" max="770" width="10.42578125" style="108" customWidth="1"/>
    <col min="771" max="771" width="22.5703125" style="108" customWidth="1"/>
    <col min="772" max="772" width="18.85546875" style="108" customWidth="1"/>
    <col min="773" max="773" width="12.85546875" style="108" customWidth="1"/>
    <col min="774" max="774" width="15.42578125" style="108" customWidth="1"/>
    <col min="775" max="775" width="15.5703125" style="108" customWidth="1"/>
    <col min="776" max="776" width="16.85546875" style="108" customWidth="1"/>
    <col min="777" max="777" width="6.42578125" style="108" customWidth="1"/>
    <col min="778" max="778" width="10.85546875" style="108" customWidth="1"/>
    <col min="779" max="779" width="15.5703125" style="108" customWidth="1"/>
    <col min="780" max="780" width="15.85546875" style="108" customWidth="1"/>
    <col min="781" max="781" width="8.140625" style="108" customWidth="1"/>
    <col min="782" max="782" width="14.7109375" style="108" customWidth="1"/>
    <col min="783" max="783" width="14" style="108" bestFit="1" customWidth="1"/>
    <col min="784" max="784" width="14.28515625" style="108" customWidth="1"/>
    <col min="785" max="1024" width="9" style="108"/>
    <col min="1025" max="1025" width="6.28515625" style="108" customWidth="1"/>
    <col min="1026" max="1026" width="10.42578125" style="108" customWidth="1"/>
    <col min="1027" max="1027" width="22.5703125" style="108" customWidth="1"/>
    <col min="1028" max="1028" width="18.85546875" style="108" customWidth="1"/>
    <col min="1029" max="1029" width="12.85546875" style="108" customWidth="1"/>
    <col min="1030" max="1030" width="15.42578125" style="108" customWidth="1"/>
    <col min="1031" max="1031" width="15.5703125" style="108" customWidth="1"/>
    <col min="1032" max="1032" width="16.85546875" style="108" customWidth="1"/>
    <col min="1033" max="1033" width="6.42578125" style="108" customWidth="1"/>
    <col min="1034" max="1034" width="10.85546875" style="108" customWidth="1"/>
    <col min="1035" max="1035" width="15.5703125" style="108" customWidth="1"/>
    <col min="1036" max="1036" width="15.85546875" style="108" customWidth="1"/>
    <col min="1037" max="1037" width="8.140625" style="108" customWidth="1"/>
    <col min="1038" max="1038" width="14.7109375" style="108" customWidth="1"/>
    <col min="1039" max="1039" width="14" style="108" bestFit="1" customWidth="1"/>
    <col min="1040" max="1040" width="14.28515625" style="108" customWidth="1"/>
    <col min="1041" max="1280" width="9" style="108"/>
    <col min="1281" max="1281" width="6.28515625" style="108" customWidth="1"/>
    <col min="1282" max="1282" width="10.42578125" style="108" customWidth="1"/>
    <col min="1283" max="1283" width="22.5703125" style="108" customWidth="1"/>
    <col min="1284" max="1284" width="18.85546875" style="108" customWidth="1"/>
    <col min="1285" max="1285" width="12.85546875" style="108" customWidth="1"/>
    <col min="1286" max="1286" width="15.42578125" style="108" customWidth="1"/>
    <col min="1287" max="1287" width="15.5703125" style="108" customWidth="1"/>
    <col min="1288" max="1288" width="16.85546875" style="108" customWidth="1"/>
    <col min="1289" max="1289" width="6.42578125" style="108" customWidth="1"/>
    <col min="1290" max="1290" width="10.85546875" style="108" customWidth="1"/>
    <col min="1291" max="1291" width="15.5703125" style="108" customWidth="1"/>
    <col min="1292" max="1292" width="15.85546875" style="108" customWidth="1"/>
    <col min="1293" max="1293" width="8.140625" style="108" customWidth="1"/>
    <col min="1294" max="1294" width="14.7109375" style="108" customWidth="1"/>
    <col min="1295" max="1295" width="14" style="108" bestFit="1" customWidth="1"/>
    <col min="1296" max="1296" width="14.28515625" style="108" customWidth="1"/>
    <col min="1297" max="1536" width="9" style="108"/>
    <col min="1537" max="1537" width="6.28515625" style="108" customWidth="1"/>
    <col min="1538" max="1538" width="10.42578125" style="108" customWidth="1"/>
    <col min="1539" max="1539" width="22.5703125" style="108" customWidth="1"/>
    <col min="1540" max="1540" width="18.85546875" style="108" customWidth="1"/>
    <col min="1541" max="1541" width="12.85546875" style="108" customWidth="1"/>
    <col min="1542" max="1542" width="15.42578125" style="108" customWidth="1"/>
    <col min="1543" max="1543" width="15.5703125" style="108" customWidth="1"/>
    <col min="1544" max="1544" width="16.85546875" style="108" customWidth="1"/>
    <col min="1545" max="1545" width="6.42578125" style="108" customWidth="1"/>
    <col min="1546" max="1546" width="10.85546875" style="108" customWidth="1"/>
    <col min="1547" max="1547" width="15.5703125" style="108" customWidth="1"/>
    <col min="1548" max="1548" width="15.85546875" style="108" customWidth="1"/>
    <col min="1549" max="1549" width="8.140625" style="108" customWidth="1"/>
    <col min="1550" max="1550" width="14.7109375" style="108" customWidth="1"/>
    <col min="1551" max="1551" width="14" style="108" bestFit="1" customWidth="1"/>
    <col min="1552" max="1552" width="14.28515625" style="108" customWidth="1"/>
    <col min="1553" max="1792" width="9" style="108"/>
    <col min="1793" max="1793" width="6.28515625" style="108" customWidth="1"/>
    <col min="1794" max="1794" width="10.42578125" style="108" customWidth="1"/>
    <col min="1795" max="1795" width="22.5703125" style="108" customWidth="1"/>
    <col min="1796" max="1796" width="18.85546875" style="108" customWidth="1"/>
    <col min="1797" max="1797" width="12.85546875" style="108" customWidth="1"/>
    <col min="1798" max="1798" width="15.42578125" style="108" customWidth="1"/>
    <col min="1799" max="1799" width="15.5703125" style="108" customWidth="1"/>
    <col min="1800" max="1800" width="16.85546875" style="108" customWidth="1"/>
    <col min="1801" max="1801" width="6.42578125" style="108" customWidth="1"/>
    <col min="1802" max="1802" width="10.85546875" style="108" customWidth="1"/>
    <col min="1803" max="1803" width="15.5703125" style="108" customWidth="1"/>
    <col min="1804" max="1804" width="15.85546875" style="108" customWidth="1"/>
    <col min="1805" max="1805" width="8.140625" style="108" customWidth="1"/>
    <col min="1806" max="1806" width="14.7109375" style="108" customWidth="1"/>
    <col min="1807" max="1807" width="14" style="108" bestFit="1" customWidth="1"/>
    <col min="1808" max="1808" width="14.28515625" style="108" customWidth="1"/>
    <col min="1809" max="2048" width="9" style="108"/>
    <col min="2049" max="2049" width="6.28515625" style="108" customWidth="1"/>
    <col min="2050" max="2050" width="10.42578125" style="108" customWidth="1"/>
    <col min="2051" max="2051" width="22.5703125" style="108" customWidth="1"/>
    <col min="2052" max="2052" width="18.85546875" style="108" customWidth="1"/>
    <col min="2053" max="2053" width="12.85546875" style="108" customWidth="1"/>
    <col min="2054" max="2054" width="15.42578125" style="108" customWidth="1"/>
    <col min="2055" max="2055" width="15.5703125" style="108" customWidth="1"/>
    <col min="2056" max="2056" width="16.85546875" style="108" customWidth="1"/>
    <col min="2057" max="2057" width="6.42578125" style="108" customWidth="1"/>
    <col min="2058" max="2058" width="10.85546875" style="108" customWidth="1"/>
    <col min="2059" max="2059" width="15.5703125" style="108" customWidth="1"/>
    <col min="2060" max="2060" width="15.85546875" style="108" customWidth="1"/>
    <col min="2061" max="2061" width="8.140625" style="108" customWidth="1"/>
    <col min="2062" max="2062" width="14.7109375" style="108" customWidth="1"/>
    <col min="2063" max="2063" width="14" style="108" bestFit="1" customWidth="1"/>
    <col min="2064" max="2064" width="14.28515625" style="108" customWidth="1"/>
    <col min="2065" max="2304" width="9" style="108"/>
    <col min="2305" max="2305" width="6.28515625" style="108" customWidth="1"/>
    <col min="2306" max="2306" width="10.42578125" style="108" customWidth="1"/>
    <col min="2307" max="2307" width="22.5703125" style="108" customWidth="1"/>
    <col min="2308" max="2308" width="18.85546875" style="108" customWidth="1"/>
    <col min="2309" max="2309" width="12.85546875" style="108" customWidth="1"/>
    <col min="2310" max="2310" width="15.42578125" style="108" customWidth="1"/>
    <col min="2311" max="2311" width="15.5703125" style="108" customWidth="1"/>
    <col min="2312" max="2312" width="16.85546875" style="108" customWidth="1"/>
    <col min="2313" max="2313" width="6.42578125" style="108" customWidth="1"/>
    <col min="2314" max="2314" width="10.85546875" style="108" customWidth="1"/>
    <col min="2315" max="2315" width="15.5703125" style="108" customWidth="1"/>
    <col min="2316" max="2316" width="15.85546875" style="108" customWidth="1"/>
    <col min="2317" max="2317" width="8.140625" style="108" customWidth="1"/>
    <col min="2318" max="2318" width="14.7109375" style="108" customWidth="1"/>
    <col min="2319" max="2319" width="14" style="108" bestFit="1" customWidth="1"/>
    <col min="2320" max="2320" width="14.28515625" style="108" customWidth="1"/>
    <col min="2321" max="2560" width="9" style="108"/>
    <col min="2561" max="2561" width="6.28515625" style="108" customWidth="1"/>
    <col min="2562" max="2562" width="10.42578125" style="108" customWidth="1"/>
    <col min="2563" max="2563" width="22.5703125" style="108" customWidth="1"/>
    <col min="2564" max="2564" width="18.85546875" style="108" customWidth="1"/>
    <col min="2565" max="2565" width="12.85546875" style="108" customWidth="1"/>
    <col min="2566" max="2566" width="15.42578125" style="108" customWidth="1"/>
    <col min="2567" max="2567" width="15.5703125" style="108" customWidth="1"/>
    <col min="2568" max="2568" width="16.85546875" style="108" customWidth="1"/>
    <col min="2569" max="2569" width="6.42578125" style="108" customWidth="1"/>
    <col min="2570" max="2570" width="10.85546875" style="108" customWidth="1"/>
    <col min="2571" max="2571" width="15.5703125" style="108" customWidth="1"/>
    <col min="2572" max="2572" width="15.85546875" style="108" customWidth="1"/>
    <col min="2573" max="2573" width="8.140625" style="108" customWidth="1"/>
    <col min="2574" max="2574" width="14.7109375" style="108" customWidth="1"/>
    <col min="2575" max="2575" width="14" style="108" bestFit="1" customWidth="1"/>
    <col min="2576" max="2576" width="14.28515625" style="108" customWidth="1"/>
    <col min="2577" max="2816" width="9" style="108"/>
    <col min="2817" max="2817" width="6.28515625" style="108" customWidth="1"/>
    <col min="2818" max="2818" width="10.42578125" style="108" customWidth="1"/>
    <col min="2819" max="2819" width="22.5703125" style="108" customWidth="1"/>
    <col min="2820" max="2820" width="18.85546875" style="108" customWidth="1"/>
    <col min="2821" max="2821" width="12.85546875" style="108" customWidth="1"/>
    <col min="2822" max="2822" width="15.42578125" style="108" customWidth="1"/>
    <col min="2823" max="2823" width="15.5703125" style="108" customWidth="1"/>
    <col min="2824" max="2824" width="16.85546875" style="108" customWidth="1"/>
    <col min="2825" max="2825" width="6.42578125" style="108" customWidth="1"/>
    <col min="2826" max="2826" width="10.85546875" style="108" customWidth="1"/>
    <col min="2827" max="2827" width="15.5703125" style="108" customWidth="1"/>
    <col min="2828" max="2828" width="15.85546875" style="108" customWidth="1"/>
    <col min="2829" max="2829" width="8.140625" style="108" customWidth="1"/>
    <col min="2830" max="2830" width="14.7109375" style="108" customWidth="1"/>
    <col min="2831" max="2831" width="14" style="108" bestFit="1" customWidth="1"/>
    <col min="2832" max="2832" width="14.28515625" style="108" customWidth="1"/>
    <col min="2833" max="3072" width="9" style="108"/>
    <col min="3073" max="3073" width="6.28515625" style="108" customWidth="1"/>
    <col min="3074" max="3074" width="10.42578125" style="108" customWidth="1"/>
    <col min="3075" max="3075" width="22.5703125" style="108" customWidth="1"/>
    <col min="3076" max="3076" width="18.85546875" style="108" customWidth="1"/>
    <col min="3077" max="3077" width="12.85546875" style="108" customWidth="1"/>
    <col min="3078" max="3078" width="15.42578125" style="108" customWidth="1"/>
    <col min="3079" max="3079" width="15.5703125" style="108" customWidth="1"/>
    <col min="3080" max="3080" width="16.85546875" style="108" customWidth="1"/>
    <col min="3081" max="3081" width="6.42578125" style="108" customWidth="1"/>
    <col min="3082" max="3082" width="10.85546875" style="108" customWidth="1"/>
    <col min="3083" max="3083" width="15.5703125" style="108" customWidth="1"/>
    <col min="3084" max="3084" width="15.85546875" style="108" customWidth="1"/>
    <col min="3085" max="3085" width="8.140625" style="108" customWidth="1"/>
    <col min="3086" max="3086" width="14.7109375" style="108" customWidth="1"/>
    <col min="3087" max="3087" width="14" style="108" bestFit="1" customWidth="1"/>
    <col min="3088" max="3088" width="14.28515625" style="108" customWidth="1"/>
    <col min="3089" max="3328" width="9" style="108"/>
    <col min="3329" max="3329" width="6.28515625" style="108" customWidth="1"/>
    <col min="3330" max="3330" width="10.42578125" style="108" customWidth="1"/>
    <col min="3331" max="3331" width="22.5703125" style="108" customWidth="1"/>
    <col min="3332" max="3332" width="18.85546875" style="108" customWidth="1"/>
    <col min="3333" max="3333" width="12.85546875" style="108" customWidth="1"/>
    <col min="3334" max="3334" width="15.42578125" style="108" customWidth="1"/>
    <col min="3335" max="3335" width="15.5703125" style="108" customWidth="1"/>
    <col min="3336" max="3336" width="16.85546875" style="108" customWidth="1"/>
    <col min="3337" max="3337" width="6.42578125" style="108" customWidth="1"/>
    <col min="3338" max="3338" width="10.85546875" style="108" customWidth="1"/>
    <col min="3339" max="3339" width="15.5703125" style="108" customWidth="1"/>
    <col min="3340" max="3340" width="15.85546875" style="108" customWidth="1"/>
    <col min="3341" max="3341" width="8.140625" style="108" customWidth="1"/>
    <col min="3342" max="3342" width="14.7109375" style="108" customWidth="1"/>
    <col min="3343" max="3343" width="14" style="108" bestFit="1" customWidth="1"/>
    <col min="3344" max="3344" width="14.28515625" style="108" customWidth="1"/>
    <col min="3345" max="3584" width="9" style="108"/>
    <col min="3585" max="3585" width="6.28515625" style="108" customWidth="1"/>
    <col min="3586" max="3586" width="10.42578125" style="108" customWidth="1"/>
    <col min="3587" max="3587" width="22.5703125" style="108" customWidth="1"/>
    <col min="3588" max="3588" width="18.85546875" style="108" customWidth="1"/>
    <col min="3589" max="3589" width="12.85546875" style="108" customWidth="1"/>
    <col min="3590" max="3590" width="15.42578125" style="108" customWidth="1"/>
    <col min="3591" max="3591" width="15.5703125" style="108" customWidth="1"/>
    <col min="3592" max="3592" width="16.85546875" style="108" customWidth="1"/>
    <col min="3593" max="3593" width="6.42578125" style="108" customWidth="1"/>
    <col min="3594" max="3594" width="10.85546875" style="108" customWidth="1"/>
    <col min="3595" max="3595" width="15.5703125" style="108" customWidth="1"/>
    <col min="3596" max="3596" width="15.85546875" style="108" customWidth="1"/>
    <col min="3597" max="3597" width="8.140625" style="108" customWidth="1"/>
    <col min="3598" max="3598" width="14.7109375" style="108" customWidth="1"/>
    <col min="3599" max="3599" width="14" style="108" bestFit="1" customWidth="1"/>
    <col min="3600" max="3600" width="14.28515625" style="108" customWidth="1"/>
    <col min="3601" max="3840" width="9" style="108"/>
    <col min="3841" max="3841" width="6.28515625" style="108" customWidth="1"/>
    <col min="3842" max="3842" width="10.42578125" style="108" customWidth="1"/>
    <col min="3843" max="3843" width="22.5703125" style="108" customWidth="1"/>
    <col min="3844" max="3844" width="18.85546875" style="108" customWidth="1"/>
    <col min="3845" max="3845" width="12.85546875" style="108" customWidth="1"/>
    <col min="3846" max="3846" width="15.42578125" style="108" customWidth="1"/>
    <col min="3847" max="3847" width="15.5703125" style="108" customWidth="1"/>
    <col min="3848" max="3848" width="16.85546875" style="108" customWidth="1"/>
    <col min="3849" max="3849" width="6.42578125" style="108" customWidth="1"/>
    <col min="3850" max="3850" width="10.85546875" style="108" customWidth="1"/>
    <col min="3851" max="3851" width="15.5703125" style="108" customWidth="1"/>
    <col min="3852" max="3852" width="15.85546875" style="108" customWidth="1"/>
    <col min="3853" max="3853" width="8.140625" style="108" customWidth="1"/>
    <col min="3854" max="3854" width="14.7109375" style="108" customWidth="1"/>
    <col min="3855" max="3855" width="14" style="108" bestFit="1" customWidth="1"/>
    <col min="3856" max="3856" width="14.28515625" style="108" customWidth="1"/>
    <col min="3857" max="4096" width="9" style="108"/>
    <col min="4097" max="4097" width="6.28515625" style="108" customWidth="1"/>
    <col min="4098" max="4098" width="10.42578125" style="108" customWidth="1"/>
    <col min="4099" max="4099" width="22.5703125" style="108" customWidth="1"/>
    <col min="4100" max="4100" width="18.85546875" style="108" customWidth="1"/>
    <col min="4101" max="4101" width="12.85546875" style="108" customWidth="1"/>
    <col min="4102" max="4102" width="15.42578125" style="108" customWidth="1"/>
    <col min="4103" max="4103" width="15.5703125" style="108" customWidth="1"/>
    <col min="4104" max="4104" width="16.85546875" style="108" customWidth="1"/>
    <col min="4105" max="4105" width="6.42578125" style="108" customWidth="1"/>
    <col min="4106" max="4106" width="10.85546875" style="108" customWidth="1"/>
    <col min="4107" max="4107" width="15.5703125" style="108" customWidth="1"/>
    <col min="4108" max="4108" width="15.85546875" style="108" customWidth="1"/>
    <col min="4109" max="4109" width="8.140625" style="108" customWidth="1"/>
    <col min="4110" max="4110" width="14.7109375" style="108" customWidth="1"/>
    <col min="4111" max="4111" width="14" style="108" bestFit="1" customWidth="1"/>
    <col min="4112" max="4112" width="14.28515625" style="108" customWidth="1"/>
    <col min="4113" max="4352" width="9" style="108"/>
    <col min="4353" max="4353" width="6.28515625" style="108" customWidth="1"/>
    <col min="4354" max="4354" width="10.42578125" style="108" customWidth="1"/>
    <col min="4355" max="4355" width="22.5703125" style="108" customWidth="1"/>
    <col min="4356" max="4356" width="18.85546875" style="108" customWidth="1"/>
    <col min="4357" max="4357" width="12.85546875" style="108" customWidth="1"/>
    <col min="4358" max="4358" width="15.42578125" style="108" customWidth="1"/>
    <col min="4359" max="4359" width="15.5703125" style="108" customWidth="1"/>
    <col min="4360" max="4360" width="16.85546875" style="108" customWidth="1"/>
    <col min="4361" max="4361" width="6.42578125" style="108" customWidth="1"/>
    <col min="4362" max="4362" width="10.85546875" style="108" customWidth="1"/>
    <col min="4363" max="4363" width="15.5703125" style="108" customWidth="1"/>
    <col min="4364" max="4364" width="15.85546875" style="108" customWidth="1"/>
    <col min="4365" max="4365" width="8.140625" style="108" customWidth="1"/>
    <col min="4366" max="4366" width="14.7109375" style="108" customWidth="1"/>
    <col min="4367" max="4367" width="14" style="108" bestFit="1" customWidth="1"/>
    <col min="4368" max="4368" width="14.28515625" style="108" customWidth="1"/>
    <col min="4369" max="4608" width="9" style="108"/>
    <col min="4609" max="4609" width="6.28515625" style="108" customWidth="1"/>
    <col min="4610" max="4610" width="10.42578125" style="108" customWidth="1"/>
    <col min="4611" max="4611" width="22.5703125" style="108" customWidth="1"/>
    <col min="4612" max="4612" width="18.85546875" style="108" customWidth="1"/>
    <col min="4613" max="4613" width="12.85546875" style="108" customWidth="1"/>
    <col min="4614" max="4614" width="15.42578125" style="108" customWidth="1"/>
    <col min="4615" max="4615" width="15.5703125" style="108" customWidth="1"/>
    <col min="4616" max="4616" width="16.85546875" style="108" customWidth="1"/>
    <col min="4617" max="4617" width="6.42578125" style="108" customWidth="1"/>
    <col min="4618" max="4618" width="10.85546875" style="108" customWidth="1"/>
    <col min="4619" max="4619" width="15.5703125" style="108" customWidth="1"/>
    <col min="4620" max="4620" width="15.85546875" style="108" customWidth="1"/>
    <col min="4621" max="4621" width="8.140625" style="108" customWidth="1"/>
    <col min="4622" max="4622" width="14.7109375" style="108" customWidth="1"/>
    <col min="4623" max="4623" width="14" style="108" bestFit="1" customWidth="1"/>
    <col min="4624" max="4624" width="14.28515625" style="108" customWidth="1"/>
    <col min="4625" max="4864" width="9" style="108"/>
    <col min="4865" max="4865" width="6.28515625" style="108" customWidth="1"/>
    <col min="4866" max="4866" width="10.42578125" style="108" customWidth="1"/>
    <col min="4867" max="4867" width="22.5703125" style="108" customWidth="1"/>
    <col min="4868" max="4868" width="18.85546875" style="108" customWidth="1"/>
    <col min="4869" max="4869" width="12.85546875" style="108" customWidth="1"/>
    <col min="4870" max="4870" width="15.42578125" style="108" customWidth="1"/>
    <col min="4871" max="4871" width="15.5703125" style="108" customWidth="1"/>
    <col min="4872" max="4872" width="16.85546875" style="108" customWidth="1"/>
    <col min="4873" max="4873" width="6.42578125" style="108" customWidth="1"/>
    <col min="4874" max="4874" width="10.85546875" style="108" customWidth="1"/>
    <col min="4875" max="4875" width="15.5703125" style="108" customWidth="1"/>
    <col min="4876" max="4876" width="15.85546875" style="108" customWidth="1"/>
    <col min="4877" max="4877" width="8.140625" style="108" customWidth="1"/>
    <col min="4878" max="4878" width="14.7109375" style="108" customWidth="1"/>
    <col min="4879" max="4879" width="14" style="108" bestFit="1" customWidth="1"/>
    <col min="4880" max="4880" width="14.28515625" style="108" customWidth="1"/>
    <col min="4881" max="5120" width="9" style="108"/>
    <col min="5121" max="5121" width="6.28515625" style="108" customWidth="1"/>
    <col min="5122" max="5122" width="10.42578125" style="108" customWidth="1"/>
    <col min="5123" max="5123" width="22.5703125" style="108" customWidth="1"/>
    <col min="5124" max="5124" width="18.85546875" style="108" customWidth="1"/>
    <col min="5125" max="5125" width="12.85546875" style="108" customWidth="1"/>
    <col min="5126" max="5126" width="15.42578125" style="108" customWidth="1"/>
    <col min="5127" max="5127" width="15.5703125" style="108" customWidth="1"/>
    <col min="5128" max="5128" width="16.85546875" style="108" customWidth="1"/>
    <col min="5129" max="5129" width="6.42578125" style="108" customWidth="1"/>
    <col min="5130" max="5130" width="10.85546875" style="108" customWidth="1"/>
    <col min="5131" max="5131" width="15.5703125" style="108" customWidth="1"/>
    <col min="5132" max="5132" width="15.85546875" style="108" customWidth="1"/>
    <col min="5133" max="5133" width="8.140625" style="108" customWidth="1"/>
    <col min="5134" max="5134" width="14.7109375" style="108" customWidth="1"/>
    <col min="5135" max="5135" width="14" style="108" bestFit="1" customWidth="1"/>
    <col min="5136" max="5136" width="14.28515625" style="108" customWidth="1"/>
    <col min="5137" max="5376" width="9" style="108"/>
    <col min="5377" max="5377" width="6.28515625" style="108" customWidth="1"/>
    <col min="5378" max="5378" width="10.42578125" style="108" customWidth="1"/>
    <col min="5379" max="5379" width="22.5703125" style="108" customWidth="1"/>
    <col min="5380" max="5380" width="18.85546875" style="108" customWidth="1"/>
    <col min="5381" max="5381" width="12.85546875" style="108" customWidth="1"/>
    <col min="5382" max="5382" width="15.42578125" style="108" customWidth="1"/>
    <col min="5383" max="5383" width="15.5703125" style="108" customWidth="1"/>
    <col min="5384" max="5384" width="16.85546875" style="108" customWidth="1"/>
    <col min="5385" max="5385" width="6.42578125" style="108" customWidth="1"/>
    <col min="5386" max="5386" width="10.85546875" style="108" customWidth="1"/>
    <col min="5387" max="5387" width="15.5703125" style="108" customWidth="1"/>
    <col min="5388" max="5388" width="15.85546875" style="108" customWidth="1"/>
    <col min="5389" max="5389" width="8.140625" style="108" customWidth="1"/>
    <col min="5390" max="5390" width="14.7109375" style="108" customWidth="1"/>
    <col min="5391" max="5391" width="14" style="108" bestFit="1" customWidth="1"/>
    <col min="5392" max="5392" width="14.28515625" style="108" customWidth="1"/>
    <col min="5393" max="5632" width="9" style="108"/>
    <col min="5633" max="5633" width="6.28515625" style="108" customWidth="1"/>
    <col min="5634" max="5634" width="10.42578125" style="108" customWidth="1"/>
    <col min="5635" max="5635" width="22.5703125" style="108" customWidth="1"/>
    <col min="5636" max="5636" width="18.85546875" style="108" customWidth="1"/>
    <col min="5637" max="5637" width="12.85546875" style="108" customWidth="1"/>
    <col min="5638" max="5638" width="15.42578125" style="108" customWidth="1"/>
    <col min="5639" max="5639" width="15.5703125" style="108" customWidth="1"/>
    <col min="5640" max="5640" width="16.85546875" style="108" customWidth="1"/>
    <col min="5641" max="5641" width="6.42578125" style="108" customWidth="1"/>
    <col min="5642" max="5642" width="10.85546875" style="108" customWidth="1"/>
    <col min="5643" max="5643" width="15.5703125" style="108" customWidth="1"/>
    <col min="5644" max="5644" width="15.85546875" style="108" customWidth="1"/>
    <col min="5645" max="5645" width="8.140625" style="108" customWidth="1"/>
    <col min="5646" max="5646" width="14.7109375" style="108" customWidth="1"/>
    <col min="5647" max="5647" width="14" style="108" bestFit="1" customWidth="1"/>
    <col min="5648" max="5648" width="14.28515625" style="108" customWidth="1"/>
    <col min="5649" max="5888" width="9" style="108"/>
    <col min="5889" max="5889" width="6.28515625" style="108" customWidth="1"/>
    <col min="5890" max="5890" width="10.42578125" style="108" customWidth="1"/>
    <col min="5891" max="5891" width="22.5703125" style="108" customWidth="1"/>
    <col min="5892" max="5892" width="18.85546875" style="108" customWidth="1"/>
    <col min="5893" max="5893" width="12.85546875" style="108" customWidth="1"/>
    <col min="5894" max="5894" width="15.42578125" style="108" customWidth="1"/>
    <col min="5895" max="5895" width="15.5703125" style="108" customWidth="1"/>
    <col min="5896" max="5896" width="16.85546875" style="108" customWidth="1"/>
    <col min="5897" max="5897" width="6.42578125" style="108" customWidth="1"/>
    <col min="5898" max="5898" width="10.85546875" style="108" customWidth="1"/>
    <col min="5899" max="5899" width="15.5703125" style="108" customWidth="1"/>
    <col min="5900" max="5900" width="15.85546875" style="108" customWidth="1"/>
    <col min="5901" max="5901" width="8.140625" style="108" customWidth="1"/>
    <col min="5902" max="5902" width="14.7109375" style="108" customWidth="1"/>
    <col min="5903" max="5903" width="14" style="108" bestFit="1" customWidth="1"/>
    <col min="5904" max="5904" width="14.28515625" style="108" customWidth="1"/>
    <col min="5905" max="6144" width="9" style="108"/>
    <col min="6145" max="6145" width="6.28515625" style="108" customWidth="1"/>
    <col min="6146" max="6146" width="10.42578125" style="108" customWidth="1"/>
    <col min="6147" max="6147" width="22.5703125" style="108" customWidth="1"/>
    <col min="6148" max="6148" width="18.85546875" style="108" customWidth="1"/>
    <col min="6149" max="6149" width="12.85546875" style="108" customWidth="1"/>
    <col min="6150" max="6150" width="15.42578125" style="108" customWidth="1"/>
    <col min="6151" max="6151" width="15.5703125" style="108" customWidth="1"/>
    <col min="6152" max="6152" width="16.85546875" style="108" customWidth="1"/>
    <col min="6153" max="6153" width="6.42578125" style="108" customWidth="1"/>
    <col min="6154" max="6154" width="10.85546875" style="108" customWidth="1"/>
    <col min="6155" max="6155" width="15.5703125" style="108" customWidth="1"/>
    <col min="6156" max="6156" width="15.85546875" style="108" customWidth="1"/>
    <col min="6157" max="6157" width="8.140625" style="108" customWidth="1"/>
    <col min="6158" max="6158" width="14.7109375" style="108" customWidth="1"/>
    <col min="6159" max="6159" width="14" style="108" bestFit="1" customWidth="1"/>
    <col min="6160" max="6160" width="14.28515625" style="108" customWidth="1"/>
    <col min="6161" max="6400" width="9" style="108"/>
    <col min="6401" max="6401" width="6.28515625" style="108" customWidth="1"/>
    <col min="6402" max="6402" width="10.42578125" style="108" customWidth="1"/>
    <col min="6403" max="6403" width="22.5703125" style="108" customWidth="1"/>
    <col min="6404" max="6404" width="18.85546875" style="108" customWidth="1"/>
    <col min="6405" max="6405" width="12.85546875" style="108" customWidth="1"/>
    <col min="6406" max="6406" width="15.42578125" style="108" customWidth="1"/>
    <col min="6407" max="6407" width="15.5703125" style="108" customWidth="1"/>
    <col min="6408" max="6408" width="16.85546875" style="108" customWidth="1"/>
    <col min="6409" max="6409" width="6.42578125" style="108" customWidth="1"/>
    <col min="6410" max="6410" width="10.85546875" style="108" customWidth="1"/>
    <col min="6411" max="6411" width="15.5703125" style="108" customWidth="1"/>
    <col min="6412" max="6412" width="15.85546875" style="108" customWidth="1"/>
    <col min="6413" max="6413" width="8.140625" style="108" customWidth="1"/>
    <col min="6414" max="6414" width="14.7109375" style="108" customWidth="1"/>
    <col min="6415" max="6415" width="14" style="108" bestFit="1" customWidth="1"/>
    <col min="6416" max="6416" width="14.28515625" style="108" customWidth="1"/>
    <col min="6417" max="6656" width="9" style="108"/>
    <col min="6657" max="6657" width="6.28515625" style="108" customWidth="1"/>
    <col min="6658" max="6658" width="10.42578125" style="108" customWidth="1"/>
    <col min="6659" max="6659" width="22.5703125" style="108" customWidth="1"/>
    <col min="6660" max="6660" width="18.85546875" style="108" customWidth="1"/>
    <col min="6661" max="6661" width="12.85546875" style="108" customWidth="1"/>
    <col min="6662" max="6662" width="15.42578125" style="108" customWidth="1"/>
    <col min="6663" max="6663" width="15.5703125" style="108" customWidth="1"/>
    <col min="6664" max="6664" width="16.85546875" style="108" customWidth="1"/>
    <col min="6665" max="6665" width="6.42578125" style="108" customWidth="1"/>
    <col min="6666" max="6666" width="10.85546875" style="108" customWidth="1"/>
    <col min="6667" max="6667" width="15.5703125" style="108" customWidth="1"/>
    <col min="6668" max="6668" width="15.85546875" style="108" customWidth="1"/>
    <col min="6669" max="6669" width="8.140625" style="108" customWidth="1"/>
    <col min="6670" max="6670" width="14.7109375" style="108" customWidth="1"/>
    <col min="6671" max="6671" width="14" style="108" bestFit="1" customWidth="1"/>
    <col min="6672" max="6672" width="14.28515625" style="108" customWidth="1"/>
    <col min="6673" max="6912" width="9" style="108"/>
    <col min="6913" max="6913" width="6.28515625" style="108" customWidth="1"/>
    <col min="6914" max="6914" width="10.42578125" style="108" customWidth="1"/>
    <col min="6915" max="6915" width="22.5703125" style="108" customWidth="1"/>
    <col min="6916" max="6916" width="18.85546875" style="108" customWidth="1"/>
    <col min="6917" max="6917" width="12.85546875" style="108" customWidth="1"/>
    <col min="6918" max="6918" width="15.42578125" style="108" customWidth="1"/>
    <col min="6919" max="6919" width="15.5703125" style="108" customWidth="1"/>
    <col min="6920" max="6920" width="16.85546875" style="108" customWidth="1"/>
    <col min="6921" max="6921" width="6.42578125" style="108" customWidth="1"/>
    <col min="6922" max="6922" width="10.85546875" style="108" customWidth="1"/>
    <col min="6923" max="6923" width="15.5703125" style="108" customWidth="1"/>
    <col min="6924" max="6924" width="15.85546875" style="108" customWidth="1"/>
    <col min="6925" max="6925" width="8.140625" style="108" customWidth="1"/>
    <col min="6926" max="6926" width="14.7109375" style="108" customWidth="1"/>
    <col min="6927" max="6927" width="14" style="108" bestFit="1" customWidth="1"/>
    <col min="6928" max="6928" width="14.28515625" style="108" customWidth="1"/>
    <col min="6929" max="7168" width="9" style="108"/>
    <col min="7169" max="7169" width="6.28515625" style="108" customWidth="1"/>
    <col min="7170" max="7170" width="10.42578125" style="108" customWidth="1"/>
    <col min="7171" max="7171" width="22.5703125" style="108" customWidth="1"/>
    <col min="7172" max="7172" width="18.85546875" style="108" customWidth="1"/>
    <col min="7173" max="7173" width="12.85546875" style="108" customWidth="1"/>
    <col min="7174" max="7174" width="15.42578125" style="108" customWidth="1"/>
    <col min="7175" max="7175" width="15.5703125" style="108" customWidth="1"/>
    <col min="7176" max="7176" width="16.85546875" style="108" customWidth="1"/>
    <col min="7177" max="7177" width="6.42578125" style="108" customWidth="1"/>
    <col min="7178" max="7178" width="10.85546875" style="108" customWidth="1"/>
    <col min="7179" max="7179" width="15.5703125" style="108" customWidth="1"/>
    <col min="7180" max="7180" width="15.85546875" style="108" customWidth="1"/>
    <col min="7181" max="7181" width="8.140625" style="108" customWidth="1"/>
    <col min="7182" max="7182" width="14.7109375" style="108" customWidth="1"/>
    <col min="7183" max="7183" width="14" style="108" bestFit="1" customWidth="1"/>
    <col min="7184" max="7184" width="14.28515625" style="108" customWidth="1"/>
    <col min="7185" max="7424" width="9" style="108"/>
    <col min="7425" max="7425" width="6.28515625" style="108" customWidth="1"/>
    <col min="7426" max="7426" width="10.42578125" style="108" customWidth="1"/>
    <col min="7427" max="7427" width="22.5703125" style="108" customWidth="1"/>
    <col min="7428" max="7428" width="18.85546875" style="108" customWidth="1"/>
    <col min="7429" max="7429" width="12.85546875" style="108" customWidth="1"/>
    <col min="7430" max="7430" width="15.42578125" style="108" customWidth="1"/>
    <col min="7431" max="7431" width="15.5703125" style="108" customWidth="1"/>
    <col min="7432" max="7432" width="16.85546875" style="108" customWidth="1"/>
    <col min="7433" max="7433" width="6.42578125" style="108" customWidth="1"/>
    <col min="7434" max="7434" width="10.85546875" style="108" customWidth="1"/>
    <col min="7435" max="7435" width="15.5703125" style="108" customWidth="1"/>
    <col min="7436" max="7436" width="15.85546875" style="108" customWidth="1"/>
    <col min="7437" max="7437" width="8.140625" style="108" customWidth="1"/>
    <col min="7438" max="7438" width="14.7109375" style="108" customWidth="1"/>
    <col min="7439" max="7439" width="14" style="108" bestFit="1" customWidth="1"/>
    <col min="7440" max="7440" width="14.28515625" style="108" customWidth="1"/>
    <col min="7441" max="7680" width="9" style="108"/>
    <col min="7681" max="7681" width="6.28515625" style="108" customWidth="1"/>
    <col min="7682" max="7682" width="10.42578125" style="108" customWidth="1"/>
    <col min="7683" max="7683" width="22.5703125" style="108" customWidth="1"/>
    <col min="7684" max="7684" width="18.85546875" style="108" customWidth="1"/>
    <col min="7685" max="7685" width="12.85546875" style="108" customWidth="1"/>
    <col min="7686" max="7686" width="15.42578125" style="108" customWidth="1"/>
    <col min="7687" max="7687" width="15.5703125" style="108" customWidth="1"/>
    <col min="7688" max="7688" width="16.85546875" style="108" customWidth="1"/>
    <col min="7689" max="7689" width="6.42578125" style="108" customWidth="1"/>
    <col min="7690" max="7690" width="10.85546875" style="108" customWidth="1"/>
    <col min="7691" max="7691" width="15.5703125" style="108" customWidth="1"/>
    <col min="7692" max="7692" width="15.85546875" style="108" customWidth="1"/>
    <col min="7693" max="7693" width="8.140625" style="108" customWidth="1"/>
    <col min="7694" max="7694" width="14.7109375" style="108" customWidth="1"/>
    <col min="7695" max="7695" width="14" style="108" bestFit="1" customWidth="1"/>
    <col min="7696" max="7696" width="14.28515625" style="108" customWidth="1"/>
    <col min="7697" max="7936" width="9" style="108"/>
    <col min="7937" max="7937" width="6.28515625" style="108" customWidth="1"/>
    <col min="7938" max="7938" width="10.42578125" style="108" customWidth="1"/>
    <col min="7939" max="7939" width="22.5703125" style="108" customWidth="1"/>
    <col min="7940" max="7940" width="18.85546875" style="108" customWidth="1"/>
    <col min="7941" max="7941" width="12.85546875" style="108" customWidth="1"/>
    <col min="7942" max="7942" width="15.42578125" style="108" customWidth="1"/>
    <col min="7943" max="7943" width="15.5703125" style="108" customWidth="1"/>
    <col min="7944" max="7944" width="16.85546875" style="108" customWidth="1"/>
    <col min="7945" max="7945" width="6.42578125" style="108" customWidth="1"/>
    <col min="7946" max="7946" width="10.85546875" style="108" customWidth="1"/>
    <col min="7947" max="7947" width="15.5703125" style="108" customWidth="1"/>
    <col min="7948" max="7948" width="15.85546875" style="108" customWidth="1"/>
    <col min="7949" max="7949" width="8.140625" style="108" customWidth="1"/>
    <col min="7950" max="7950" width="14.7109375" style="108" customWidth="1"/>
    <col min="7951" max="7951" width="14" style="108" bestFit="1" customWidth="1"/>
    <col min="7952" max="7952" width="14.28515625" style="108" customWidth="1"/>
    <col min="7953" max="8192" width="9" style="108"/>
    <col min="8193" max="8193" width="6.28515625" style="108" customWidth="1"/>
    <col min="8194" max="8194" width="10.42578125" style="108" customWidth="1"/>
    <col min="8195" max="8195" width="22.5703125" style="108" customWidth="1"/>
    <col min="8196" max="8196" width="18.85546875" style="108" customWidth="1"/>
    <col min="8197" max="8197" width="12.85546875" style="108" customWidth="1"/>
    <col min="8198" max="8198" width="15.42578125" style="108" customWidth="1"/>
    <col min="8199" max="8199" width="15.5703125" style="108" customWidth="1"/>
    <col min="8200" max="8200" width="16.85546875" style="108" customWidth="1"/>
    <col min="8201" max="8201" width="6.42578125" style="108" customWidth="1"/>
    <col min="8202" max="8202" width="10.85546875" style="108" customWidth="1"/>
    <col min="8203" max="8203" width="15.5703125" style="108" customWidth="1"/>
    <col min="8204" max="8204" width="15.85546875" style="108" customWidth="1"/>
    <col min="8205" max="8205" width="8.140625" style="108" customWidth="1"/>
    <col min="8206" max="8206" width="14.7109375" style="108" customWidth="1"/>
    <col min="8207" max="8207" width="14" style="108" bestFit="1" customWidth="1"/>
    <col min="8208" max="8208" width="14.28515625" style="108" customWidth="1"/>
    <col min="8209" max="8448" width="9" style="108"/>
    <col min="8449" max="8449" width="6.28515625" style="108" customWidth="1"/>
    <col min="8450" max="8450" width="10.42578125" style="108" customWidth="1"/>
    <col min="8451" max="8451" width="22.5703125" style="108" customWidth="1"/>
    <col min="8452" max="8452" width="18.85546875" style="108" customWidth="1"/>
    <col min="8453" max="8453" width="12.85546875" style="108" customWidth="1"/>
    <col min="8454" max="8454" width="15.42578125" style="108" customWidth="1"/>
    <col min="8455" max="8455" width="15.5703125" style="108" customWidth="1"/>
    <col min="8456" max="8456" width="16.85546875" style="108" customWidth="1"/>
    <col min="8457" max="8457" width="6.42578125" style="108" customWidth="1"/>
    <col min="8458" max="8458" width="10.85546875" style="108" customWidth="1"/>
    <col min="8459" max="8459" width="15.5703125" style="108" customWidth="1"/>
    <col min="8460" max="8460" width="15.85546875" style="108" customWidth="1"/>
    <col min="8461" max="8461" width="8.140625" style="108" customWidth="1"/>
    <col min="8462" max="8462" width="14.7109375" style="108" customWidth="1"/>
    <col min="8463" max="8463" width="14" style="108" bestFit="1" customWidth="1"/>
    <col min="8464" max="8464" width="14.28515625" style="108" customWidth="1"/>
    <col min="8465" max="8704" width="9" style="108"/>
    <col min="8705" max="8705" width="6.28515625" style="108" customWidth="1"/>
    <col min="8706" max="8706" width="10.42578125" style="108" customWidth="1"/>
    <col min="8707" max="8707" width="22.5703125" style="108" customWidth="1"/>
    <col min="8708" max="8708" width="18.85546875" style="108" customWidth="1"/>
    <col min="8709" max="8709" width="12.85546875" style="108" customWidth="1"/>
    <col min="8710" max="8710" width="15.42578125" style="108" customWidth="1"/>
    <col min="8711" max="8711" width="15.5703125" style="108" customWidth="1"/>
    <col min="8712" max="8712" width="16.85546875" style="108" customWidth="1"/>
    <col min="8713" max="8713" width="6.42578125" style="108" customWidth="1"/>
    <col min="8714" max="8714" width="10.85546875" style="108" customWidth="1"/>
    <col min="8715" max="8715" width="15.5703125" style="108" customWidth="1"/>
    <col min="8716" max="8716" width="15.85546875" style="108" customWidth="1"/>
    <col min="8717" max="8717" width="8.140625" style="108" customWidth="1"/>
    <col min="8718" max="8718" width="14.7109375" style="108" customWidth="1"/>
    <col min="8719" max="8719" width="14" style="108" bestFit="1" customWidth="1"/>
    <col min="8720" max="8720" width="14.28515625" style="108" customWidth="1"/>
    <col min="8721" max="8960" width="9" style="108"/>
    <col min="8961" max="8961" width="6.28515625" style="108" customWidth="1"/>
    <col min="8962" max="8962" width="10.42578125" style="108" customWidth="1"/>
    <col min="8963" max="8963" width="22.5703125" style="108" customWidth="1"/>
    <col min="8964" max="8964" width="18.85546875" style="108" customWidth="1"/>
    <col min="8965" max="8965" width="12.85546875" style="108" customWidth="1"/>
    <col min="8966" max="8966" width="15.42578125" style="108" customWidth="1"/>
    <col min="8967" max="8967" width="15.5703125" style="108" customWidth="1"/>
    <col min="8968" max="8968" width="16.85546875" style="108" customWidth="1"/>
    <col min="8969" max="8969" width="6.42578125" style="108" customWidth="1"/>
    <col min="8970" max="8970" width="10.85546875" style="108" customWidth="1"/>
    <col min="8971" max="8971" width="15.5703125" style="108" customWidth="1"/>
    <col min="8972" max="8972" width="15.85546875" style="108" customWidth="1"/>
    <col min="8973" max="8973" width="8.140625" style="108" customWidth="1"/>
    <col min="8974" max="8974" width="14.7109375" style="108" customWidth="1"/>
    <col min="8975" max="8975" width="14" style="108" bestFit="1" customWidth="1"/>
    <col min="8976" max="8976" width="14.28515625" style="108" customWidth="1"/>
    <col min="8977" max="9216" width="9" style="108"/>
    <col min="9217" max="9217" width="6.28515625" style="108" customWidth="1"/>
    <col min="9218" max="9218" width="10.42578125" style="108" customWidth="1"/>
    <col min="9219" max="9219" width="22.5703125" style="108" customWidth="1"/>
    <col min="9220" max="9220" width="18.85546875" style="108" customWidth="1"/>
    <col min="9221" max="9221" width="12.85546875" style="108" customWidth="1"/>
    <col min="9222" max="9222" width="15.42578125" style="108" customWidth="1"/>
    <col min="9223" max="9223" width="15.5703125" style="108" customWidth="1"/>
    <col min="9224" max="9224" width="16.85546875" style="108" customWidth="1"/>
    <col min="9225" max="9225" width="6.42578125" style="108" customWidth="1"/>
    <col min="9226" max="9226" width="10.85546875" style="108" customWidth="1"/>
    <col min="9227" max="9227" width="15.5703125" style="108" customWidth="1"/>
    <col min="9228" max="9228" width="15.85546875" style="108" customWidth="1"/>
    <col min="9229" max="9229" width="8.140625" style="108" customWidth="1"/>
    <col min="9230" max="9230" width="14.7109375" style="108" customWidth="1"/>
    <col min="9231" max="9231" width="14" style="108" bestFit="1" customWidth="1"/>
    <col min="9232" max="9232" width="14.28515625" style="108" customWidth="1"/>
    <col min="9233" max="9472" width="9" style="108"/>
    <col min="9473" max="9473" width="6.28515625" style="108" customWidth="1"/>
    <col min="9474" max="9474" width="10.42578125" style="108" customWidth="1"/>
    <col min="9475" max="9475" width="22.5703125" style="108" customWidth="1"/>
    <col min="9476" max="9476" width="18.85546875" style="108" customWidth="1"/>
    <col min="9477" max="9477" width="12.85546875" style="108" customWidth="1"/>
    <col min="9478" max="9478" width="15.42578125" style="108" customWidth="1"/>
    <col min="9479" max="9479" width="15.5703125" style="108" customWidth="1"/>
    <col min="9480" max="9480" width="16.85546875" style="108" customWidth="1"/>
    <col min="9481" max="9481" width="6.42578125" style="108" customWidth="1"/>
    <col min="9482" max="9482" width="10.85546875" style="108" customWidth="1"/>
    <col min="9483" max="9483" width="15.5703125" style="108" customWidth="1"/>
    <col min="9484" max="9484" width="15.85546875" style="108" customWidth="1"/>
    <col min="9485" max="9485" width="8.140625" style="108" customWidth="1"/>
    <col min="9486" max="9486" width="14.7109375" style="108" customWidth="1"/>
    <col min="9487" max="9487" width="14" style="108" bestFit="1" customWidth="1"/>
    <col min="9488" max="9488" width="14.28515625" style="108" customWidth="1"/>
    <col min="9489" max="9728" width="9" style="108"/>
    <col min="9729" max="9729" width="6.28515625" style="108" customWidth="1"/>
    <col min="9730" max="9730" width="10.42578125" style="108" customWidth="1"/>
    <col min="9731" max="9731" width="22.5703125" style="108" customWidth="1"/>
    <col min="9732" max="9732" width="18.85546875" style="108" customWidth="1"/>
    <col min="9733" max="9733" width="12.85546875" style="108" customWidth="1"/>
    <col min="9734" max="9734" width="15.42578125" style="108" customWidth="1"/>
    <col min="9735" max="9735" width="15.5703125" style="108" customWidth="1"/>
    <col min="9736" max="9736" width="16.85546875" style="108" customWidth="1"/>
    <col min="9737" max="9737" width="6.42578125" style="108" customWidth="1"/>
    <col min="9738" max="9738" width="10.85546875" style="108" customWidth="1"/>
    <col min="9739" max="9739" width="15.5703125" style="108" customWidth="1"/>
    <col min="9740" max="9740" width="15.85546875" style="108" customWidth="1"/>
    <col min="9741" max="9741" width="8.140625" style="108" customWidth="1"/>
    <col min="9742" max="9742" width="14.7109375" style="108" customWidth="1"/>
    <col min="9743" max="9743" width="14" style="108" bestFit="1" customWidth="1"/>
    <col min="9744" max="9744" width="14.28515625" style="108" customWidth="1"/>
    <col min="9745" max="9984" width="9" style="108"/>
    <col min="9985" max="9985" width="6.28515625" style="108" customWidth="1"/>
    <col min="9986" max="9986" width="10.42578125" style="108" customWidth="1"/>
    <col min="9987" max="9987" width="22.5703125" style="108" customWidth="1"/>
    <col min="9988" max="9988" width="18.85546875" style="108" customWidth="1"/>
    <col min="9989" max="9989" width="12.85546875" style="108" customWidth="1"/>
    <col min="9990" max="9990" width="15.42578125" style="108" customWidth="1"/>
    <col min="9991" max="9991" width="15.5703125" style="108" customWidth="1"/>
    <col min="9992" max="9992" width="16.85546875" style="108" customWidth="1"/>
    <col min="9993" max="9993" width="6.42578125" style="108" customWidth="1"/>
    <col min="9994" max="9994" width="10.85546875" style="108" customWidth="1"/>
    <col min="9995" max="9995" width="15.5703125" style="108" customWidth="1"/>
    <col min="9996" max="9996" width="15.85546875" style="108" customWidth="1"/>
    <col min="9997" max="9997" width="8.140625" style="108" customWidth="1"/>
    <col min="9998" max="9998" width="14.7109375" style="108" customWidth="1"/>
    <col min="9999" max="9999" width="14" style="108" bestFit="1" customWidth="1"/>
    <col min="10000" max="10000" width="14.28515625" style="108" customWidth="1"/>
    <col min="10001" max="10240" width="9" style="108"/>
    <col min="10241" max="10241" width="6.28515625" style="108" customWidth="1"/>
    <col min="10242" max="10242" width="10.42578125" style="108" customWidth="1"/>
    <col min="10243" max="10243" width="22.5703125" style="108" customWidth="1"/>
    <col min="10244" max="10244" width="18.85546875" style="108" customWidth="1"/>
    <col min="10245" max="10245" width="12.85546875" style="108" customWidth="1"/>
    <col min="10246" max="10246" width="15.42578125" style="108" customWidth="1"/>
    <col min="10247" max="10247" width="15.5703125" style="108" customWidth="1"/>
    <col min="10248" max="10248" width="16.85546875" style="108" customWidth="1"/>
    <col min="10249" max="10249" width="6.42578125" style="108" customWidth="1"/>
    <col min="10250" max="10250" width="10.85546875" style="108" customWidth="1"/>
    <col min="10251" max="10251" width="15.5703125" style="108" customWidth="1"/>
    <col min="10252" max="10252" width="15.85546875" style="108" customWidth="1"/>
    <col min="10253" max="10253" width="8.140625" style="108" customWidth="1"/>
    <col min="10254" max="10254" width="14.7109375" style="108" customWidth="1"/>
    <col min="10255" max="10255" width="14" style="108" bestFit="1" customWidth="1"/>
    <col min="10256" max="10256" width="14.28515625" style="108" customWidth="1"/>
    <col min="10257" max="10496" width="9" style="108"/>
    <col min="10497" max="10497" width="6.28515625" style="108" customWidth="1"/>
    <col min="10498" max="10498" width="10.42578125" style="108" customWidth="1"/>
    <col min="10499" max="10499" width="22.5703125" style="108" customWidth="1"/>
    <col min="10500" max="10500" width="18.85546875" style="108" customWidth="1"/>
    <col min="10501" max="10501" width="12.85546875" style="108" customWidth="1"/>
    <col min="10502" max="10502" width="15.42578125" style="108" customWidth="1"/>
    <col min="10503" max="10503" width="15.5703125" style="108" customWidth="1"/>
    <col min="10504" max="10504" width="16.85546875" style="108" customWidth="1"/>
    <col min="10505" max="10505" width="6.42578125" style="108" customWidth="1"/>
    <col min="10506" max="10506" width="10.85546875" style="108" customWidth="1"/>
    <col min="10507" max="10507" width="15.5703125" style="108" customWidth="1"/>
    <col min="10508" max="10508" width="15.85546875" style="108" customWidth="1"/>
    <col min="10509" max="10509" width="8.140625" style="108" customWidth="1"/>
    <col min="10510" max="10510" width="14.7109375" style="108" customWidth="1"/>
    <col min="10511" max="10511" width="14" style="108" bestFit="1" customWidth="1"/>
    <col min="10512" max="10512" width="14.28515625" style="108" customWidth="1"/>
    <col min="10513" max="10752" width="9" style="108"/>
    <col min="10753" max="10753" width="6.28515625" style="108" customWidth="1"/>
    <col min="10754" max="10754" width="10.42578125" style="108" customWidth="1"/>
    <col min="10755" max="10755" width="22.5703125" style="108" customWidth="1"/>
    <col min="10756" max="10756" width="18.85546875" style="108" customWidth="1"/>
    <col min="10757" max="10757" width="12.85546875" style="108" customWidth="1"/>
    <col min="10758" max="10758" width="15.42578125" style="108" customWidth="1"/>
    <col min="10759" max="10759" width="15.5703125" style="108" customWidth="1"/>
    <col min="10760" max="10760" width="16.85546875" style="108" customWidth="1"/>
    <col min="10761" max="10761" width="6.42578125" style="108" customWidth="1"/>
    <col min="10762" max="10762" width="10.85546875" style="108" customWidth="1"/>
    <col min="10763" max="10763" width="15.5703125" style="108" customWidth="1"/>
    <col min="10764" max="10764" width="15.85546875" style="108" customWidth="1"/>
    <col min="10765" max="10765" width="8.140625" style="108" customWidth="1"/>
    <col min="10766" max="10766" width="14.7109375" style="108" customWidth="1"/>
    <col min="10767" max="10767" width="14" style="108" bestFit="1" customWidth="1"/>
    <col min="10768" max="10768" width="14.28515625" style="108" customWidth="1"/>
    <col min="10769" max="11008" width="9" style="108"/>
    <col min="11009" max="11009" width="6.28515625" style="108" customWidth="1"/>
    <col min="11010" max="11010" width="10.42578125" style="108" customWidth="1"/>
    <col min="11011" max="11011" width="22.5703125" style="108" customWidth="1"/>
    <col min="11012" max="11012" width="18.85546875" style="108" customWidth="1"/>
    <col min="11013" max="11013" width="12.85546875" style="108" customWidth="1"/>
    <col min="11014" max="11014" width="15.42578125" style="108" customWidth="1"/>
    <col min="11015" max="11015" width="15.5703125" style="108" customWidth="1"/>
    <col min="11016" max="11016" width="16.85546875" style="108" customWidth="1"/>
    <col min="11017" max="11017" width="6.42578125" style="108" customWidth="1"/>
    <col min="11018" max="11018" width="10.85546875" style="108" customWidth="1"/>
    <col min="11019" max="11019" width="15.5703125" style="108" customWidth="1"/>
    <col min="11020" max="11020" width="15.85546875" style="108" customWidth="1"/>
    <col min="11021" max="11021" width="8.140625" style="108" customWidth="1"/>
    <col min="11022" max="11022" width="14.7109375" style="108" customWidth="1"/>
    <col min="11023" max="11023" width="14" style="108" bestFit="1" customWidth="1"/>
    <col min="11024" max="11024" width="14.28515625" style="108" customWidth="1"/>
    <col min="11025" max="11264" width="9" style="108"/>
    <col min="11265" max="11265" width="6.28515625" style="108" customWidth="1"/>
    <col min="11266" max="11266" width="10.42578125" style="108" customWidth="1"/>
    <col min="11267" max="11267" width="22.5703125" style="108" customWidth="1"/>
    <col min="11268" max="11268" width="18.85546875" style="108" customWidth="1"/>
    <col min="11269" max="11269" width="12.85546875" style="108" customWidth="1"/>
    <col min="11270" max="11270" width="15.42578125" style="108" customWidth="1"/>
    <col min="11271" max="11271" width="15.5703125" style="108" customWidth="1"/>
    <col min="11272" max="11272" width="16.85546875" style="108" customWidth="1"/>
    <col min="11273" max="11273" width="6.42578125" style="108" customWidth="1"/>
    <col min="11274" max="11274" width="10.85546875" style="108" customWidth="1"/>
    <col min="11275" max="11275" width="15.5703125" style="108" customWidth="1"/>
    <col min="11276" max="11276" width="15.85546875" style="108" customWidth="1"/>
    <col min="11277" max="11277" width="8.140625" style="108" customWidth="1"/>
    <col min="11278" max="11278" width="14.7109375" style="108" customWidth="1"/>
    <col min="11279" max="11279" width="14" style="108" bestFit="1" customWidth="1"/>
    <col min="11280" max="11280" width="14.28515625" style="108" customWidth="1"/>
    <col min="11281" max="11520" width="9" style="108"/>
    <col min="11521" max="11521" width="6.28515625" style="108" customWidth="1"/>
    <col min="11522" max="11522" width="10.42578125" style="108" customWidth="1"/>
    <col min="11523" max="11523" width="22.5703125" style="108" customWidth="1"/>
    <col min="11524" max="11524" width="18.85546875" style="108" customWidth="1"/>
    <col min="11525" max="11525" width="12.85546875" style="108" customWidth="1"/>
    <col min="11526" max="11526" width="15.42578125" style="108" customWidth="1"/>
    <col min="11527" max="11527" width="15.5703125" style="108" customWidth="1"/>
    <col min="11528" max="11528" width="16.85546875" style="108" customWidth="1"/>
    <col min="11529" max="11529" width="6.42578125" style="108" customWidth="1"/>
    <col min="11530" max="11530" width="10.85546875" style="108" customWidth="1"/>
    <col min="11531" max="11531" width="15.5703125" style="108" customWidth="1"/>
    <col min="11532" max="11532" width="15.85546875" style="108" customWidth="1"/>
    <col min="11533" max="11533" width="8.140625" style="108" customWidth="1"/>
    <col min="11534" max="11534" width="14.7109375" style="108" customWidth="1"/>
    <col min="11535" max="11535" width="14" style="108" bestFit="1" customWidth="1"/>
    <col min="11536" max="11536" width="14.28515625" style="108" customWidth="1"/>
    <col min="11537" max="11776" width="9" style="108"/>
    <col min="11777" max="11777" width="6.28515625" style="108" customWidth="1"/>
    <col min="11778" max="11778" width="10.42578125" style="108" customWidth="1"/>
    <col min="11779" max="11779" width="22.5703125" style="108" customWidth="1"/>
    <col min="11780" max="11780" width="18.85546875" style="108" customWidth="1"/>
    <col min="11781" max="11781" width="12.85546875" style="108" customWidth="1"/>
    <col min="11782" max="11782" width="15.42578125" style="108" customWidth="1"/>
    <col min="11783" max="11783" width="15.5703125" style="108" customWidth="1"/>
    <col min="11784" max="11784" width="16.85546875" style="108" customWidth="1"/>
    <col min="11785" max="11785" width="6.42578125" style="108" customWidth="1"/>
    <col min="11786" max="11786" width="10.85546875" style="108" customWidth="1"/>
    <col min="11787" max="11787" width="15.5703125" style="108" customWidth="1"/>
    <col min="11788" max="11788" width="15.85546875" style="108" customWidth="1"/>
    <col min="11789" max="11789" width="8.140625" style="108" customWidth="1"/>
    <col min="11790" max="11790" width="14.7109375" style="108" customWidth="1"/>
    <col min="11791" max="11791" width="14" style="108" bestFit="1" customWidth="1"/>
    <col min="11792" max="11792" width="14.28515625" style="108" customWidth="1"/>
    <col min="11793" max="12032" width="9" style="108"/>
    <col min="12033" max="12033" width="6.28515625" style="108" customWidth="1"/>
    <col min="12034" max="12034" width="10.42578125" style="108" customWidth="1"/>
    <col min="12035" max="12035" width="22.5703125" style="108" customWidth="1"/>
    <col min="12036" max="12036" width="18.85546875" style="108" customWidth="1"/>
    <col min="12037" max="12037" width="12.85546875" style="108" customWidth="1"/>
    <col min="12038" max="12038" width="15.42578125" style="108" customWidth="1"/>
    <col min="12039" max="12039" width="15.5703125" style="108" customWidth="1"/>
    <col min="12040" max="12040" width="16.85546875" style="108" customWidth="1"/>
    <col min="12041" max="12041" width="6.42578125" style="108" customWidth="1"/>
    <col min="12042" max="12042" width="10.85546875" style="108" customWidth="1"/>
    <col min="12043" max="12043" width="15.5703125" style="108" customWidth="1"/>
    <col min="12044" max="12044" width="15.85546875" style="108" customWidth="1"/>
    <col min="12045" max="12045" width="8.140625" style="108" customWidth="1"/>
    <col min="12046" max="12046" width="14.7109375" style="108" customWidth="1"/>
    <col min="12047" max="12047" width="14" style="108" bestFit="1" customWidth="1"/>
    <col min="12048" max="12048" width="14.28515625" style="108" customWidth="1"/>
    <col min="12049" max="12288" width="9" style="108"/>
    <col min="12289" max="12289" width="6.28515625" style="108" customWidth="1"/>
    <col min="12290" max="12290" width="10.42578125" style="108" customWidth="1"/>
    <col min="12291" max="12291" width="22.5703125" style="108" customWidth="1"/>
    <col min="12292" max="12292" width="18.85546875" style="108" customWidth="1"/>
    <col min="12293" max="12293" width="12.85546875" style="108" customWidth="1"/>
    <col min="12294" max="12294" width="15.42578125" style="108" customWidth="1"/>
    <col min="12295" max="12295" width="15.5703125" style="108" customWidth="1"/>
    <col min="12296" max="12296" width="16.85546875" style="108" customWidth="1"/>
    <col min="12297" max="12297" width="6.42578125" style="108" customWidth="1"/>
    <col min="12298" max="12298" width="10.85546875" style="108" customWidth="1"/>
    <col min="12299" max="12299" width="15.5703125" style="108" customWidth="1"/>
    <col min="12300" max="12300" width="15.85546875" style="108" customWidth="1"/>
    <col min="12301" max="12301" width="8.140625" style="108" customWidth="1"/>
    <col min="12302" max="12302" width="14.7109375" style="108" customWidth="1"/>
    <col min="12303" max="12303" width="14" style="108" bestFit="1" customWidth="1"/>
    <col min="12304" max="12304" width="14.28515625" style="108" customWidth="1"/>
    <col min="12305" max="12544" width="9" style="108"/>
    <col min="12545" max="12545" width="6.28515625" style="108" customWidth="1"/>
    <col min="12546" max="12546" width="10.42578125" style="108" customWidth="1"/>
    <col min="12547" max="12547" width="22.5703125" style="108" customWidth="1"/>
    <col min="12548" max="12548" width="18.85546875" style="108" customWidth="1"/>
    <col min="12549" max="12549" width="12.85546875" style="108" customWidth="1"/>
    <col min="12550" max="12550" width="15.42578125" style="108" customWidth="1"/>
    <col min="12551" max="12551" width="15.5703125" style="108" customWidth="1"/>
    <col min="12552" max="12552" width="16.85546875" style="108" customWidth="1"/>
    <col min="12553" max="12553" width="6.42578125" style="108" customWidth="1"/>
    <col min="12554" max="12554" width="10.85546875" style="108" customWidth="1"/>
    <col min="12555" max="12555" width="15.5703125" style="108" customWidth="1"/>
    <col min="12556" max="12556" width="15.85546875" style="108" customWidth="1"/>
    <col min="12557" max="12557" width="8.140625" style="108" customWidth="1"/>
    <col min="12558" max="12558" width="14.7109375" style="108" customWidth="1"/>
    <col min="12559" max="12559" width="14" style="108" bestFit="1" customWidth="1"/>
    <col min="12560" max="12560" width="14.28515625" style="108" customWidth="1"/>
    <col min="12561" max="12800" width="9" style="108"/>
    <col min="12801" max="12801" width="6.28515625" style="108" customWidth="1"/>
    <col min="12802" max="12802" width="10.42578125" style="108" customWidth="1"/>
    <col min="12803" max="12803" width="22.5703125" style="108" customWidth="1"/>
    <col min="12804" max="12804" width="18.85546875" style="108" customWidth="1"/>
    <col min="12805" max="12805" width="12.85546875" style="108" customWidth="1"/>
    <col min="12806" max="12806" width="15.42578125" style="108" customWidth="1"/>
    <col min="12807" max="12807" width="15.5703125" style="108" customWidth="1"/>
    <col min="12808" max="12808" width="16.85546875" style="108" customWidth="1"/>
    <col min="12809" max="12809" width="6.42578125" style="108" customWidth="1"/>
    <col min="12810" max="12810" width="10.85546875" style="108" customWidth="1"/>
    <col min="12811" max="12811" width="15.5703125" style="108" customWidth="1"/>
    <col min="12812" max="12812" width="15.85546875" style="108" customWidth="1"/>
    <col min="12813" max="12813" width="8.140625" style="108" customWidth="1"/>
    <col min="12814" max="12814" width="14.7109375" style="108" customWidth="1"/>
    <col min="12815" max="12815" width="14" style="108" bestFit="1" customWidth="1"/>
    <col min="12816" max="12816" width="14.28515625" style="108" customWidth="1"/>
    <col min="12817" max="13056" width="9" style="108"/>
    <col min="13057" max="13057" width="6.28515625" style="108" customWidth="1"/>
    <col min="13058" max="13058" width="10.42578125" style="108" customWidth="1"/>
    <col min="13059" max="13059" width="22.5703125" style="108" customWidth="1"/>
    <col min="13060" max="13060" width="18.85546875" style="108" customWidth="1"/>
    <col min="13061" max="13061" width="12.85546875" style="108" customWidth="1"/>
    <col min="13062" max="13062" width="15.42578125" style="108" customWidth="1"/>
    <col min="13063" max="13063" width="15.5703125" style="108" customWidth="1"/>
    <col min="13064" max="13064" width="16.85546875" style="108" customWidth="1"/>
    <col min="13065" max="13065" width="6.42578125" style="108" customWidth="1"/>
    <col min="13066" max="13066" width="10.85546875" style="108" customWidth="1"/>
    <col min="13067" max="13067" width="15.5703125" style="108" customWidth="1"/>
    <col min="13068" max="13068" width="15.85546875" style="108" customWidth="1"/>
    <col min="13069" max="13069" width="8.140625" style="108" customWidth="1"/>
    <col min="13070" max="13070" width="14.7109375" style="108" customWidth="1"/>
    <col min="13071" max="13071" width="14" style="108" bestFit="1" customWidth="1"/>
    <col min="13072" max="13072" width="14.28515625" style="108" customWidth="1"/>
    <col min="13073" max="13312" width="9" style="108"/>
    <col min="13313" max="13313" width="6.28515625" style="108" customWidth="1"/>
    <col min="13314" max="13314" width="10.42578125" style="108" customWidth="1"/>
    <col min="13315" max="13315" width="22.5703125" style="108" customWidth="1"/>
    <col min="13316" max="13316" width="18.85546875" style="108" customWidth="1"/>
    <col min="13317" max="13317" width="12.85546875" style="108" customWidth="1"/>
    <col min="13318" max="13318" width="15.42578125" style="108" customWidth="1"/>
    <col min="13319" max="13319" width="15.5703125" style="108" customWidth="1"/>
    <col min="13320" max="13320" width="16.85546875" style="108" customWidth="1"/>
    <col min="13321" max="13321" width="6.42578125" style="108" customWidth="1"/>
    <col min="13322" max="13322" width="10.85546875" style="108" customWidth="1"/>
    <col min="13323" max="13323" width="15.5703125" style="108" customWidth="1"/>
    <col min="13324" max="13324" width="15.85546875" style="108" customWidth="1"/>
    <col min="13325" max="13325" width="8.140625" style="108" customWidth="1"/>
    <col min="13326" max="13326" width="14.7109375" style="108" customWidth="1"/>
    <col min="13327" max="13327" width="14" style="108" bestFit="1" customWidth="1"/>
    <col min="13328" max="13328" width="14.28515625" style="108" customWidth="1"/>
    <col min="13329" max="13568" width="9" style="108"/>
    <col min="13569" max="13569" width="6.28515625" style="108" customWidth="1"/>
    <col min="13570" max="13570" width="10.42578125" style="108" customWidth="1"/>
    <col min="13571" max="13571" width="22.5703125" style="108" customWidth="1"/>
    <col min="13572" max="13572" width="18.85546875" style="108" customWidth="1"/>
    <col min="13573" max="13573" width="12.85546875" style="108" customWidth="1"/>
    <col min="13574" max="13574" width="15.42578125" style="108" customWidth="1"/>
    <col min="13575" max="13575" width="15.5703125" style="108" customWidth="1"/>
    <col min="13576" max="13576" width="16.85546875" style="108" customWidth="1"/>
    <col min="13577" max="13577" width="6.42578125" style="108" customWidth="1"/>
    <col min="13578" max="13578" width="10.85546875" style="108" customWidth="1"/>
    <col min="13579" max="13579" width="15.5703125" style="108" customWidth="1"/>
    <col min="13580" max="13580" width="15.85546875" style="108" customWidth="1"/>
    <col min="13581" max="13581" width="8.140625" style="108" customWidth="1"/>
    <col min="13582" max="13582" width="14.7109375" style="108" customWidth="1"/>
    <col min="13583" max="13583" width="14" style="108" bestFit="1" customWidth="1"/>
    <col min="13584" max="13584" width="14.28515625" style="108" customWidth="1"/>
    <col min="13585" max="13824" width="9" style="108"/>
    <col min="13825" max="13825" width="6.28515625" style="108" customWidth="1"/>
    <col min="13826" max="13826" width="10.42578125" style="108" customWidth="1"/>
    <col min="13827" max="13827" width="22.5703125" style="108" customWidth="1"/>
    <col min="13828" max="13828" width="18.85546875" style="108" customWidth="1"/>
    <col min="13829" max="13829" width="12.85546875" style="108" customWidth="1"/>
    <col min="13830" max="13830" width="15.42578125" style="108" customWidth="1"/>
    <col min="13831" max="13831" width="15.5703125" style="108" customWidth="1"/>
    <col min="13832" max="13832" width="16.85546875" style="108" customWidth="1"/>
    <col min="13833" max="13833" width="6.42578125" style="108" customWidth="1"/>
    <col min="13834" max="13834" width="10.85546875" style="108" customWidth="1"/>
    <col min="13835" max="13835" width="15.5703125" style="108" customWidth="1"/>
    <col min="13836" max="13836" width="15.85546875" style="108" customWidth="1"/>
    <col min="13837" max="13837" width="8.140625" style="108" customWidth="1"/>
    <col min="13838" max="13838" width="14.7109375" style="108" customWidth="1"/>
    <col min="13839" max="13839" width="14" style="108" bestFit="1" customWidth="1"/>
    <col min="13840" max="13840" width="14.28515625" style="108" customWidth="1"/>
    <col min="13841" max="14080" width="9" style="108"/>
    <col min="14081" max="14081" width="6.28515625" style="108" customWidth="1"/>
    <col min="14082" max="14082" width="10.42578125" style="108" customWidth="1"/>
    <col min="14083" max="14083" width="22.5703125" style="108" customWidth="1"/>
    <col min="14084" max="14084" width="18.85546875" style="108" customWidth="1"/>
    <col min="14085" max="14085" width="12.85546875" style="108" customWidth="1"/>
    <col min="14086" max="14086" width="15.42578125" style="108" customWidth="1"/>
    <col min="14087" max="14087" width="15.5703125" style="108" customWidth="1"/>
    <col min="14088" max="14088" width="16.85546875" style="108" customWidth="1"/>
    <col min="14089" max="14089" width="6.42578125" style="108" customWidth="1"/>
    <col min="14090" max="14090" width="10.85546875" style="108" customWidth="1"/>
    <col min="14091" max="14091" width="15.5703125" style="108" customWidth="1"/>
    <col min="14092" max="14092" width="15.85546875" style="108" customWidth="1"/>
    <col min="14093" max="14093" width="8.140625" style="108" customWidth="1"/>
    <col min="14094" max="14094" width="14.7109375" style="108" customWidth="1"/>
    <col min="14095" max="14095" width="14" style="108" bestFit="1" customWidth="1"/>
    <col min="14096" max="14096" width="14.28515625" style="108" customWidth="1"/>
    <col min="14097" max="14336" width="9" style="108"/>
    <col min="14337" max="14337" width="6.28515625" style="108" customWidth="1"/>
    <col min="14338" max="14338" width="10.42578125" style="108" customWidth="1"/>
    <col min="14339" max="14339" width="22.5703125" style="108" customWidth="1"/>
    <col min="14340" max="14340" width="18.85546875" style="108" customWidth="1"/>
    <col min="14341" max="14341" width="12.85546875" style="108" customWidth="1"/>
    <col min="14342" max="14342" width="15.42578125" style="108" customWidth="1"/>
    <col min="14343" max="14343" width="15.5703125" style="108" customWidth="1"/>
    <col min="14344" max="14344" width="16.85546875" style="108" customWidth="1"/>
    <col min="14345" max="14345" width="6.42578125" style="108" customWidth="1"/>
    <col min="14346" max="14346" width="10.85546875" style="108" customWidth="1"/>
    <col min="14347" max="14347" width="15.5703125" style="108" customWidth="1"/>
    <col min="14348" max="14348" width="15.85546875" style="108" customWidth="1"/>
    <col min="14349" max="14349" width="8.140625" style="108" customWidth="1"/>
    <col min="14350" max="14350" width="14.7109375" style="108" customWidth="1"/>
    <col min="14351" max="14351" width="14" style="108" bestFit="1" customWidth="1"/>
    <col min="14352" max="14352" width="14.28515625" style="108" customWidth="1"/>
    <col min="14353" max="14592" width="9" style="108"/>
    <col min="14593" max="14593" width="6.28515625" style="108" customWidth="1"/>
    <col min="14594" max="14594" width="10.42578125" style="108" customWidth="1"/>
    <col min="14595" max="14595" width="22.5703125" style="108" customWidth="1"/>
    <col min="14596" max="14596" width="18.85546875" style="108" customWidth="1"/>
    <col min="14597" max="14597" width="12.85546875" style="108" customWidth="1"/>
    <col min="14598" max="14598" width="15.42578125" style="108" customWidth="1"/>
    <col min="14599" max="14599" width="15.5703125" style="108" customWidth="1"/>
    <col min="14600" max="14600" width="16.85546875" style="108" customWidth="1"/>
    <col min="14601" max="14601" width="6.42578125" style="108" customWidth="1"/>
    <col min="14602" max="14602" width="10.85546875" style="108" customWidth="1"/>
    <col min="14603" max="14603" width="15.5703125" style="108" customWidth="1"/>
    <col min="14604" max="14604" width="15.85546875" style="108" customWidth="1"/>
    <col min="14605" max="14605" width="8.140625" style="108" customWidth="1"/>
    <col min="14606" max="14606" width="14.7109375" style="108" customWidth="1"/>
    <col min="14607" max="14607" width="14" style="108" bestFit="1" customWidth="1"/>
    <col min="14608" max="14608" width="14.28515625" style="108" customWidth="1"/>
    <col min="14609" max="14848" width="9" style="108"/>
    <col min="14849" max="14849" width="6.28515625" style="108" customWidth="1"/>
    <col min="14850" max="14850" width="10.42578125" style="108" customWidth="1"/>
    <col min="14851" max="14851" width="22.5703125" style="108" customWidth="1"/>
    <col min="14852" max="14852" width="18.85546875" style="108" customWidth="1"/>
    <col min="14853" max="14853" width="12.85546875" style="108" customWidth="1"/>
    <col min="14854" max="14854" width="15.42578125" style="108" customWidth="1"/>
    <col min="14855" max="14855" width="15.5703125" style="108" customWidth="1"/>
    <col min="14856" max="14856" width="16.85546875" style="108" customWidth="1"/>
    <col min="14857" max="14857" width="6.42578125" style="108" customWidth="1"/>
    <col min="14858" max="14858" width="10.85546875" style="108" customWidth="1"/>
    <col min="14859" max="14859" width="15.5703125" style="108" customWidth="1"/>
    <col min="14860" max="14860" width="15.85546875" style="108" customWidth="1"/>
    <col min="14861" max="14861" width="8.140625" style="108" customWidth="1"/>
    <col min="14862" max="14862" width="14.7109375" style="108" customWidth="1"/>
    <col min="14863" max="14863" width="14" style="108" bestFit="1" customWidth="1"/>
    <col min="14864" max="14864" width="14.28515625" style="108" customWidth="1"/>
    <col min="14865" max="15104" width="9" style="108"/>
    <col min="15105" max="15105" width="6.28515625" style="108" customWidth="1"/>
    <col min="15106" max="15106" width="10.42578125" style="108" customWidth="1"/>
    <col min="15107" max="15107" width="22.5703125" style="108" customWidth="1"/>
    <col min="15108" max="15108" width="18.85546875" style="108" customWidth="1"/>
    <col min="15109" max="15109" width="12.85546875" style="108" customWidth="1"/>
    <col min="15110" max="15110" width="15.42578125" style="108" customWidth="1"/>
    <col min="15111" max="15111" width="15.5703125" style="108" customWidth="1"/>
    <col min="15112" max="15112" width="16.85546875" style="108" customWidth="1"/>
    <col min="15113" max="15113" width="6.42578125" style="108" customWidth="1"/>
    <col min="15114" max="15114" width="10.85546875" style="108" customWidth="1"/>
    <col min="15115" max="15115" width="15.5703125" style="108" customWidth="1"/>
    <col min="15116" max="15116" width="15.85546875" style="108" customWidth="1"/>
    <col min="15117" max="15117" width="8.140625" style="108" customWidth="1"/>
    <col min="15118" max="15118" width="14.7109375" style="108" customWidth="1"/>
    <col min="15119" max="15119" width="14" style="108" bestFit="1" customWidth="1"/>
    <col min="15120" max="15120" width="14.28515625" style="108" customWidth="1"/>
    <col min="15121" max="15360" width="9" style="108"/>
    <col min="15361" max="15361" width="6.28515625" style="108" customWidth="1"/>
    <col min="15362" max="15362" width="10.42578125" style="108" customWidth="1"/>
    <col min="15363" max="15363" width="22.5703125" style="108" customWidth="1"/>
    <col min="15364" max="15364" width="18.85546875" style="108" customWidth="1"/>
    <col min="15365" max="15365" width="12.85546875" style="108" customWidth="1"/>
    <col min="15366" max="15366" width="15.42578125" style="108" customWidth="1"/>
    <col min="15367" max="15367" width="15.5703125" style="108" customWidth="1"/>
    <col min="15368" max="15368" width="16.85546875" style="108" customWidth="1"/>
    <col min="15369" max="15369" width="6.42578125" style="108" customWidth="1"/>
    <col min="15370" max="15370" width="10.85546875" style="108" customWidth="1"/>
    <col min="15371" max="15371" width="15.5703125" style="108" customWidth="1"/>
    <col min="15372" max="15372" width="15.85546875" style="108" customWidth="1"/>
    <col min="15373" max="15373" width="8.140625" style="108" customWidth="1"/>
    <col min="15374" max="15374" width="14.7109375" style="108" customWidth="1"/>
    <col min="15375" max="15375" width="14" style="108" bestFit="1" customWidth="1"/>
    <col min="15376" max="15376" width="14.28515625" style="108" customWidth="1"/>
    <col min="15377" max="15616" width="9" style="108"/>
    <col min="15617" max="15617" width="6.28515625" style="108" customWidth="1"/>
    <col min="15618" max="15618" width="10.42578125" style="108" customWidth="1"/>
    <col min="15619" max="15619" width="22.5703125" style="108" customWidth="1"/>
    <col min="15620" max="15620" width="18.85546875" style="108" customWidth="1"/>
    <col min="15621" max="15621" width="12.85546875" style="108" customWidth="1"/>
    <col min="15622" max="15622" width="15.42578125" style="108" customWidth="1"/>
    <col min="15623" max="15623" width="15.5703125" style="108" customWidth="1"/>
    <col min="15624" max="15624" width="16.85546875" style="108" customWidth="1"/>
    <col min="15625" max="15625" width="6.42578125" style="108" customWidth="1"/>
    <col min="15626" max="15626" width="10.85546875" style="108" customWidth="1"/>
    <col min="15627" max="15627" width="15.5703125" style="108" customWidth="1"/>
    <col min="15628" max="15628" width="15.85546875" style="108" customWidth="1"/>
    <col min="15629" max="15629" width="8.140625" style="108" customWidth="1"/>
    <col min="15630" max="15630" width="14.7109375" style="108" customWidth="1"/>
    <col min="15631" max="15631" width="14" style="108" bestFit="1" customWidth="1"/>
    <col min="15632" max="15632" width="14.28515625" style="108" customWidth="1"/>
    <col min="15633" max="15872" width="9" style="108"/>
    <col min="15873" max="15873" width="6.28515625" style="108" customWidth="1"/>
    <col min="15874" max="15874" width="10.42578125" style="108" customWidth="1"/>
    <col min="15875" max="15875" width="22.5703125" style="108" customWidth="1"/>
    <col min="15876" max="15876" width="18.85546875" style="108" customWidth="1"/>
    <col min="15877" max="15877" width="12.85546875" style="108" customWidth="1"/>
    <col min="15878" max="15878" width="15.42578125" style="108" customWidth="1"/>
    <col min="15879" max="15879" width="15.5703125" style="108" customWidth="1"/>
    <col min="15880" max="15880" width="16.85546875" style="108" customWidth="1"/>
    <col min="15881" max="15881" width="6.42578125" style="108" customWidth="1"/>
    <col min="15882" max="15882" width="10.85546875" style="108" customWidth="1"/>
    <col min="15883" max="15883" width="15.5703125" style="108" customWidth="1"/>
    <col min="15884" max="15884" width="15.85546875" style="108" customWidth="1"/>
    <col min="15885" max="15885" width="8.140625" style="108" customWidth="1"/>
    <col min="15886" max="15886" width="14.7109375" style="108" customWidth="1"/>
    <col min="15887" max="15887" width="14" style="108" bestFit="1" customWidth="1"/>
    <col min="15888" max="15888" width="14.28515625" style="108" customWidth="1"/>
    <col min="15889" max="16128" width="9" style="108"/>
    <col min="16129" max="16129" width="6.28515625" style="108" customWidth="1"/>
    <col min="16130" max="16130" width="10.42578125" style="108" customWidth="1"/>
    <col min="16131" max="16131" width="22.5703125" style="108" customWidth="1"/>
    <col min="16132" max="16132" width="18.85546875" style="108" customWidth="1"/>
    <col min="16133" max="16133" width="12.85546875" style="108" customWidth="1"/>
    <col min="16134" max="16134" width="15.42578125" style="108" customWidth="1"/>
    <col min="16135" max="16135" width="15.5703125" style="108" customWidth="1"/>
    <col min="16136" max="16136" width="16.85546875" style="108" customWidth="1"/>
    <col min="16137" max="16137" width="6.42578125" style="108" customWidth="1"/>
    <col min="16138" max="16138" width="10.85546875" style="108" customWidth="1"/>
    <col min="16139" max="16139" width="15.5703125" style="108" customWidth="1"/>
    <col min="16140" max="16140" width="15.85546875" style="108" customWidth="1"/>
    <col min="16141" max="16141" width="8.140625" style="108" customWidth="1"/>
    <col min="16142" max="16142" width="14.7109375" style="108" customWidth="1"/>
    <col min="16143" max="16143" width="14" style="108" bestFit="1" customWidth="1"/>
    <col min="16144" max="16144" width="14.28515625" style="108" customWidth="1"/>
    <col min="16145" max="16384" width="9" style="108"/>
  </cols>
  <sheetData>
    <row r="1" spans="1:14" x14ac:dyDescent="0.2">
      <c r="G1" s="109"/>
      <c r="H1" s="110" t="s">
        <v>66</v>
      </c>
    </row>
    <row r="2" spans="1:14" x14ac:dyDescent="0.2">
      <c r="G2" s="109"/>
      <c r="H2" s="110" t="s">
        <v>67</v>
      </c>
    </row>
    <row r="3" spans="1:14" x14ac:dyDescent="0.2">
      <c r="G3" s="109"/>
      <c r="H3" s="110" t="s">
        <v>68</v>
      </c>
    </row>
    <row r="4" spans="1:14" ht="9.75" customHeight="1" x14ac:dyDescent="0.2"/>
    <row r="5" spans="1:14" ht="16.350000000000001" customHeight="1" x14ac:dyDescent="0.2">
      <c r="G5" s="112"/>
      <c r="H5" s="113" t="s">
        <v>69</v>
      </c>
    </row>
    <row r="6" spans="1:14" x14ac:dyDescent="0.2">
      <c r="G6" s="114" t="s">
        <v>70</v>
      </c>
      <c r="H6" s="115" t="s">
        <v>71</v>
      </c>
    </row>
    <row r="7" spans="1:14" ht="25.9" customHeight="1" x14ac:dyDescent="0.2">
      <c r="A7" s="116" t="s">
        <v>72</v>
      </c>
      <c r="C7" s="117"/>
      <c r="D7" s="117"/>
      <c r="E7" s="117"/>
      <c r="F7" s="117"/>
      <c r="G7" s="114"/>
      <c r="H7" s="118"/>
    </row>
    <row r="8" spans="1:14" s="109" customFormat="1" ht="18.399999999999999" customHeight="1" x14ac:dyDescent="0.2">
      <c r="A8" s="116"/>
      <c r="B8" s="108"/>
      <c r="C8" s="108"/>
      <c r="D8" s="119"/>
      <c r="E8" s="119"/>
      <c r="F8" s="108"/>
      <c r="G8" s="114"/>
      <c r="H8" s="118"/>
      <c r="J8" s="120"/>
      <c r="K8" s="120"/>
      <c r="L8" s="120"/>
      <c r="M8" s="120"/>
    </row>
    <row r="9" spans="1:14" s="109" customFormat="1" ht="47.25" customHeight="1" x14ac:dyDescent="0.2">
      <c r="A9" s="116" t="s">
        <v>190</v>
      </c>
      <c r="B9" s="121"/>
      <c r="C9" s="122" t="s">
        <v>222</v>
      </c>
      <c r="D9" s="122"/>
      <c r="E9" s="122"/>
      <c r="F9" s="122"/>
      <c r="G9" s="114" t="s">
        <v>73</v>
      </c>
      <c r="H9" s="113">
        <v>58306175</v>
      </c>
      <c r="J9" s="120"/>
      <c r="K9" s="120"/>
      <c r="L9" s="120"/>
      <c r="M9" s="120"/>
    </row>
    <row r="10" spans="1:14" s="109" customFormat="1" x14ac:dyDescent="0.2">
      <c r="A10" s="116"/>
      <c r="B10" s="121"/>
      <c r="C10" s="108"/>
      <c r="D10" s="119"/>
      <c r="E10" s="108"/>
      <c r="H10" s="113"/>
      <c r="J10" s="120"/>
      <c r="K10" s="120"/>
      <c r="L10" s="120"/>
      <c r="M10" s="120"/>
    </row>
    <row r="11" spans="1:14" s="109" customFormat="1" ht="49.5" customHeight="1" x14ac:dyDescent="0.2">
      <c r="A11" s="116" t="s">
        <v>193</v>
      </c>
      <c r="B11" s="121"/>
      <c r="C11" s="123" t="s">
        <v>223</v>
      </c>
      <c r="D11" s="123"/>
      <c r="E11" s="123"/>
      <c r="F11" s="123"/>
      <c r="G11" s="124" t="s">
        <v>73</v>
      </c>
      <c r="H11" s="125">
        <v>18221397</v>
      </c>
      <c r="J11" s="120"/>
      <c r="K11" s="120"/>
      <c r="L11" s="120"/>
      <c r="M11" s="120"/>
    </row>
    <row r="12" spans="1:14" s="109" customFormat="1" x14ac:dyDescent="0.2">
      <c r="A12" s="116"/>
      <c r="B12" s="121"/>
      <c r="C12" s="108"/>
      <c r="D12" s="119"/>
      <c r="G12" s="114"/>
      <c r="H12" s="113"/>
      <c r="J12" s="120"/>
      <c r="K12" s="120"/>
      <c r="L12" s="120"/>
      <c r="M12" s="120"/>
    </row>
    <row r="13" spans="1:14" s="109" customFormat="1" ht="42" hidden="1" customHeight="1" x14ac:dyDescent="0.2">
      <c r="A13" s="116" t="s">
        <v>74</v>
      </c>
      <c r="B13" s="121"/>
      <c r="C13" s="117" t="s">
        <v>75</v>
      </c>
      <c r="D13" s="117"/>
      <c r="E13" s="117"/>
      <c r="F13" s="117"/>
      <c r="G13" s="108"/>
      <c r="H13" s="118"/>
      <c r="J13" s="120"/>
      <c r="K13" s="120"/>
      <c r="L13" s="126"/>
      <c r="M13" s="120"/>
    </row>
    <row r="14" spans="1:14" ht="36.75" customHeight="1" x14ac:dyDescent="0.2">
      <c r="A14" s="127" t="s">
        <v>76</v>
      </c>
      <c r="B14" s="121"/>
      <c r="C14" s="117" t="s">
        <v>77</v>
      </c>
      <c r="D14" s="117"/>
      <c r="E14" s="117"/>
      <c r="F14" s="117"/>
      <c r="G14" s="128"/>
      <c r="H14" s="118"/>
      <c r="I14" s="129"/>
    </row>
    <row r="15" spans="1:14" ht="48.75" customHeight="1" x14ac:dyDescent="0.2">
      <c r="D15" s="108" t="s">
        <v>78</v>
      </c>
      <c r="E15" s="130"/>
      <c r="F15" s="130"/>
      <c r="G15" s="131" t="s">
        <v>79</v>
      </c>
      <c r="H15" s="131"/>
      <c r="I15" s="109"/>
      <c r="J15" s="109"/>
      <c r="K15" s="109"/>
      <c r="L15" s="109"/>
      <c r="M15" s="109"/>
      <c r="N15" s="109"/>
    </row>
    <row r="16" spans="1:14" s="109" customFormat="1" ht="15.6" customHeight="1" thickBot="1" x14ac:dyDescent="0.25">
      <c r="D16" s="130"/>
      <c r="E16" s="130"/>
      <c r="F16" s="132" t="s">
        <v>80</v>
      </c>
      <c r="G16" s="114" t="s">
        <v>81</v>
      </c>
      <c r="H16" s="118"/>
    </row>
    <row r="17" spans="1:16" s="109" customFormat="1" ht="15" customHeight="1" thickBot="1" x14ac:dyDescent="0.25">
      <c r="D17" s="128"/>
      <c r="E17" s="128"/>
      <c r="F17" s="114" t="s">
        <v>82</v>
      </c>
      <c r="G17" s="131" t="s">
        <v>83</v>
      </c>
      <c r="H17" s="133" t="s">
        <v>216</v>
      </c>
    </row>
    <row r="18" spans="1:16" s="109" customFormat="1" ht="15" customHeight="1" thickBot="1" x14ac:dyDescent="0.25">
      <c r="C18" s="134"/>
      <c r="D18" s="135"/>
      <c r="G18" s="131" t="s">
        <v>84</v>
      </c>
      <c r="H18" s="136">
        <v>45267</v>
      </c>
    </row>
    <row r="19" spans="1:16" s="109" customFormat="1" ht="15" customHeight="1" thickBot="1" x14ac:dyDescent="0.25">
      <c r="D19" s="128"/>
      <c r="E19" s="128"/>
      <c r="F19" s="132" t="s">
        <v>85</v>
      </c>
      <c r="G19" s="131" t="s">
        <v>83</v>
      </c>
      <c r="H19" s="570" t="s">
        <v>86</v>
      </c>
    </row>
    <row r="20" spans="1:16" s="109" customFormat="1" ht="15" customHeight="1" thickBot="1" x14ac:dyDescent="0.25">
      <c r="C20" s="134"/>
      <c r="D20" s="135"/>
      <c r="G20" s="131" t="s">
        <v>84</v>
      </c>
      <c r="H20" s="540">
        <v>45366</v>
      </c>
    </row>
    <row r="21" spans="1:16" s="109" customFormat="1" ht="15" customHeight="1" x14ac:dyDescent="0.2">
      <c r="C21" s="134"/>
      <c r="D21" s="137"/>
      <c r="F21" s="132"/>
      <c r="G21" s="114" t="s">
        <v>87</v>
      </c>
      <c r="H21" s="118"/>
    </row>
    <row r="22" spans="1:16" s="109" customFormat="1" ht="15" customHeight="1" x14ac:dyDescent="0.2">
      <c r="C22" s="134"/>
      <c r="D22" s="138"/>
      <c r="F22" s="110"/>
      <c r="G22" s="108" t="s">
        <v>78</v>
      </c>
      <c r="H22" s="108"/>
    </row>
    <row r="23" spans="1:16" s="109" customFormat="1" ht="5.45" customHeight="1" thickBot="1" x14ac:dyDescent="0.25">
      <c r="C23" s="139"/>
      <c r="D23" s="140"/>
      <c r="F23" s="110"/>
      <c r="G23" s="108"/>
      <c r="H23" s="108"/>
      <c r="J23" s="120"/>
      <c r="K23" s="120"/>
      <c r="L23" s="120"/>
      <c r="M23" s="120"/>
    </row>
    <row r="24" spans="1:16" s="109" customFormat="1" ht="12.2" customHeight="1" thickBot="1" x14ac:dyDescent="0.25">
      <c r="D24" s="141"/>
      <c r="E24" s="142" t="s">
        <v>88</v>
      </c>
      <c r="F24" s="143" t="s">
        <v>89</v>
      </c>
      <c r="G24" s="144" t="s">
        <v>90</v>
      </c>
      <c r="H24" s="145"/>
      <c r="J24" s="120"/>
      <c r="K24" s="120"/>
      <c r="L24" s="120"/>
      <c r="M24" s="120"/>
    </row>
    <row r="25" spans="1:16" s="109" customFormat="1" ht="12.2" customHeight="1" thickBot="1" x14ac:dyDescent="0.25">
      <c r="D25" s="146"/>
      <c r="E25" s="147"/>
      <c r="F25" s="148"/>
      <c r="G25" s="149" t="s">
        <v>91</v>
      </c>
      <c r="H25" s="149" t="s">
        <v>92</v>
      </c>
      <c r="J25" s="120"/>
      <c r="K25" s="120"/>
      <c r="L25" s="120"/>
      <c r="M25" s="120"/>
    </row>
    <row r="26" spans="1:16" s="109" customFormat="1" ht="18" customHeight="1" thickBot="1" x14ac:dyDescent="0.25">
      <c r="D26" s="108"/>
      <c r="E26" s="150">
        <v>1</v>
      </c>
      <c r="F26" s="151">
        <v>45371</v>
      </c>
      <c r="G26" s="152">
        <v>45267</v>
      </c>
      <c r="H26" s="151">
        <f>F26</f>
        <v>45371</v>
      </c>
      <c r="I26" s="153"/>
      <c r="J26" s="120"/>
      <c r="K26" s="120"/>
      <c r="L26" s="120"/>
      <c r="M26" s="120"/>
    </row>
    <row r="27" spans="1:16" s="154" customFormat="1" ht="11.25" x14ac:dyDescent="0.2">
      <c r="J27" s="155"/>
      <c r="K27" s="155"/>
      <c r="L27" s="155"/>
      <c r="M27" s="155"/>
    </row>
    <row r="28" spans="1:16" x14ac:dyDescent="0.2">
      <c r="E28" s="112" t="s">
        <v>93</v>
      </c>
    </row>
    <row r="29" spans="1:16" x14ac:dyDescent="0.2">
      <c r="D29" s="156"/>
      <c r="E29" s="112" t="s">
        <v>94</v>
      </c>
      <c r="F29" s="156"/>
      <c r="G29" s="156"/>
    </row>
    <row r="30" spans="1:16" ht="20.25" customHeight="1" x14ac:dyDescent="0.2">
      <c r="A30" s="157" t="s">
        <v>95</v>
      </c>
      <c r="B30" s="158" t="s">
        <v>96</v>
      </c>
      <c r="C30" s="159"/>
      <c r="D30" s="160"/>
      <c r="E30" s="161" t="s">
        <v>97</v>
      </c>
      <c r="F30" s="162" t="s">
        <v>98</v>
      </c>
      <c r="G30" s="163"/>
      <c r="H30" s="164"/>
      <c r="J30" s="165" t="s">
        <v>217</v>
      </c>
      <c r="K30" s="165"/>
      <c r="L30" s="165"/>
      <c r="M30" s="165"/>
      <c r="N30" s="165"/>
      <c r="O30" s="166"/>
      <c r="P30" s="166"/>
    </row>
    <row r="31" spans="1:16" ht="22.5" customHeight="1" x14ac:dyDescent="0.2">
      <c r="A31" s="167" t="s">
        <v>99</v>
      </c>
      <c r="B31" s="168" t="s">
        <v>100</v>
      </c>
      <c r="C31" s="169"/>
      <c r="D31" s="170"/>
      <c r="E31" s="171"/>
      <c r="F31" s="172" t="s">
        <v>101</v>
      </c>
      <c r="G31" s="173"/>
      <c r="H31" s="172" t="s">
        <v>102</v>
      </c>
      <c r="J31" s="174" t="s">
        <v>103</v>
      </c>
      <c r="K31" s="174"/>
      <c r="L31" s="175">
        <v>4903550.4000000004</v>
      </c>
      <c r="M31" s="176"/>
      <c r="N31" s="177"/>
      <c r="O31" s="178"/>
      <c r="P31" s="178"/>
    </row>
    <row r="32" spans="1:16" ht="17.25" customHeight="1" x14ac:dyDescent="0.25">
      <c r="A32" s="167" t="s">
        <v>104</v>
      </c>
      <c r="B32" s="168"/>
      <c r="C32" s="169"/>
      <c r="D32" s="170"/>
      <c r="E32" s="171"/>
      <c r="F32" s="172" t="s">
        <v>105</v>
      </c>
      <c r="G32" s="179" t="s">
        <v>106</v>
      </c>
      <c r="H32" s="172" t="s">
        <v>107</v>
      </c>
      <c r="J32" s="180"/>
      <c r="K32" s="181" t="s">
        <v>108</v>
      </c>
      <c r="L32" s="181" t="s">
        <v>109</v>
      </c>
      <c r="M32" s="182" t="s">
        <v>110</v>
      </c>
      <c r="N32" s="182" t="s">
        <v>111</v>
      </c>
      <c r="O32" s="166" t="s">
        <v>112</v>
      </c>
      <c r="P32" s="166"/>
    </row>
    <row r="33" spans="1:17" x14ac:dyDescent="0.2">
      <c r="A33" s="183"/>
      <c r="B33" s="184"/>
      <c r="C33" s="185"/>
      <c r="D33" s="186"/>
      <c r="E33" s="187"/>
      <c r="F33" s="188" t="s">
        <v>113</v>
      </c>
      <c r="G33" s="189"/>
      <c r="H33" s="188" t="s">
        <v>114</v>
      </c>
      <c r="J33" s="190" t="s">
        <v>115</v>
      </c>
      <c r="K33" s="191">
        <f>'кс-2 №1'!H61</f>
        <v>424000</v>
      </c>
      <c r="L33" s="191">
        <f>K33*1.2</f>
        <v>508800</v>
      </c>
      <c r="M33" s="192">
        <v>1</v>
      </c>
      <c r="N33" s="193">
        <v>1</v>
      </c>
      <c r="O33" s="166"/>
      <c r="P33" s="166"/>
    </row>
    <row r="34" spans="1:17" ht="13.5" thickBot="1" x14ac:dyDescent="0.25">
      <c r="A34" s="194">
        <v>1</v>
      </c>
      <c r="B34" s="195">
        <v>2</v>
      </c>
      <c r="C34" s="196"/>
      <c r="D34" s="197"/>
      <c r="E34" s="194">
        <v>3</v>
      </c>
      <c r="F34" s="194">
        <v>4</v>
      </c>
      <c r="G34" s="194">
        <v>5</v>
      </c>
      <c r="H34" s="194">
        <v>6</v>
      </c>
      <c r="J34" s="190"/>
      <c r="K34" s="198"/>
      <c r="L34" s="191"/>
      <c r="M34" s="192"/>
      <c r="N34" s="193"/>
      <c r="O34" s="178"/>
      <c r="P34" s="166"/>
    </row>
    <row r="35" spans="1:17" ht="27" customHeight="1" thickBot="1" x14ac:dyDescent="0.25">
      <c r="A35" s="199"/>
      <c r="B35" s="200" t="s">
        <v>116</v>
      </c>
      <c r="C35" s="201"/>
      <c r="D35" s="202"/>
      <c r="E35" s="203" t="s">
        <v>117</v>
      </c>
      <c r="F35" s="204">
        <f>F36</f>
        <v>424000</v>
      </c>
      <c r="G35" s="204">
        <f>G36</f>
        <v>424000</v>
      </c>
      <c r="H35" s="204">
        <f>H36</f>
        <v>424000</v>
      </c>
      <c r="I35" s="111"/>
      <c r="J35" s="205"/>
      <c r="K35" s="206"/>
      <c r="L35" s="206"/>
      <c r="M35" s="207"/>
      <c r="N35" s="208"/>
      <c r="O35" s="178"/>
      <c r="P35" s="178"/>
      <c r="Q35" s="209"/>
    </row>
    <row r="36" spans="1:17" ht="18.75" customHeight="1" x14ac:dyDescent="0.2">
      <c r="A36" s="210" t="s">
        <v>118</v>
      </c>
      <c r="B36" s="211" t="s">
        <v>119</v>
      </c>
      <c r="C36" s="212"/>
      <c r="D36" s="213"/>
      <c r="E36" s="183"/>
      <c r="F36" s="214">
        <f>G36</f>
        <v>424000</v>
      </c>
      <c r="G36" s="215">
        <f>H36</f>
        <v>424000</v>
      </c>
      <c r="H36" s="216">
        <f>K33</f>
        <v>424000</v>
      </c>
      <c r="I36" s="111"/>
      <c r="J36" s="217"/>
      <c r="K36" s="218"/>
      <c r="L36" s="218"/>
      <c r="M36" s="219"/>
      <c r="N36" s="220"/>
      <c r="O36" s="178"/>
      <c r="P36" s="221"/>
    </row>
    <row r="37" spans="1:17" hidden="1" x14ac:dyDescent="0.2">
      <c r="A37" s="210" t="s">
        <v>120</v>
      </c>
      <c r="B37" s="211" t="s">
        <v>119</v>
      </c>
      <c r="C37" s="212"/>
      <c r="D37" s="213"/>
      <c r="E37" s="183"/>
      <c r="F37" s="214">
        <f t="shared" ref="F37:G41" si="0">G37</f>
        <v>0</v>
      </c>
      <c r="G37" s="215">
        <f t="shared" si="0"/>
        <v>0</v>
      </c>
      <c r="H37" s="222">
        <f>SUM(I37:Q37)</f>
        <v>0</v>
      </c>
      <c r="I37" s="111"/>
      <c r="J37" s="223"/>
      <c r="K37" s="224"/>
      <c r="L37" s="224"/>
      <c r="M37" s="225"/>
      <c r="N37" s="193"/>
      <c r="O37" s="166"/>
      <c r="P37" s="166"/>
    </row>
    <row r="38" spans="1:17" hidden="1" x14ac:dyDescent="0.2">
      <c r="A38" s="210" t="s">
        <v>121</v>
      </c>
      <c r="B38" s="211" t="s">
        <v>122</v>
      </c>
      <c r="C38" s="212"/>
      <c r="D38" s="213"/>
      <c r="E38" s="183"/>
      <c r="F38" s="214">
        <f t="shared" si="0"/>
        <v>0</v>
      </c>
      <c r="G38" s="215">
        <f t="shared" si="0"/>
        <v>0</v>
      </c>
      <c r="H38" s="222">
        <f>SUM(I38:Q38)</f>
        <v>0</v>
      </c>
      <c r="I38" s="111"/>
      <c r="J38" s="223"/>
      <c r="K38" s="224"/>
      <c r="L38" s="224"/>
      <c r="M38" s="225"/>
      <c r="N38" s="193"/>
      <c r="O38" s="226"/>
      <c r="P38" s="226"/>
    </row>
    <row r="39" spans="1:17" hidden="1" x14ac:dyDescent="0.2">
      <c r="A39" s="210" t="s">
        <v>86</v>
      </c>
      <c r="B39" s="211" t="s">
        <v>123</v>
      </c>
      <c r="C39" s="212"/>
      <c r="D39" s="213"/>
      <c r="E39" s="183"/>
      <c r="F39" s="214"/>
      <c r="G39" s="215"/>
      <c r="H39" s="222"/>
      <c r="I39" s="111"/>
      <c r="J39" s="223"/>
      <c r="K39" s="224"/>
      <c r="L39" s="224"/>
      <c r="M39" s="225"/>
      <c r="N39" s="192"/>
      <c r="O39" s="178"/>
      <c r="P39" s="178"/>
    </row>
    <row r="40" spans="1:17" hidden="1" x14ac:dyDescent="0.2">
      <c r="A40" s="210" t="s">
        <v>86</v>
      </c>
      <c r="B40" s="211" t="s">
        <v>124</v>
      </c>
      <c r="C40" s="212"/>
      <c r="D40" s="213"/>
      <c r="E40" s="183"/>
      <c r="F40" s="214"/>
      <c r="G40" s="215"/>
      <c r="H40" s="222"/>
      <c r="I40" s="111"/>
      <c r="J40" s="223"/>
      <c r="K40" s="224"/>
      <c r="L40" s="224"/>
      <c r="M40" s="225"/>
      <c r="N40" s="192"/>
      <c r="O40" s="166"/>
      <c r="P40" s="166"/>
    </row>
    <row r="41" spans="1:17" hidden="1" x14ac:dyDescent="0.2">
      <c r="A41" s="210" t="s">
        <v>125</v>
      </c>
      <c r="B41" s="211" t="s">
        <v>126</v>
      </c>
      <c r="C41" s="212"/>
      <c r="D41" s="213"/>
      <c r="E41" s="183"/>
      <c r="F41" s="214">
        <f t="shared" si="0"/>
        <v>0</v>
      </c>
      <c r="G41" s="215">
        <f t="shared" si="0"/>
        <v>0</v>
      </c>
      <c r="H41" s="222">
        <f>SUM(I41:Q41)</f>
        <v>0</v>
      </c>
      <c r="I41" s="111"/>
      <c r="J41" s="223"/>
      <c r="K41" s="224"/>
      <c r="L41" s="224"/>
      <c r="M41" s="225"/>
      <c r="N41" s="193"/>
      <c r="O41" s="166"/>
      <c r="P41" s="166"/>
    </row>
    <row r="42" spans="1:17" ht="14.25" customHeight="1" x14ac:dyDescent="0.2">
      <c r="A42" s="227"/>
      <c r="E42" s="228" t="s">
        <v>127</v>
      </c>
      <c r="F42" s="228"/>
      <c r="G42" s="228"/>
      <c r="H42" s="229">
        <f>H35</f>
        <v>424000</v>
      </c>
      <c r="I42" s="111"/>
      <c r="J42" s="223"/>
      <c r="K42" s="224"/>
      <c r="L42" s="224"/>
      <c r="M42" s="192"/>
      <c r="N42" s="192"/>
      <c r="O42" s="178"/>
      <c r="P42" s="221"/>
    </row>
    <row r="43" spans="1:17" ht="14.25" customHeight="1" x14ac:dyDescent="0.2">
      <c r="A43" s="227"/>
      <c r="E43" s="228" t="s">
        <v>128</v>
      </c>
      <c r="F43" s="228"/>
      <c r="G43" s="228"/>
      <c r="H43" s="229">
        <f>ROUND(H42*0.2,2)</f>
        <v>84800</v>
      </c>
      <c r="I43" s="111"/>
      <c r="J43" s="223"/>
      <c r="K43" s="224"/>
      <c r="L43" s="224"/>
      <c r="M43" s="225"/>
      <c r="N43" s="230"/>
      <c r="O43" s="178"/>
      <c r="P43" s="166"/>
    </row>
    <row r="44" spans="1:17" ht="14.25" customHeight="1" x14ac:dyDescent="0.2">
      <c r="A44" s="227"/>
      <c r="E44" s="228" t="s">
        <v>129</v>
      </c>
      <c r="F44" s="228"/>
      <c r="G44" s="228"/>
      <c r="H44" s="229">
        <f>H42+H43</f>
        <v>508800</v>
      </c>
      <c r="I44" s="111"/>
      <c r="J44" s="231"/>
      <c r="K44" s="232"/>
      <c r="L44" s="232"/>
      <c r="M44" s="233"/>
      <c r="N44" s="234"/>
      <c r="O44" s="166"/>
      <c r="P44" s="166"/>
    </row>
    <row r="45" spans="1:17" ht="12.75" hidden="1" customHeight="1" x14ac:dyDescent="0.2">
      <c r="A45" s="235"/>
      <c r="B45" s="236"/>
      <c r="C45" s="236"/>
      <c r="D45" s="237"/>
      <c r="E45" s="183"/>
      <c r="F45" s="238"/>
      <c r="G45" s="239"/>
      <c r="H45" s="240"/>
      <c r="I45" s="111"/>
      <c r="J45" s="231"/>
      <c r="K45" s="232"/>
      <c r="L45" s="232"/>
      <c r="M45" s="233"/>
      <c r="N45" s="234"/>
      <c r="O45" s="166"/>
      <c r="P45" s="166"/>
    </row>
    <row r="46" spans="1:17" ht="12.75" hidden="1" customHeight="1" x14ac:dyDescent="0.2">
      <c r="A46" s="235" t="s">
        <v>130</v>
      </c>
      <c r="B46" s="241"/>
      <c r="C46" s="241"/>
      <c r="D46" s="242" t="s">
        <v>131</v>
      </c>
      <c r="E46" s="183"/>
      <c r="F46" s="222" t="e">
        <v>#REF!</v>
      </c>
      <c r="G46" s="215" t="e">
        <v>#REF!</v>
      </c>
      <c r="H46" s="243">
        <v>68388.36</v>
      </c>
      <c r="I46" s="111"/>
      <c r="J46" s="231"/>
      <c r="K46" s="232"/>
      <c r="L46" s="232"/>
      <c r="M46" s="233"/>
      <c r="N46" s="234"/>
      <c r="O46" s="166"/>
      <c r="P46" s="166"/>
    </row>
    <row r="47" spans="1:17" ht="12.75" hidden="1" customHeight="1" x14ac:dyDescent="0.2">
      <c r="A47" s="115"/>
      <c r="B47" s="244"/>
      <c r="C47" s="244"/>
      <c r="D47" s="245" t="s">
        <v>132</v>
      </c>
      <c r="E47" s="118"/>
      <c r="F47" s="246"/>
      <c r="G47" s="215" t="e">
        <v>#REF!</v>
      </c>
      <c r="H47" s="247">
        <v>437891.54</v>
      </c>
      <c r="I47" s="111"/>
      <c r="J47" s="231"/>
      <c r="K47" s="232"/>
      <c r="L47" s="232"/>
      <c r="M47" s="233"/>
      <c r="N47" s="234"/>
      <c r="O47" s="166"/>
      <c r="P47" s="166"/>
    </row>
    <row r="48" spans="1:17" ht="12.75" hidden="1" customHeight="1" x14ac:dyDescent="0.2">
      <c r="A48" s="115"/>
      <c r="B48" s="244"/>
      <c r="C48" s="244"/>
      <c r="D48" s="245" t="s">
        <v>133</v>
      </c>
      <c r="E48" s="118"/>
      <c r="F48" s="246"/>
      <c r="G48" s="215">
        <v>0</v>
      </c>
      <c r="H48" s="247">
        <v>0</v>
      </c>
      <c r="I48" s="111"/>
      <c r="J48" s="231"/>
      <c r="K48" s="232"/>
      <c r="L48" s="232"/>
      <c r="M48" s="233"/>
      <c r="N48" s="234"/>
      <c r="O48" s="166"/>
      <c r="P48" s="166"/>
    </row>
    <row r="49" spans="1:16" ht="12.75" hidden="1" customHeight="1" x14ac:dyDescent="0.2">
      <c r="A49" s="115"/>
      <c r="B49" s="244"/>
      <c r="C49" s="244"/>
      <c r="D49" s="245" t="s">
        <v>131</v>
      </c>
      <c r="E49" s="118"/>
      <c r="F49" s="246"/>
      <c r="G49" s="215">
        <v>0</v>
      </c>
      <c r="H49" s="247">
        <v>0</v>
      </c>
      <c r="I49" s="111"/>
      <c r="J49" s="231"/>
      <c r="K49" s="232"/>
      <c r="L49" s="232"/>
      <c r="M49" s="233"/>
      <c r="N49" s="234"/>
      <c r="O49" s="166"/>
      <c r="P49" s="166"/>
    </row>
    <row r="50" spans="1:16" ht="12.75" hidden="1" customHeight="1" x14ac:dyDescent="0.2">
      <c r="A50" s="115"/>
      <c r="B50" s="244"/>
      <c r="C50" s="244"/>
      <c r="D50" s="245" t="s">
        <v>134</v>
      </c>
      <c r="E50" s="118"/>
      <c r="F50" s="246"/>
      <c r="G50" s="215">
        <v>0</v>
      </c>
      <c r="H50" s="243">
        <v>0</v>
      </c>
      <c r="I50" s="111"/>
      <c r="J50" s="231"/>
      <c r="K50" s="232"/>
      <c r="L50" s="232"/>
      <c r="M50" s="233"/>
      <c r="N50" s="234"/>
      <c r="O50" s="166"/>
      <c r="P50" s="166"/>
    </row>
    <row r="51" spans="1:16" ht="12.75" hidden="1" customHeight="1" x14ac:dyDescent="0.2">
      <c r="A51" s="210" t="s">
        <v>135</v>
      </c>
      <c r="B51" s="248"/>
      <c r="C51" s="248"/>
      <c r="D51" s="237" t="s">
        <v>131</v>
      </c>
      <c r="E51" s="183"/>
      <c r="F51" s="249">
        <v>0</v>
      </c>
      <c r="G51" s="250">
        <v>0</v>
      </c>
      <c r="H51" s="240">
        <v>0</v>
      </c>
      <c r="I51" s="111"/>
      <c r="J51" s="231"/>
      <c r="K51" s="232"/>
      <c r="L51" s="232"/>
      <c r="M51" s="233"/>
      <c r="N51" s="234"/>
      <c r="O51" s="166"/>
      <c r="P51" s="166"/>
    </row>
    <row r="52" spans="1:16" ht="13.5" hidden="1" customHeight="1" x14ac:dyDescent="0.2">
      <c r="A52" s="210"/>
      <c r="B52" s="248"/>
      <c r="C52" s="248"/>
      <c r="D52" s="237"/>
      <c r="E52" s="183"/>
      <c r="F52" s="251"/>
      <c r="G52" s="215"/>
      <c r="H52" s="243"/>
      <c r="I52" s="111"/>
      <c r="J52" s="231"/>
      <c r="K52" s="232"/>
      <c r="L52" s="232"/>
      <c r="M52" s="233"/>
      <c r="N52" s="234"/>
      <c r="O52" s="166"/>
      <c r="P52" s="166"/>
    </row>
    <row r="53" spans="1:16" ht="12.75" hidden="1" customHeight="1" x14ac:dyDescent="0.2">
      <c r="A53" s="210" t="s">
        <v>136</v>
      </c>
      <c r="B53" s="248"/>
      <c r="C53" s="248"/>
      <c r="D53" s="237" t="s">
        <v>137</v>
      </c>
      <c r="E53" s="183"/>
      <c r="F53" s="251">
        <v>0</v>
      </c>
      <c r="G53" s="215">
        <v>0</v>
      </c>
      <c r="H53" s="243">
        <v>0</v>
      </c>
      <c r="I53" s="111"/>
      <c r="J53" s="231"/>
      <c r="K53" s="232"/>
      <c r="L53" s="232"/>
      <c r="M53" s="233"/>
      <c r="N53" s="234"/>
      <c r="O53" s="166"/>
      <c r="P53" s="166"/>
    </row>
    <row r="54" spans="1:16" ht="15.75" hidden="1" customHeight="1" x14ac:dyDescent="0.2">
      <c r="A54" s="210"/>
      <c r="B54" s="248"/>
      <c r="C54" s="248"/>
      <c r="D54" s="237" t="s">
        <v>138</v>
      </c>
      <c r="E54" s="183"/>
      <c r="F54" s="251">
        <v>0</v>
      </c>
      <c r="G54" s="239">
        <v>0</v>
      </c>
      <c r="H54" s="252">
        <v>0</v>
      </c>
      <c r="I54" s="111"/>
      <c r="J54" s="231"/>
      <c r="K54" s="232"/>
      <c r="L54" s="232"/>
      <c r="M54" s="233"/>
      <c r="N54" s="234"/>
      <c r="O54" s="166"/>
      <c r="P54" s="166"/>
    </row>
    <row r="55" spans="1:16" ht="15.75" hidden="1" customHeight="1" x14ac:dyDescent="0.2">
      <c r="A55" s="210"/>
      <c r="B55" s="248"/>
      <c r="C55" s="248"/>
      <c r="D55" s="237"/>
      <c r="E55" s="183"/>
      <c r="F55" s="253"/>
      <c r="G55" s="254"/>
      <c r="H55" s="255"/>
      <c r="I55" s="111"/>
      <c r="J55" s="231"/>
      <c r="K55" s="232"/>
      <c r="L55" s="232"/>
      <c r="M55" s="233"/>
      <c r="N55" s="234"/>
      <c r="O55" s="166"/>
      <c r="P55" s="166"/>
    </row>
    <row r="56" spans="1:16" ht="15.75" hidden="1" customHeight="1" x14ac:dyDescent="0.2">
      <c r="A56" s="115" t="s">
        <v>139</v>
      </c>
      <c r="B56" s="256"/>
      <c r="C56" s="256"/>
      <c r="D56" s="257" t="s">
        <v>131</v>
      </c>
      <c r="E56" s="118"/>
      <c r="F56" s="251">
        <v>0</v>
      </c>
      <c r="G56" s="215">
        <v>0</v>
      </c>
      <c r="H56" s="243">
        <v>0</v>
      </c>
      <c r="I56" s="111"/>
      <c r="J56" s="231"/>
      <c r="K56" s="232"/>
      <c r="L56" s="232"/>
      <c r="M56" s="233"/>
      <c r="N56" s="234"/>
      <c r="O56" s="166"/>
      <c r="P56" s="166"/>
    </row>
    <row r="57" spans="1:16" ht="12.75" hidden="1" customHeight="1" x14ac:dyDescent="0.2">
      <c r="A57" s="115"/>
      <c r="B57" s="256"/>
      <c r="C57" s="256"/>
      <c r="D57" s="257"/>
      <c r="E57" s="118"/>
      <c r="F57" s="251"/>
      <c r="G57" s="215"/>
      <c r="H57" s="243"/>
      <c r="I57" s="111"/>
      <c r="J57" s="231"/>
      <c r="K57" s="232"/>
      <c r="L57" s="232"/>
      <c r="M57" s="233"/>
      <c r="N57" s="258"/>
    </row>
    <row r="58" spans="1:16" ht="12.75" hidden="1" customHeight="1" x14ac:dyDescent="0.2">
      <c r="A58" s="115" t="s">
        <v>136</v>
      </c>
      <c r="B58" s="256"/>
      <c r="C58" s="256"/>
      <c r="D58" s="257" t="s">
        <v>140</v>
      </c>
      <c r="E58" s="118"/>
      <c r="F58" s="251">
        <v>401728.83</v>
      </c>
      <c r="G58" s="215">
        <v>401728.83</v>
      </c>
      <c r="H58" s="243">
        <v>401728.83</v>
      </c>
      <c r="I58" s="111"/>
      <c r="J58" s="231"/>
      <c r="K58" s="232"/>
      <c r="L58" s="232"/>
      <c r="M58" s="233"/>
      <c r="N58" s="258"/>
    </row>
    <row r="59" spans="1:16" ht="12.75" hidden="1" customHeight="1" x14ac:dyDescent="0.2">
      <c r="A59" s="115"/>
      <c r="B59" s="256"/>
      <c r="C59" s="256"/>
      <c r="D59" s="257"/>
      <c r="E59" s="118"/>
      <c r="F59" s="253"/>
      <c r="G59" s="259"/>
      <c r="H59" s="260"/>
      <c r="I59" s="111"/>
      <c r="J59" s="231"/>
      <c r="K59" s="232"/>
      <c r="L59" s="232"/>
      <c r="M59" s="233"/>
      <c r="N59" s="258"/>
    </row>
    <row r="60" spans="1:16" ht="12.75" hidden="1" customHeight="1" x14ac:dyDescent="0.2">
      <c r="A60" s="115" t="s">
        <v>139</v>
      </c>
      <c r="B60" s="256"/>
      <c r="C60" s="256"/>
      <c r="D60" s="257" t="s">
        <v>131</v>
      </c>
      <c r="E60" s="118"/>
      <c r="F60" s="251">
        <v>72311.19</v>
      </c>
      <c r="G60" s="215">
        <v>72311.19</v>
      </c>
      <c r="H60" s="243">
        <v>72311.19</v>
      </c>
      <c r="I60" s="111"/>
      <c r="J60" s="231"/>
      <c r="K60" s="232"/>
      <c r="L60" s="232"/>
      <c r="M60" s="233"/>
      <c r="N60" s="258"/>
    </row>
    <row r="61" spans="1:16" ht="12.75" hidden="1" customHeight="1" x14ac:dyDescent="0.2">
      <c r="A61" s="115"/>
      <c r="B61" s="256"/>
      <c r="C61" s="256"/>
      <c r="D61" s="257"/>
      <c r="E61" s="118"/>
      <c r="F61" s="253"/>
      <c r="G61" s="259"/>
      <c r="H61" s="260"/>
      <c r="I61" s="111"/>
      <c r="J61" s="231"/>
      <c r="K61" s="232"/>
      <c r="L61" s="232"/>
      <c r="M61" s="233"/>
      <c r="N61" s="258"/>
    </row>
    <row r="62" spans="1:16" ht="12.75" hidden="1" customHeight="1" x14ac:dyDescent="0.2">
      <c r="A62" s="115"/>
      <c r="B62" s="256"/>
      <c r="C62" s="256"/>
      <c r="D62" s="257"/>
      <c r="E62" s="118"/>
      <c r="F62" s="164"/>
      <c r="G62" s="261"/>
      <c r="H62" s="243"/>
      <c r="I62" s="111"/>
      <c r="J62" s="231"/>
      <c r="K62" s="232"/>
      <c r="L62" s="232"/>
      <c r="M62" s="233"/>
      <c r="N62" s="258"/>
    </row>
    <row r="63" spans="1:16" ht="12.75" hidden="1" customHeight="1" x14ac:dyDescent="0.2">
      <c r="A63" s="262"/>
      <c r="B63" s="263"/>
      <c r="C63" s="263"/>
      <c r="D63" s="264"/>
      <c r="E63" s="173"/>
      <c r="F63" s="265"/>
      <c r="G63" s="265"/>
      <c r="H63" s="266"/>
      <c r="I63" s="111"/>
      <c r="J63" s="231"/>
      <c r="K63" s="232"/>
      <c r="L63" s="232"/>
      <c r="M63" s="233"/>
      <c r="N63" s="258"/>
    </row>
    <row r="64" spans="1:16" ht="12.75" hidden="1" customHeight="1" x14ac:dyDescent="0.2">
      <c r="A64" s="115"/>
      <c r="B64" s="256"/>
      <c r="C64" s="256"/>
      <c r="D64" s="257" t="s">
        <v>141</v>
      </c>
      <c r="E64" s="118"/>
      <c r="F64" s="267"/>
      <c r="G64" s="268">
        <v>0</v>
      </c>
      <c r="H64" s="269">
        <v>0</v>
      </c>
      <c r="I64" s="111"/>
      <c r="J64" s="231"/>
      <c r="K64" s="232"/>
      <c r="L64" s="232"/>
      <c r="M64" s="233"/>
      <c r="N64" s="258"/>
    </row>
    <row r="65" spans="1:14" ht="12.75" hidden="1" customHeight="1" x14ac:dyDescent="0.2">
      <c r="A65" s="115"/>
      <c r="B65" s="256"/>
      <c r="C65" s="256"/>
      <c r="D65" s="257" t="s">
        <v>131</v>
      </c>
      <c r="E65" s="118"/>
      <c r="F65" s="270"/>
      <c r="G65" s="271">
        <v>0</v>
      </c>
      <c r="H65" s="272">
        <v>0</v>
      </c>
      <c r="I65" s="111"/>
      <c r="J65" s="231"/>
      <c r="K65" s="232"/>
      <c r="L65" s="232"/>
      <c r="M65" s="233"/>
      <c r="N65" s="258"/>
    </row>
    <row r="66" spans="1:14" ht="12.75" hidden="1" customHeight="1" x14ac:dyDescent="0.2">
      <c r="A66" s="115"/>
      <c r="B66" s="256"/>
      <c r="C66" s="256"/>
      <c r="D66" s="257" t="s">
        <v>142</v>
      </c>
      <c r="E66" s="118"/>
      <c r="F66" s="270"/>
      <c r="G66" s="271">
        <v>0</v>
      </c>
      <c r="H66" s="272">
        <v>0</v>
      </c>
      <c r="I66" s="111"/>
      <c r="J66" s="231"/>
      <c r="K66" s="232"/>
      <c r="L66" s="232"/>
      <c r="M66" s="233"/>
      <c r="N66" s="258"/>
    </row>
    <row r="67" spans="1:14" ht="12.75" hidden="1" customHeight="1" x14ac:dyDescent="0.2">
      <c r="A67" s="115"/>
      <c r="B67" s="256"/>
      <c r="C67" s="256"/>
      <c r="D67" s="257" t="s">
        <v>143</v>
      </c>
      <c r="E67" s="173"/>
      <c r="F67" s="270"/>
      <c r="G67" s="271">
        <v>0</v>
      </c>
      <c r="H67" s="272">
        <v>0</v>
      </c>
      <c r="I67" s="111"/>
      <c r="J67" s="231"/>
      <c r="K67" s="232"/>
      <c r="L67" s="232"/>
      <c r="M67" s="233"/>
      <c r="N67" s="258"/>
    </row>
    <row r="68" spans="1:14" ht="12.75" hidden="1" customHeight="1" x14ac:dyDescent="0.2">
      <c r="A68" s="115"/>
      <c r="B68" s="256"/>
      <c r="C68" s="256"/>
      <c r="D68" s="257" t="s">
        <v>131</v>
      </c>
      <c r="E68" s="118"/>
      <c r="F68" s="273"/>
      <c r="G68" s="274">
        <v>0</v>
      </c>
      <c r="H68" s="275">
        <v>0</v>
      </c>
      <c r="I68" s="111"/>
      <c r="J68" s="231"/>
      <c r="K68" s="232"/>
      <c r="L68" s="232"/>
      <c r="M68" s="233"/>
      <c r="N68" s="258"/>
    </row>
    <row r="69" spans="1:14" ht="12.75" hidden="1" customHeight="1" x14ac:dyDescent="0.2">
      <c r="A69" s="276"/>
      <c r="B69" s="262"/>
      <c r="C69" s="262"/>
      <c r="D69" s="242" t="s">
        <v>144</v>
      </c>
      <c r="E69" s="173"/>
      <c r="F69" s="277"/>
      <c r="G69" s="268">
        <v>0</v>
      </c>
      <c r="H69" s="272">
        <v>0</v>
      </c>
      <c r="I69" s="111"/>
      <c r="J69" s="231"/>
      <c r="K69" s="232"/>
      <c r="L69" s="232"/>
      <c r="M69" s="233"/>
      <c r="N69" s="258"/>
    </row>
    <row r="70" spans="1:14" ht="12.75" hidden="1" customHeight="1" x14ac:dyDescent="0.2">
      <c r="A70" s="115"/>
      <c r="B70" s="244"/>
      <c r="C70" s="244"/>
      <c r="D70" s="245" t="s">
        <v>145</v>
      </c>
      <c r="E70" s="118"/>
      <c r="F70" s="270"/>
      <c r="G70" s="271">
        <v>0</v>
      </c>
      <c r="H70" s="272">
        <v>0</v>
      </c>
      <c r="I70" s="111"/>
      <c r="J70" s="231"/>
      <c r="K70" s="232"/>
      <c r="L70" s="232"/>
      <c r="M70" s="233"/>
      <c r="N70" s="258"/>
    </row>
    <row r="71" spans="1:14" ht="12.75" hidden="1" customHeight="1" x14ac:dyDescent="0.2">
      <c r="A71" s="115"/>
      <c r="B71" s="244"/>
      <c r="C71" s="244"/>
      <c r="D71" s="245" t="s">
        <v>131</v>
      </c>
      <c r="E71" s="118"/>
      <c r="F71" s="270"/>
      <c r="G71" s="271">
        <v>0</v>
      </c>
      <c r="H71" s="272">
        <v>0</v>
      </c>
      <c r="I71" s="111"/>
      <c r="J71" s="231"/>
      <c r="K71" s="232"/>
      <c r="L71" s="232"/>
      <c r="M71" s="233"/>
      <c r="N71" s="258"/>
    </row>
    <row r="72" spans="1:14" ht="12.75" hidden="1" customHeight="1" x14ac:dyDescent="0.2">
      <c r="A72" s="115"/>
      <c r="B72" s="244"/>
      <c r="C72" s="244"/>
      <c r="D72" s="245" t="s">
        <v>146</v>
      </c>
      <c r="E72" s="118"/>
      <c r="F72" s="270"/>
      <c r="G72" s="271">
        <v>0</v>
      </c>
      <c r="H72" s="272">
        <v>0</v>
      </c>
      <c r="I72" s="111"/>
      <c r="J72" s="231"/>
      <c r="K72" s="232"/>
      <c r="L72" s="232"/>
      <c r="M72" s="233"/>
      <c r="N72" s="258"/>
    </row>
    <row r="73" spans="1:14" ht="12.75" hidden="1" customHeight="1" x14ac:dyDescent="0.2">
      <c r="A73" s="276"/>
      <c r="B73" s="263"/>
      <c r="C73" s="263"/>
      <c r="D73" s="264" t="s">
        <v>147</v>
      </c>
      <c r="E73" s="173"/>
      <c r="F73" s="277"/>
      <c r="G73" s="268">
        <v>0</v>
      </c>
      <c r="H73" s="269">
        <v>0</v>
      </c>
      <c r="I73" s="111"/>
      <c r="J73" s="231"/>
      <c r="K73" s="232"/>
      <c r="L73" s="232"/>
      <c r="M73" s="233"/>
      <c r="N73" s="258"/>
    </row>
    <row r="74" spans="1:14" ht="12.75" hidden="1" customHeight="1" x14ac:dyDescent="0.2">
      <c r="A74" s="276"/>
      <c r="B74" s="263"/>
      <c r="C74" s="263"/>
      <c r="D74" s="264" t="s">
        <v>131</v>
      </c>
      <c r="E74" s="173"/>
      <c r="F74" s="277"/>
      <c r="G74" s="268">
        <v>0</v>
      </c>
      <c r="H74" s="269">
        <v>0</v>
      </c>
      <c r="I74" s="111"/>
      <c r="J74" s="231"/>
      <c r="K74" s="232"/>
      <c r="L74" s="232"/>
      <c r="M74" s="233"/>
      <c r="N74" s="258"/>
    </row>
    <row r="75" spans="1:14" ht="12.75" hidden="1" customHeight="1" x14ac:dyDescent="0.2">
      <c r="A75" s="276"/>
      <c r="B75" s="263"/>
      <c r="C75" s="263"/>
      <c r="D75" s="264" t="s">
        <v>148</v>
      </c>
      <c r="E75" s="173"/>
      <c r="F75" s="277"/>
      <c r="G75" s="268">
        <v>0</v>
      </c>
      <c r="H75" s="269">
        <v>0</v>
      </c>
      <c r="I75" s="111"/>
      <c r="J75" s="231"/>
      <c r="K75" s="232"/>
      <c r="L75" s="232"/>
      <c r="M75" s="233"/>
      <c r="N75" s="258"/>
    </row>
    <row r="76" spans="1:14" ht="12.75" hidden="1" customHeight="1" x14ac:dyDescent="0.2">
      <c r="A76" s="278" t="s">
        <v>149</v>
      </c>
      <c r="B76" s="279"/>
      <c r="C76" s="279"/>
      <c r="D76" s="280" t="s">
        <v>150</v>
      </c>
      <c r="E76" s="281"/>
      <c r="F76" s="282"/>
      <c r="G76" s="283" t="e">
        <v>#REF!</v>
      </c>
      <c r="H76" s="284"/>
      <c r="I76" s="111"/>
      <c r="J76" s="231"/>
      <c r="K76" s="232"/>
      <c r="L76" s="232"/>
      <c r="M76" s="233"/>
      <c r="N76" s="258"/>
    </row>
    <row r="77" spans="1:14" ht="13.5" hidden="1" customHeight="1" x14ac:dyDescent="0.2">
      <c r="A77" s="154"/>
      <c r="B77" s="154"/>
      <c r="C77" s="154"/>
      <c r="F77" s="154"/>
      <c r="G77" s="132" t="s">
        <v>151</v>
      </c>
      <c r="H77" s="285">
        <v>379935.31</v>
      </c>
      <c r="I77" s="111"/>
      <c r="J77" s="231"/>
      <c r="K77" s="232"/>
      <c r="L77" s="232"/>
      <c r="M77" s="233"/>
      <c r="N77" s="258"/>
    </row>
    <row r="78" spans="1:14" ht="13.5" hidden="1" customHeight="1" x14ac:dyDescent="0.2">
      <c r="F78" s="154"/>
      <c r="G78" s="132" t="s">
        <v>152</v>
      </c>
      <c r="H78" s="285">
        <v>68388.36</v>
      </c>
      <c r="I78" s="111"/>
      <c r="J78" s="231"/>
      <c r="K78" s="232"/>
      <c r="L78" s="232"/>
      <c r="M78" s="233"/>
      <c r="N78" s="258"/>
    </row>
    <row r="79" spans="1:14" ht="13.5" hidden="1" customHeight="1" x14ac:dyDescent="0.2">
      <c r="F79" s="286" t="s">
        <v>153</v>
      </c>
      <c r="G79" s="286"/>
      <c r="H79" s="285">
        <v>448323.67</v>
      </c>
      <c r="I79" s="111"/>
      <c r="J79" s="231"/>
      <c r="K79" s="232"/>
      <c r="L79" s="232"/>
      <c r="M79" s="233"/>
      <c r="N79" s="258"/>
    </row>
    <row r="80" spans="1:14" ht="12.75" hidden="1" customHeight="1" x14ac:dyDescent="0.2">
      <c r="F80" s="154"/>
      <c r="G80" s="154"/>
      <c r="H80" s="287"/>
      <c r="I80" s="111"/>
      <c r="J80" s="231"/>
      <c r="K80" s="232"/>
      <c r="L80" s="232"/>
      <c r="M80" s="233"/>
      <c r="N80" s="258"/>
    </row>
    <row r="81" spans="1:15" ht="15" customHeight="1" x14ac:dyDescent="0.2">
      <c r="E81" s="108" t="s">
        <v>218</v>
      </c>
      <c r="F81" s="154"/>
      <c r="G81" s="154"/>
      <c r="H81" s="541">
        <f>H44*0.7</f>
        <v>356160</v>
      </c>
      <c r="I81" s="111"/>
      <c r="J81" s="231"/>
      <c r="K81" s="232"/>
      <c r="L81" s="232"/>
      <c r="M81" s="233"/>
      <c r="N81" s="258"/>
    </row>
    <row r="82" spans="1:15" ht="13.5" thickBot="1" x14ac:dyDescent="0.25">
      <c r="E82" s="108" t="s">
        <v>219</v>
      </c>
      <c r="F82" s="154"/>
      <c r="G82" s="154"/>
      <c r="H82" s="229">
        <f>H44-H81</f>
        <v>152640</v>
      </c>
      <c r="I82" s="111"/>
      <c r="J82" s="288"/>
      <c r="K82" s="289"/>
      <c r="L82" s="289"/>
      <c r="M82" s="290"/>
      <c r="N82" s="291"/>
    </row>
    <row r="83" spans="1:15" ht="13.5" thickTop="1" x14ac:dyDescent="0.2">
      <c r="E83" s="108" t="s">
        <v>154</v>
      </c>
      <c r="F83" s="154"/>
      <c r="G83" s="154"/>
      <c r="H83" s="229">
        <f>H82/120*20</f>
        <v>25440</v>
      </c>
      <c r="I83" s="292"/>
      <c r="J83" s="293"/>
      <c r="K83" s="294">
        <f>SUM(K33:K82)</f>
        <v>424000</v>
      </c>
      <c r="L83" s="294">
        <f>SUM(L33:L82)</f>
        <v>508800</v>
      </c>
      <c r="M83" s="295"/>
      <c r="N83" s="296"/>
      <c r="O83" s="178">
        <f>F35-K83</f>
        <v>0</v>
      </c>
    </row>
    <row r="84" spans="1:15" x14ac:dyDescent="0.2">
      <c r="F84" s="154"/>
      <c r="G84" s="154"/>
      <c r="H84" s="287"/>
      <c r="I84" s="292"/>
      <c r="J84" s="297"/>
      <c r="N84" s="298"/>
    </row>
    <row r="85" spans="1:15" ht="15.75" x14ac:dyDescent="0.25">
      <c r="F85" s="154"/>
      <c r="G85" s="154"/>
      <c r="H85" s="287"/>
      <c r="I85" s="292"/>
      <c r="J85" s="297" t="s">
        <v>155</v>
      </c>
      <c r="K85" s="297"/>
      <c r="L85" s="299">
        <f>L31-L33-L34-L35-L36-L42-L43-L44-L81-L82</f>
        <v>4394750.4000000004</v>
      </c>
      <c r="N85" s="298"/>
    </row>
    <row r="86" spans="1:15" s="544" customFormat="1" ht="25.5" customHeight="1" x14ac:dyDescent="0.25">
      <c r="A86" s="542" t="s">
        <v>190</v>
      </c>
      <c r="B86" s="542"/>
      <c r="C86" s="567" t="s">
        <v>198</v>
      </c>
      <c r="D86" s="567"/>
      <c r="E86" s="567"/>
      <c r="F86" s="543"/>
      <c r="G86" s="543"/>
      <c r="H86" s="544" t="s">
        <v>199</v>
      </c>
      <c r="I86" s="545"/>
      <c r="J86" s="546"/>
      <c r="K86" s="547"/>
      <c r="L86" s="548"/>
      <c r="M86" s="547"/>
      <c r="N86" s="549"/>
    </row>
    <row r="87" spans="1:15" s="544" customFormat="1" ht="9.75" customHeight="1" x14ac:dyDescent="0.25">
      <c r="C87" s="562" t="s">
        <v>156</v>
      </c>
      <c r="D87" s="562"/>
      <c r="E87" s="562"/>
      <c r="F87" s="550" t="s">
        <v>157</v>
      </c>
      <c r="G87" s="550"/>
      <c r="H87" s="551" t="s">
        <v>158</v>
      </c>
      <c r="I87" s="552"/>
      <c r="J87" s="546"/>
      <c r="K87" s="547"/>
      <c r="L87" s="548"/>
      <c r="M87" s="547"/>
      <c r="N87" s="549"/>
    </row>
    <row r="88" spans="1:15" s="551" customFormat="1" ht="15.75" customHeight="1" x14ac:dyDescent="0.25">
      <c r="C88" s="563"/>
      <c r="D88" s="564"/>
      <c r="E88" s="564"/>
      <c r="F88" s="544"/>
      <c r="G88" s="544"/>
      <c r="H88" s="544"/>
      <c r="I88" s="545"/>
      <c r="J88" s="546"/>
      <c r="K88" s="554"/>
      <c r="L88" s="548"/>
      <c r="M88" s="547"/>
      <c r="N88" s="549"/>
    </row>
    <row r="89" spans="1:15" s="544" customFormat="1" ht="12.75" hidden="1" customHeight="1" x14ac:dyDescent="0.25">
      <c r="C89" s="116"/>
      <c r="D89" s="116"/>
      <c r="E89" s="116"/>
      <c r="J89" s="547"/>
      <c r="K89" s="547"/>
      <c r="L89" s="548"/>
      <c r="M89" s="547"/>
      <c r="N89" s="549"/>
    </row>
    <row r="90" spans="1:15" s="544" customFormat="1" ht="12.75" hidden="1" customHeight="1" x14ac:dyDescent="0.25">
      <c r="C90" s="116"/>
      <c r="D90" s="116"/>
      <c r="E90" s="116"/>
      <c r="J90" s="547"/>
      <c r="K90" s="547"/>
      <c r="L90" s="548"/>
      <c r="M90" s="547"/>
      <c r="N90" s="549"/>
    </row>
    <row r="91" spans="1:15" s="544" customFormat="1" x14ac:dyDescent="0.25">
      <c r="B91" s="555" t="s">
        <v>159</v>
      </c>
      <c r="C91" s="116"/>
      <c r="D91" s="116"/>
      <c r="E91" s="116"/>
      <c r="J91" s="547"/>
      <c r="K91" s="547"/>
      <c r="L91" s="548"/>
      <c r="M91" s="547"/>
      <c r="N91" s="549"/>
    </row>
    <row r="92" spans="1:15" s="544" customFormat="1" x14ac:dyDescent="0.25">
      <c r="C92" s="116"/>
      <c r="D92" s="116"/>
      <c r="E92" s="116"/>
      <c r="J92" s="547"/>
      <c r="K92" s="547"/>
      <c r="L92" s="548"/>
      <c r="M92" s="547"/>
    </row>
    <row r="93" spans="1:15" s="544" customFormat="1" x14ac:dyDescent="0.25">
      <c r="C93" s="116"/>
      <c r="D93" s="116"/>
      <c r="E93" s="116"/>
      <c r="J93" s="547"/>
      <c r="K93" s="547"/>
      <c r="L93" s="548"/>
      <c r="M93" s="547"/>
    </row>
    <row r="94" spans="1:15" s="544" customFormat="1" x14ac:dyDescent="0.25">
      <c r="C94" s="116"/>
      <c r="D94" s="116"/>
      <c r="E94" s="116"/>
      <c r="J94" s="547"/>
      <c r="K94" s="547"/>
      <c r="L94" s="548"/>
      <c r="M94" s="547"/>
    </row>
    <row r="95" spans="1:15" s="544" customFormat="1" x14ac:dyDescent="0.25">
      <c r="C95" s="565"/>
      <c r="D95" s="566"/>
      <c r="E95" s="566"/>
      <c r="F95" s="556"/>
      <c r="G95" s="556"/>
      <c r="H95" s="557"/>
      <c r="J95" s="547"/>
      <c r="K95" s="547"/>
      <c r="L95" s="547"/>
      <c r="M95" s="547"/>
    </row>
    <row r="96" spans="1:15" s="544" customFormat="1" ht="30.6" customHeight="1" x14ac:dyDescent="0.25">
      <c r="A96" s="542" t="s">
        <v>193</v>
      </c>
      <c r="B96" s="558"/>
      <c r="C96" s="568" t="s">
        <v>196</v>
      </c>
      <c r="D96" s="568"/>
      <c r="E96" s="568"/>
      <c r="F96" s="559"/>
      <c r="G96" s="559"/>
      <c r="H96" s="557" t="s">
        <v>197</v>
      </c>
      <c r="J96" s="547"/>
      <c r="K96" s="547"/>
      <c r="L96" s="547"/>
      <c r="M96" s="547"/>
    </row>
    <row r="97" spans="2:13" s="544" customFormat="1" x14ac:dyDescent="0.25">
      <c r="D97" s="560" t="s">
        <v>156</v>
      </c>
      <c r="E97" s="551"/>
      <c r="F97" s="550" t="s">
        <v>157</v>
      </c>
      <c r="G97" s="550"/>
      <c r="H97" s="561" t="s">
        <v>158</v>
      </c>
      <c r="J97" s="547"/>
      <c r="K97" s="547"/>
      <c r="L97" s="547"/>
      <c r="M97" s="547"/>
    </row>
    <row r="98" spans="2:13" s="544" customFormat="1" x14ac:dyDescent="0.25">
      <c r="D98" s="553" t="s">
        <v>160</v>
      </c>
      <c r="E98" s="553"/>
      <c r="J98" s="547"/>
      <c r="K98" s="547"/>
      <c r="L98" s="547"/>
      <c r="M98" s="547"/>
    </row>
    <row r="99" spans="2:13" s="544" customFormat="1" x14ac:dyDescent="0.25">
      <c r="B99" s="555" t="s">
        <v>159</v>
      </c>
      <c r="J99" s="547"/>
      <c r="K99" s="547"/>
      <c r="L99" s="547"/>
      <c r="M99" s="547"/>
    </row>
    <row r="100" spans="2:13" s="116" customFormat="1" x14ac:dyDescent="0.25">
      <c r="J100" s="548"/>
      <c r="K100" s="548"/>
      <c r="L100" s="548"/>
      <c r="M100" s="548"/>
    </row>
  </sheetData>
  <mergeCells count="36">
    <mergeCell ref="C95:E95"/>
    <mergeCell ref="F95:G95"/>
    <mergeCell ref="C96:E96"/>
    <mergeCell ref="F96:G96"/>
    <mergeCell ref="F97:G97"/>
    <mergeCell ref="D98:E98"/>
    <mergeCell ref="F79:G79"/>
    <mergeCell ref="C86:E86"/>
    <mergeCell ref="F86:G86"/>
    <mergeCell ref="C87:E87"/>
    <mergeCell ref="F87:G87"/>
    <mergeCell ref="D88:E88"/>
    <mergeCell ref="B39:D39"/>
    <mergeCell ref="B40:D40"/>
    <mergeCell ref="B41:D41"/>
    <mergeCell ref="E42:G42"/>
    <mergeCell ref="E43:G43"/>
    <mergeCell ref="E44:G44"/>
    <mergeCell ref="B34:D34"/>
    <mergeCell ref="B35:D35"/>
    <mergeCell ref="B36:D36"/>
    <mergeCell ref="B37:D37"/>
    <mergeCell ref="B38:D38"/>
    <mergeCell ref="O38:P38"/>
    <mergeCell ref="B30:D30"/>
    <mergeCell ref="J30:N30"/>
    <mergeCell ref="B31:D31"/>
    <mergeCell ref="J31:K31"/>
    <mergeCell ref="B32:D32"/>
    <mergeCell ref="B33:D33"/>
    <mergeCell ref="C7:F7"/>
    <mergeCell ref="C9:F9"/>
    <mergeCell ref="C11:F11"/>
    <mergeCell ref="C13:F13"/>
    <mergeCell ref="C14:F14"/>
    <mergeCell ref="G24:H24"/>
  </mergeCells>
  <pageMargins left="0.7" right="0.7" top="0.75" bottom="0.75" header="0.3" footer="0.3"/>
  <pageSetup paperSize="9" scale="74" orientation="portrait" horizontalDpi="1200" verticalDpi="1200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03B67-EA3F-4C8F-9D1C-1C0A715CC806}">
  <sheetPr>
    <tabColor rgb="FFFFFF00"/>
    <pageSetUpPr fitToPage="1"/>
  </sheetPr>
  <dimension ref="A1:AG69"/>
  <sheetViews>
    <sheetView view="pageBreakPreview" zoomScale="90" zoomScaleNormal="70" zoomScaleSheetLayoutView="90" workbookViewId="0">
      <selection activeCell="F19" sqref="F19:H19"/>
    </sheetView>
  </sheetViews>
  <sheetFormatPr defaultColWidth="9.140625" defaultRowHeight="15" outlineLevelRow="1" x14ac:dyDescent="0.25"/>
  <cols>
    <col min="1" max="1" width="22.140625" style="309" customWidth="1"/>
    <col min="2" max="2" width="69.28515625" style="308" customWidth="1"/>
    <col min="3" max="3" width="13.5703125" style="301" customWidth="1"/>
    <col min="4" max="4" width="17" style="301" bestFit="1" customWidth="1"/>
    <col min="5" max="5" width="18.85546875" style="301" bestFit="1" customWidth="1"/>
    <col min="6" max="6" width="17" style="301" bestFit="1" customWidth="1"/>
    <col min="7" max="7" width="17.5703125" style="301" bestFit="1" customWidth="1"/>
    <col min="8" max="8" width="18.7109375" style="301" bestFit="1" customWidth="1"/>
    <col min="9" max="16384" width="9.140625" style="300"/>
  </cols>
  <sheetData>
    <row r="1" spans="1:10" s="311" customFormat="1" x14ac:dyDescent="0.25">
      <c r="A1" s="383"/>
      <c r="B1" s="389"/>
      <c r="C1" s="381"/>
      <c r="D1" s="404"/>
      <c r="E1" s="397"/>
      <c r="F1" s="404"/>
      <c r="G1" s="397"/>
      <c r="H1" s="397"/>
    </row>
    <row r="2" spans="1:10" s="311" customFormat="1" x14ac:dyDescent="0.25">
      <c r="A2" s="383"/>
      <c r="B2" s="389"/>
      <c r="C2" s="381"/>
      <c r="D2" s="404"/>
      <c r="E2" s="397"/>
      <c r="F2" s="402" t="s">
        <v>69</v>
      </c>
      <c r="G2" s="401"/>
      <c r="H2" s="400"/>
    </row>
    <row r="3" spans="1:10" s="311" customFormat="1" x14ac:dyDescent="0.25">
      <c r="A3" s="383"/>
      <c r="B3" s="389"/>
      <c r="C3" s="381"/>
      <c r="D3" s="404"/>
      <c r="E3" s="403" t="s">
        <v>70</v>
      </c>
      <c r="F3" s="402" t="s">
        <v>186</v>
      </c>
      <c r="G3" s="401"/>
      <c r="H3" s="400"/>
    </row>
    <row r="4" spans="1:10" s="311" customFormat="1" x14ac:dyDescent="0.25">
      <c r="A4" s="383"/>
      <c r="B4" s="406"/>
      <c r="C4" s="381"/>
      <c r="D4" s="404"/>
      <c r="E4" s="403"/>
      <c r="F4" s="413"/>
      <c r="G4" s="412"/>
      <c r="H4" s="411"/>
    </row>
    <row r="5" spans="1:10" s="311" customFormat="1" ht="12.6" customHeight="1" x14ac:dyDescent="0.25">
      <c r="A5" s="415" t="s">
        <v>72</v>
      </c>
      <c r="B5" s="417"/>
      <c r="C5" s="381"/>
      <c r="D5" s="404"/>
      <c r="E5" s="403" t="s">
        <v>73</v>
      </c>
      <c r="F5" s="409"/>
      <c r="G5" s="408"/>
      <c r="H5" s="407"/>
    </row>
    <row r="6" spans="1:10" s="311" customFormat="1" x14ac:dyDescent="0.25">
      <c r="A6" s="383"/>
      <c r="B6" s="406" t="s">
        <v>185</v>
      </c>
      <c r="C6" s="381"/>
      <c r="D6" s="404"/>
      <c r="E6" s="403"/>
      <c r="F6" s="413"/>
      <c r="G6" s="412"/>
      <c r="H6" s="411"/>
    </row>
    <row r="7" spans="1:10" s="311" customFormat="1" ht="44.25" customHeight="1" x14ac:dyDescent="0.25">
      <c r="A7" s="569" t="s">
        <v>9</v>
      </c>
      <c r="B7" s="446" t="s">
        <v>191</v>
      </c>
      <c r="C7" s="416"/>
      <c r="D7" s="404"/>
      <c r="E7" s="403" t="s">
        <v>73</v>
      </c>
      <c r="F7" s="519">
        <v>58306175</v>
      </c>
      <c r="G7" s="520"/>
      <c r="H7" s="521"/>
    </row>
    <row r="8" spans="1:10" s="311" customFormat="1" x14ac:dyDescent="0.25">
      <c r="A8" s="383"/>
      <c r="B8" s="406" t="s">
        <v>185</v>
      </c>
      <c r="C8" s="381"/>
      <c r="D8" s="404"/>
      <c r="E8" s="403"/>
      <c r="F8" s="522"/>
      <c r="G8" s="523"/>
      <c r="H8" s="524"/>
    </row>
    <row r="9" spans="1:10" s="311" customFormat="1" ht="39.75" customHeight="1" x14ac:dyDescent="0.25">
      <c r="A9" s="569" t="s">
        <v>193</v>
      </c>
      <c r="B9" s="446" t="s">
        <v>220</v>
      </c>
      <c r="C9" s="381"/>
      <c r="D9" s="404"/>
      <c r="E9" s="403" t="s">
        <v>73</v>
      </c>
      <c r="F9" s="519" t="s">
        <v>192</v>
      </c>
      <c r="G9" s="520"/>
      <c r="H9" s="521"/>
    </row>
    <row r="10" spans="1:10" s="311" customFormat="1" ht="16.5" customHeight="1" x14ac:dyDescent="0.25">
      <c r="A10" s="383"/>
      <c r="B10" s="406" t="s">
        <v>185</v>
      </c>
      <c r="C10" s="381"/>
      <c r="D10" s="404"/>
      <c r="E10" s="397"/>
      <c r="F10" s="522"/>
      <c r="G10" s="523"/>
      <c r="H10" s="524"/>
    </row>
    <row r="11" spans="1:10" s="311" customFormat="1" ht="27.75" customHeight="1" x14ac:dyDescent="0.25">
      <c r="A11" s="383" t="s">
        <v>184</v>
      </c>
      <c r="B11" s="410" t="s">
        <v>77</v>
      </c>
      <c r="C11" s="381"/>
      <c r="D11" s="404"/>
      <c r="E11" s="397"/>
      <c r="F11" s="519"/>
      <c r="G11" s="520"/>
      <c r="H11" s="521"/>
    </row>
    <row r="12" spans="1:10" s="311" customFormat="1" x14ac:dyDescent="0.25">
      <c r="A12" s="383"/>
      <c r="B12" s="414" t="s">
        <v>183</v>
      </c>
      <c r="C12" s="381"/>
      <c r="D12" s="404"/>
      <c r="E12" s="397"/>
      <c r="F12" s="522"/>
      <c r="G12" s="523"/>
      <c r="H12" s="524"/>
    </row>
    <row r="13" spans="1:10" s="311" customFormat="1" ht="33.75" customHeight="1" x14ac:dyDescent="0.25">
      <c r="A13" s="383" t="s">
        <v>182</v>
      </c>
      <c r="B13" s="410" t="s">
        <v>181</v>
      </c>
      <c r="C13" s="381"/>
      <c r="D13" s="404"/>
      <c r="E13" s="397"/>
      <c r="F13" s="519"/>
      <c r="G13" s="520"/>
      <c r="H13" s="521"/>
    </row>
    <row r="14" spans="1:10" s="311" customFormat="1" x14ac:dyDescent="0.25">
      <c r="A14" s="383"/>
      <c r="B14" s="313" t="s">
        <v>180</v>
      </c>
      <c r="C14" s="381"/>
      <c r="D14" s="404"/>
      <c r="E14" s="403" t="s">
        <v>179</v>
      </c>
      <c r="F14" s="525"/>
      <c r="G14" s="526"/>
      <c r="H14" s="527"/>
    </row>
    <row r="15" spans="1:10" s="311" customFormat="1" ht="15" customHeight="1" x14ac:dyDescent="0.25">
      <c r="A15" s="383"/>
      <c r="B15" s="406"/>
      <c r="C15" s="381"/>
      <c r="D15" s="388" t="s">
        <v>178</v>
      </c>
      <c r="E15" s="387" t="s">
        <v>83</v>
      </c>
      <c r="F15" s="528" t="s">
        <v>194</v>
      </c>
      <c r="G15" s="529"/>
      <c r="H15" s="530"/>
      <c r="I15" s="405" t="s">
        <v>163</v>
      </c>
    </row>
    <row r="16" spans="1:10" s="311" customFormat="1" x14ac:dyDescent="0.25">
      <c r="A16" s="383"/>
      <c r="B16" s="389"/>
      <c r="C16" s="381"/>
      <c r="D16" s="404"/>
      <c r="E16" s="387" t="s">
        <v>84</v>
      </c>
      <c r="F16" s="531" t="s">
        <v>195</v>
      </c>
      <c r="G16" s="532"/>
      <c r="H16" s="533"/>
      <c r="J16" s="405" t="s">
        <v>163</v>
      </c>
    </row>
    <row r="17" spans="1:10" s="311" customFormat="1" x14ac:dyDescent="0.25">
      <c r="A17" s="383"/>
      <c r="B17" s="389"/>
      <c r="C17" s="381"/>
      <c r="D17" s="388" t="s">
        <v>85</v>
      </c>
      <c r="E17" s="390" t="s">
        <v>83</v>
      </c>
      <c r="F17" s="531" t="s">
        <v>86</v>
      </c>
      <c r="G17" s="532"/>
      <c r="H17" s="533"/>
      <c r="J17" s="405"/>
    </row>
    <row r="18" spans="1:10" s="311" customFormat="1" x14ac:dyDescent="0.25">
      <c r="A18" s="383"/>
      <c r="B18" s="389"/>
      <c r="C18" s="381"/>
      <c r="D18" s="404"/>
      <c r="E18" s="390" t="s">
        <v>84</v>
      </c>
      <c r="F18" s="531" t="s">
        <v>221</v>
      </c>
      <c r="G18" s="532"/>
      <c r="H18" s="533"/>
      <c r="J18" s="405"/>
    </row>
    <row r="19" spans="1:10" s="311" customFormat="1" x14ac:dyDescent="0.25">
      <c r="A19" s="383"/>
      <c r="B19" s="389"/>
      <c r="C19" s="381"/>
      <c r="D19" s="404"/>
      <c r="E19" s="403" t="s">
        <v>87</v>
      </c>
      <c r="F19" s="402"/>
      <c r="G19" s="401"/>
      <c r="H19" s="400"/>
    </row>
    <row r="20" spans="1:10" s="311" customFormat="1" x14ac:dyDescent="0.25">
      <c r="A20" s="383"/>
      <c r="B20" s="389"/>
      <c r="C20" s="381"/>
      <c r="D20" s="388"/>
      <c r="E20" s="398"/>
      <c r="F20" s="399"/>
      <c r="G20" s="398"/>
      <c r="H20" s="397"/>
    </row>
    <row r="21" spans="1:10" s="311" customFormat="1" ht="11.25" customHeight="1" x14ac:dyDescent="0.25">
      <c r="A21" s="383"/>
      <c r="B21" s="389"/>
      <c r="C21" s="381"/>
      <c r="D21" s="388"/>
      <c r="E21" s="396" t="s">
        <v>177</v>
      </c>
      <c r="F21" s="395" t="s">
        <v>176</v>
      </c>
      <c r="G21" s="394" t="s">
        <v>90</v>
      </c>
      <c r="H21" s="393"/>
    </row>
    <row r="22" spans="1:10" s="311" customFormat="1" x14ac:dyDescent="0.25">
      <c r="A22" s="383"/>
      <c r="B22" s="389"/>
      <c r="C22" s="381"/>
      <c r="D22" s="388"/>
      <c r="E22" s="392"/>
      <c r="F22" s="391"/>
      <c r="G22" s="390" t="s">
        <v>91</v>
      </c>
      <c r="H22" s="390" t="s">
        <v>92</v>
      </c>
    </row>
    <row r="23" spans="1:10" s="311" customFormat="1" x14ac:dyDescent="0.25">
      <c r="A23" s="383"/>
      <c r="B23" s="389"/>
      <c r="C23" s="381"/>
      <c r="D23" s="388"/>
      <c r="E23" s="387" t="s">
        <v>118</v>
      </c>
      <c r="F23" s="386">
        <f>H23</f>
        <v>45371</v>
      </c>
      <c r="G23" s="385">
        <v>45126</v>
      </c>
      <c r="H23" s="384">
        <v>45371</v>
      </c>
    </row>
    <row r="24" spans="1:10" s="311" customFormat="1" x14ac:dyDescent="0.25">
      <c r="A24" s="383"/>
      <c r="B24" s="382" t="s">
        <v>175</v>
      </c>
      <c r="C24" s="382"/>
      <c r="D24" s="382"/>
      <c r="E24" s="381"/>
      <c r="F24" s="381"/>
      <c r="G24" s="381"/>
      <c r="H24" s="381"/>
    </row>
    <row r="25" spans="1:10" s="311" customFormat="1" x14ac:dyDescent="0.25">
      <c r="A25" s="383"/>
      <c r="B25" s="382" t="s">
        <v>174</v>
      </c>
      <c r="C25" s="382"/>
      <c r="D25" s="382"/>
      <c r="E25" s="381"/>
      <c r="F25" s="381"/>
      <c r="G25" s="381"/>
      <c r="H25" s="381"/>
    </row>
    <row r="26" spans="1:10" ht="21" customHeight="1" x14ac:dyDescent="0.25">
      <c r="B26" s="380" t="s">
        <v>173</v>
      </c>
      <c r="C26" s="380"/>
      <c r="D26" s="380"/>
    </row>
    <row r="27" spans="1:10" ht="10.5" customHeight="1" thickBot="1" x14ac:dyDescent="0.3">
      <c r="B27" s="379"/>
    </row>
    <row r="28" spans="1:10" s="358" customFormat="1" ht="39" customHeight="1" x14ac:dyDescent="0.25">
      <c r="A28" s="378" t="s">
        <v>1</v>
      </c>
      <c r="B28" s="377" t="s">
        <v>172</v>
      </c>
      <c r="C28" s="371" t="s">
        <v>170</v>
      </c>
      <c r="D28" s="370" t="s">
        <v>213</v>
      </c>
      <c r="E28" s="369"/>
      <c r="F28" s="370" t="s">
        <v>214</v>
      </c>
      <c r="G28" s="369"/>
      <c r="H28" s="368" t="s">
        <v>215</v>
      </c>
    </row>
    <row r="29" spans="1:10" s="358" customFormat="1" ht="27.75" customHeight="1" thickBot="1" x14ac:dyDescent="0.3">
      <c r="A29" s="367"/>
      <c r="B29" s="366"/>
      <c r="C29" s="361"/>
      <c r="D29" s="360" t="s">
        <v>63</v>
      </c>
      <c r="E29" s="360" t="s">
        <v>64</v>
      </c>
      <c r="F29" s="360" t="s">
        <v>166</v>
      </c>
      <c r="G29" s="360" t="s">
        <v>64</v>
      </c>
      <c r="H29" s="359"/>
    </row>
    <row r="30" spans="1:10" ht="60" x14ac:dyDescent="0.25">
      <c r="A30" s="534">
        <v>1</v>
      </c>
      <c r="B30" s="535" t="s">
        <v>46</v>
      </c>
      <c r="C30" s="463">
        <v>2</v>
      </c>
      <c r="D30" s="508">
        <v>150000</v>
      </c>
      <c r="E30" s="508">
        <f>C30*D30</f>
        <v>300000</v>
      </c>
      <c r="F30" s="508">
        <v>0</v>
      </c>
      <c r="G30" s="508">
        <f>C30*F30</f>
        <v>0</v>
      </c>
      <c r="H30" s="509">
        <f>E30+G30</f>
        <v>300000</v>
      </c>
    </row>
    <row r="31" spans="1:10" s="470" customFormat="1" ht="15.75" hidden="1" x14ac:dyDescent="0.25">
      <c r="A31" s="536">
        <v>2</v>
      </c>
      <c r="B31" s="537" t="s">
        <v>49</v>
      </c>
      <c r="C31" s="507"/>
      <c r="D31" s="510"/>
      <c r="E31" s="510"/>
      <c r="F31" s="510"/>
      <c r="G31" s="510"/>
      <c r="H31" s="511"/>
    </row>
    <row r="32" spans="1:10" s="354" customFormat="1" ht="41.25" customHeight="1" thickBot="1" x14ac:dyDescent="0.3">
      <c r="A32" s="538">
        <v>3</v>
      </c>
      <c r="B32" s="539" t="s">
        <v>47</v>
      </c>
      <c r="C32" s="512">
        <v>2</v>
      </c>
      <c r="D32" s="513">
        <v>62000</v>
      </c>
      <c r="E32" s="513">
        <f t="shared" ref="E32" si="0">C32*D32</f>
        <v>124000</v>
      </c>
      <c r="F32" s="513">
        <v>0</v>
      </c>
      <c r="G32" s="513">
        <f t="shared" ref="G32" si="1">C32*F32</f>
        <v>0</v>
      </c>
      <c r="H32" s="514">
        <f t="shared" ref="H32" si="2">E32+G32</f>
        <v>124000</v>
      </c>
    </row>
    <row r="33" spans="1:8" s="354" customFormat="1" ht="30.75" hidden="1" outlineLevel="1" thickTop="1" x14ac:dyDescent="0.25">
      <c r="A33" s="419">
        <v>4</v>
      </c>
      <c r="B33" s="471" t="s">
        <v>200</v>
      </c>
      <c r="C33" s="473"/>
      <c r="D33" s="474"/>
      <c r="E33" s="474"/>
      <c r="F33" s="474"/>
      <c r="G33" s="474"/>
      <c r="H33" s="475"/>
    </row>
    <row r="34" spans="1:8" s="354" customFormat="1" ht="44.25" hidden="1" customHeight="1" outlineLevel="1" thickTop="1" x14ac:dyDescent="0.25">
      <c r="A34" s="70">
        <v>5</v>
      </c>
      <c r="B34" s="4" t="s">
        <v>20</v>
      </c>
      <c r="C34" s="333"/>
      <c r="D34" s="334"/>
      <c r="E34" s="334"/>
      <c r="F34" s="334"/>
      <c r="G34" s="334"/>
      <c r="H34" s="338"/>
    </row>
    <row r="35" spans="1:8" s="353" customFormat="1" ht="30.75" hidden="1" collapsed="1" thickTop="1" x14ac:dyDescent="0.25">
      <c r="A35" s="70">
        <v>6</v>
      </c>
      <c r="B35" s="4" t="s">
        <v>21</v>
      </c>
      <c r="C35" s="344"/>
      <c r="D35" s="343"/>
      <c r="E35" s="343"/>
      <c r="F35" s="343"/>
      <c r="G35" s="343"/>
      <c r="H35" s="348"/>
    </row>
    <row r="36" spans="1:8" s="354" customFormat="1" ht="27" hidden="1" thickTop="1" x14ac:dyDescent="0.25">
      <c r="A36" s="70">
        <v>7</v>
      </c>
      <c r="B36" s="29" t="s">
        <v>22</v>
      </c>
      <c r="C36" s="344"/>
      <c r="D36" s="342"/>
      <c r="E36" s="342"/>
      <c r="F36" s="342"/>
      <c r="G36" s="342"/>
      <c r="H36" s="341"/>
    </row>
    <row r="37" spans="1:8" s="353" customFormat="1" ht="16.5" hidden="1" thickTop="1" x14ac:dyDescent="0.25">
      <c r="A37" s="70">
        <v>8</v>
      </c>
      <c r="B37" s="27" t="s">
        <v>23</v>
      </c>
      <c r="C37" s="344"/>
      <c r="D37" s="342"/>
      <c r="E37" s="342"/>
      <c r="F37" s="342"/>
      <c r="G37" s="342"/>
      <c r="H37" s="341"/>
    </row>
    <row r="38" spans="1:8" s="354" customFormat="1" ht="30.75" hidden="1" thickTop="1" x14ac:dyDescent="0.25">
      <c r="A38" s="70">
        <v>9</v>
      </c>
      <c r="B38" s="4" t="s">
        <v>24</v>
      </c>
      <c r="C38" s="333"/>
      <c r="D38" s="334"/>
      <c r="E38" s="334"/>
      <c r="F38" s="334"/>
      <c r="G38" s="334"/>
      <c r="H38" s="338"/>
    </row>
    <row r="39" spans="1:8" s="357" customFormat="1" ht="30.75" hidden="1" thickTop="1" x14ac:dyDescent="0.25">
      <c r="A39" s="70">
        <v>10</v>
      </c>
      <c r="B39" s="4" t="s">
        <v>25</v>
      </c>
      <c r="C39" s="333"/>
      <c r="D39" s="332"/>
      <c r="E39" s="332"/>
      <c r="F39" s="332"/>
      <c r="G39" s="332"/>
      <c r="H39" s="331"/>
    </row>
    <row r="40" spans="1:8" s="355" customFormat="1" ht="30.75" hidden="1" thickTop="1" x14ac:dyDescent="0.25">
      <c r="A40" s="70">
        <v>11</v>
      </c>
      <c r="B40" s="27" t="s">
        <v>48</v>
      </c>
      <c r="C40" s="344"/>
      <c r="D40" s="343"/>
      <c r="E40" s="343"/>
      <c r="F40" s="343"/>
      <c r="G40" s="343"/>
      <c r="H40" s="348"/>
    </row>
    <row r="41" spans="1:8" s="355" customFormat="1" ht="16.5" hidden="1" thickTop="1" x14ac:dyDescent="0.25">
      <c r="A41" s="70">
        <v>12</v>
      </c>
      <c r="B41" s="4" t="s">
        <v>26</v>
      </c>
      <c r="C41" s="333"/>
      <c r="D41" s="332"/>
      <c r="E41" s="332"/>
      <c r="F41" s="332"/>
      <c r="G41" s="332"/>
      <c r="H41" s="331"/>
    </row>
    <row r="42" spans="1:8" s="355" customFormat="1" ht="16.5" hidden="1" thickTop="1" x14ac:dyDescent="0.25">
      <c r="A42" s="70">
        <v>13</v>
      </c>
      <c r="B42" s="4" t="s">
        <v>27</v>
      </c>
      <c r="C42" s="333"/>
      <c r="D42" s="332"/>
      <c r="E42" s="332"/>
      <c r="F42" s="332"/>
      <c r="G42" s="332"/>
      <c r="H42" s="331"/>
    </row>
    <row r="43" spans="1:8" s="355" customFormat="1" ht="30.75" hidden="1" thickTop="1" x14ac:dyDescent="0.25">
      <c r="A43" s="70">
        <v>14</v>
      </c>
      <c r="B43" s="27" t="s">
        <v>28</v>
      </c>
      <c r="C43" s="333"/>
      <c r="D43" s="332"/>
      <c r="E43" s="332"/>
      <c r="F43" s="332"/>
      <c r="G43" s="332"/>
      <c r="H43" s="331"/>
    </row>
    <row r="44" spans="1:8" s="355" customFormat="1" ht="30.75" hidden="1" thickTop="1" x14ac:dyDescent="0.25">
      <c r="A44" s="70">
        <v>15</v>
      </c>
      <c r="B44" s="4" t="s">
        <v>29</v>
      </c>
      <c r="C44" s="333"/>
      <c r="D44" s="332"/>
      <c r="E44" s="332"/>
      <c r="F44" s="332"/>
      <c r="G44" s="332"/>
      <c r="H44" s="331"/>
    </row>
    <row r="45" spans="1:8" s="355" customFormat="1" ht="30.75" hidden="1" thickTop="1" x14ac:dyDescent="0.25">
      <c r="A45" s="70">
        <v>16</v>
      </c>
      <c r="B45" s="4" t="s">
        <v>30</v>
      </c>
      <c r="C45" s="333"/>
      <c r="D45" s="332"/>
      <c r="E45" s="332"/>
      <c r="F45" s="332"/>
      <c r="G45" s="332"/>
      <c r="H45" s="331"/>
    </row>
    <row r="46" spans="1:8" s="355" customFormat="1" ht="30.75" hidden="1" thickTop="1" x14ac:dyDescent="0.25">
      <c r="A46" s="70">
        <v>17</v>
      </c>
      <c r="B46" s="27" t="s">
        <v>31</v>
      </c>
      <c r="C46" s="333"/>
      <c r="D46" s="332"/>
      <c r="E46" s="332"/>
      <c r="F46" s="332"/>
      <c r="G46" s="332"/>
      <c r="H46" s="331"/>
    </row>
    <row r="47" spans="1:8" s="355" customFormat="1" ht="30.75" hidden="1" thickTop="1" x14ac:dyDescent="0.25">
      <c r="A47" s="70">
        <v>18</v>
      </c>
      <c r="B47" s="4" t="s">
        <v>32</v>
      </c>
      <c r="C47" s="333"/>
      <c r="D47" s="332"/>
      <c r="E47" s="332"/>
      <c r="F47" s="332"/>
      <c r="G47" s="332"/>
      <c r="H47" s="331"/>
    </row>
    <row r="48" spans="1:8" s="355" customFormat="1" ht="16.5" hidden="1" thickTop="1" x14ac:dyDescent="0.25">
      <c r="A48" s="70">
        <v>19</v>
      </c>
      <c r="B48" s="4" t="s">
        <v>33</v>
      </c>
      <c r="C48" s="333"/>
      <c r="D48" s="332"/>
      <c r="E48" s="332"/>
      <c r="F48" s="332"/>
      <c r="G48" s="332"/>
      <c r="H48" s="331"/>
    </row>
    <row r="49" spans="1:33" s="354" customFormat="1" ht="30.75" hidden="1" thickTop="1" x14ac:dyDescent="0.25">
      <c r="A49" s="70">
        <v>20</v>
      </c>
      <c r="B49" s="27" t="s">
        <v>34</v>
      </c>
      <c r="C49" s="333"/>
      <c r="D49" s="334"/>
      <c r="E49" s="334"/>
      <c r="F49" s="334"/>
      <c r="G49" s="334"/>
      <c r="H49" s="338"/>
    </row>
    <row r="50" spans="1:33" s="354" customFormat="1" ht="17.45" hidden="1" customHeight="1" thickTop="1" x14ac:dyDescent="0.25">
      <c r="A50" s="70">
        <v>21</v>
      </c>
      <c r="B50" s="4" t="s">
        <v>35</v>
      </c>
      <c r="C50" s="333"/>
      <c r="D50" s="334"/>
      <c r="E50" s="334"/>
      <c r="F50" s="334"/>
      <c r="G50" s="334"/>
      <c r="H50" s="338"/>
    </row>
    <row r="51" spans="1:33" s="354" customFormat="1" ht="16.5" hidden="1" thickTop="1" x14ac:dyDescent="0.25">
      <c r="A51" s="70">
        <v>22</v>
      </c>
      <c r="B51" s="28" t="s">
        <v>36</v>
      </c>
      <c r="C51" s="333"/>
      <c r="D51" s="334"/>
      <c r="E51" s="334"/>
      <c r="F51" s="334"/>
      <c r="G51" s="334"/>
      <c r="H51" s="338"/>
    </row>
    <row r="52" spans="1:33" s="355" customFormat="1" ht="16.5" hidden="1" thickTop="1" x14ac:dyDescent="0.25">
      <c r="A52" s="70">
        <v>23</v>
      </c>
      <c r="B52" s="27" t="s">
        <v>37</v>
      </c>
      <c r="C52" s="333"/>
      <c r="D52" s="332"/>
      <c r="E52" s="332"/>
      <c r="F52" s="332"/>
      <c r="G52" s="332"/>
      <c r="H52" s="331"/>
    </row>
    <row r="53" spans="1:33" s="355" customFormat="1" ht="16.5" hidden="1" thickTop="1" x14ac:dyDescent="0.25">
      <c r="A53" s="70">
        <v>24</v>
      </c>
      <c r="B53" s="4" t="s">
        <v>38</v>
      </c>
      <c r="C53" s="333"/>
      <c r="D53" s="332"/>
      <c r="E53" s="332"/>
      <c r="F53" s="332"/>
      <c r="G53" s="332"/>
      <c r="H53" s="331"/>
    </row>
    <row r="54" spans="1:33" s="355" customFormat="1" ht="30.75" hidden="1" thickTop="1" x14ac:dyDescent="0.25">
      <c r="A54" s="70">
        <v>25</v>
      </c>
      <c r="B54" s="4" t="s">
        <v>39</v>
      </c>
      <c r="C54" s="333"/>
      <c r="D54" s="332"/>
      <c r="E54" s="332"/>
      <c r="F54" s="332"/>
      <c r="G54" s="332"/>
      <c r="H54" s="331"/>
    </row>
    <row r="55" spans="1:33" s="355" customFormat="1" ht="16.5" hidden="1" thickTop="1" x14ac:dyDescent="0.25">
      <c r="A55" s="70">
        <v>26</v>
      </c>
      <c r="B55" s="27" t="s">
        <v>40</v>
      </c>
      <c r="C55" s="333"/>
      <c r="D55" s="332"/>
      <c r="E55" s="332"/>
      <c r="F55" s="332"/>
      <c r="G55" s="332"/>
      <c r="H55" s="331"/>
    </row>
    <row r="56" spans="1:33" s="355" customFormat="1" ht="16.5" hidden="1" thickTop="1" x14ac:dyDescent="0.25">
      <c r="A56" s="70">
        <v>27</v>
      </c>
      <c r="B56" s="4" t="s">
        <v>41</v>
      </c>
      <c r="C56" s="333"/>
      <c r="D56" s="332"/>
      <c r="E56" s="332"/>
      <c r="F56" s="332"/>
      <c r="G56" s="332"/>
      <c r="H56" s="331"/>
    </row>
    <row r="57" spans="1:33" s="355" customFormat="1" ht="16.5" hidden="1" thickTop="1" x14ac:dyDescent="0.25">
      <c r="A57" s="70">
        <v>28</v>
      </c>
      <c r="B57" s="4" t="s">
        <v>42</v>
      </c>
      <c r="C57" s="333"/>
      <c r="D57" s="332"/>
      <c r="E57" s="332"/>
      <c r="F57" s="332"/>
      <c r="G57" s="332"/>
      <c r="H57" s="331"/>
    </row>
    <row r="58" spans="1:33" s="355" customFormat="1" ht="16.5" hidden="1" thickTop="1" x14ac:dyDescent="0.25">
      <c r="A58" s="70">
        <v>29</v>
      </c>
      <c r="B58" s="27" t="s">
        <v>43</v>
      </c>
      <c r="C58" s="333"/>
      <c r="D58" s="332"/>
      <c r="E58" s="332"/>
      <c r="F58" s="332"/>
      <c r="G58" s="332"/>
      <c r="H58" s="331"/>
    </row>
    <row r="59" spans="1:33" s="355" customFormat="1" ht="30.75" hidden="1" thickTop="1" x14ac:dyDescent="0.25">
      <c r="A59" s="70">
        <v>30</v>
      </c>
      <c r="B59" s="4" t="s">
        <v>44</v>
      </c>
      <c r="C59" s="333"/>
      <c r="D59" s="332"/>
      <c r="E59" s="332"/>
      <c r="F59" s="332"/>
      <c r="G59" s="332"/>
      <c r="H59" s="331"/>
    </row>
    <row r="60" spans="1:33" s="353" customFormat="1" ht="17.25" hidden="1" thickTop="1" thickBot="1" x14ac:dyDescent="0.3">
      <c r="A60" s="80">
        <v>31</v>
      </c>
      <c r="B60" s="81" t="s">
        <v>45</v>
      </c>
      <c r="C60" s="333"/>
      <c r="D60" s="334"/>
      <c r="E60" s="334"/>
      <c r="F60" s="334"/>
      <c r="G60" s="334"/>
      <c r="H60" s="338"/>
    </row>
    <row r="61" spans="1:33" s="358" customFormat="1" ht="17.45" customHeight="1" thickTop="1" thickBot="1" x14ac:dyDescent="0.3">
      <c r="A61" s="515" t="s">
        <v>212</v>
      </c>
      <c r="B61" s="516"/>
      <c r="C61" s="516"/>
      <c r="D61" s="516"/>
      <c r="E61" s="516"/>
      <c r="F61" s="516"/>
      <c r="G61" s="517"/>
      <c r="H61" s="518">
        <f>SUM(H30:H32)</f>
        <v>424000</v>
      </c>
    </row>
    <row r="62" spans="1:33" ht="17.45" customHeight="1" x14ac:dyDescent="0.25"/>
    <row r="63" spans="1:33" ht="17.45" customHeight="1" x14ac:dyDescent="0.25"/>
    <row r="64" spans="1:33" s="319" customFormat="1" ht="28.5" customHeight="1" x14ac:dyDescent="0.2">
      <c r="A64" s="318" t="s">
        <v>165</v>
      </c>
      <c r="B64" s="322" t="s">
        <v>202</v>
      </c>
      <c r="C64" s="321" t="s">
        <v>197</v>
      </c>
      <c r="D64" s="321"/>
      <c r="E64" s="321"/>
      <c r="F64" s="321"/>
      <c r="G64" s="321"/>
      <c r="H64" s="321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20"/>
      <c r="T64" s="320"/>
      <c r="U64" s="320"/>
      <c r="V64" s="320"/>
      <c r="W64" s="320"/>
      <c r="X64" s="320"/>
      <c r="Y64" s="320"/>
      <c r="Z64" s="320"/>
      <c r="AA64" s="320"/>
      <c r="AB64" s="320"/>
      <c r="AC64" s="320"/>
      <c r="AD64" s="320" t="s">
        <v>163</v>
      </c>
      <c r="AE64" s="320" t="s">
        <v>162</v>
      </c>
      <c r="AF64" s="320"/>
      <c r="AG64" s="320"/>
    </row>
    <row r="65" spans="1:33" s="315" customFormat="1" ht="54" customHeight="1" x14ac:dyDescent="0.25">
      <c r="A65" s="318"/>
      <c r="B65" s="480" t="s">
        <v>161</v>
      </c>
      <c r="C65" s="317"/>
      <c r="D65" s="317"/>
      <c r="E65" s="317"/>
      <c r="F65" s="317"/>
      <c r="G65" s="317"/>
      <c r="H65" s="317"/>
      <c r="I65" s="316"/>
      <c r="J65" s="316"/>
      <c r="K65" s="316"/>
      <c r="L65" s="316"/>
      <c r="M65" s="316"/>
      <c r="N65" s="316"/>
      <c r="O65" s="316"/>
      <c r="P65" s="316"/>
      <c r="Q65" s="316"/>
      <c r="R65" s="316"/>
      <c r="S65" s="316"/>
      <c r="T65" s="316"/>
      <c r="U65" s="316"/>
      <c r="V65" s="316"/>
      <c r="W65" s="316"/>
      <c r="X65" s="316"/>
      <c r="Y65" s="316"/>
      <c r="Z65" s="316"/>
      <c r="AA65" s="316"/>
      <c r="AB65" s="316"/>
      <c r="AC65" s="316"/>
      <c r="AD65" s="316"/>
      <c r="AE65" s="316"/>
      <c r="AF65" s="316"/>
      <c r="AG65" s="316"/>
    </row>
    <row r="66" spans="1:33" s="319" customFormat="1" ht="25.5" customHeight="1" x14ac:dyDescent="0.2">
      <c r="A66" s="318" t="s">
        <v>164</v>
      </c>
      <c r="B66" s="322" t="s">
        <v>198</v>
      </c>
      <c r="C66" s="321" t="s">
        <v>199</v>
      </c>
      <c r="D66" s="321"/>
      <c r="E66" s="321"/>
      <c r="F66" s="321"/>
      <c r="G66" s="321"/>
      <c r="H66" s="321"/>
      <c r="I66" s="320"/>
      <c r="J66" s="320"/>
      <c r="K66" s="320"/>
      <c r="L66" s="320"/>
      <c r="M66" s="320"/>
      <c r="N66" s="320"/>
      <c r="O66" s="320"/>
      <c r="P66" s="320"/>
      <c r="Q66" s="320"/>
      <c r="R66" s="320"/>
      <c r="S66" s="320"/>
      <c r="T66" s="320"/>
      <c r="U66" s="320"/>
      <c r="V66" s="320"/>
      <c r="W66" s="320"/>
      <c r="X66" s="320"/>
      <c r="Y66" s="320"/>
      <c r="Z66" s="320"/>
      <c r="AA66" s="320"/>
      <c r="AB66" s="320"/>
      <c r="AC66" s="320"/>
      <c r="AD66" s="320"/>
      <c r="AE66" s="320"/>
      <c r="AF66" s="320" t="s">
        <v>163</v>
      </c>
      <c r="AG66" s="320" t="s">
        <v>162</v>
      </c>
    </row>
    <row r="67" spans="1:33" s="315" customFormat="1" ht="18.75" customHeight="1" x14ac:dyDescent="0.25">
      <c r="A67" s="318"/>
      <c r="B67" s="480" t="s">
        <v>161</v>
      </c>
      <c r="C67" s="317"/>
      <c r="D67" s="317"/>
      <c r="E67" s="317"/>
      <c r="F67" s="317"/>
      <c r="G67" s="317"/>
      <c r="H67" s="317"/>
      <c r="I67" s="316"/>
      <c r="J67" s="316"/>
      <c r="K67" s="316"/>
      <c r="L67" s="316"/>
      <c r="M67" s="316"/>
      <c r="N67" s="316"/>
      <c r="O67" s="316"/>
      <c r="P67" s="316"/>
      <c r="Q67" s="316"/>
      <c r="R67" s="316"/>
      <c r="S67" s="316"/>
      <c r="T67" s="316"/>
      <c r="U67" s="316"/>
      <c r="V67" s="316"/>
      <c r="W67" s="316"/>
      <c r="X67" s="316"/>
      <c r="Y67" s="316"/>
      <c r="Z67" s="316"/>
      <c r="AA67" s="316"/>
      <c r="AB67" s="316"/>
      <c r="AC67" s="316"/>
      <c r="AD67" s="316"/>
      <c r="AE67" s="316"/>
      <c r="AF67" s="316"/>
      <c r="AG67" s="316"/>
    </row>
    <row r="68" spans="1:33" s="311" customFormat="1" x14ac:dyDescent="0.25">
      <c r="A68" s="314"/>
      <c r="B68" s="313"/>
      <c r="C68" s="312"/>
      <c r="D68" s="312"/>
      <c r="E68" s="312"/>
      <c r="F68" s="312"/>
      <c r="G68" s="312"/>
      <c r="H68" s="312"/>
    </row>
    <row r="69" spans="1:33" x14ac:dyDescent="0.25">
      <c r="B69" s="310"/>
    </row>
  </sheetData>
  <mergeCells count="33">
    <mergeCell ref="C66:H66"/>
    <mergeCell ref="A61:G61"/>
    <mergeCell ref="C28:C29"/>
    <mergeCell ref="D28:E28"/>
    <mergeCell ref="F28:G28"/>
    <mergeCell ref="H28:H29"/>
    <mergeCell ref="C64:H64"/>
    <mergeCell ref="A28:A29"/>
    <mergeCell ref="B28:B29"/>
    <mergeCell ref="E21:E22"/>
    <mergeCell ref="F21:F22"/>
    <mergeCell ref="G21:H21"/>
    <mergeCell ref="B24:D24"/>
    <mergeCell ref="B25:D25"/>
    <mergeCell ref="B26:D26"/>
    <mergeCell ref="F14:H14"/>
    <mergeCell ref="F15:H15"/>
    <mergeCell ref="F16:H16"/>
    <mergeCell ref="F17:H17"/>
    <mergeCell ref="F18:H18"/>
    <mergeCell ref="F19:H19"/>
    <mergeCell ref="F8:H8"/>
    <mergeCell ref="F9:H9"/>
    <mergeCell ref="F10:H10"/>
    <mergeCell ref="F11:H11"/>
    <mergeCell ref="F12:H12"/>
    <mergeCell ref="F13:H13"/>
    <mergeCell ref="F2:H2"/>
    <mergeCell ref="F3:H3"/>
    <mergeCell ref="F4:H4"/>
    <mergeCell ref="F5:H5"/>
    <mergeCell ref="F6:H6"/>
    <mergeCell ref="F7:H7"/>
  </mergeCells>
  <conditionalFormatting sqref="B45">
    <cfRule type="duplicateValues" dxfId="13" priority="13" stopIfTrue="1"/>
  </conditionalFormatting>
  <conditionalFormatting sqref="B46">
    <cfRule type="duplicateValues" dxfId="12" priority="12" stopIfTrue="1"/>
  </conditionalFormatting>
  <conditionalFormatting sqref="B47">
    <cfRule type="duplicateValues" dxfId="11" priority="11" stopIfTrue="1"/>
  </conditionalFormatting>
  <conditionalFormatting sqref="B48">
    <cfRule type="duplicateValues" dxfId="10" priority="10" stopIfTrue="1"/>
  </conditionalFormatting>
  <conditionalFormatting sqref="B49">
    <cfRule type="duplicateValues" dxfId="9" priority="9" stopIfTrue="1"/>
  </conditionalFormatting>
  <conditionalFormatting sqref="B50">
    <cfRule type="duplicateValues" dxfId="8" priority="8" stopIfTrue="1"/>
  </conditionalFormatting>
  <conditionalFormatting sqref="B51">
    <cfRule type="duplicateValues" dxfId="7" priority="14" stopIfTrue="1"/>
  </conditionalFormatting>
  <pageMargins left="0.23622047244094491" right="0.23622047244094491" top="0.74803149606299213" bottom="0" header="0.31496062992125984" footer="0"/>
  <pageSetup paperSize="9" scale="52" fitToHeight="100" orientation="portrait" horizontalDpi="4294967293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5B818-0BF4-49ED-8D2A-6287EC631485}">
  <sheetPr>
    <tabColor rgb="FFFF0000"/>
    <pageSetUpPr fitToPage="1"/>
  </sheetPr>
  <dimension ref="A1:BK36"/>
  <sheetViews>
    <sheetView view="pageBreakPreview" zoomScale="90" zoomScaleNormal="70" zoomScaleSheetLayoutView="90" workbookViewId="0">
      <selection activeCell="BI3" sqref="BI3"/>
    </sheetView>
  </sheetViews>
  <sheetFormatPr defaultColWidth="9.140625" defaultRowHeight="15" outlineLevelRow="1" x14ac:dyDescent="0.25"/>
  <cols>
    <col min="1" max="1" width="6.5703125" style="309" customWidth="1"/>
    <col min="2" max="2" width="59" style="308" customWidth="1"/>
    <col min="3" max="3" width="10.5703125" style="307" customWidth="1"/>
    <col min="4" max="4" width="10.5703125" style="306" customWidth="1"/>
    <col min="5" max="5" width="15" style="305" customWidth="1"/>
    <col min="6" max="6" width="14.85546875" style="305" customWidth="1"/>
    <col min="7" max="7" width="10.5703125" style="305" customWidth="1"/>
    <col min="8" max="8" width="14.85546875" style="305" customWidth="1"/>
    <col min="9" max="9" width="18" style="305" customWidth="1"/>
    <col min="10" max="10" width="10.7109375" style="304" customWidth="1"/>
    <col min="11" max="11" width="10.7109375" style="303" customWidth="1"/>
    <col min="12" max="12" width="10.7109375" style="302" customWidth="1"/>
    <col min="13" max="13" width="10.7109375" style="303" customWidth="1"/>
    <col min="14" max="15" width="10.7109375" style="302" customWidth="1"/>
    <col min="16" max="57" width="10.7109375" style="301" hidden="1" customWidth="1"/>
    <col min="58" max="63" width="12.7109375" style="503" customWidth="1"/>
    <col min="64" max="16384" width="9.140625" style="300"/>
  </cols>
  <sheetData>
    <row r="1" spans="1:63" ht="31.5" customHeight="1" thickBot="1" x14ac:dyDescent="0.3">
      <c r="B1" s="379"/>
      <c r="C1" s="482">
        <v>1</v>
      </c>
      <c r="D1" s="483"/>
      <c r="E1" s="483"/>
      <c r="F1" s="483"/>
      <c r="G1" s="483"/>
      <c r="H1" s="483"/>
      <c r="I1" s="483"/>
      <c r="J1" s="481" t="s">
        <v>203</v>
      </c>
      <c r="K1" s="481"/>
      <c r="L1" s="481"/>
      <c r="M1" s="481"/>
      <c r="N1" s="481"/>
      <c r="O1" s="481"/>
      <c r="P1" s="481" t="s">
        <v>204</v>
      </c>
      <c r="Q1" s="481"/>
      <c r="R1" s="481"/>
      <c r="S1" s="481"/>
      <c r="T1" s="481"/>
      <c r="U1" s="481"/>
      <c r="V1" s="481" t="s">
        <v>205</v>
      </c>
      <c r="W1" s="481"/>
      <c r="X1" s="481"/>
      <c r="Y1" s="481"/>
      <c r="Z1" s="481"/>
      <c r="AA1" s="481"/>
      <c r="AB1" s="481" t="s">
        <v>206</v>
      </c>
      <c r="AC1" s="481"/>
      <c r="AD1" s="481"/>
      <c r="AE1" s="481"/>
      <c r="AF1" s="481"/>
      <c r="AG1" s="481"/>
      <c r="AH1" s="481" t="s">
        <v>207</v>
      </c>
      <c r="AI1" s="481"/>
      <c r="AJ1" s="481"/>
      <c r="AK1" s="481"/>
      <c r="AL1" s="481"/>
      <c r="AM1" s="481"/>
      <c r="AN1" s="481" t="s">
        <v>208</v>
      </c>
      <c r="AO1" s="481"/>
      <c r="AP1" s="481"/>
      <c r="AQ1" s="481"/>
      <c r="AR1" s="481"/>
      <c r="AS1" s="481"/>
      <c r="AT1" s="481" t="s">
        <v>209</v>
      </c>
      <c r="AU1" s="481"/>
      <c r="AV1" s="481"/>
      <c r="AW1" s="481"/>
      <c r="AX1" s="481"/>
      <c r="AY1" s="481"/>
      <c r="AZ1" s="481" t="s">
        <v>210</v>
      </c>
      <c r="BA1" s="481"/>
      <c r="BB1" s="481"/>
      <c r="BC1" s="481"/>
      <c r="BD1" s="481"/>
      <c r="BE1" s="481"/>
      <c r="BF1" s="504" t="s">
        <v>211</v>
      </c>
      <c r="BG1" s="504"/>
      <c r="BH1" s="504"/>
      <c r="BI1" s="504"/>
      <c r="BJ1" s="504"/>
      <c r="BK1" s="504"/>
    </row>
    <row r="2" spans="1:63" s="358" customFormat="1" ht="39" customHeight="1" x14ac:dyDescent="0.25">
      <c r="A2" s="378" t="s">
        <v>1</v>
      </c>
      <c r="B2" s="377" t="s">
        <v>172</v>
      </c>
      <c r="C2" s="376" t="s">
        <v>171</v>
      </c>
      <c r="D2" s="484" t="s">
        <v>170</v>
      </c>
      <c r="E2" s="374" t="s">
        <v>213</v>
      </c>
      <c r="F2" s="373"/>
      <c r="G2" s="374" t="s">
        <v>214</v>
      </c>
      <c r="H2" s="373"/>
      <c r="I2" s="372" t="s">
        <v>167</v>
      </c>
      <c r="J2" s="375" t="s">
        <v>170</v>
      </c>
      <c r="K2" s="374" t="s">
        <v>213</v>
      </c>
      <c r="L2" s="373"/>
      <c r="M2" s="374" t="s">
        <v>214</v>
      </c>
      <c r="N2" s="373"/>
      <c r="O2" s="372" t="s">
        <v>167</v>
      </c>
      <c r="P2" s="371" t="s">
        <v>170</v>
      </c>
      <c r="Q2" s="370" t="s">
        <v>169</v>
      </c>
      <c r="R2" s="369"/>
      <c r="S2" s="370" t="s">
        <v>168</v>
      </c>
      <c r="T2" s="369"/>
      <c r="U2" s="368" t="s">
        <v>167</v>
      </c>
      <c r="V2" s="371" t="s">
        <v>170</v>
      </c>
      <c r="W2" s="370" t="s">
        <v>169</v>
      </c>
      <c r="X2" s="369"/>
      <c r="Y2" s="370" t="s">
        <v>168</v>
      </c>
      <c r="Z2" s="369"/>
      <c r="AA2" s="368" t="s">
        <v>167</v>
      </c>
      <c r="AB2" s="371" t="s">
        <v>170</v>
      </c>
      <c r="AC2" s="370" t="s">
        <v>169</v>
      </c>
      <c r="AD2" s="369"/>
      <c r="AE2" s="370" t="s">
        <v>168</v>
      </c>
      <c r="AF2" s="369"/>
      <c r="AG2" s="368" t="s">
        <v>167</v>
      </c>
      <c r="AH2" s="371" t="s">
        <v>170</v>
      </c>
      <c r="AI2" s="370" t="s">
        <v>169</v>
      </c>
      <c r="AJ2" s="369"/>
      <c r="AK2" s="370" t="s">
        <v>168</v>
      </c>
      <c r="AL2" s="369"/>
      <c r="AM2" s="368" t="s">
        <v>167</v>
      </c>
      <c r="AN2" s="371" t="s">
        <v>170</v>
      </c>
      <c r="AO2" s="370" t="s">
        <v>169</v>
      </c>
      <c r="AP2" s="369"/>
      <c r="AQ2" s="370" t="s">
        <v>168</v>
      </c>
      <c r="AR2" s="369"/>
      <c r="AS2" s="368" t="s">
        <v>167</v>
      </c>
      <c r="AT2" s="371" t="s">
        <v>170</v>
      </c>
      <c r="AU2" s="370" t="s">
        <v>169</v>
      </c>
      <c r="AV2" s="369"/>
      <c r="AW2" s="370" t="s">
        <v>168</v>
      </c>
      <c r="AX2" s="369"/>
      <c r="AY2" s="368" t="s">
        <v>167</v>
      </c>
      <c r="AZ2" s="371" t="s">
        <v>170</v>
      </c>
      <c r="BA2" s="370" t="s">
        <v>169</v>
      </c>
      <c r="BB2" s="369"/>
      <c r="BC2" s="370" t="s">
        <v>168</v>
      </c>
      <c r="BD2" s="369"/>
      <c r="BE2" s="368" t="s">
        <v>167</v>
      </c>
      <c r="BF2" s="486" t="s">
        <v>170</v>
      </c>
      <c r="BG2" s="487" t="s">
        <v>213</v>
      </c>
      <c r="BH2" s="488"/>
      <c r="BI2" s="487" t="s">
        <v>214</v>
      </c>
      <c r="BJ2" s="488"/>
      <c r="BK2" s="489" t="s">
        <v>167</v>
      </c>
    </row>
    <row r="3" spans="1:63" s="358" customFormat="1" ht="27.75" customHeight="1" thickBot="1" x14ac:dyDescent="0.3">
      <c r="A3" s="367"/>
      <c r="B3" s="366"/>
      <c r="C3" s="365"/>
      <c r="D3" s="485"/>
      <c r="E3" s="363" t="s">
        <v>63</v>
      </c>
      <c r="F3" s="363" t="s">
        <v>64</v>
      </c>
      <c r="G3" s="363" t="s">
        <v>166</v>
      </c>
      <c r="H3" s="363" t="s">
        <v>64</v>
      </c>
      <c r="I3" s="362"/>
      <c r="J3" s="364"/>
      <c r="K3" s="360" t="s">
        <v>63</v>
      </c>
      <c r="L3" s="363" t="s">
        <v>64</v>
      </c>
      <c r="M3" s="360" t="s">
        <v>166</v>
      </c>
      <c r="N3" s="363" t="s">
        <v>64</v>
      </c>
      <c r="O3" s="362"/>
      <c r="P3" s="361"/>
      <c r="Q3" s="360" t="s">
        <v>63</v>
      </c>
      <c r="R3" s="360" t="s">
        <v>64</v>
      </c>
      <c r="S3" s="360" t="s">
        <v>166</v>
      </c>
      <c r="T3" s="360" t="s">
        <v>64</v>
      </c>
      <c r="U3" s="359"/>
      <c r="V3" s="361"/>
      <c r="W3" s="360" t="s">
        <v>63</v>
      </c>
      <c r="X3" s="360" t="s">
        <v>64</v>
      </c>
      <c r="Y3" s="360" t="s">
        <v>166</v>
      </c>
      <c r="Z3" s="360" t="s">
        <v>64</v>
      </c>
      <c r="AA3" s="359"/>
      <c r="AB3" s="361"/>
      <c r="AC3" s="360" t="s">
        <v>63</v>
      </c>
      <c r="AD3" s="360" t="s">
        <v>64</v>
      </c>
      <c r="AE3" s="360" t="s">
        <v>166</v>
      </c>
      <c r="AF3" s="360" t="s">
        <v>64</v>
      </c>
      <c r="AG3" s="359"/>
      <c r="AH3" s="361"/>
      <c r="AI3" s="360" t="s">
        <v>63</v>
      </c>
      <c r="AJ3" s="360" t="s">
        <v>64</v>
      </c>
      <c r="AK3" s="360" t="s">
        <v>166</v>
      </c>
      <c r="AL3" s="360" t="s">
        <v>64</v>
      </c>
      <c r="AM3" s="359"/>
      <c r="AN3" s="361"/>
      <c r="AO3" s="360" t="s">
        <v>63</v>
      </c>
      <c r="AP3" s="360" t="s">
        <v>64</v>
      </c>
      <c r="AQ3" s="360" t="s">
        <v>166</v>
      </c>
      <c r="AR3" s="360" t="s">
        <v>64</v>
      </c>
      <c r="AS3" s="359"/>
      <c r="AT3" s="361"/>
      <c r="AU3" s="360" t="s">
        <v>63</v>
      </c>
      <c r="AV3" s="360" t="s">
        <v>64</v>
      </c>
      <c r="AW3" s="360" t="s">
        <v>166</v>
      </c>
      <c r="AX3" s="360" t="s">
        <v>64</v>
      </c>
      <c r="AY3" s="359"/>
      <c r="AZ3" s="361"/>
      <c r="BA3" s="360" t="s">
        <v>63</v>
      </c>
      <c r="BB3" s="360" t="s">
        <v>64</v>
      </c>
      <c r="BC3" s="360" t="s">
        <v>166</v>
      </c>
      <c r="BD3" s="360" t="s">
        <v>64</v>
      </c>
      <c r="BE3" s="359"/>
      <c r="BF3" s="490"/>
      <c r="BG3" s="491" t="s">
        <v>63</v>
      </c>
      <c r="BH3" s="491" t="s">
        <v>64</v>
      </c>
      <c r="BI3" s="491" t="s">
        <v>166</v>
      </c>
      <c r="BJ3" s="491" t="s">
        <v>64</v>
      </c>
      <c r="BK3" s="492"/>
    </row>
    <row r="4" spans="1:63" ht="60" x14ac:dyDescent="0.25">
      <c r="A4" s="419">
        <v>1</v>
      </c>
      <c r="B4" s="458" t="s">
        <v>46</v>
      </c>
      <c r="C4" s="459" t="s">
        <v>52</v>
      </c>
      <c r="D4" s="459">
        <v>2</v>
      </c>
      <c r="E4" s="460">
        <v>150000</v>
      </c>
      <c r="F4" s="461">
        <f>D4*E4</f>
        <v>300000</v>
      </c>
      <c r="G4" s="461">
        <v>0</v>
      </c>
      <c r="H4" s="461">
        <f>D4*G4</f>
        <v>0</v>
      </c>
      <c r="I4" s="462">
        <f>F4+H4</f>
        <v>300000</v>
      </c>
      <c r="J4" s="463">
        <v>2</v>
      </c>
      <c r="K4" s="464">
        <f>E4</f>
        <v>150000</v>
      </c>
      <c r="L4" s="465">
        <f>J4*K4</f>
        <v>300000</v>
      </c>
      <c r="M4" s="465">
        <v>0</v>
      </c>
      <c r="N4" s="465">
        <f>J4*M4</f>
        <v>0</v>
      </c>
      <c r="O4" s="466">
        <f>L4+N4</f>
        <v>300000</v>
      </c>
      <c r="P4" s="467"/>
      <c r="Q4" s="468"/>
      <c r="R4" s="468"/>
      <c r="S4" s="468"/>
      <c r="T4" s="468"/>
      <c r="U4" s="469"/>
      <c r="V4" s="467"/>
      <c r="W4" s="468"/>
      <c r="X4" s="468"/>
      <c r="Y4" s="468"/>
      <c r="Z4" s="468"/>
      <c r="AA4" s="469"/>
      <c r="AB4" s="467"/>
      <c r="AC4" s="468"/>
      <c r="AD4" s="468"/>
      <c r="AE4" s="468"/>
      <c r="AF4" s="468"/>
      <c r="AG4" s="469"/>
      <c r="AH4" s="467"/>
      <c r="AI4" s="468"/>
      <c r="AJ4" s="468"/>
      <c r="AK4" s="468"/>
      <c r="AL4" s="468"/>
      <c r="AM4" s="469"/>
      <c r="AN4" s="467"/>
      <c r="AO4" s="468"/>
      <c r="AP4" s="468"/>
      <c r="AQ4" s="468"/>
      <c r="AR4" s="468"/>
      <c r="AS4" s="469"/>
      <c r="AT4" s="467"/>
      <c r="AU4" s="468"/>
      <c r="AV4" s="468"/>
      <c r="AW4" s="468"/>
      <c r="AX4" s="468"/>
      <c r="AY4" s="469"/>
      <c r="AZ4" s="467"/>
      <c r="BA4" s="468"/>
      <c r="BB4" s="468"/>
      <c r="BC4" s="468"/>
      <c r="BD4" s="468"/>
      <c r="BE4" s="469"/>
      <c r="BF4" s="493">
        <f>D4-J4-P4-V4-AB4-AH4-AN4-AT4-AZ4</f>
        <v>0</v>
      </c>
      <c r="BG4" s="494">
        <v>150000</v>
      </c>
      <c r="BH4" s="494">
        <f>BF4*BG4</f>
        <v>0</v>
      </c>
      <c r="BI4" s="494">
        <v>0</v>
      </c>
      <c r="BJ4" s="494">
        <f>BF4*BI4</f>
        <v>0</v>
      </c>
      <c r="BK4" s="495">
        <f>BH4+BJ4</f>
        <v>0</v>
      </c>
    </row>
    <row r="5" spans="1:63" s="470" customFormat="1" ht="15.75" x14ac:dyDescent="0.25">
      <c r="A5" s="424">
        <v>2</v>
      </c>
      <c r="B5" s="425" t="s">
        <v>49</v>
      </c>
      <c r="C5" s="426" t="s">
        <v>52</v>
      </c>
      <c r="D5" s="426">
        <v>2</v>
      </c>
      <c r="E5" s="427">
        <v>5000</v>
      </c>
      <c r="F5" s="428">
        <f t="shared" ref="F5:F34" si="0">D5*E5</f>
        <v>10000</v>
      </c>
      <c r="G5" s="428">
        <v>0</v>
      </c>
      <c r="H5" s="428">
        <f t="shared" ref="H5:H34" si="1">D5*G5</f>
        <v>0</v>
      </c>
      <c r="I5" s="437">
        <f t="shared" ref="I5:I34" si="2">F5+H5</f>
        <v>10000</v>
      </c>
      <c r="J5" s="337"/>
      <c r="K5" s="63"/>
      <c r="L5" s="64"/>
      <c r="M5" s="64"/>
      <c r="N5" s="64"/>
      <c r="O5" s="450"/>
      <c r="P5" s="333"/>
      <c r="Q5" s="342"/>
      <c r="R5" s="342"/>
      <c r="S5" s="342"/>
      <c r="T5" s="342"/>
      <c r="U5" s="341"/>
      <c r="V5" s="333"/>
      <c r="W5" s="342"/>
      <c r="X5" s="342"/>
      <c r="Y5" s="342"/>
      <c r="Z5" s="342"/>
      <c r="AA5" s="341"/>
      <c r="AB5" s="333"/>
      <c r="AC5" s="342"/>
      <c r="AD5" s="342"/>
      <c r="AE5" s="342"/>
      <c r="AF5" s="342"/>
      <c r="AG5" s="341"/>
      <c r="AH5" s="333"/>
      <c r="AI5" s="342"/>
      <c r="AJ5" s="342"/>
      <c r="AK5" s="342"/>
      <c r="AL5" s="342"/>
      <c r="AM5" s="341"/>
      <c r="AN5" s="333"/>
      <c r="AO5" s="342"/>
      <c r="AP5" s="342"/>
      <c r="AQ5" s="342"/>
      <c r="AR5" s="342"/>
      <c r="AS5" s="341"/>
      <c r="AT5" s="333"/>
      <c r="AU5" s="342"/>
      <c r="AV5" s="342"/>
      <c r="AW5" s="342"/>
      <c r="AX5" s="342"/>
      <c r="AY5" s="341"/>
      <c r="AZ5" s="333"/>
      <c r="BA5" s="342"/>
      <c r="BB5" s="342"/>
      <c r="BC5" s="342"/>
      <c r="BD5" s="342"/>
      <c r="BE5" s="341"/>
      <c r="BF5" s="496">
        <f>D5-J5-P5-V5-AB5-AH5-AN5-AT5-AZ5</f>
        <v>2</v>
      </c>
      <c r="BG5" s="497">
        <v>5000</v>
      </c>
      <c r="BH5" s="497">
        <f t="shared" ref="BH5:BH34" si="3">BF5*BG5</f>
        <v>10000</v>
      </c>
      <c r="BI5" s="497">
        <v>0</v>
      </c>
      <c r="BJ5" s="497">
        <f t="shared" ref="BJ5:BJ34" si="4">BF5*BI5</f>
        <v>0</v>
      </c>
      <c r="BK5" s="498">
        <f t="shared" ref="BK5:BK34" si="5">BH5+BJ5</f>
        <v>10000</v>
      </c>
    </row>
    <row r="6" spans="1:63" s="354" customFormat="1" ht="41.25" customHeight="1" thickBot="1" x14ac:dyDescent="0.3">
      <c r="A6" s="479">
        <v>3</v>
      </c>
      <c r="B6" s="476" t="s">
        <v>47</v>
      </c>
      <c r="C6" s="451" t="s">
        <v>52</v>
      </c>
      <c r="D6" s="451">
        <v>2</v>
      </c>
      <c r="E6" s="452">
        <v>62000</v>
      </c>
      <c r="F6" s="453">
        <f t="shared" si="0"/>
        <v>124000</v>
      </c>
      <c r="G6" s="453">
        <v>0</v>
      </c>
      <c r="H6" s="453">
        <f t="shared" si="1"/>
        <v>0</v>
      </c>
      <c r="I6" s="454">
        <f t="shared" si="2"/>
        <v>124000</v>
      </c>
      <c r="J6" s="477">
        <v>2</v>
      </c>
      <c r="K6" s="83">
        <f>E6</f>
        <v>62000</v>
      </c>
      <c r="L6" s="85">
        <f t="shared" ref="L6" si="6">J6*K6</f>
        <v>124000</v>
      </c>
      <c r="M6" s="85">
        <v>0</v>
      </c>
      <c r="N6" s="85">
        <f t="shared" ref="N6" si="7">J6*M6</f>
        <v>0</v>
      </c>
      <c r="O6" s="455">
        <f t="shared" ref="O6" si="8">L6+N6</f>
        <v>124000</v>
      </c>
      <c r="P6" s="478"/>
      <c r="Q6" s="456"/>
      <c r="R6" s="456"/>
      <c r="S6" s="456"/>
      <c r="T6" s="456"/>
      <c r="U6" s="457"/>
      <c r="V6" s="478"/>
      <c r="W6" s="456"/>
      <c r="X6" s="456"/>
      <c r="Y6" s="456"/>
      <c r="Z6" s="456"/>
      <c r="AA6" s="457"/>
      <c r="AB6" s="478"/>
      <c r="AC6" s="456"/>
      <c r="AD6" s="456"/>
      <c r="AE6" s="456"/>
      <c r="AF6" s="456"/>
      <c r="AG6" s="457"/>
      <c r="AH6" s="478"/>
      <c r="AI6" s="456"/>
      <c r="AJ6" s="456"/>
      <c r="AK6" s="456"/>
      <c r="AL6" s="456"/>
      <c r="AM6" s="457"/>
      <c r="AN6" s="478"/>
      <c r="AO6" s="456"/>
      <c r="AP6" s="456"/>
      <c r="AQ6" s="456"/>
      <c r="AR6" s="456"/>
      <c r="AS6" s="457"/>
      <c r="AT6" s="478"/>
      <c r="AU6" s="456"/>
      <c r="AV6" s="456"/>
      <c r="AW6" s="456"/>
      <c r="AX6" s="456"/>
      <c r="AY6" s="457"/>
      <c r="AZ6" s="478"/>
      <c r="BA6" s="456"/>
      <c r="BB6" s="456"/>
      <c r="BC6" s="456"/>
      <c r="BD6" s="456"/>
      <c r="BE6" s="457"/>
      <c r="BF6" s="506">
        <f t="shared" ref="BF6:BF35" si="9">D6-J6-P6-V6-AB6-AH6-AN6-AT6-AZ6</f>
        <v>0</v>
      </c>
      <c r="BG6" s="499">
        <v>62000</v>
      </c>
      <c r="BH6" s="499">
        <f t="shared" si="3"/>
        <v>0</v>
      </c>
      <c r="BI6" s="499">
        <v>0</v>
      </c>
      <c r="BJ6" s="499">
        <f t="shared" si="4"/>
        <v>0</v>
      </c>
      <c r="BK6" s="500">
        <f t="shared" si="5"/>
        <v>0</v>
      </c>
    </row>
    <row r="7" spans="1:63" s="354" customFormat="1" ht="45.75" outlineLevel="1" thickTop="1" x14ac:dyDescent="0.25">
      <c r="A7" s="419">
        <v>4</v>
      </c>
      <c r="B7" s="471" t="s">
        <v>200</v>
      </c>
      <c r="C7" s="421" t="s">
        <v>52</v>
      </c>
      <c r="D7" s="421">
        <v>2</v>
      </c>
      <c r="E7" s="422">
        <f>11800+17700</f>
        <v>29500</v>
      </c>
      <c r="F7" s="423">
        <f t="shared" si="0"/>
        <v>59000</v>
      </c>
      <c r="G7" s="423">
        <v>0</v>
      </c>
      <c r="H7" s="423">
        <f t="shared" si="1"/>
        <v>0</v>
      </c>
      <c r="I7" s="436">
        <f t="shared" si="2"/>
        <v>59000</v>
      </c>
      <c r="J7" s="472"/>
      <c r="K7" s="447"/>
      <c r="L7" s="448"/>
      <c r="M7" s="448"/>
      <c r="N7" s="448"/>
      <c r="O7" s="449"/>
      <c r="P7" s="473"/>
      <c r="Q7" s="474"/>
      <c r="R7" s="474"/>
      <c r="S7" s="474"/>
      <c r="T7" s="474"/>
      <c r="U7" s="475"/>
      <c r="V7" s="473"/>
      <c r="W7" s="474"/>
      <c r="X7" s="474"/>
      <c r="Y7" s="474"/>
      <c r="Z7" s="474"/>
      <c r="AA7" s="475"/>
      <c r="AB7" s="473"/>
      <c r="AC7" s="474"/>
      <c r="AD7" s="474"/>
      <c r="AE7" s="474"/>
      <c r="AF7" s="474"/>
      <c r="AG7" s="475"/>
      <c r="AH7" s="473"/>
      <c r="AI7" s="474"/>
      <c r="AJ7" s="474"/>
      <c r="AK7" s="474"/>
      <c r="AL7" s="474"/>
      <c r="AM7" s="475"/>
      <c r="AN7" s="473"/>
      <c r="AO7" s="474"/>
      <c r="AP7" s="474"/>
      <c r="AQ7" s="474"/>
      <c r="AR7" s="474"/>
      <c r="AS7" s="475"/>
      <c r="AT7" s="473"/>
      <c r="AU7" s="474"/>
      <c r="AV7" s="474"/>
      <c r="AW7" s="474"/>
      <c r="AX7" s="474"/>
      <c r="AY7" s="475"/>
      <c r="AZ7" s="473"/>
      <c r="BA7" s="474"/>
      <c r="BB7" s="474"/>
      <c r="BC7" s="474"/>
      <c r="BD7" s="474"/>
      <c r="BE7" s="475"/>
      <c r="BF7" s="505">
        <f t="shared" si="9"/>
        <v>2</v>
      </c>
      <c r="BG7" s="501">
        <f>11800+17700</f>
        <v>29500</v>
      </c>
      <c r="BH7" s="501">
        <f t="shared" si="3"/>
        <v>59000</v>
      </c>
      <c r="BI7" s="501">
        <v>0</v>
      </c>
      <c r="BJ7" s="501">
        <f t="shared" si="4"/>
        <v>0</v>
      </c>
      <c r="BK7" s="502">
        <f t="shared" si="5"/>
        <v>59000</v>
      </c>
    </row>
    <row r="8" spans="1:63" s="354" customFormat="1" ht="44.25" customHeight="1" outlineLevel="1" x14ac:dyDescent="0.25">
      <c r="A8" s="70">
        <v>5</v>
      </c>
      <c r="B8" s="4" t="s">
        <v>20</v>
      </c>
      <c r="C8" s="23" t="s">
        <v>52</v>
      </c>
      <c r="D8" s="32">
        <v>2</v>
      </c>
      <c r="E8" s="63">
        <v>14400</v>
      </c>
      <c r="F8" s="11">
        <f t="shared" si="0"/>
        <v>28800</v>
      </c>
      <c r="G8" s="64">
        <v>21600</v>
      </c>
      <c r="H8" s="11">
        <f t="shared" si="1"/>
        <v>43200</v>
      </c>
      <c r="I8" s="438">
        <f t="shared" si="2"/>
        <v>72000</v>
      </c>
      <c r="J8" s="350"/>
      <c r="K8" s="334"/>
      <c r="L8" s="340"/>
      <c r="M8" s="334"/>
      <c r="N8" s="340"/>
      <c r="O8" s="351"/>
      <c r="P8" s="333"/>
      <c r="Q8" s="334"/>
      <c r="R8" s="334"/>
      <c r="S8" s="334"/>
      <c r="T8" s="334"/>
      <c r="U8" s="338"/>
      <c r="V8" s="333"/>
      <c r="W8" s="334"/>
      <c r="X8" s="334"/>
      <c r="Y8" s="334"/>
      <c r="Z8" s="334"/>
      <c r="AA8" s="338"/>
      <c r="AB8" s="333"/>
      <c r="AC8" s="334"/>
      <c r="AD8" s="334"/>
      <c r="AE8" s="334"/>
      <c r="AF8" s="334"/>
      <c r="AG8" s="338"/>
      <c r="AH8" s="333"/>
      <c r="AI8" s="334"/>
      <c r="AJ8" s="334"/>
      <c r="AK8" s="334"/>
      <c r="AL8" s="334"/>
      <c r="AM8" s="338"/>
      <c r="AN8" s="333"/>
      <c r="AO8" s="334"/>
      <c r="AP8" s="334"/>
      <c r="AQ8" s="334"/>
      <c r="AR8" s="334"/>
      <c r="AS8" s="338"/>
      <c r="AT8" s="333"/>
      <c r="AU8" s="334"/>
      <c r="AV8" s="334"/>
      <c r="AW8" s="334"/>
      <c r="AX8" s="334"/>
      <c r="AY8" s="338"/>
      <c r="AZ8" s="333"/>
      <c r="BA8" s="334"/>
      <c r="BB8" s="334"/>
      <c r="BC8" s="334"/>
      <c r="BD8" s="334"/>
      <c r="BE8" s="338"/>
      <c r="BF8" s="496">
        <f t="shared" si="9"/>
        <v>2</v>
      </c>
      <c r="BG8" s="497">
        <v>14400</v>
      </c>
      <c r="BH8" s="497">
        <f t="shared" si="3"/>
        <v>28800</v>
      </c>
      <c r="BI8" s="497">
        <v>21600</v>
      </c>
      <c r="BJ8" s="497">
        <f t="shared" si="4"/>
        <v>43200</v>
      </c>
      <c r="BK8" s="498">
        <f t="shared" si="5"/>
        <v>72000</v>
      </c>
    </row>
    <row r="9" spans="1:63" s="353" customFormat="1" ht="30" x14ac:dyDescent="0.25">
      <c r="A9" s="70">
        <v>6</v>
      </c>
      <c r="B9" s="4" t="s">
        <v>21</v>
      </c>
      <c r="C9" s="23" t="s">
        <v>53</v>
      </c>
      <c r="D9" s="23">
        <v>86</v>
      </c>
      <c r="E9" s="63">
        <v>2100</v>
      </c>
      <c r="F9" s="11">
        <f t="shared" si="0"/>
        <v>180600</v>
      </c>
      <c r="G9" s="64">
        <v>3150</v>
      </c>
      <c r="H9" s="11">
        <f t="shared" si="1"/>
        <v>270900</v>
      </c>
      <c r="I9" s="438">
        <f t="shared" si="2"/>
        <v>451500</v>
      </c>
      <c r="J9" s="356"/>
      <c r="K9" s="343"/>
      <c r="L9" s="330"/>
      <c r="M9" s="343"/>
      <c r="N9" s="330"/>
      <c r="O9" s="347"/>
      <c r="P9" s="344"/>
      <c r="Q9" s="343"/>
      <c r="R9" s="343"/>
      <c r="S9" s="343"/>
      <c r="T9" s="343"/>
      <c r="U9" s="348"/>
      <c r="V9" s="344"/>
      <c r="W9" s="343"/>
      <c r="X9" s="343"/>
      <c r="Y9" s="343"/>
      <c r="Z9" s="343"/>
      <c r="AA9" s="348"/>
      <c r="AB9" s="344"/>
      <c r="AC9" s="343"/>
      <c r="AD9" s="343"/>
      <c r="AE9" s="343"/>
      <c r="AF9" s="343"/>
      <c r="AG9" s="348"/>
      <c r="AH9" s="344"/>
      <c r="AI9" s="343"/>
      <c r="AJ9" s="343"/>
      <c r="AK9" s="343"/>
      <c r="AL9" s="343"/>
      <c r="AM9" s="348"/>
      <c r="AN9" s="344"/>
      <c r="AO9" s="343"/>
      <c r="AP9" s="343"/>
      <c r="AQ9" s="343"/>
      <c r="AR9" s="343"/>
      <c r="AS9" s="348"/>
      <c r="AT9" s="344"/>
      <c r="AU9" s="343"/>
      <c r="AV9" s="343"/>
      <c r="AW9" s="343"/>
      <c r="AX9" s="343"/>
      <c r="AY9" s="348"/>
      <c r="AZ9" s="344"/>
      <c r="BA9" s="343"/>
      <c r="BB9" s="343"/>
      <c r="BC9" s="343"/>
      <c r="BD9" s="343"/>
      <c r="BE9" s="348"/>
      <c r="BF9" s="496">
        <f t="shared" si="9"/>
        <v>86</v>
      </c>
      <c r="BG9" s="497">
        <v>2100</v>
      </c>
      <c r="BH9" s="497">
        <f t="shared" si="3"/>
        <v>180600</v>
      </c>
      <c r="BI9" s="497">
        <v>3150</v>
      </c>
      <c r="BJ9" s="497">
        <f t="shared" si="4"/>
        <v>270900</v>
      </c>
      <c r="BK9" s="498">
        <f t="shared" si="5"/>
        <v>451500</v>
      </c>
    </row>
    <row r="10" spans="1:63" s="354" customFormat="1" ht="26.25" x14ac:dyDescent="0.25">
      <c r="A10" s="70">
        <v>7</v>
      </c>
      <c r="B10" s="29" t="s">
        <v>22</v>
      </c>
      <c r="C10" s="23" t="s">
        <v>53</v>
      </c>
      <c r="D10" s="33">
        <v>132</v>
      </c>
      <c r="E10" s="63">
        <v>1900</v>
      </c>
      <c r="F10" s="11">
        <f t="shared" si="0"/>
        <v>250800</v>
      </c>
      <c r="G10" s="64">
        <v>2850</v>
      </c>
      <c r="H10" s="11">
        <f t="shared" si="1"/>
        <v>376200</v>
      </c>
      <c r="I10" s="438">
        <f t="shared" si="2"/>
        <v>627000</v>
      </c>
      <c r="J10" s="356"/>
      <c r="K10" s="342"/>
      <c r="L10" s="349"/>
      <c r="M10" s="342"/>
      <c r="N10" s="349"/>
      <c r="O10" s="345"/>
      <c r="P10" s="344"/>
      <c r="Q10" s="342"/>
      <c r="R10" s="342"/>
      <c r="S10" s="342"/>
      <c r="T10" s="342"/>
      <c r="U10" s="341"/>
      <c r="V10" s="344"/>
      <c r="W10" s="342"/>
      <c r="X10" s="342"/>
      <c r="Y10" s="342"/>
      <c r="Z10" s="342"/>
      <c r="AA10" s="341"/>
      <c r="AB10" s="344"/>
      <c r="AC10" s="342"/>
      <c r="AD10" s="342"/>
      <c r="AE10" s="342"/>
      <c r="AF10" s="342"/>
      <c r="AG10" s="341"/>
      <c r="AH10" s="344"/>
      <c r="AI10" s="342"/>
      <c r="AJ10" s="342"/>
      <c r="AK10" s="342"/>
      <c r="AL10" s="342"/>
      <c r="AM10" s="341"/>
      <c r="AN10" s="344"/>
      <c r="AO10" s="342"/>
      <c r="AP10" s="342"/>
      <c r="AQ10" s="342"/>
      <c r="AR10" s="342"/>
      <c r="AS10" s="341"/>
      <c r="AT10" s="344"/>
      <c r="AU10" s="342"/>
      <c r="AV10" s="342"/>
      <c r="AW10" s="342"/>
      <c r="AX10" s="342"/>
      <c r="AY10" s="341"/>
      <c r="AZ10" s="344"/>
      <c r="BA10" s="342"/>
      <c r="BB10" s="342"/>
      <c r="BC10" s="342"/>
      <c r="BD10" s="342"/>
      <c r="BE10" s="341"/>
      <c r="BF10" s="496">
        <f t="shared" si="9"/>
        <v>132</v>
      </c>
      <c r="BG10" s="497">
        <v>1900</v>
      </c>
      <c r="BH10" s="497">
        <f t="shared" si="3"/>
        <v>250800</v>
      </c>
      <c r="BI10" s="497">
        <v>2850</v>
      </c>
      <c r="BJ10" s="497">
        <f t="shared" si="4"/>
        <v>376200</v>
      </c>
      <c r="BK10" s="498">
        <f t="shared" si="5"/>
        <v>627000</v>
      </c>
    </row>
    <row r="11" spans="1:63" s="353" customFormat="1" ht="15.75" x14ac:dyDescent="0.25">
      <c r="A11" s="70">
        <v>8</v>
      </c>
      <c r="B11" s="27" t="s">
        <v>23</v>
      </c>
      <c r="C11" s="23" t="s">
        <v>52</v>
      </c>
      <c r="D11" s="31">
        <v>141</v>
      </c>
      <c r="E11" s="63">
        <v>1500</v>
      </c>
      <c r="F11" s="11">
        <f t="shared" si="0"/>
        <v>211500</v>
      </c>
      <c r="G11" s="64">
        <v>2250</v>
      </c>
      <c r="H11" s="11">
        <f t="shared" si="1"/>
        <v>317250</v>
      </c>
      <c r="I11" s="438">
        <f t="shared" si="2"/>
        <v>528750</v>
      </c>
      <c r="J11" s="356"/>
      <c r="K11" s="342"/>
      <c r="L11" s="435"/>
      <c r="M11" s="342"/>
      <c r="N11" s="346"/>
      <c r="O11" s="345"/>
      <c r="P11" s="344"/>
      <c r="Q11" s="342"/>
      <c r="R11" s="342"/>
      <c r="S11" s="342"/>
      <c r="T11" s="342"/>
      <c r="U11" s="341"/>
      <c r="V11" s="344"/>
      <c r="W11" s="342"/>
      <c r="X11" s="342"/>
      <c r="Y11" s="342"/>
      <c r="Z11" s="342"/>
      <c r="AA11" s="341"/>
      <c r="AB11" s="344"/>
      <c r="AC11" s="342"/>
      <c r="AD11" s="342"/>
      <c r="AE11" s="342"/>
      <c r="AF11" s="342"/>
      <c r="AG11" s="341"/>
      <c r="AH11" s="344"/>
      <c r="AI11" s="342"/>
      <c r="AJ11" s="342"/>
      <c r="AK11" s="342"/>
      <c r="AL11" s="342"/>
      <c r="AM11" s="341"/>
      <c r="AN11" s="344"/>
      <c r="AO11" s="342"/>
      <c r="AP11" s="342"/>
      <c r="AQ11" s="342"/>
      <c r="AR11" s="342"/>
      <c r="AS11" s="341"/>
      <c r="AT11" s="344"/>
      <c r="AU11" s="342"/>
      <c r="AV11" s="342"/>
      <c r="AW11" s="342"/>
      <c r="AX11" s="342"/>
      <c r="AY11" s="341"/>
      <c r="AZ11" s="344"/>
      <c r="BA11" s="342"/>
      <c r="BB11" s="342"/>
      <c r="BC11" s="342"/>
      <c r="BD11" s="342"/>
      <c r="BE11" s="341"/>
      <c r="BF11" s="496">
        <f t="shared" si="9"/>
        <v>141</v>
      </c>
      <c r="BG11" s="497">
        <v>1500</v>
      </c>
      <c r="BH11" s="497">
        <f t="shared" si="3"/>
        <v>211500</v>
      </c>
      <c r="BI11" s="497">
        <v>2250</v>
      </c>
      <c r="BJ11" s="497">
        <f t="shared" si="4"/>
        <v>317250</v>
      </c>
      <c r="BK11" s="498">
        <f t="shared" si="5"/>
        <v>528750</v>
      </c>
    </row>
    <row r="12" spans="1:63" s="354" customFormat="1" ht="30" x14ac:dyDescent="0.25">
      <c r="A12" s="70">
        <v>9</v>
      </c>
      <c r="B12" s="4" t="s">
        <v>24</v>
      </c>
      <c r="C12" s="23" t="s">
        <v>52</v>
      </c>
      <c r="D12" s="23">
        <v>14</v>
      </c>
      <c r="E12" s="63">
        <v>3000</v>
      </c>
      <c r="F12" s="11">
        <f t="shared" si="0"/>
        <v>42000</v>
      </c>
      <c r="G12" s="64">
        <v>4500</v>
      </c>
      <c r="H12" s="11">
        <f t="shared" si="1"/>
        <v>63000</v>
      </c>
      <c r="I12" s="438">
        <f t="shared" si="2"/>
        <v>105000</v>
      </c>
      <c r="J12" s="350"/>
      <c r="K12" s="334"/>
      <c r="L12" s="340"/>
      <c r="M12" s="334"/>
      <c r="N12" s="340"/>
      <c r="O12" s="339"/>
      <c r="P12" s="333"/>
      <c r="Q12" s="334"/>
      <c r="R12" s="334"/>
      <c r="S12" s="334"/>
      <c r="T12" s="334"/>
      <c r="U12" s="338"/>
      <c r="V12" s="333"/>
      <c r="W12" s="334"/>
      <c r="X12" s="334"/>
      <c r="Y12" s="334"/>
      <c r="Z12" s="334"/>
      <c r="AA12" s="338"/>
      <c r="AB12" s="333"/>
      <c r="AC12" s="334"/>
      <c r="AD12" s="334"/>
      <c r="AE12" s="334"/>
      <c r="AF12" s="334"/>
      <c r="AG12" s="338"/>
      <c r="AH12" s="333"/>
      <c r="AI12" s="334"/>
      <c r="AJ12" s="334"/>
      <c r="AK12" s="334"/>
      <c r="AL12" s="334"/>
      <c r="AM12" s="338"/>
      <c r="AN12" s="333"/>
      <c r="AO12" s="334"/>
      <c r="AP12" s="334"/>
      <c r="AQ12" s="334"/>
      <c r="AR12" s="334"/>
      <c r="AS12" s="338"/>
      <c r="AT12" s="333"/>
      <c r="AU12" s="334"/>
      <c r="AV12" s="334"/>
      <c r="AW12" s="334"/>
      <c r="AX12" s="334"/>
      <c r="AY12" s="338"/>
      <c r="AZ12" s="333"/>
      <c r="BA12" s="334"/>
      <c r="BB12" s="334"/>
      <c r="BC12" s="334"/>
      <c r="BD12" s="334"/>
      <c r="BE12" s="338"/>
      <c r="BF12" s="496">
        <f t="shared" si="9"/>
        <v>14</v>
      </c>
      <c r="BG12" s="497">
        <v>3000</v>
      </c>
      <c r="BH12" s="497">
        <f t="shared" si="3"/>
        <v>42000</v>
      </c>
      <c r="BI12" s="497">
        <v>4500</v>
      </c>
      <c r="BJ12" s="497">
        <f t="shared" si="4"/>
        <v>63000</v>
      </c>
      <c r="BK12" s="498">
        <f t="shared" si="5"/>
        <v>105000</v>
      </c>
    </row>
    <row r="13" spans="1:63" s="357" customFormat="1" ht="30" x14ac:dyDescent="0.25">
      <c r="A13" s="70">
        <v>10</v>
      </c>
      <c r="B13" s="4" t="s">
        <v>25</v>
      </c>
      <c r="C13" s="23" t="s">
        <v>52</v>
      </c>
      <c r="D13" s="23">
        <v>94</v>
      </c>
      <c r="E13" s="63">
        <v>1060</v>
      </c>
      <c r="F13" s="11">
        <f t="shared" si="0"/>
        <v>99640</v>
      </c>
      <c r="G13" s="64">
        <v>1590</v>
      </c>
      <c r="H13" s="11">
        <f t="shared" si="1"/>
        <v>149460</v>
      </c>
      <c r="I13" s="438">
        <f t="shared" si="2"/>
        <v>249100</v>
      </c>
      <c r="J13" s="350"/>
      <c r="K13" s="332"/>
      <c r="L13" s="336"/>
      <c r="M13" s="332"/>
      <c r="N13" s="336"/>
      <c r="O13" s="335"/>
      <c r="P13" s="333"/>
      <c r="Q13" s="332"/>
      <c r="R13" s="332"/>
      <c r="S13" s="332"/>
      <c r="T13" s="332"/>
      <c r="U13" s="331"/>
      <c r="V13" s="333"/>
      <c r="W13" s="332"/>
      <c r="X13" s="332"/>
      <c r="Y13" s="332"/>
      <c r="Z13" s="332"/>
      <c r="AA13" s="331"/>
      <c r="AB13" s="333"/>
      <c r="AC13" s="332"/>
      <c r="AD13" s="332"/>
      <c r="AE13" s="332"/>
      <c r="AF13" s="332"/>
      <c r="AG13" s="331"/>
      <c r="AH13" s="333"/>
      <c r="AI13" s="332"/>
      <c r="AJ13" s="332"/>
      <c r="AK13" s="332"/>
      <c r="AL13" s="332"/>
      <c r="AM13" s="331"/>
      <c r="AN13" s="333"/>
      <c r="AO13" s="332"/>
      <c r="AP13" s="332"/>
      <c r="AQ13" s="332"/>
      <c r="AR13" s="332"/>
      <c r="AS13" s="331"/>
      <c r="AT13" s="333"/>
      <c r="AU13" s="332"/>
      <c r="AV13" s="332"/>
      <c r="AW13" s="332"/>
      <c r="AX13" s="332"/>
      <c r="AY13" s="331"/>
      <c r="AZ13" s="333"/>
      <c r="BA13" s="332"/>
      <c r="BB13" s="332"/>
      <c r="BC13" s="332"/>
      <c r="BD13" s="332"/>
      <c r="BE13" s="331"/>
      <c r="BF13" s="496">
        <f t="shared" si="9"/>
        <v>94</v>
      </c>
      <c r="BG13" s="497">
        <v>1060</v>
      </c>
      <c r="BH13" s="497">
        <f t="shared" si="3"/>
        <v>99640</v>
      </c>
      <c r="BI13" s="497">
        <v>1590</v>
      </c>
      <c r="BJ13" s="497">
        <f t="shared" si="4"/>
        <v>149460</v>
      </c>
      <c r="BK13" s="498">
        <f t="shared" si="5"/>
        <v>249100</v>
      </c>
    </row>
    <row r="14" spans="1:63" s="355" customFormat="1" ht="30" x14ac:dyDescent="0.25">
      <c r="A14" s="70">
        <v>11</v>
      </c>
      <c r="B14" s="27" t="s">
        <v>48</v>
      </c>
      <c r="C14" s="23" t="s">
        <v>52</v>
      </c>
      <c r="D14" s="31">
        <v>47</v>
      </c>
      <c r="E14" s="63">
        <v>6200</v>
      </c>
      <c r="F14" s="11">
        <f t="shared" si="0"/>
        <v>291400</v>
      </c>
      <c r="G14" s="64">
        <v>9300</v>
      </c>
      <c r="H14" s="11">
        <f t="shared" si="1"/>
        <v>437100</v>
      </c>
      <c r="I14" s="438">
        <f t="shared" si="2"/>
        <v>728500</v>
      </c>
      <c r="J14" s="356"/>
      <c r="K14" s="343"/>
      <c r="L14" s="330"/>
      <c r="M14" s="343"/>
      <c r="N14" s="330"/>
      <c r="O14" s="329"/>
      <c r="P14" s="344"/>
      <c r="Q14" s="343"/>
      <c r="R14" s="343"/>
      <c r="S14" s="343"/>
      <c r="T14" s="343"/>
      <c r="U14" s="348"/>
      <c r="V14" s="344"/>
      <c r="W14" s="343"/>
      <c r="X14" s="343"/>
      <c r="Y14" s="343"/>
      <c r="Z14" s="343"/>
      <c r="AA14" s="348"/>
      <c r="AB14" s="344"/>
      <c r="AC14" s="343"/>
      <c r="AD14" s="343"/>
      <c r="AE14" s="343"/>
      <c r="AF14" s="343"/>
      <c r="AG14" s="348"/>
      <c r="AH14" s="344"/>
      <c r="AI14" s="343"/>
      <c r="AJ14" s="343"/>
      <c r="AK14" s="343"/>
      <c r="AL14" s="343"/>
      <c r="AM14" s="348"/>
      <c r="AN14" s="344"/>
      <c r="AO14" s="343"/>
      <c r="AP14" s="343"/>
      <c r="AQ14" s="343"/>
      <c r="AR14" s="343"/>
      <c r="AS14" s="348"/>
      <c r="AT14" s="344"/>
      <c r="AU14" s="343"/>
      <c r="AV14" s="343"/>
      <c r="AW14" s="343"/>
      <c r="AX14" s="343"/>
      <c r="AY14" s="348"/>
      <c r="AZ14" s="344"/>
      <c r="BA14" s="343"/>
      <c r="BB14" s="343"/>
      <c r="BC14" s="343"/>
      <c r="BD14" s="343"/>
      <c r="BE14" s="348"/>
      <c r="BF14" s="496">
        <f t="shared" si="9"/>
        <v>47</v>
      </c>
      <c r="BG14" s="497">
        <v>6200</v>
      </c>
      <c r="BH14" s="497">
        <f t="shared" si="3"/>
        <v>291400</v>
      </c>
      <c r="BI14" s="497">
        <v>9300</v>
      </c>
      <c r="BJ14" s="497">
        <f t="shared" si="4"/>
        <v>437100</v>
      </c>
      <c r="BK14" s="498">
        <f t="shared" si="5"/>
        <v>728500</v>
      </c>
    </row>
    <row r="15" spans="1:63" s="355" customFormat="1" ht="30" x14ac:dyDescent="0.25">
      <c r="A15" s="70">
        <v>12</v>
      </c>
      <c r="B15" s="4" t="s">
        <v>26</v>
      </c>
      <c r="C15" s="23" t="s">
        <v>52</v>
      </c>
      <c r="D15" s="23">
        <v>94</v>
      </c>
      <c r="E15" s="63">
        <v>220</v>
      </c>
      <c r="F15" s="11">
        <f t="shared" si="0"/>
        <v>20680</v>
      </c>
      <c r="G15" s="64">
        <v>330</v>
      </c>
      <c r="H15" s="11">
        <f t="shared" si="1"/>
        <v>31020</v>
      </c>
      <c r="I15" s="438">
        <f t="shared" si="2"/>
        <v>51700</v>
      </c>
      <c r="J15" s="350"/>
      <c r="K15" s="332"/>
      <c r="L15" s="336"/>
      <c r="M15" s="332"/>
      <c r="N15" s="336"/>
      <c r="O15" s="335"/>
      <c r="P15" s="333"/>
      <c r="Q15" s="332"/>
      <c r="R15" s="332"/>
      <c r="S15" s="332"/>
      <c r="T15" s="332"/>
      <c r="U15" s="331"/>
      <c r="V15" s="333"/>
      <c r="W15" s="332"/>
      <c r="X15" s="332"/>
      <c r="Y15" s="332"/>
      <c r="Z15" s="332"/>
      <c r="AA15" s="331"/>
      <c r="AB15" s="333"/>
      <c r="AC15" s="332"/>
      <c r="AD15" s="332"/>
      <c r="AE15" s="332"/>
      <c r="AF15" s="332"/>
      <c r="AG15" s="331"/>
      <c r="AH15" s="333"/>
      <c r="AI15" s="332"/>
      <c r="AJ15" s="332"/>
      <c r="AK15" s="332"/>
      <c r="AL15" s="332"/>
      <c r="AM15" s="331"/>
      <c r="AN15" s="333"/>
      <c r="AO15" s="332"/>
      <c r="AP15" s="332"/>
      <c r="AQ15" s="332"/>
      <c r="AR15" s="332"/>
      <c r="AS15" s="331"/>
      <c r="AT15" s="333"/>
      <c r="AU15" s="332"/>
      <c r="AV15" s="332"/>
      <c r="AW15" s="332"/>
      <c r="AX15" s="332"/>
      <c r="AY15" s="331"/>
      <c r="AZ15" s="333"/>
      <c r="BA15" s="332"/>
      <c r="BB15" s="332"/>
      <c r="BC15" s="332"/>
      <c r="BD15" s="332"/>
      <c r="BE15" s="331"/>
      <c r="BF15" s="496">
        <f t="shared" si="9"/>
        <v>94</v>
      </c>
      <c r="BG15" s="497">
        <v>220</v>
      </c>
      <c r="BH15" s="497">
        <f t="shared" si="3"/>
        <v>20680</v>
      </c>
      <c r="BI15" s="497">
        <v>330</v>
      </c>
      <c r="BJ15" s="497">
        <f t="shared" si="4"/>
        <v>31020</v>
      </c>
      <c r="BK15" s="498">
        <f t="shared" si="5"/>
        <v>51700</v>
      </c>
    </row>
    <row r="16" spans="1:63" s="355" customFormat="1" ht="30" x14ac:dyDescent="0.25">
      <c r="A16" s="70">
        <v>13</v>
      </c>
      <c r="B16" s="4" t="s">
        <v>27</v>
      </c>
      <c r="C16" s="23" t="s">
        <v>52</v>
      </c>
      <c r="D16" s="23">
        <v>40</v>
      </c>
      <c r="E16" s="63">
        <v>300</v>
      </c>
      <c r="F16" s="11">
        <f t="shared" si="0"/>
        <v>12000</v>
      </c>
      <c r="G16" s="64">
        <v>450</v>
      </c>
      <c r="H16" s="11">
        <f t="shared" si="1"/>
        <v>18000</v>
      </c>
      <c r="I16" s="438">
        <f t="shared" si="2"/>
        <v>30000</v>
      </c>
      <c r="J16" s="350"/>
      <c r="K16" s="332"/>
      <c r="L16" s="336"/>
      <c r="M16" s="332"/>
      <c r="N16" s="336"/>
      <c r="O16" s="335"/>
      <c r="P16" s="333"/>
      <c r="Q16" s="332"/>
      <c r="R16" s="332"/>
      <c r="S16" s="332"/>
      <c r="T16" s="332"/>
      <c r="U16" s="331"/>
      <c r="V16" s="333"/>
      <c r="W16" s="332"/>
      <c r="X16" s="332"/>
      <c r="Y16" s="332"/>
      <c r="Z16" s="332"/>
      <c r="AA16" s="331"/>
      <c r="AB16" s="333"/>
      <c r="AC16" s="332"/>
      <c r="AD16" s="332"/>
      <c r="AE16" s="332"/>
      <c r="AF16" s="332"/>
      <c r="AG16" s="331"/>
      <c r="AH16" s="333"/>
      <c r="AI16" s="332"/>
      <c r="AJ16" s="332"/>
      <c r="AK16" s="332"/>
      <c r="AL16" s="332"/>
      <c r="AM16" s="331"/>
      <c r="AN16" s="333"/>
      <c r="AO16" s="332"/>
      <c r="AP16" s="332"/>
      <c r="AQ16" s="332"/>
      <c r="AR16" s="332"/>
      <c r="AS16" s="331"/>
      <c r="AT16" s="333"/>
      <c r="AU16" s="332"/>
      <c r="AV16" s="332"/>
      <c r="AW16" s="332"/>
      <c r="AX16" s="332"/>
      <c r="AY16" s="331"/>
      <c r="AZ16" s="333"/>
      <c r="BA16" s="332"/>
      <c r="BB16" s="332"/>
      <c r="BC16" s="332"/>
      <c r="BD16" s="332"/>
      <c r="BE16" s="331"/>
      <c r="BF16" s="496">
        <f t="shared" si="9"/>
        <v>40</v>
      </c>
      <c r="BG16" s="497">
        <v>300</v>
      </c>
      <c r="BH16" s="497">
        <f t="shared" si="3"/>
        <v>12000</v>
      </c>
      <c r="BI16" s="497">
        <v>450</v>
      </c>
      <c r="BJ16" s="497">
        <f t="shared" si="4"/>
        <v>18000</v>
      </c>
      <c r="BK16" s="498">
        <f t="shared" si="5"/>
        <v>30000</v>
      </c>
    </row>
    <row r="17" spans="1:63" s="355" customFormat="1" ht="30" x14ac:dyDescent="0.25">
      <c r="A17" s="70">
        <v>14</v>
      </c>
      <c r="B17" s="27" t="s">
        <v>28</v>
      </c>
      <c r="C17" s="23" t="s">
        <v>52</v>
      </c>
      <c r="D17" s="31">
        <v>94</v>
      </c>
      <c r="E17" s="63">
        <v>260</v>
      </c>
      <c r="F17" s="11">
        <f t="shared" si="0"/>
        <v>24440</v>
      </c>
      <c r="G17" s="64">
        <v>390</v>
      </c>
      <c r="H17" s="11">
        <f t="shared" si="1"/>
        <v>36660</v>
      </c>
      <c r="I17" s="438">
        <f t="shared" si="2"/>
        <v>61100</v>
      </c>
      <c r="J17" s="350"/>
      <c r="K17" s="332"/>
      <c r="L17" s="336"/>
      <c r="M17" s="332"/>
      <c r="N17" s="336"/>
      <c r="O17" s="335"/>
      <c r="P17" s="333"/>
      <c r="Q17" s="332"/>
      <c r="R17" s="332"/>
      <c r="S17" s="332"/>
      <c r="T17" s="332"/>
      <c r="U17" s="331"/>
      <c r="V17" s="333"/>
      <c r="W17" s="332"/>
      <c r="X17" s="332"/>
      <c r="Y17" s="332"/>
      <c r="Z17" s="332"/>
      <c r="AA17" s="331"/>
      <c r="AB17" s="333"/>
      <c r="AC17" s="332"/>
      <c r="AD17" s="332"/>
      <c r="AE17" s="332"/>
      <c r="AF17" s="332"/>
      <c r="AG17" s="331"/>
      <c r="AH17" s="333"/>
      <c r="AI17" s="332"/>
      <c r="AJ17" s="332"/>
      <c r="AK17" s="332"/>
      <c r="AL17" s="332"/>
      <c r="AM17" s="331"/>
      <c r="AN17" s="333"/>
      <c r="AO17" s="332"/>
      <c r="AP17" s="332"/>
      <c r="AQ17" s="332"/>
      <c r="AR17" s="332"/>
      <c r="AS17" s="331"/>
      <c r="AT17" s="333"/>
      <c r="AU17" s="332"/>
      <c r="AV17" s="332"/>
      <c r="AW17" s="332"/>
      <c r="AX17" s="332"/>
      <c r="AY17" s="331"/>
      <c r="AZ17" s="333"/>
      <c r="BA17" s="332"/>
      <c r="BB17" s="332"/>
      <c r="BC17" s="332"/>
      <c r="BD17" s="332"/>
      <c r="BE17" s="331"/>
      <c r="BF17" s="496">
        <f t="shared" si="9"/>
        <v>94</v>
      </c>
      <c r="BG17" s="497">
        <v>260</v>
      </c>
      <c r="BH17" s="497">
        <f t="shared" si="3"/>
        <v>24440</v>
      </c>
      <c r="BI17" s="497">
        <v>390</v>
      </c>
      <c r="BJ17" s="497">
        <f t="shared" si="4"/>
        <v>36660</v>
      </c>
      <c r="BK17" s="498">
        <f t="shared" si="5"/>
        <v>61100</v>
      </c>
    </row>
    <row r="18" spans="1:63" s="355" customFormat="1" ht="30" x14ac:dyDescent="0.25">
      <c r="A18" s="70">
        <v>15</v>
      </c>
      <c r="B18" s="4" t="s">
        <v>29</v>
      </c>
      <c r="C18" s="23" t="s">
        <v>52</v>
      </c>
      <c r="D18" s="23">
        <v>7</v>
      </c>
      <c r="E18" s="63">
        <v>340</v>
      </c>
      <c r="F18" s="11">
        <f t="shared" si="0"/>
        <v>2380</v>
      </c>
      <c r="G18" s="64">
        <v>510</v>
      </c>
      <c r="H18" s="11">
        <f t="shared" si="1"/>
        <v>3570</v>
      </c>
      <c r="I18" s="438">
        <f t="shared" si="2"/>
        <v>5950</v>
      </c>
      <c r="J18" s="350"/>
      <c r="K18" s="332"/>
      <c r="L18" s="336"/>
      <c r="M18" s="332"/>
      <c r="N18" s="336"/>
      <c r="O18" s="335"/>
      <c r="P18" s="333"/>
      <c r="Q18" s="332"/>
      <c r="R18" s="332"/>
      <c r="S18" s="332"/>
      <c r="T18" s="332"/>
      <c r="U18" s="331"/>
      <c r="V18" s="333"/>
      <c r="W18" s="332"/>
      <c r="X18" s="332"/>
      <c r="Y18" s="332"/>
      <c r="Z18" s="332"/>
      <c r="AA18" s="331"/>
      <c r="AB18" s="333"/>
      <c r="AC18" s="332"/>
      <c r="AD18" s="332"/>
      <c r="AE18" s="332"/>
      <c r="AF18" s="332"/>
      <c r="AG18" s="331"/>
      <c r="AH18" s="333"/>
      <c r="AI18" s="332"/>
      <c r="AJ18" s="332"/>
      <c r="AK18" s="332"/>
      <c r="AL18" s="332"/>
      <c r="AM18" s="331"/>
      <c r="AN18" s="333"/>
      <c r="AO18" s="332"/>
      <c r="AP18" s="332"/>
      <c r="AQ18" s="332"/>
      <c r="AR18" s="332"/>
      <c r="AS18" s="331"/>
      <c r="AT18" s="333"/>
      <c r="AU18" s="332"/>
      <c r="AV18" s="332"/>
      <c r="AW18" s="332"/>
      <c r="AX18" s="332"/>
      <c r="AY18" s="331"/>
      <c r="AZ18" s="333"/>
      <c r="BA18" s="332"/>
      <c r="BB18" s="332"/>
      <c r="BC18" s="332"/>
      <c r="BD18" s="332"/>
      <c r="BE18" s="331"/>
      <c r="BF18" s="496">
        <f t="shared" si="9"/>
        <v>7</v>
      </c>
      <c r="BG18" s="497">
        <v>340</v>
      </c>
      <c r="BH18" s="497">
        <f t="shared" si="3"/>
        <v>2380</v>
      </c>
      <c r="BI18" s="497">
        <v>510</v>
      </c>
      <c r="BJ18" s="497">
        <f t="shared" si="4"/>
        <v>3570</v>
      </c>
      <c r="BK18" s="498">
        <f t="shared" si="5"/>
        <v>5950</v>
      </c>
    </row>
    <row r="19" spans="1:63" s="355" customFormat="1" ht="30" x14ac:dyDescent="0.25">
      <c r="A19" s="70">
        <v>16</v>
      </c>
      <c r="B19" s="4" t="s">
        <v>30</v>
      </c>
      <c r="C19" s="23" t="s">
        <v>52</v>
      </c>
      <c r="D19" s="23">
        <v>32</v>
      </c>
      <c r="E19" s="63">
        <v>700</v>
      </c>
      <c r="F19" s="11">
        <f t="shared" si="0"/>
        <v>22400</v>
      </c>
      <c r="G19" s="64">
        <v>1050</v>
      </c>
      <c r="H19" s="11">
        <f t="shared" si="1"/>
        <v>33600</v>
      </c>
      <c r="I19" s="438">
        <f t="shared" si="2"/>
        <v>56000</v>
      </c>
      <c r="J19" s="350"/>
      <c r="K19" s="332"/>
      <c r="L19" s="336"/>
      <c r="M19" s="332"/>
      <c r="N19" s="336"/>
      <c r="O19" s="335"/>
      <c r="P19" s="333"/>
      <c r="Q19" s="332"/>
      <c r="R19" s="332"/>
      <c r="S19" s="332"/>
      <c r="T19" s="332"/>
      <c r="U19" s="331"/>
      <c r="V19" s="333"/>
      <c r="W19" s="332"/>
      <c r="X19" s="332"/>
      <c r="Y19" s="332"/>
      <c r="Z19" s="332"/>
      <c r="AA19" s="331"/>
      <c r="AB19" s="333"/>
      <c r="AC19" s="332"/>
      <c r="AD19" s="332"/>
      <c r="AE19" s="332"/>
      <c r="AF19" s="332"/>
      <c r="AG19" s="331"/>
      <c r="AH19" s="333"/>
      <c r="AI19" s="332"/>
      <c r="AJ19" s="332"/>
      <c r="AK19" s="332"/>
      <c r="AL19" s="332"/>
      <c r="AM19" s="331"/>
      <c r="AN19" s="333"/>
      <c r="AO19" s="332"/>
      <c r="AP19" s="332"/>
      <c r="AQ19" s="332"/>
      <c r="AR19" s="332"/>
      <c r="AS19" s="331"/>
      <c r="AT19" s="333"/>
      <c r="AU19" s="332"/>
      <c r="AV19" s="332"/>
      <c r="AW19" s="332"/>
      <c r="AX19" s="332"/>
      <c r="AY19" s="331"/>
      <c r="AZ19" s="333"/>
      <c r="BA19" s="332"/>
      <c r="BB19" s="332"/>
      <c r="BC19" s="332"/>
      <c r="BD19" s="332"/>
      <c r="BE19" s="331"/>
      <c r="BF19" s="496">
        <f t="shared" si="9"/>
        <v>32</v>
      </c>
      <c r="BG19" s="497">
        <v>700</v>
      </c>
      <c r="BH19" s="497">
        <f t="shared" si="3"/>
        <v>22400</v>
      </c>
      <c r="BI19" s="497">
        <v>1050</v>
      </c>
      <c r="BJ19" s="497">
        <f t="shared" si="4"/>
        <v>33600</v>
      </c>
      <c r="BK19" s="498">
        <f t="shared" si="5"/>
        <v>56000</v>
      </c>
    </row>
    <row r="20" spans="1:63" s="355" customFormat="1" ht="30" x14ac:dyDescent="0.25">
      <c r="A20" s="70">
        <v>17</v>
      </c>
      <c r="B20" s="27" t="s">
        <v>31</v>
      </c>
      <c r="C20" s="23" t="s">
        <v>52</v>
      </c>
      <c r="D20" s="31">
        <v>188</v>
      </c>
      <c r="E20" s="63">
        <v>540</v>
      </c>
      <c r="F20" s="11">
        <f t="shared" si="0"/>
        <v>101520</v>
      </c>
      <c r="G20" s="64">
        <v>810</v>
      </c>
      <c r="H20" s="11">
        <f t="shared" si="1"/>
        <v>152280</v>
      </c>
      <c r="I20" s="438">
        <f t="shared" si="2"/>
        <v>253800</v>
      </c>
      <c r="J20" s="350"/>
      <c r="K20" s="332"/>
      <c r="L20" s="336"/>
      <c r="M20" s="332"/>
      <c r="N20" s="336"/>
      <c r="O20" s="335"/>
      <c r="P20" s="333"/>
      <c r="Q20" s="332"/>
      <c r="R20" s="332"/>
      <c r="S20" s="332"/>
      <c r="T20" s="332"/>
      <c r="U20" s="331"/>
      <c r="V20" s="333"/>
      <c r="W20" s="332"/>
      <c r="X20" s="332"/>
      <c r="Y20" s="332"/>
      <c r="Z20" s="332"/>
      <c r="AA20" s="331"/>
      <c r="AB20" s="333"/>
      <c r="AC20" s="332"/>
      <c r="AD20" s="332"/>
      <c r="AE20" s="332"/>
      <c r="AF20" s="332"/>
      <c r="AG20" s="331"/>
      <c r="AH20" s="333"/>
      <c r="AI20" s="332"/>
      <c r="AJ20" s="332"/>
      <c r="AK20" s="332"/>
      <c r="AL20" s="332"/>
      <c r="AM20" s="331"/>
      <c r="AN20" s="333"/>
      <c r="AO20" s="332"/>
      <c r="AP20" s="332"/>
      <c r="AQ20" s="332"/>
      <c r="AR20" s="332"/>
      <c r="AS20" s="331"/>
      <c r="AT20" s="333"/>
      <c r="AU20" s="332"/>
      <c r="AV20" s="332"/>
      <c r="AW20" s="332"/>
      <c r="AX20" s="332"/>
      <c r="AY20" s="331"/>
      <c r="AZ20" s="333"/>
      <c r="BA20" s="332"/>
      <c r="BB20" s="332"/>
      <c r="BC20" s="332"/>
      <c r="BD20" s="332"/>
      <c r="BE20" s="331"/>
      <c r="BF20" s="496">
        <f t="shared" si="9"/>
        <v>188</v>
      </c>
      <c r="BG20" s="497">
        <v>540</v>
      </c>
      <c r="BH20" s="497">
        <f t="shared" si="3"/>
        <v>101520</v>
      </c>
      <c r="BI20" s="497">
        <v>810</v>
      </c>
      <c r="BJ20" s="497">
        <f t="shared" si="4"/>
        <v>152280</v>
      </c>
      <c r="BK20" s="498">
        <f t="shared" si="5"/>
        <v>253800</v>
      </c>
    </row>
    <row r="21" spans="1:63" s="355" customFormat="1" ht="30" x14ac:dyDescent="0.25">
      <c r="A21" s="70">
        <v>18</v>
      </c>
      <c r="B21" s="4" t="s">
        <v>32</v>
      </c>
      <c r="C21" s="23" t="s">
        <v>52</v>
      </c>
      <c r="D21" s="23">
        <v>4</v>
      </c>
      <c r="E21" s="63">
        <v>800</v>
      </c>
      <c r="F21" s="11">
        <f t="shared" si="0"/>
        <v>3200</v>
      </c>
      <c r="G21" s="64">
        <v>1200</v>
      </c>
      <c r="H21" s="11">
        <f t="shared" si="1"/>
        <v>4800</v>
      </c>
      <c r="I21" s="438">
        <f t="shared" si="2"/>
        <v>8000</v>
      </c>
      <c r="J21" s="350"/>
      <c r="K21" s="332"/>
      <c r="L21" s="336"/>
      <c r="M21" s="332"/>
      <c r="N21" s="336"/>
      <c r="O21" s="335"/>
      <c r="P21" s="333"/>
      <c r="Q21" s="332"/>
      <c r="R21" s="332"/>
      <c r="S21" s="332"/>
      <c r="T21" s="332"/>
      <c r="U21" s="331"/>
      <c r="V21" s="333"/>
      <c r="W21" s="332"/>
      <c r="X21" s="332"/>
      <c r="Y21" s="332"/>
      <c r="Z21" s="332"/>
      <c r="AA21" s="331"/>
      <c r="AB21" s="333"/>
      <c r="AC21" s="332"/>
      <c r="AD21" s="332"/>
      <c r="AE21" s="332"/>
      <c r="AF21" s="332"/>
      <c r="AG21" s="331"/>
      <c r="AH21" s="333"/>
      <c r="AI21" s="332"/>
      <c r="AJ21" s="332"/>
      <c r="AK21" s="332"/>
      <c r="AL21" s="332"/>
      <c r="AM21" s="331"/>
      <c r="AN21" s="333"/>
      <c r="AO21" s="332"/>
      <c r="AP21" s="332"/>
      <c r="AQ21" s="332"/>
      <c r="AR21" s="332"/>
      <c r="AS21" s="331"/>
      <c r="AT21" s="333"/>
      <c r="AU21" s="332"/>
      <c r="AV21" s="332"/>
      <c r="AW21" s="332"/>
      <c r="AX21" s="332"/>
      <c r="AY21" s="331"/>
      <c r="AZ21" s="333"/>
      <c r="BA21" s="332"/>
      <c r="BB21" s="332"/>
      <c r="BC21" s="332"/>
      <c r="BD21" s="332"/>
      <c r="BE21" s="331"/>
      <c r="BF21" s="496">
        <f t="shared" si="9"/>
        <v>4</v>
      </c>
      <c r="BG21" s="497">
        <v>800</v>
      </c>
      <c r="BH21" s="497">
        <f t="shared" si="3"/>
        <v>3200</v>
      </c>
      <c r="BI21" s="497">
        <v>1200</v>
      </c>
      <c r="BJ21" s="497">
        <f t="shared" si="4"/>
        <v>4800</v>
      </c>
      <c r="BK21" s="498">
        <f t="shared" si="5"/>
        <v>8000</v>
      </c>
    </row>
    <row r="22" spans="1:63" s="355" customFormat="1" ht="30" x14ac:dyDescent="0.25">
      <c r="A22" s="70">
        <v>19</v>
      </c>
      <c r="B22" s="4" t="s">
        <v>33</v>
      </c>
      <c r="C22" s="23" t="s">
        <v>52</v>
      </c>
      <c r="D22" s="23">
        <v>2</v>
      </c>
      <c r="E22" s="63">
        <v>1600</v>
      </c>
      <c r="F22" s="11">
        <f t="shared" si="0"/>
        <v>3200</v>
      </c>
      <c r="G22" s="64">
        <v>2400</v>
      </c>
      <c r="H22" s="11">
        <f t="shared" si="1"/>
        <v>4800</v>
      </c>
      <c r="I22" s="438">
        <f t="shared" si="2"/>
        <v>8000</v>
      </c>
      <c r="J22" s="350"/>
      <c r="K22" s="332"/>
      <c r="L22" s="336"/>
      <c r="M22" s="332"/>
      <c r="N22" s="336"/>
      <c r="O22" s="335"/>
      <c r="P22" s="333"/>
      <c r="Q22" s="332"/>
      <c r="R22" s="332"/>
      <c r="S22" s="332"/>
      <c r="T22" s="332"/>
      <c r="U22" s="331"/>
      <c r="V22" s="333"/>
      <c r="W22" s="332"/>
      <c r="X22" s="332"/>
      <c r="Y22" s="332"/>
      <c r="Z22" s="332"/>
      <c r="AA22" s="331"/>
      <c r="AB22" s="333"/>
      <c r="AC22" s="332"/>
      <c r="AD22" s="332"/>
      <c r="AE22" s="332"/>
      <c r="AF22" s="332"/>
      <c r="AG22" s="331"/>
      <c r="AH22" s="333"/>
      <c r="AI22" s="332"/>
      <c r="AJ22" s="332"/>
      <c r="AK22" s="332"/>
      <c r="AL22" s="332"/>
      <c r="AM22" s="331"/>
      <c r="AN22" s="333"/>
      <c r="AO22" s="332"/>
      <c r="AP22" s="332"/>
      <c r="AQ22" s="332"/>
      <c r="AR22" s="332"/>
      <c r="AS22" s="331"/>
      <c r="AT22" s="333"/>
      <c r="AU22" s="332"/>
      <c r="AV22" s="332"/>
      <c r="AW22" s="332"/>
      <c r="AX22" s="332"/>
      <c r="AY22" s="331"/>
      <c r="AZ22" s="333"/>
      <c r="BA22" s="332"/>
      <c r="BB22" s="332"/>
      <c r="BC22" s="332"/>
      <c r="BD22" s="332"/>
      <c r="BE22" s="331"/>
      <c r="BF22" s="496">
        <f t="shared" si="9"/>
        <v>2</v>
      </c>
      <c r="BG22" s="497">
        <v>1600</v>
      </c>
      <c r="BH22" s="497">
        <f t="shared" si="3"/>
        <v>3200</v>
      </c>
      <c r="BI22" s="497">
        <v>2400</v>
      </c>
      <c r="BJ22" s="497">
        <f t="shared" si="4"/>
        <v>4800</v>
      </c>
      <c r="BK22" s="498">
        <f t="shared" si="5"/>
        <v>8000</v>
      </c>
    </row>
    <row r="23" spans="1:63" s="354" customFormat="1" ht="45" x14ac:dyDescent="0.25">
      <c r="A23" s="70">
        <v>20</v>
      </c>
      <c r="B23" s="27" t="s">
        <v>34</v>
      </c>
      <c r="C23" s="23" t="s">
        <v>54</v>
      </c>
      <c r="D23" s="31">
        <v>0.33</v>
      </c>
      <c r="E23" s="63">
        <v>77687.272727272735</v>
      </c>
      <c r="F23" s="11">
        <f t="shared" si="0"/>
        <v>25636.800000000003</v>
      </c>
      <c r="G23" s="64">
        <v>116530.90909090907</v>
      </c>
      <c r="H23" s="11">
        <f t="shared" si="1"/>
        <v>38455.199999999997</v>
      </c>
      <c r="I23" s="438">
        <f t="shared" si="2"/>
        <v>64092</v>
      </c>
      <c r="J23" s="350"/>
      <c r="K23" s="334"/>
      <c r="L23" s="352"/>
      <c r="M23" s="334"/>
      <c r="N23" s="352"/>
      <c r="O23" s="351"/>
      <c r="P23" s="333"/>
      <c r="Q23" s="334"/>
      <c r="R23" s="334"/>
      <c r="S23" s="334"/>
      <c r="T23" s="334"/>
      <c r="U23" s="338"/>
      <c r="V23" s="333"/>
      <c r="W23" s="334"/>
      <c r="X23" s="334"/>
      <c r="Y23" s="334"/>
      <c r="Z23" s="334"/>
      <c r="AA23" s="338"/>
      <c r="AB23" s="333"/>
      <c r="AC23" s="334"/>
      <c r="AD23" s="334"/>
      <c r="AE23" s="334"/>
      <c r="AF23" s="334"/>
      <c r="AG23" s="338"/>
      <c r="AH23" s="333"/>
      <c r="AI23" s="334"/>
      <c r="AJ23" s="334"/>
      <c r="AK23" s="334"/>
      <c r="AL23" s="334"/>
      <c r="AM23" s="338"/>
      <c r="AN23" s="333"/>
      <c r="AO23" s="334"/>
      <c r="AP23" s="334"/>
      <c r="AQ23" s="334"/>
      <c r="AR23" s="334"/>
      <c r="AS23" s="338"/>
      <c r="AT23" s="333"/>
      <c r="AU23" s="334"/>
      <c r="AV23" s="334"/>
      <c r="AW23" s="334"/>
      <c r="AX23" s="334"/>
      <c r="AY23" s="338"/>
      <c r="AZ23" s="333"/>
      <c r="BA23" s="334"/>
      <c r="BB23" s="334"/>
      <c r="BC23" s="334"/>
      <c r="BD23" s="334"/>
      <c r="BE23" s="338"/>
      <c r="BF23" s="496">
        <f t="shared" si="9"/>
        <v>0.33</v>
      </c>
      <c r="BG23" s="497">
        <v>77687.272727272735</v>
      </c>
      <c r="BH23" s="497">
        <f t="shared" si="3"/>
        <v>25636.800000000003</v>
      </c>
      <c r="BI23" s="497">
        <v>116530.90909090907</v>
      </c>
      <c r="BJ23" s="497">
        <f t="shared" si="4"/>
        <v>38455.199999999997</v>
      </c>
      <c r="BK23" s="498">
        <f t="shared" si="5"/>
        <v>64092</v>
      </c>
    </row>
    <row r="24" spans="1:63" s="354" customFormat="1" ht="17.45" customHeight="1" x14ac:dyDescent="0.25">
      <c r="A24" s="70">
        <v>21</v>
      </c>
      <c r="B24" s="4" t="s">
        <v>35</v>
      </c>
      <c r="C24" s="23" t="s">
        <v>53</v>
      </c>
      <c r="D24" s="23">
        <v>0.6</v>
      </c>
      <c r="E24" s="63">
        <v>2000</v>
      </c>
      <c r="F24" s="11">
        <f t="shared" si="0"/>
        <v>1200</v>
      </c>
      <c r="G24" s="64">
        <v>3000</v>
      </c>
      <c r="H24" s="11">
        <f t="shared" si="1"/>
        <v>1800</v>
      </c>
      <c r="I24" s="438">
        <f t="shared" si="2"/>
        <v>3000</v>
      </c>
      <c r="J24" s="350"/>
      <c r="K24" s="334"/>
      <c r="L24" s="340"/>
      <c r="M24" s="334"/>
      <c r="N24" s="340"/>
      <c r="O24" s="339"/>
      <c r="P24" s="333"/>
      <c r="Q24" s="334"/>
      <c r="R24" s="334"/>
      <c r="S24" s="334"/>
      <c r="T24" s="334"/>
      <c r="U24" s="338"/>
      <c r="V24" s="333"/>
      <c r="W24" s="334"/>
      <c r="X24" s="334"/>
      <c r="Y24" s="334"/>
      <c r="Z24" s="334"/>
      <c r="AA24" s="338"/>
      <c r="AB24" s="333"/>
      <c r="AC24" s="334"/>
      <c r="AD24" s="334"/>
      <c r="AE24" s="334"/>
      <c r="AF24" s="334"/>
      <c r="AG24" s="338"/>
      <c r="AH24" s="333"/>
      <c r="AI24" s="334"/>
      <c r="AJ24" s="334"/>
      <c r="AK24" s="334"/>
      <c r="AL24" s="334"/>
      <c r="AM24" s="338"/>
      <c r="AN24" s="333"/>
      <c r="AO24" s="334"/>
      <c r="AP24" s="334"/>
      <c r="AQ24" s="334"/>
      <c r="AR24" s="334"/>
      <c r="AS24" s="338"/>
      <c r="AT24" s="333"/>
      <c r="AU24" s="334"/>
      <c r="AV24" s="334"/>
      <c r="AW24" s="334"/>
      <c r="AX24" s="334"/>
      <c r="AY24" s="338"/>
      <c r="AZ24" s="333"/>
      <c r="BA24" s="334"/>
      <c r="BB24" s="334"/>
      <c r="BC24" s="334"/>
      <c r="BD24" s="334"/>
      <c r="BE24" s="338"/>
      <c r="BF24" s="496">
        <f t="shared" si="9"/>
        <v>0.6</v>
      </c>
      <c r="BG24" s="497">
        <v>2000</v>
      </c>
      <c r="BH24" s="497">
        <f t="shared" si="3"/>
        <v>1200</v>
      </c>
      <c r="BI24" s="497">
        <v>3000</v>
      </c>
      <c r="BJ24" s="497">
        <f t="shared" si="4"/>
        <v>1800</v>
      </c>
      <c r="BK24" s="498">
        <f t="shared" si="5"/>
        <v>3000</v>
      </c>
    </row>
    <row r="25" spans="1:63" s="354" customFormat="1" ht="15.75" x14ac:dyDescent="0.25">
      <c r="A25" s="70">
        <v>22</v>
      </c>
      <c r="B25" s="28" t="s">
        <v>36</v>
      </c>
      <c r="C25" s="32" t="s">
        <v>52</v>
      </c>
      <c r="D25" s="32">
        <v>2</v>
      </c>
      <c r="E25" s="63">
        <v>5000</v>
      </c>
      <c r="F25" s="11">
        <f t="shared" si="0"/>
        <v>10000</v>
      </c>
      <c r="G25" s="64">
        <v>7500</v>
      </c>
      <c r="H25" s="11">
        <f t="shared" si="1"/>
        <v>15000</v>
      </c>
      <c r="I25" s="438">
        <f t="shared" si="2"/>
        <v>25000</v>
      </c>
      <c r="J25" s="350"/>
      <c r="K25" s="334"/>
      <c r="L25" s="340"/>
      <c r="M25" s="334"/>
      <c r="N25" s="340"/>
      <c r="O25" s="339"/>
      <c r="P25" s="333"/>
      <c r="Q25" s="334"/>
      <c r="R25" s="334"/>
      <c r="S25" s="334"/>
      <c r="T25" s="334"/>
      <c r="U25" s="338"/>
      <c r="V25" s="333"/>
      <c r="W25" s="334"/>
      <c r="X25" s="334"/>
      <c r="Y25" s="334"/>
      <c r="Z25" s="334"/>
      <c r="AA25" s="338"/>
      <c r="AB25" s="333"/>
      <c r="AC25" s="334"/>
      <c r="AD25" s="334"/>
      <c r="AE25" s="334"/>
      <c r="AF25" s="334"/>
      <c r="AG25" s="338"/>
      <c r="AH25" s="333"/>
      <c r="AI25" s="334"/>
      <c r="AJ25" s="334"/>
      <c r="AK25" s="334"/>
      <c r="AL25" s="334"/>
      <c r="AM25" s="338"/>
      <c r="AN25" s="333"/>
      <c r="AO25" s="334"/>
      <c r="AP25" s="334"/>
      <c r="AQ25" s="334"/>
      <c r="AR25" s="334"/>
      <c r="AS25" s="338"/>
      <c r="AT25" s="333"/>
      <c r="AU25" s="334"/>
      <c r="AV25" s="334"/>
      <c r="AW25" s="334"/>
      <c r="AX25" s="334"/>
      <c r="AY25" s="338"/>
      <c r="AZ25" s="333"/>
      <c r="BA25" s="334"/>
      <c r="BB25" s="334"/>
      <c r="BC25" s="334"/>
      <c r="BD25" s="334"/>
      <c r="BE25" s="338"/>
      <c r="BF25" s="496">
        <f t="shared" si="9"/>
        <v>2</v>
      </c>
      <c r="BG25" s="497">
        <v>5000</v>
      </c>
      <c r="BH25" s="497">
        <f t="shared" si="3"/>
        <v>10000</v>
      </c>
      <c r="BI25" s="497">
        <v>7500</v>
      </c>
      <c r="BJ25" s="497">
        <f t="shared" si="4"/>
        <v>15000</v>
      </c>
      <c r="BK25" s="498">
        <f t="shared" si="5"/>
        <v>25000</v>
      </c>
    </row>
    <row r="26" spans="1:63" s="355" customFormat="1" ht="30" x14ac:dyDescent="0.25">
      <c r="A26" s="70">
        <v>23</v>
      </c>
      <c r="B26" s="27" t="s">
        <v>37</v>
      </c>
      <c r="C26" s="23" t="s">
        <v>52</v>
      </c>
      <c r="D26" s="31">
        <v>2</v>
      </c>
      <c r="E26" s="63">
        <v>13600</v>
      </c>
      <c r="F26" s="11">
        <f t="shared" si="0"/>
        <v>27200</v>
      </c>
      <c r="G26" s="64">
        <v>20400</v>
      </c>
      <c r="H26" s="11">
        <f t="shared" si="1"/>
        <v>40800</v>
      </c>
      <c r="I26" s="438">
        <f t="shared" si="2"/>
        <v>68000</v>
      </c>
      <c r="J26" s="350"/>
      <c r="K26" s="332"/>
      <c r="L26" s="336"/>
      <c r="M26" s="332"/>
      <c r="N26" s="336"/>
      <c r="O26" s="335"/>
      <c r="P26" s="333"/>
      <c r="Q26" s="332"/>
      <c r="R26" s="332"/>
      <c r="S26" s="332"/>
      <c r="T26" s="332"/>
      <c r="U26" s="331"/>
      <c r="V26" s="333"/>
      <c r="W26" s="332"/>
      <c r="X26" s="332"/>
      <c r="Y26" s="332"/>
      <c r="Z26" s="332"/>
      <c r="AA26" s="331"/>
      <c r="AB26" s="333"/>
      <c r="AC26" s="332"/>
      <c r="AD26" s="332"/>
      <c r="AE26" s="332"/>
      <c r="AF26" s="332"/>
      <c r="AG26" s="331"/>
      <c r="AH26" s="333"/>
      <c r="AI26" s="332"/>
      <c r="AJ26" s="332"/>
      <c r="AK26" s="332"/>
      <c r="AL26" s="332"/>
      <c r="AM26" s="331"/>
      <c r="AN26" s="333"/>
      <c r="AO26" s="332"/>
      <c r="AP26" s="332"/>
      <c r="AQ26" s="332"/>
      <c r="AR26" s="332"/>
      <c r="AS26" s="331"/>
      <c r="AT26" s="333"/>
      <c r="AU26" s="332"/>
      <c r="AV26" s="332"/>
      <c r="AW26" s="332"/>
      <c r="AX26" s="332"/>
      <c r="AY26" s="331"/>
      <c r="AZ26" s="333"/>
      <c r="BA26" s="332"/>
      <c r="BB26" s="332"/>
      <c r="BC26" s="332"/>
      <c r="BD26" s="332"/>
      <c r="BE26" s="331"/>
      <c r="BF26" s="496">
        <f t="shared" si="9"/>
        <v>2</v>
      </c>
      <c r="BG26" s="497">
        <v>13600</v>
      </c>
      <c r="BH26" s="497">
        <f t="shared" si="3"/>
        <v>27200</v>
      </c>
      <c r="BI26" s="497">
        <v>20400</v>
      </c>
      <c r="BJ26" s="497">
        <f t="shared" si="4"/>
        <v>40800</v>
      </c>
      <c r="BK26" s="498">
        <f t="shared" si="5"/>
        <v>68000</v>
      </c>
    </row>
    <row r="27" spans="1:63" s="355" customFormat="1" ht="15.75" x14ac:dyDescent="0.25">
      <c r="A27" s="70">
        <v>24</v>
      </c>
      <c r="B27" s="4" t="s">
        <v>38</v>
      </c>
      <c r="C27" s="23" t="s">
        <v>55</v>
      </c>
      <c r="D27" s="23">
        <v>1</v>
      </c>
      <c r="E27" s="63">
        <v>38000</v>
      </c>
      <c r="F27" s="11">
        <f t="shared" si="0"/>
        <v>38000</v>
      </c>
      <c r="G27" s="64">
        <v>57000</v>
      </c>
      <c r="H27" s="11">
        <f t="shared" si="1"/>
        <v>57000</v>
      </c>
      <c r="I27" s="438">
        <f t="shared" si="2"/>
        <v>95000</v>
      </c>
      <c r="J27" s="350"/>
      <c r="K27" s="332"/>
      <c r="L27" s="336"/>
      <c r="M27" s="332"/>
      <c r="N27" s="336"/>
      <c r="O27" s="335"/>
      <c r="P27" s="333"/>
      <c r="Q27" s="332"/>
      <c r="R27" s="332"/>
      <c r="S27" s="332"/>
      <c r="T27" s="332"/>
      <c r="U27" s="331"/>
      <c r="V27" s="333"/>
      <c r="W27" s="332"/>
      <c r="X27" s="332"/>
      <c r="Y27" s="332"/>
      <c r="Z27" s="332"/>
      <c r="AA27" s="331"/>
      <c r="AB27" s="333"/>
      <c r="AC27" s="332"/>
      <c r="AD27" s="332"/>
      <c r="AE27" s="332"/>
      <c r="AF27" s="332"/>
      <c r="AG27" s="331"/>
      <c r="AH27" s="333"/>
      <c r="AI27" s="332"/>
      <c r="AJ27" s="332"/>
      <c r="AK27" s="332"/>
      <c r="AL27" s="332"/>
      <c r="AM27" s="331"/>
      <c r="AN27" s="333"/>
      <c r="AO27" s="332"/>
      <c r="AP27" s="332"/>
      <c r="AQ27" s="332"/>
      <c r="AR27" s="332"/>
      <c r="AS27" s="331"/>
      <c r="AT27" s="333"/>
      <c r="AU27" s="332"/>
      <c r="AV27" s="332"/>
      <c r="AW27" s="332"/>
      <c r="AX27" s="332"/>
      <c r="AY27" s="331"/>
      <c r="AZ27" s="333"/>
      <c r="BA27" s="332"/>
      <c r="BB27" s="332"/>
      <c r="BC27" s="332"/>
      <c r="BD27" s="332"/>
      <c r="BE27" s="331"/>
      <c r="BF27" s="496">
        <f t="shared" si="9"/>
        <v>1</v>
      </c>
      <c r="BG27" s="497">
        <v>38000</v>
      </c>
      <c r="BH27" s="497">
        <f t="shared" si="3"/>
        <v>38000</v>
      </c>
      <c r="BI27" s="497">
        <v>57000</v>
      </c>
      <c r="BJ27" s="497">
        <f t="shared" si="4"/>
        <v>57000</v>
      </c>
      <c r="BK27" s="498">
        <f t="shared" si="5"/>
        <v>95000</v>
      </c>
    </row>
    <row r="28" spans="1:63" s="355" customFormat="1" ht="30" x14ac:dyDescent="0.25">
      <c r="A28" s="70">
        <v>25</v>
      </c>
      <c r="B28" s="4" t="s">
        <v>39</v>
      </c>
      <c r="C28" s="23" t="s">
        <v>56</v>
      </c>
      <c r="D28" s="23">
        <v>6.5</v>
      </c>
      <c r="E28" s="63">
        <v>1500</v>
      </c>
      <c r="F28" s="11">
        <f t="shared" si="0"/>
        <v>9750</v>
      </c>
      <c r="G28" s="64">
        <v>0</v>
      </c>
      <c r="H28" s="11">
        <f t="shared" si="1"/>
        <v>0</v>
      </c>
      <c r="I28" s="438">
        <f t="shared" si="2"/>
        <v>9750</v>
      </c>
      <c r="J28" s="350"/>
      <c r="K28" s="332"/>
      <c r="L28" s="336"/>
      <c r="M28" s="332"/>
      <c r="N28" s="336"/>
      <c r="O28" s="335"/>
      <c r="P28" s="333"/>
      <c r="Q28" s="332"/>
      <c r="R28" s="332"/>
      <c r="S28" s="332"/>
      <c r="T28" s="332"/>
      <c r="U28" s="331"/>
      <c r="V28" s="333"/>
      <c r="W28" s="332"/>
      <c r="X28" s="332"/>
      <c r="Y28" s="332"/>
      <c r="Z28" s="332"/>
      <c r="AA28" s="331"/>
      <c r="AB28" s="333"/>
      <c r="AC28" s="332"/>
      <c r="AD28" s="332"/>
      <c r="AE28" s="332"/>
      <c r="AF28" s="332"/>
      <c r="AG28" s="331"/>
      <c r="AH28" s="333"/>
      <c r="AI28" s="332"/>
      <c r="AJ28" s="332"/>
      <c r="AK28" s="332"/>
      <c r="AL28" s="332"/>
      <c r="AM28" s="331"/>
      <c r="AN28" s="333"/>
      <c r="AO28" s="332"/>
      <c r="AP28" s="332"/>
      <c r="AQ28" s="332"/>
      <c r="AR28" s="332"/>
      <c r="AS28" s="331"/>
      <c r="AT28" s="333"/>
      <c r="AU28" s="332"/>
      <c r="AV28" s="332"/>
      <c r="AW28" s="332"/>
      <c r="AX28" s="332"/>
      <c r="AY28" s="331"/>
      <c r="AZ28" s="333"/>
      <c r="BA28" s="332"/>
      <c r="BB28" s="332"/>
      <c r="BC28" s="332"/>
      <c r="BD28" s="332"/>
      <c r="BE28" s="331"/>
      <c r="BF28" s="496">
        <f t="shared" si="9"/>
        <v>6.5</v>
      </c>
      <c r="BG28" s="497">
        <v>1500</v>
      </c>
      <c r="BH28" s="497">
        <f t="shared" si="3"/>
        <v>9750</v>
      </c>
      <c r="BI28" s="497">
        <v>0</v>
      </c>
      <c r="BJ28" s="497">
        <f t="shared" si="4"/>
        <v>0</v>
      </c>
      <c r="BK28" s="498">
        <f t="shared" si="5"/>
        <v>9750</v>
      </c>
    </row>
    <row r="29" spans="1:63" s="355" customFormat="1" ht="15.75" x14ac:dyDescent="0.25">
      <c r="A29" s="70">
        <v>26</v>
      </c>
      <c r="B29" s="27" t="s">
        <v>40</v>
      </c>
      <c r="C29" s="23" t="s">
        <v>54</v>
      </c>
      <c r="D29" s="31">
        <v>0.06</v>
      </c>
      <c r="E29" s="63">
        <v>25000</v>
      </c>
      <c r="F29" s="11">
        <f t="shared" si="0"/>
        <v>1500</v>
      </c>
      <c r="G29" s="64">
        <v>0</v>
      </c>
      <c r="H29" s="11">
        <f t="shared" si="1"/>
        <v>0</v>
      </c>
      <c r="I29" s="438">
        <f t="shared" si="2"/>
        <v>1500</v>
      </c>
      <c r="J29" s="350"/>
      <c r="K29" s="332"/>
      <c r="L29" s="336"/>
      <c r="M29" s="332"/>
      <c r="N29" s="336"/>
      <c r="O29" s="335"/>
      <c r="P29" s="333"/>
      <c r="Q29" s="332"/>
      <c r="R29" s="332"/>
      <c r="S29" s="332"/>
      <c r="T29" s="332"/>
      <c r="U29" s="331"/>
      <c r="V29" s="333"/>
      <c r="W29" s="332"/>
      <c r="X29" s="332"/>
      <c r="Y29" s="332"/>
      <c r="Z29" s="332"/>
      <c r="AA29" s="331"/>
      <c r="AB29" s="333"/>
      <c r="AC29" s="332"/>
      <c r="AD29" s="332"/>
      <c r="AE29" s="332"/>
      <c r="AF29" s="332"/>
      <c r="AG29" s="331"/>
      <c r="AH29" s="333"/>
      <c r="AI29" s="332"/>
      <c r="AJ29" s="332"/>
      <c r="AK29" s="332"/>
      <c r="AL29" s="332"/>
      <c r="AM29" s="331"/>
      <c r="AN29" s="333"/>
      <c r="AO29" s="332"/>
      <c r="AP29" s="332"/>
      <c r="AQ29" s="332"/>
      <c r="AR29" s="332"/>
      <c r="AS29" s="331"/>
      <c r="AT29" s="333"/>
      <c r="AU29" s="332"/>
      <c r="AV29" s="332"/>
      <c r="AW29" s="332"/>
      <c r="AX29" s="332"/>
      <c r="AY29" s="331"/>
      <c r="AZ29" s="333"/>
      <c r="BA29" s="332"/>
      <c r="BB29" s="332"/>
      <c r="BC29" s="332"/>
      <c r="BD29" s="332"/>
      <c r="BE29" s="331"/>
      <c r="BF29" s="496">
        <f t="shared" si="9"/>
        <v>0.06</v>
      </c>
      <c r="BG29" s="497">
        <v>25000</v>
      </c>
      <c r="BH29" s="497">
        <f t="shared" si="3"/>
        <v>1500</v>
      </c>
      <c r="BI29" s="497">
        <v>0</v>
      </c>
      <c r="BJ29" s="497">
        <f t="shared" si="4"/>
        <v>0</v>
      </c>
      <c r="BK29" s="498">
        <f t="shared" si="5"/>
        <v>1500</v>
      </c>
    </row>
    <row r="30" spans="1:63" s="355" customFormat="1" ht="15.75" x14ac:dyDescent="0.25">
      <c r="A30" s="70">
        <v>27</v>
      </c>
      <c r="B30" s="4" t="s">
        <v>41</v>
      </c>
      <c r="C30" s="23" t="s">
        <v>53</v>
      </c>
      <c r="D30" s="23">
        <v>12</v>
      </c>
      <c r="E30" s="63">
        <v>500</v>
      </c>
      <c r="F30" s="11">
        <f t="shared" si="0"/>
        <v>6000</v>
      </c>
      <c r="G30" s="64">
        <v>0</v>
      </c>
      <c r="H30" s="11">
        <f t="shared" si="1"/>
        <v>0</v>
      </c>
      <c r="I30" s="438">
        <f t="shared" si="2"/>
        <v>6000</v>
      </c>
      <c r="J30" s="350"/>
      <c r="K30" s="332"/>
      <c r="L30" s="336"/>
      <c r="M30" s="332"/>
      <c r="N30" s="336"/>
      <c r="O30" s="335"/>
      <c r="P30" s="333"/>
      <c r="Q30" s="332"/>
      <c r="R30" s="332"/>
      <c r="S30" s="332"/>
      <c r="T30" s="332"/>
      <c r="U30" s="331"/>
      <c r="V30" s="333"/>
      <c r="W30" s="332"/>
      <c r="X30" s="332"/>
      <c r="Y30" s="332"/>
      <c r="Z30" s="332"/>
      <c r="AA30" s="331"/>
      <c r="AB30" s="333"/>
      <c r="AC30" s="332"/>
      <c r="AD30" s="332"/>
      <c r="AE30" s="332"/>
      <c r="AF30" s="332"/>
      <c r="AG30" s="331"/>
      <c r="AH30" s="333"/>
      <c r="AI30" s="332"/>
      <c r="AJ30" s="332"/>
      <c r="AK30" s="332"/>
      <c r="AL30" s="332"/>
      <c r="AM30" s="331"/>
      <c r="AN30" s="333"/>
      <c r="AO30" s="332"/>
      <c r="AP30" s="332"/>
      <c r="AQ30" s="332"/>
      <c r="AR30" s="332"/>
      <c r="AS30" s="331"/>
      <c r="AT30" s="333"/>
      <c r="AU30" s="332"/>
      <c r="AV30" s="332"/>
      <c r="AW30" s="332"/>
      <c r="AX30" s="332"/>
      <c r="AY30" s="331"/>
      <c r="AZ30" s="333"/>
      <c r="BA30" s="332"/>
      <c r="BB30" s="332"/>
      <c r="BC30" s="332"/>
      <c r="BD30" s="332"/>
      <c r="BE30" s="331"/>
      <c r="BF30" s="496">
        <f t="shared" si="9"/>
        <v>12</v>
      </c>
      <c r="BG30" s="497">
        <v>500</v>
      </c>
      <c r="BH30" s="497">
        <f t="shared" si="3"/>
        <v>6000</v>
      </c>
      <c r="BI30" s="497">
        <v>0</v>
      </c>
      <c r="BJ30" s="497">
        <f t="shared" si="4"/>
        <v>0</v>
      </c>
      <c r="BK30" s="498">
        <f t="shared" si="5"/>
        <v>6000</v>
      </c>
    </row>
    <row r="31" spans="1:63" s="355" customFormat="1" ht="15.75" x14ac:dyDescent="0.25">
      <c r="A31" s="70">
        <v>28</v>
      </c>
      <c r="B31" s="4" t="s">
        <v>42</v>
      </c>
      <c r="C31" s="23" t="s">
        <v>53</v>
      </c>
      <c r="D31" s="23">
        <v>6</v>
      </c>
      <c r="E31" s="63">
        <v>400</v>
      </c>
      <c r="F31" s="11">
        <f t="shared" si="0"/>
        <v>2400</v>
      </c>
      <c r="G31" s="64">
        <v>0</v>
      </c>
      <c r="H31" s="11">
        <f t="shared" si="1"/>
        <v>0</v>
      </c>
      <c r="I31" s="438">
        <f t="shared" si="2"/>
        <v>2400</v>
      </c>
      <c r="J31" s="350"/>
      <c r="K31" s="332"/>
      <c r="L31" s="336"/>
      <c r="M31" s="332"/>
      <c r="N31" s="336"/>
      <c r="O31" s="335"/>
      <c r="P31" s="333"/>
      <c r="Q31" s="332"/>
      <c r="R31" s="332"/>
      <c r="S31" s="332"/>
      <c r="T31" s="332"/>
      <c r="U31" s="331"/>
      <c r="V31" s="333"/>
      <c r="W31" s="332"/>
      <c r="X31" s="332"/>
      <c r="Y31" s="332"/>
      <c r="Z31" s="332"/>
      <c r="AA31" s="331"/>
      <c r="AB31" s="333"/>
      <c r="AC31" s="332"/>
      <c r="AD31" s="332"/>
      <c r="AE31" s="332"/>
      <c r="AF31" s="332"/>
      <c r="AG31" s="331"/>
      <c r="AH31" s="333"/>
      <c r="AI31" s="332"/>
      <c r="AJ31" s="332"/>
      <c r="AK31" s="332"/>
      <c r="AL31" s="332"/>
      <c r="AM31" s="331"/>
      <c r="AN31" s="333"/>
      <c r="AO31" s="332"/>
      <c r="AP31" s="332"/>
      <c r="AQ31" s="332"/>
      <c r="AR31" s="332"/>
      <c r="AS31" s="331"/>
      <c r="AT31" s="333"/>
      <c r="AU31" s="332"/>
      <c r="AV31" s="332"/>
      <c r="AW31" s="332"/>
      <c r="AX31" s="332"/>
      <c r="AY31" s="331"/>
      <c r="AZ31" s="333"/>
      <c r="BA31" s="332"/>
      <c r="BB31" s="332"/>
      <c r="BC31" s="332"/>
      <c r="BD31" s="332"/>
      <c r="BE31" s="331"/>
      <c r="BF31" s="496">
        <f t="shared" si="9"/>
        <v>6</v>
      </c>
      <c r="BG31" s="497">
        <v>400</v>
      </c>
      <c r="BH31" s="497">
        <f t="shared" si="3"/>
        <v>2400</v>
      </c>
      <c r="BI31" s="497">
        <v>0</v>
      </c>
      <c r="BJ31" s="497">
        <f t="shared" si="4"/>
        <v>0</v>
      </c>
      <c r="BK31" s="498">
        <f t="shared" si="5"/>
        <v>2400</v>
      </c>
    </row>
    <row r="32" spans="1:63" s="355" customFormat="1" ht="15.75" x14ac:dyDescent="0.25">
      <c r="A32" s="70">
        <v>29</v>
      </c>
      <c r="B32" s="27" t="s">
        <v>43</v>
      </c>
      <c r="C32" s="23" t="s">
        <v>54</v>
      </c>
      <c r="D32" s="31">
        <v>0.05</v>
      </c>
      <c r="E32" s="63">
        <v>25000</v>
      </c>
      <c r="F32" s="11">
        <f t="shared" si="0"/>
        <v>1250</v>
      </c>
      <c r="G32" s="64">
        <v>0</v>
      </c>
      <c r="H32" s="11">
        <f t="shared" si="1"/>
        <v>0</v>
      </c>
      <c r="I32" s="438">
        <f t="shared" si="2"/>
        <v>1250</v>
      </c>
      <c r="J32" s="350"/>
      <c r="K32" s="332"/>
      <c r="L32" s="336"/>
      <c r="M32" s="332"/>
      <c r="N32" s="336"/>
      <c r="O32" s="335"/>
      <c r="P32" s="333"/>
      <c r="Q32" s="332"/>
      <c r="R32" s="332"/>
      <c r="S32" s="332"/>
      <c r="T32" s="332"/>
      <c r="U32" s="331"/>
      <c r="V32" s="333"/>
      <c r="W32" s="332"/>
      <c r="X32" s="332"/>
      <c r="Y32" s="332"/>
      <c r="Z32" s="332"/>
      <c r="AA32" s="331"/>
      <c r="AB32" s="333"/>
      <c r="AC32" s="332"/>
      <c r="AD32" s="332"/>
      <c r="AE32" s="332"/>
      <c r="AF32" s="332"/>
      <c r="AG32" s="331"/>
      <c r="AH32" s="333"/>
      <c r="AI32" s="332"/>
      <c r="AJ32" s="332"/>
      <c r="AK32" s="332"/>
      <c r="AL32" s="332"/>
      <c r="AM32" s="331"/>
      <c r="AN32" s="333"/>
      <c r="AO32" s="332"/>
      <c r="AP32" s="332"/>
      <c r="AQ32" s="332"/>
      <c r="AR32" s="332"/>
      <c r="AS32" s="331"/>
      <c r="AT32" s="333"/>
      <c r="AU32" s="332"/>
      <c r="AV32" s="332"/>
      <c r="AW32" s="332"/>
      <c r="AX32" s="332"/>
      <c r="AY32" s="331"/>
      <c r="AZ32" s="333"/>
      <c r="BA32" s="332"/>
      <c r="BB32" s="332"/>
      <c r="BC32" s="332"/>
      <c r="BD32" s="332"/>
      <c r="BE32" s="331"/>
      <c r="BF32" s="496">
        <f t="shared" si="9"/>
        <v>0.05</v>
      </c>
      <c r="BG32" s="497">
        <v>25000</v>
      </c>
      <c r="BH32" s="497">
        <f t="shared" si="3"/>
        <v>1250</v>
      </c>
      <c r="BI32" s="497">
        <v>0</v>
      </c>
      <c r="BJ32" s="497">
        <f t="shared" si="4"/>
        <v>0</v>
      </c>
      <c r="BK32" s="498">
        <f t="shared" si="5"/>
        <v>1250</v>
      </c>
    </row>
    <row r="33" spans="1:63" s="355" customFormat="1" ht="30" x14ac:dyDescent="0.25">
      <c r="A33" s="70">
        <v>30</v>
      </c>
      <c r="B33" s="4" t="s">
        <v>44</v>
      </c>
      <c r="C33" s="23" t="s">
        <v>54</v>
      </c>
      <c r="D33" s="23">
        <v>0.18</v>
      </c>
      <c r="E33" s="63">
        <v>5000</v>
      </c>
      <c r="F33" s="11">
        <f t="shared" si="0"/>
        <v>900</v>
      </c>
      <c r="G33" s="64">
        <v>0</v>
      </c>
      <c r="H33" s="11">
        <f t="shared" si="1"/>
        <v>0</v>
      </c>
      <c r="I33" s="438">
        <f t="shared" si="2"/>
        <v>900</v>
      </c>
      <c r="J33" s="350"/>
      <c r="K33" s="332"/>
      <c r="L33" s="336"/>
      <c r="M33" s="332"/>
      <c r="N33" s="336"/>
      <c r="O33" s="335"/>
      <c r="P33" s="333"/>
      <c r="Q33" s="332"/>
      <c r="R33" s="332"/>
      <c r="S33" s="332"/>
      <c r="T33" s="332"/>
      <c r="U33" s="331"/>
      <c r="V33" s="333"/>
      <c r="W33" s="332"/>
      <c r="X33" s="332"/>
      <c r="Y33" s="332"/>
      <c r="Z33" s="332"/>
      <c r="AA33" s="331"/>
      <c r="AB33" s="333"/>
      <c r="AC33" s="332"/>
      <c r="AD33" s="332"/>
      <c r="AE33" s="332"/>
      <c r="AF33" s="332"/>
      <c r="AG33" s="331"/>
      <c r="AH33" s="333"/>
      <c r="AI33" s="332"/>
      <c r="AJ33" s="332"/>
      <c r="AK33" s="332"/>
      <c r="AL33" s="332"/>
      <c r="AM33" s="331"/>
      <c r="AN33" s="333"/>
      <c r="AO33" s="332"/>
      <c r="AP33" s="332"/>
      <c r="AQ33" s="332"/>
      <c r="AR33" s="332"/>
      <c r="AS33" s="331"/>
      <c r="AT33" s="333"/>
      <c r="AU33" s="332"/>
      <c r="AV33" s="332"/>
      <c r="AW33" s="332"/>
      <c r="AX33" s="332"/>
      <c r="AY33" s="331"/>
      <c r="AZ33" s="333"/>
      <c r="BA33" s="332"/>
      <c r="BB33" s="332"/>
      <c r="BC33" s="332"/>
      <c r="BD33" s="332"/>
      <c r="BE33" s="331"/>
      <c r="BF33" s="496">
        <f t="shared" si="9"/>
        <v>0.18</v>
      </c>
      <c r="BG33" s="497">
        <v>5000</v>
      </c>
      <c r="BH33" s="497">
        <f t="shared" si="3"/>
        <v>900</v>
      </c>
      <c r="BI33" s="497">
        <v>0</v>
      </c>
      <c r="BJ33" s="497">
        <f t="shared" si="4"/>
        <v>0</v>
      </c>
      <c r="BK33" s="498">
        <f t="shared" si="5"/>
        <v>900</v>
      </c>
    </row>
    <row r="34" spans="1:63" s="353" customFormat="1" ht="16.5" thickBot="1" x14ac:dyDescent="0.3">
      <c r="A34" s="80">
        <v>31</v>
      </c>
      <c r="B34" s="81" t="s">
        <v>45</v>
      </c>
      <c r="C34" s="82" t="s">
        <v>55</v>
      </c>
      <c r="D34" s="82">
        <v>1</v>
      </c>
      <c r="E34" s="83">
        <v>80000</v>
      </c>
      <c r="F34" s="84">
        <f t="shared" si="0"/>
        <v>80000</v>
      </c>
      <c r="G34" s="85">
        <v>0</v>
      </c>
      <c r="H34" s="84">
        <f t="shared" si="1"/>
        <v>0</v>
      </c>
      <c r="I34" s="439">
        <f t="shared" si="2"/>
        <v>80000</v>
      </c>
      <c r="J34" s="350"/>
      <c r="K34" s="334"/>
      <c r="L34" s="340"/>
      <c r="M34" s="334"/>
      <c r="N34" s="340"/>
      <c r="O34" s="339"/>
      <c r="P34" s="333"/>
      <c r="Q34" s="334"/>
      <c r="R34" s="334"/>
      <c r="S34" s="334"/>
      <c r="T34" s="334"/>
      <c r="U34" s="338"/>
      <c r="V34" s="333"/>
      <c r="W34" s="334"/>
      <c r="X34" s="334"/>
      <c r="Y34" s="334"/>
      <c r="Z34" s="334"/>
      <c r="AA34" s="338"/>
      <c r="AB34" s="333"/>
      <c r="AC34" s="334"/>
      <c r="AD34" s="334"/>
      <c r="AE34" s="334"/>
      <c r="AF34" s="334"/>
      <c r="AG34" s="338"/>
      <c r="AH34" s="333"/>
      <c r="AI34" s="334"/>
      <c r="AJ34" s="334"/>
      <c r="AK34" s="334"/>
      <c r="AL34" s="334"/>
      <c r="AM34" s="338"/>
      <c r="AN34" s="333"/>
      <c r="AO34" s="334"/>
      <c r="AP34" s="334"/>
      <c r="AQ34" s="334"/>
      <c r="AR34" s="334"/>
      <c r="AS34" s="338"/>
      <c r="AT34" s="333"/>
      <c r="AU34" s="334"/>
      <c r="AV34" s="334"/>
      <c r="AW34" s="334"/>
      <c r="AX34" s="334"/>
      <c r="AY34" s="338"/>
      <c r="AZ34" s="333"/>
      <c r="BA34" s="334"/>
      <c r="BB34" s="334"/>
      <c r="BC34" s="334"/>
      <c r="BD34" s="334"/>
      <c r="BE34" s="338"/>
      <c r="BF34" s="496">
        <f t="shared" si="9"/>
        <v>1</v>
      </c>
      <c r="BG34" s="497">
        <v>80000</v>
      </c>
      <c r="BH34" s="497">
        <f t="shared" si="3"/>
        <v>80000</v>
      </c>
      <c r="BI34" s="497">
        <v>0</v>
      </c>
      <c r="BJ34" s="497">
        <f t="shared" si="4"/>
        <v>0</v>
      </c>
      <c r="BK34" s="498">
        <f t="shared" si="5"/>
        <v>80000</v>
      </c>
    </row>
    <row r="35" spans="1:63" s="358" customFormat="1" ht="17.45" customHeight="1" thickTop="1" x14ac:dyDescent="0.25">
      <c r="A35" s="440"/>
      <c r="B35" s="441"/>
      <c r="C35" s="442"/>
      <c r="D35" s="443"/>
      <c r="E35" s="349" t="s">
        <v>201</v>
      </c>
      <c r="F35" s="444"/>
      <c r="G35" s="444"/>
      <c r="H35" s="444"/>
      <c r="I35" s="445">
        <f>SUM(I4:I34)</f>
        <v>4086292</v>
      </c>
      <c r="J35" s="328"/>
      <c r="K35" s="324"/>
      <c r="L35" s="327"/>
      <c r="M35" s="324"/>
      <c r="N35" s="327"/>
      <c r="O35" s="326">
        <f>SUM(O4:O34)</f>
        <v>424000</v>
      </c>
      <c r="P35" s="325"/>
      <c r="Q35" s="324"/>
      <c r="R35" s="324"/>
      <c r="S35" s="324"/>
      <c r="T35" s="324"/>
      <c r="U35" s="323"/>
      <c r="V35" s="325"/>
      <c r="W35" s="324"/>
      <c r="X35" s="324"/>
      <c r="Y35" s="324"/>
      <c r="Z35" s="324"/>
      <c r="AA35" s="323"/>
      <c r="AB35" s="325"/>
      <c r="AC35" s="324"/>
      <c r="AD35" s="324"/>
      <c r="AE35" s="324"/>
      <c r="AF35" s="324"/>
      <c r="AG35" s="323"/>
      <c r="AH35" s="325"/>
      <c r="AI35" s="324"/>
      <c r="AJ35" s="324"/>
      <c r="AK35" s="324"/>
      <c r="AL35" s="324"/>
      <c r="AM35" s="323"/>
      <c r="AN35" s="325"/>
      <c r="AO35" s="324"/>
      <c r="AP35" s="324"/>
      <c r="AQ35" s="324"/>
      <c r="AR35" s="324"/>
      <c r="AS35" s="323"/>
      <c r="AT35" s="325"/>
      <c r="AU35" s="324"/>
      <c r="AV35" s="324"/>
      <c r="AW35" s="324"/>
      <c r="AX35" s="324"/>
      <c r="AY35" s="323"/>
      <c r="AZ35" s="325"/>
      <c r="BA35" s="324"/>
      <c r="BB35" s="324"/>
      <c r="BC35" s="324"/>
      <c r="BD35" s="324"/>
      <c r="BE35" s="323"/>
      <c r="BF35" s="496">
        <f t="shared" si="9"/>
        <v>0</v>
      </c>
      <c r="BG35" s="501"/>
      <c r="BH35" s="501"/>
      <c r="BI35" s="501"/>
      <c r="BJ35" s="501"/>
      <c r="BK35" s="502"/>
    </row>
    <row r="36" spans="1:63" ht="17.45" customHeight="1" x14ac:dyDescent="0.25"/>
  </sheetData>
  <mergeCells count="53">
    <mergeCell ref="AM2:AM3"/>
    <mergeCell ref="AC2:AD2"/>
    <mergeCell ref="AE2:AF2"/>
    <mergeCell ref="AG2:AG3"/>
    <mergeCell ref="AH2:AH3"/>
    <mergeCell ref="AI2:AJ2"/>
    <mergeCell ref="AK2:AL2"/>
    <mergeCell ref="P1:U1"/>
    <mergeCell ref="V1:AA1"/>
    <mergeCell ref="AB1:AG1"/>
    <mergeCell ref="AH1:AM1"/>
    <mergeCell ref="P2:P3"/>
    <mergeCell ref="Q2:R2"/>
    <mergeCell ref="S2:T2"/>
    <mergeCell ref="U2:U3"/>
    <mergeCell ref="V2:V3"/>
    <mergeCell ref="W2:X2"/>
    <mergeCell ref="AN1:AS1"/>
    <mergeCell ref="AT1:AY1"/>
    <mergeCell ref="AN2:AN3"/>
    <mergeCell ref="AO2:AP2"/>
    <mergeCell ref="AQ2:AR2"/>
    <mergeCell ref="AS2:AS3"/>
    <mergeCell ref="AT2:AT3"/>
    <mergeCell ref="AU2:AV2"/>
    <mergeCell ref="AW2:AX2"/>
    <mergeCell ref="AY2:AY3"/>
    <mergeCell ref="C1:I1"/>
    <mergeCell ref="J1:O1"/>
    <mergeCell ref="BF1:BK1"/>
    <mergeCell ref="AZ1:BE1"/>
    <mergeCell ref="AZ2:AZ3"/>
    <mergeCell ref="BA2:BB2"/>
    <mergeCell ref="BC2:BD2"/>
    <mergeCell ref="BG2:BH2"/>
    <mergeCell ref="BI2:BJ2"/>
    <mergeCell ref="BK2:BK3"/>
    <mergeCell ref="I2:I3"/>
    <mergeCell ref="J2:J3"/>
    <mergeCell ref="K2:L2"/>
    <mergeCell ref="M2:N2"/>
    <mergeCell ref="O2:O3"/>
    <mergeCell ref="BF2:BF3"/>
    <mergeCell ref="BE2:BE3"/>
    <mergeCell ref="Y2:Z2"/>
    <mergeCell ref="AA2:AA3"/>
    <mergeCell ref="AB2:AB3"/>
    <mergeCell ref="A2:A3"/>
    <mergeCell ref="B2:B3"/>
    <mergeCell ref="C2:C3"/>
    <mergeCell ref="D2:D3"/>
    <mergeCell ref="E2:F2"/>
    <mergeCell ref="G2:H2"/>
  </mergeCells>
  <conditionalFormatting sqref="B19">
    <cfRule type="duplicateValues" dxfId="6" priority="6" stopIfTrue="1"/>
  </conditionalFormatting>
  <conditionalFormatting sqref="B20">
    <cfRule type="duplicateValues" dxfId="5" priority="5" stopIfTrue="1"/>
  </conditionalFormatting>
  <conditionalFormatting sqref="B21">
    <cfRule type="duplicateValues" dxfId="4" priority="4" stopIfTrue="1"/>
  </conditionalFormatting>
  <conditionalFormatting sqref="B22">
    <cfRule type="duplicateValues" dxfId="3" priority="3" stopIfTrue="1"/>
  </conditionalFormatting>
  <conditionalFormatting sqref="B23">
    <cfRule type="duplicateValues" dxfId="2" priority="2" stopIfTrue="1"/>
  </conditionalFormatting>
  <conditionalFormatting sqref="B24">
    <cfRule type="duplicateValues" dxfId="1" priority="1" stopIfTrue="1"/>
  </conditionalFormatting>
  <conditionalFormatting sqref="B25">
    <cfRule type="duplicateValues" dxfId="0" priority="7" stopIfTrue="1"/>
  </conditionalFormatting>
  <pageMargins left="0.23622047244094491" right="0.23622047244094491" top="0.74803149606299213" bottom="0" header="0.31496062992125984" footer="0"/>
  <pageSetup paperSize="9" scale="33" fitToHeight="100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оригинал</vt:lpstr>
      <vt:lpstr>прил. к ДС + дав. мат.</vt:lpstr>
      <vt:lpstr>кс-3№1</vt:lpstr>
      <vt:lpstr>кс-2 №1</vt:lpstr>
      <vt:lpstr>кс-6а</vt:lpstr>
      <vt:lpstr>'кс-2 №1'!Область_печати</vt:lpstr>
      <vt:lpstr>'кс-3№1'!Область_печати</vt:lpstr>
      <vt:lpstr>'кс-6а'!Область_печати</vt:lpstr>
      <vt:lpstr>оригинал!Область_печати</vt:lpstr>
      <vt:lpstr>'прил. к ДС + дав. мат.'!Область_печати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Анастасия</cp:lastModifiedBy>
  <cp:lastPrinted>2023-07-12T12:19:13Z</cp:lastPrinted>
  <dcterms:created xsi:type="dcterms:W3CDTF">2023-06-20T12:39:30Z</dcterms:created>
  <dcterms:modified xsi:type="dcterms:W3CDTF">2024-04-18T13:13:41Z</dcterms:modified>
</cp:coreProperties>
</file>