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Термостат\"/>
    </mc:Choice>
  </mc:AlternateContent>
  <xr:revisionPtr revIDLastSave="0" documentId="13_ncr:1_{E47947E8-C39A-4085-B1E3-3D7BEC8ED5CE}" xr6:coauthVersionLast="47" xr6:coauthVersionMax="47" xr10:uidLastSave="{00000000-0000-0000-0000-000000000000}"/>
  <bookViews>
    <workbookView xWindow="28680" yWindow="1290" windowWidth="29040" windowHeight="15720" tabRatio="977" firstSheet="10" activeTab="26" xr2:uid="{00000000-000D-0000-FFFF-FFFF00000000}"/>
  </bookViews>
  <sheets>
    <sheet name="кс-3№1" sheetId="1" r:id="rId1"/>
    <sheet name="кс-3№2" sheetId="4" r:id="rId2"/>
    <sheet name="кс-3№3" sheetId="8" r:id="rId3"/>
    <sheet name="кс-2№1" sheetId="2" r:id="rId4"/>
    <sheet name="кс2 №2" sheetId="3" r:id="rId5"/>
    <sheet name="кс3 №5" sheetId="22" r:id="rId6"/>
    <sheet name="кс2 №4 " sheetId="6" r:id="rId7"/>
    <sheet name="кс2 №3" sheetId="5" r:id="rId8"/>
    <sheet name="кс2 №5 " sheetId="13" r:id="rId9"/>
    <sheet name="кс2 №6 " sheetId="14" r:id="rId10"/>
    <sheet name="кс-3№4" sheetId="15" r:id="rId11"/>
    <sheet name="кс-6 ДС1" sheetId="11" state="hidden" r:id="rId12"/>
    <sheet name="кс-6 ДС4" sheetId="12" state="hidden" r:id="rId13"/>
    <sheet name="нов. ДС4" sheetId="16" state="hidden" r:id="rId14"/>
    <sheet name="нов. ДС 3" sheetId="19" state="hidden" r:id="rId15"/>
    <sheet name="кс2 №7 согл" sheetId="20" r:id="rId16"/>
    <sheet name="кс2 №8 согл" sheetId="21" r:id="rId17"/>
    <sheet name="кс2 №9 к согл" sheetId="23" r:id="rId18"/>
    <sheet name="кс6 по Дог" sheetId="24" state="hidden" r:id="rId19"/>
    <sheet name="кс2 №10 к кс3№6++" sheetId="28" r:id="rId20"/>
    <sheet name="кс3 №6++" sheetId="29" r:id="rId21"/>
    <sheet name="кс2 №11 к кс3№7++" sheetId="30" r:id="rId22"/>
    <sheet name="кс2 №12 к кс3№7++" sheetId="31" r:id="rId23"/>
    <sheet name="кс2 №13 к кс3 №7++" sheetId="32" r:id="rId24"/>
    <sheet name="кс3 №7" sheetId="33" r:id="rId25"/>
    <sheet name="из.2 к ДС1-закрыт" sheetId="25" r:id="rId26"/>
    <sheet name="из. 2 ДС3 закрыт" sheetId="26" r:id="rId27"/>
    <sheet name="из. 2 ДС4 взамен Дог!!! закрыт" sheetId="27" r:id="rId28"/>
  </sheets>
  <externalReferences>
    <externalReference r:id="rId29"/>
    <externalReference r:id="rId30"/>
  </externalReferences>
  <definedNames>
    <definedName name="_xlnm._FilterDatabase" localSheetId="25" hidden="1">'из.2 к ДС1-закрыт'!$A$8:$AN$96</definedName>
    <definedName name="_xlnm.Print_Area" localSheetId="26">'из. 2 ДС3 закрыт'!$A$1:$I$34</definedName>
    <definedName name="_xlnm.Print_Area" localSheetId="27">'из. 2 ДС4 взамен Дог!!! закрыт'!$A$1:$J$36</definedName>
    <definedName name="_xlnm.Print_Area" localSheetId="25">'из.2 к ДС1-закрыт'!$A$1:$AD$99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3" i="27" l="1"/>
  <c r="S34" i="27"/>
  <c r="O32" i="27"/>
  <c r="AM95" i="25"/>
  <c r="AM96" i="25"/>
  <c r="AI94" i="25" a="1"/>
  <c r="AI94" i="25" s="1"/>
  <c r="AI95" i="25" s="1"/>
  <c r="K44" i="33"/>
  <c r="O44" i="33"/>
  <c r="AF44" i="30"/>
  <c r="P31" i="33"/>
  <c r="Q44" i="33"/>
  <c r="P44" i="33"/>
  <c r="L23" i="26"/>
  <c r="K23" i="26"/>
  <c r="O43" i="29" a="1"/>
  <c r="O43" i="29" s="1"/>
  <c r="H36" i="29"/>
  <c r="L43" i="29"/>
  <c r="O34" i="27" l="1"/>
  <c r="AI96" i="25"/>
  <c r="H36" i="33"/>
  <c r="H35" i="33" s="1"/>
  <c r="H42" i="33" s="1"/>
  <c r="L44" i="33"/>
  <c r="L85" i="33" s="1"/>
  <c r="P99" i="33"/>
  <c r="P98" i="33"/>
  <c r="P97" i="33"/>
  <c r="P101" i="33" s="1"/>
  <c r="L83" i="33"/>
  <c r="O42" i="33" a="1"/>
  <c r="O42" i="33" s="1"/>
  <c r="K42" i="33"/>
  <c r="L42" i="33" s="1"/>
  <c r="L41" i="33"/>
  <c r="H41" i="33"/>
  <c r="G41" i="33" s="1"/>
  <c r="F41" i="33" s="1"/>
  <c r="L40" i="33"/>
  <c r="L39" i="33"/>
  <c r="L38" i="33"/>
  <c r="H38" i="33" s="1"/>
  <c r="G38" i="33" s="1"/>
  <c r="F38" i="33" s="1"/>
  <c r="L37" i="33"/>
  <c r="H37" i="33"/>
  <c r="G37" i="33"/>
  <c r="F37" i="33" s="1"/>
  <c r="L36" i="33"/>
  <c r="L35" i="33"/>
  <c r="O34" i="33" a="1"/>
  <c r="R34" i="33" s="1"/>
  <c r="L34" i="33"/>
  <c r="L33" i="33"/>
  <c r="BM36" i="32"/>
  <c r="AE36" i="32"/>
  <c r="AC36" i="32"/>
  <c r="AF36" i="32" s="1"/>
  <c r="AF35" i="32"/>
  <c r="AE35" i="32"/>
  <c r="AC35" i="32"/>
  <c r="AE34" i="32"/>
  <c r="AC34" i="32"/>
  <c r="AF34" i="32" s="1"/>
  <c r="AF37" i="32" s="1"/>
  <c r="BM36" i="31"/>
  <c r="AE34" i="31"/>
  <c r="AC34" i="31"/>
  <c r="AF34" i="31" s="1"/>
  <c r="AF35" i="31" s="1"/>
  <c r="AE39" i="30"/>
  <c r="AC39" i="30"/>
  <c r="AF39" i="30" s="1"/>
  <c r="BM36" i="30"/>
  <c r="AF34" i="30"/>
  <c r="AE34" i="30"/>
  <c r="AC34" i="30"/>
  <c r="P99" i="29"/>
  <c r="P98" i="29"/>
  <c r="P97" i="29"/>
  <c r="P101" i="29" s="1"/>
  <c r="L83" i="29"/>
  <c r="O42" i="29" a="1"/>
  <c r="O42" i="29" s="1"/>
  <c r="L42" i="29"/>
  <c r="K42" i="29"/>
  <c r="L41" i="29"/>
  <c r="H41" i="29"/>
  <c r="G41" i="29" s="1"/>
  <c r="F41" i="29" s="1"/>
  <c r="L40" i="29"/>
  <c r="L39" i="29"/>
  <c r="L38" i="29"/>
  <c r="H38" i="29" s="1"/>
  <c r="G38" i="29" s="1"/>
  <c r="F38" i="29" s="1"/>
  <c r="L37" i="29"/>
  <c r="H37" i="29"/>
  <c r="G37" i="29" s="1"/>
  <c r="F37" i="29" s="1"/>
  <c r="L36" i="29"/>
  <c r="L35" i="29"/>
  <c r="O34" i="29"/>
  <c r="O34" i="29" a="1"/>
  <c r="R34" i="29" s="1"/>
  <c r="L34" i="29"/>
  <c r="L33" i="29"/>
  <c r="L85" i="29" s="1"/>
  <c r="L86" i="29" s="1"/>
  <c r="P99" i="5"/>
  <c r="P98" i="5"/>
  <c r="P97" i="5"/>
  <c r="P96" i="5"/>
  <c r="P101" i="5" s="1"/>
  <c r="K85" i="5"/>
  <c r="L83" i="5"/>
  <c r="L43" i="5"/>
  <c r="O42" i="5" a="1"/>
  <c r="O42" i="5" s="1"/>
  <c r="L42" i="5"/>
  <c r="K42" i="5"/>
  <c r="L41" i="5"/>
  <c r="H41" i="5" s="1"/>
  <c r="G41" i="5" s="1"/>
  <c r="F41" i="5" s="1"/>
  <c r="L40" i="5"/>
  <c r="L39" i="5"/>
  <c r="L38" i="5"/>
  <c r="H38" i="5" s="1"/>
  <c r="G38" i="5" s="1"/>
  <c r="F38" i="5" s="1"/>
  <c r="L37" i="5"/>
  <c r="H37" i="5" s="1"/>
  <c r="G37" i="5" s="1"/>
  <c r="F37" i="5" s="1"/>
  <c r="L36" i="5"/>
  <c r="H36" i="5"/>
  <c r="H35" i="5" s="1"/>
  <c r="H42" i="5" s="1"/>
  <c r="G36" i="5"/>
  <c r="G35" i="5" s="1"/>
  <c r="L35" i="5"/>
  <c r="O34" i="5" a="1"/>
  <c r="R34" i="5" s="1"/>
  <c r="L34" i="5"/>
  <c r="L33" i="5"/>
  <c r="L85" i="5" s="1"/>
  <c r="L86" i="5" s="1"/>
  <c r="AE42" i="28"/>
  <c r="AC42" i="28"/>
  <c r="AF42" i="28" s="1"/>
  <c r="AE41" i="28"/>
  <c r="AC41" i="28"/>
  <c r="AF41" i="28" s="1"/>
  <c r="AE40" i="28"/>
  <c r="AC40" i="28"/>
  <c r="AF40" i="28" s="1"/>
  <c r="AE39" i="28"/>
  <c r="AF39" i="28" s="1"/>
  <c r="AC39" i="28"/>
  <c r="AE38" i="28"/>
  <c r="AF38" i="28" s="1"/>
  <c r="AC38" i="28"/>
  <c r="AE37" i="28"/>
  <c r="AC37" i="28"/>
  <c r="AF37" i="28" s="1"/>
  <c r="BM36" i="28"/>
  <c r="AE36" i="28"/>
  <c r="AC36" i="28"/>
  <c r="AF36" i="28" s="1"/>
  <c r="AE35" i="28"/>
  <c r="AC35" i="28"/>
  <c r="AF35" i="28" s="1"/>
  <c r="AE34" i="28"/>
  <c r="AF34" i="28" s="1"/>
  <c r="AF43" i="28" s="1"/>
  <c r="AC34" i="28"/>
  <c r="L86" i="22"/>
  <c r="R32" i="27"/>
  <c r="S32" i="27" s="1"/>
  <c r="R11" i="27"/>
  <c r="S11" i="27" s="1"/>
  <c r="R12" i="27"/>
  <c r="R13" i="27"/>
  <c r="R14" i="27"/>
  <c r="R15" i="27"/>
  <c r="S15" i="27" s="1"/>
  <c r="R16" i="27"/>
  <c r="R17" i="27"/>
  <c r="S17" i="27" s="1"/>
  <c r="R18" i="27"/>
  <c r="R19" i="27"/>
  <c r="R20" i="27"/>
  <c r="S20" i="27" s="1"/>
  <c r="R21" i="27"/>
  <c r="S21" i="27" s="1"/>
  <c r="R22" i="27"/>
  <c r="S22" i="27" s="1"/>
  <c r="R23" i="27"/>
  <c r="S23" i="27" s="1"/>
  <c r="R24" i="27"/>
  <c r="R25" i="27"/>
  <c r="R26" i="27"/>
  <c r="R27" i="27"/>
  <c r="R28" i="27"/>
  <c r="S28" i="27" s="1"/>
  <c r="R29" i="27"/>
  <c r="S29" i="27" s="1"/>
  <c r="R30" i="27"/>
  <c r="S30" i="27" s="1"/>
  <c r="R31" i="27"/>
  <c r="S31" i="27" s="1"/>
  <c r="R10" i="27"/>
  <c r="S10" i="27" s="1"/>
  <c r="K33" i="27"/>
  <c r="K34" i="27" s="1"/>
  <c r="L34" i="27"/>
  <c r="Q33" i="27"/>
  <c r="Q34" i="27" s="1"/>
  <c r="P33" i="27"/>
  <c r="P34" i="27" s="1"/>
  <c r="O33" i="27"/>
  <c r="N33" i="27"/>
  <c r="N34" i="27" s="1"/>
  <c r="M33" i="27"/>
  <c r="M34" i="27" s="1"/>
  <c r="L33" i="27"/>
  <c r="H31" i="27"/>
  <c r="F31" i="27"/>
  <c r="H30" i="27"/>
  <c r="F30" i="27"/>
  <c r="I30" i="27" s="1"/>
  <c r="H29" i="27"/>
  <c r="F29" i="27"/>
  <c r="I29" i="27" s="1"/>
  <c r="H28" i="27"/>
  <c r="F28" i="27"/>
  <c r="S27" i="27"/>
  <c r="H27" i="27"/>
  <c r="F27" i="27"/>
  <c r="I27" i="27" s="1"/>
  <c r="S26" i="27"/>
  <c r="H26" i="27"/>
  <c r="F26" i="27"/>
  <c r="I26" i="27" s="1"/>
  <c r="S25" i="27"/>
  <c r="H25" i="27"/>
  <c r="F25" i="27"/>
  <c r="I25" i="27" s="1"/>
  <c r="S24" i="27"/>
  <c r="H24" i="27"/>
  <c r="F24" i="27"/>
  <c r="I24" i="27" s="1"/>
  <c r="H23" i="27"/>
  <c r="F23" i="27"/>
  <c r="I23" i="27" s="1"/>
  <c r="H22" i="27"/>
  <c r="F22" i="27"/>
  <c r="H21" i="27"/>
  <c r="F21" i="27"/>
  <c r="I21" i="27" s="1"/>
  <c r="H20" i="27"/>
  <c r="F20" i="27"/>
  <c r="S19" i="27"/>
  <c r="H19" i="27"/>
  <c r="F19" i="27"/>
  <c r="I19" i="27" s="1"/>
  <c r="S18" i="27"/>
  <c r="H18" i="27"/>
  <c r="F18" i="27"/>
  <c r="H17" i="27"/>
  <c r="F17" i="27"/>
  <c r="I17" i="27" s="1"/>
  <c r="S16" i="27"/>
  <c r="H16" i="27"/>
  <c r="I16" i="27" s="1"/>
  <c r="F16" i="27"/>
  <c r="H15" i="27"/>
  <c r="F15" i="27"/>
  <c r="I15" i="27" s="1"/>
  <c r="S14" i="27"/>
  <c r="H14" i="27"/>
  <c r="F14" i="27"/>
  <c r="S13" i="27"/>
  <c r="H13" i="27"/>
  <c r="F13" i="27"/>
  <c r="I13" i="27" s="1"/>
  <c r="S12" i="27"/>
  <c r="H12" i="27"/>
  <c r="F12" i="27"/>
  <c r="H11" i="27"/>
  <c r="I11" i="27" s="1"/>
  <c r="F11" i="27"/>
  <c r="H10" i="27"/>
  <c r="F10" i="27"/>
  <c r="I10" i="27" s="1"/>
  <c r="N25" i="26"/>
  <c r="M25" i="26"/>
  <c r="L25" i="26"/>
  <c r="K25" i="26"/>
  <c r="J25" i="26"/>
  <c r="N24" i="26"/>
  <c r="M24" i="26"/>
  <c r="L24" i="26"/>
  <c r="K24" i="26"/>
  <c r="J24" i="26"/>
  <c r="O23" i="26"/>
  <c r="O24" i="26" s="1"/>
  <c r="O22" i="26"/>
  <c r="P22" i="26" s="1"/>
  <c r="O21" i="26"/>
  <c r="P21" i="26" s="1"/>
  <c r="H21" i="26"/>
  <c r="I21" i="26" s="1"/>
  <c r="F21" i="26"/>
  <c r="O20" i="26"/>
  <c r="P20" i="26" s="1"/>
  <c r="H20" i="26"/>
  <c r="F20" i="26"/>
  <c r="I20" i="26" s="1"/>
  <c r="O19" i="26"/>
  <c r="P19" i="26" s="1"/>
  <c r="H19" i="26"/>
  <c r="F19" i="26"/>
  <c r="I19" i="26" s="1"/>
  <c r="O18" i="26"/>
  <c r="P18" i="26" s="1"/>
  <c r="H18" i="26"/>
  <c r="F18" i="26"/>
  <c r="I18" i="26" s="1"/>
  <c r="O17" i="26"/>
  <c r="P17" i="26" s="1"/>
  <c r="I17" i="26"/>
  <c r="G17" i="26"/>
  <c r="E17" i="26"/>
  <c r="O16" i="26"/>
  <c r="P16" i="26" s="1"/>
  <c r="I16" i="26"/>
  <c r="H16" i="26"/>
  <c r="F16" i="26"/>
  <c r="O15" i="26"/>
  <c r="P15" i="26" s="1"/>
  <c r="H15" i="26"/>
  <c r="F15" i="26"/>
  <c r="I15" i="26" s="1"/>
  <c r="O14" i="26"/>
  <c r="P14" i="26" s="1"/>
  <c r="H14" i="26"/>
  <c r="F14" i="26"/>
  <c r="I14" i="26" s="1"/>
  <c r="O13" i="26"/>
  <c r="P13" i="26" s="1"/>
  <c r="H13" i="26"/>
  <c r="F13" i="26"/>
  <c r="I13" i="26" s="1"/>
  <c r="O12" i="26"/>
  <c r="P12" i="26" s="1"/>
  <c r="I12" i="26"/>
  <c r="H12" i="26"/>
  <c r="F12" i="26"/>
  <c r="O11" i="26"/>
  <c r="P11" i="26" s="1"/>
  <c r="H11" i="26"/>
  <c r="F11" i="26"/>
  <c r="I11" i="26" s="1"/>
  <c r="O10" i="26"/>
  <c r="P10" i="26" s="1"/>
  <c r="H10" i="26"/>
  <c r="H22" i="26" s="1"/>
  <c r="F10" i="26"/>
  <c r="I10" i="26" s="1"/>
  <c r="AL95" i="25"/>
  <c r="AL96" i="25" s="1"/>
  <c r="AK95" i="25"/>
  <c r="AK96" i="25" s="1"/>
  <c r="AJ95" i="25"/>
  <c r="AJ96" i="25" s="1"/>
  <c r="AH95" i="25"/>
  <c r="AH96" i="25" s="1"/>
  <c r="AG95" i="25"/>
  <c r="AG96" i="25" s="1"/>
  <c r="AF95" i="25"/>
  <c r="AF96" i="25" s="1"/>
  <c r="AE95" i="25"/>
  <c r="AE96" i="25" s="1"/>
  <c r="AM94" i="25"/>
  <c r="AM93" i="25"/>
  <c r="AN93" i="25" s="1"/>
  <c r="AM92" i="25"/>
  <c r="AN92" i="25" s="1"/>
  <c r="AM91" i="25"/>
  <c r="AN91" i="25" s="1"/>
  <c r="AM90" i="25"/>
  <c r="AN90" i="25" s="1"/>
  <c r="AM89" i="25"/>
  <c r="AN89" i="25" s="1"/>
  <c r="AM88" i="25"/>
  <c r="AN88" i="25" s="1"/>
  <c r="AM87" i="25"/>
  <c r="AN87" i="25" s="1"/>
  <c r="AM86" i="25"/>
  <c r="AN86" i="25" s="1"/>
  <c r="AM85" i="25"/>
  <c r="AN85" i="25" s="1"/>
  <c r="AM84" i="25"/>
  <c r="AN84" i="25" s="1"/>
  <c r="AM83" i="25"/>
  <c r="AN83" i="25" s="1"/>
  <c r="AM82" i="25"/>
  <c r="AN82" i="25" s="1"/>
  <c r="AM81" i="25"/>
  <c r="AN81" i="25" s="1"/>
  <c r="AM80" i="25"/>
  <c r="AN80" i="25" s="1"/>
  <c r="AM79" i="25"/>
  <c r="AN79" i="25" s="1"/>
  <c r="AM78" i="25"/>
  <c r="AN78" i="25" s="1"/>
  <c r="AM77" i="25"/>
  <c r="AN77" i="25" s="1"/>
  <c r="AM76" i="25"/>
  <c r="AN76" i="25" s="1"/>
  <c r="AM75" i="25"/>
  <c r="AN75" i="25" s="1"/>
  <c r="AM74" i="25"/>
  <c r="AN74" i="25" s="1"/>
  <c r="AM73" i="25"/>
  <c r="AN73" i="25" s="1"/>
  <c r="AM72" i="25"/>
  <c r="AN72" i="25" s="1"/>
  <c r="AM71" i="25"/>
  <c r="AN71" i="25" s="1"/>
  <c r="Z71" i="25"/>
  <c r="X71" i="25"/>
  <c r="AM70" i="25"/>
  <c r="AN70" i="25" s="1"/>
  <c r="AM69" i="25"/>
  <c r="AN69" i="25" s="1"/>
  <c r="AM68" i="25"/>
  <c r="AN68" i="25" s="1"/>
  <c r="AM67" i="25"/>
  <c r="AN67" i="25" s="1"/>
  <c r="AM66" i="25"/>
  <c r="AN66" i="25" s="1"/>
  <c r="AM65" i="25"/>
  <c r="AN65" i="25" s="1"/>
  <c r="AM64" i="25"/>
  <c r="AN64" i="25" s="1"/>
  <c r="AM63" i="25"/>
  <c r="AN63" i="25" s="1"/>
  <c r="AM62" i="25"/>
  <c r="AN62" i="25" s="1"/>
  <c r="AM61" i="25"/>
  <c r="AN61" i="25" s="1"/>
  <c r="AM60" i="25"/>
  <c r="AN60" i="25" s="1"/>
  <c r="AM59" i="25"/>
  <c r="AN59" i="25" s="1"/>
  <c r="AM58" i="25"/>
  <c r="AN58" i="25" s="1"/>
  <c r="AM57" i="25"/>
  <c r="AN57" i="25" s="1"/>
  <c r="AM56" i="25"/>
  <c r="AN56" i="25" s="1"/>
  <c r="AM55" i="25"/>
  <c r="AN55" i="25" s="1"/>
  <c r="Z55" i="25"/>
  <c r="X55" i="25"/>
  <c r="AM54" i="25"/>
  <c r="AN54" i="25" s="1"/>
  <c r="AM53" i="25"/>
  <c r="AN53" i="25" s="1"/>
  <c r="AM52" i="25"/>
  <c r="AN52" i="25" s="1"/>
  <c r="AM51" i="25"/>
  <c r="AN51" i="25" s="1"/>
  <c r="AM50" i="25"/>
  <c r="AN50" i="25" s="1"/>
  <c r="AM49" i="25"/>
  <c r="AN49" i="25" s="1"/>
  <c r="AM48" i="25"/>
  <c r="AN48" i="25" s="1"/>
  <c r="AM47" i="25"/>
  <c r="AN47" i="25" s="1"/>
  <c r="AM46" i="25"/>
  <c r="AN46" i="25" s="1"/>
  <c r="AM45" i="25"/>
  <c r="AN45" i="25" s="1"/>
  <c r="AM44" i="25"/>
  <c r="AN44" i="25" s="1"/>
  <c r="AM43" i="25"/>
  <c r="AN43" i="25" s="1"/>
  <c r="AM42" i="25"/>
  <c r="AN42" i="25" s="1"/>
  <c r="AM41" i="25"/>
  <c r="AN41" i="25" s="1"/>
  <c r="AM40" i="25"/>
  <c r="AN40" i="25" s="1"/>
  <c r="AM39" i="25"/>
  <c r="AN39" i="25" s="1"/>
  <c r="AM38" i="25"/>
  <c r="AN38" i="25" s="1"/>
  <c r="AM37" i="25"/>
  <c r="AN37" i="25" s="1"/>
  <c r="AM36" i="25"/>
  <c r="AN36" i="25" s="1"/>
  <c r="BB35" i="25"/>
  <c r="AM35" i="25"/>
  <c r="AN35" i="25" s="1"/>
  <c r="AM34" i="25"/>
  <c r="AN34" i="25" s="1"/>
  <c r="AM33" i="25"/>
  <c r="AN33" i="25" s="1"/>
  <c r="Z33" i="25"/>
  <c r="X33" i="25"/>
  <c r="AM32" i="25"/>
  <c r="AN32" i="25" s="1"/>
  <c r="AM31" i="25"/>
  <c r="AN31" i="25" s="1"/>
  <c r="AM30" i="25"/>
  <c r="AN30" i="25" s="1"/>
  <c r="AM29" i="25"/>
  <c r="AN29" i="25" s="1"/>
  <c r="AM28" i="25"/>
  <c r="AN28" i="25" s="1"/>
  <c r="AM27" i="25"/>
  <c r="AN27" i="25" s="1"/>
  <c r="AM26" i="25"/>
  <c r="AN26" i="25" s="1"/>
  <c r="AM25" i="25"/>
  <c r="AN25" i="25" s="1"/>
  <c r="AM24" i="25"/>
  <c r="AN24" i="25" s="1"/>
  <c r="AM23" i="25"/>
  <c r="AN23" i="25" s="1"/>
  <c r="AM22" i="25"/>
  <c r="AN22" i="25" s="1"/>
  <c r="AM21" i="25"/>
  <c r="AN21" i="25" s="1"/>
  <c r="AM20" i="25"/>
  <c r="AN20" i="25" s="1"/>
  <c r="BB19" i="25"/>
  <c r="AM19" i="25"/>
  <c r="AN19" i="25" s="1"/>
  <c r="AM18" i="25"/>
  <c r="AN18" i="25" s="1"/>
  <c r="AM17" i="25"/>
  <c r="AN17" i="25" s="1"/>
  <c r="AM16" i="25"/>
  <c r="AN16" i="25" s="1"/>
  <c r="AM15" i="25"/>
  <c r="AN15" i="25" s="1"/>
  <c r="AM14" i="25"/>
  <c r="AN14" i="25" s="1"/>
  <c r="AM13" i="25"/>
  <c r="AN13" i="25" s="1"/>
  <c r="AM12" i="25"/>
  <c r="AN12" i="25" s="1"/>
  <c r="Z12" i="25"/>
  <c r="X12" i="25"/>
  <c r="AD12" i="25" s="1"/>
  <c r="M40" i="24"/>
  <c r="H40" i="24"/>
  <c r="F40" i="24"/>
  <c r="I40" i="24" s="1"/>
  <c r="M39" i="24"/>
  <c r="I39" i="24"/>
  <c r="H39" i="24"/>
  <c r="F39" i="24"/>
  <c r="M38" i="24"/>
  <c r="H38" i="24"/>
  <c r="F38" i="24"/>
  <c r="I38" i="24" s="1"/>
  <c r="M37" i="24"/>
  <c r="H37" i="24"/>
  <c r="F37" i="24"/>
  <c r="I37" i="24" s="1"/>
  <c r="M36" i="24"/>
  <c r="I36" i="24"/>
  <c r="H36" i="24"/>
  <c r="F36" i="24"/>
  <c r="M35" i="24"/>
  <c r="H35" i="24"/>
  <c r="F35" i="24"/>
  <c r="I35" i="24" s="1"/>
  <c r="M34" i="24"/>
  <c r="H34" i="24"/>
  <c r="F34" i="24"/>
  <c r="I34" i="24" s="1"/>
  <c r="M33" i="24"/>
  <c r="I33" i="24"/>
  <c r="H33" i="24"/>
  <c r="F33" i="24"/>
  <c r="M32" i="24"/>
  <c r="H32" i="24"/>
  <c r="F32" i="24"/>
  <c r="I32" i="24" s="1"/>
  <c r="M31" i="24"/>
  <c r="H31" i="24"/>
  <c r="F31" i="24"/>
  <c r="I31" i="24" s="1"/>
  <c r="M30" i="24"/>
  <c r="I30" i="24"/>
  <c r="H30" i="24"/>
  <c r="F30" i="24"/>
  <c r="M29" i="24"/>
  <c r="H29" i="24"/>
  <c r="F29" i="24"/>
  <c r="I29" i="24" s="1"/>
  <c r="M28" i="24"/>
  <c r="H28" i="24"/>
  <c r="F28" i="24"/>
  <c r="I28" i="24" s="1"/>
  <c r="M27" i="24"/>
  <c r="I27" i="24"/>
  <c r="H27" i="24"/>
  <c r="F27" i="24"/>
  <c r="M26" i="24"/>
  <c r="H26" i="24"/>
  <c r="F26" i="24"/>
  <c r="I26" i="24" s="1"/>
  <c r="M25" i="24"/>
  <c r="H25" i="24"/>
  <c r="F25" i="24"/>
  <c r="I25" i="24" s="1"/>
  <c r="M24" i="24"/>
  <c r="I24" i="24"/>
  <c r="H24" i="24"/>
  <c r="F24" i="24"/>
  <c r="M23" i="24"/>
  <c r="H23" i="24"/>
  <c r="F23" i="24"/>
  <c r="I23" i="24" s="1"/>
  <c r="M22" i="24"/>
  <c r="H22" i="24"/>
  <c r="F22" i="24"/>
  <c r="I22" i="24" s="1"/>
  <c r="M21" i="24"/>
  <c r="I21" i="24"/>
  <c r="H21" i="24"/>
  <c r="F21" i="24"/>
  <c r="M20" i="24"/>
  <c r="H20" i="24"/>
  <c r="F20" i="24"/>
  <c r="I20" i="24" s="1"/>
  <c r="M19" i="24"/>
  <c r="H19" i="24"/>
  <c r="F19" i="24"/>
  <c r="I19" i="24" s="1"/>
  <c r="M18" i="24"/>
  <c r="I18" i="24"/>
  <c r="H18" i="24"/>
  <c r="F18" i="24"/>
  <c r="M17" i="24"/>
  <c r="H17" i="24"/>
  <c r="F17" i="24"/>
  <c r="I17" i="24" s="1"/>
  <c r="M16" i="24"/>
  <c r="H16" i="24"/>
  <c r="F16" i="24"/>
  <c r="I16" i="24" s="1"/>
  <c r="M15" i="24"/>
  <c r="I15" i="24"/>
  <c r="H15" i="24"/>
  <c r="F15" i="24"/>
  <c r="M14" i="24"/>
  <c r="H14" i="24"/>
  <c r="F14" i="24"/>
  <c r="I14" i="24" s="1"/>
  <c r="M13" i="24"/>
  <c r="H13" i="24"/>
  <c r="E13" i="24"/>
  <c r="F13" i="24" s="1"/>
  <c r="I13" i="24" s="1"/>
  <c r="M12" i="24"/>
  <c r="H12" i="24"/>
  <c r="F12" i="24"/>
  <c r="I12" i="24" s="1"/>
  <c r="M11" i="24"/>
  <c r="H11" i="24"/>
  <c r="F11" i="24"/>
  <c r="I11" i="24" s="1"/>
  <c r="M10" i="24"/>
  <c r="H10" i="24"/>
  <c r="F10" i="24"/>
  <c r="I10" i="24" s="1"/>
  <c r="R33" i="27" l="1"/>
  <c r="R34" i="27" s="1"/>
  <c r="O25" i="26"/>
  <c r="H35" i="29"/>
  <c r="H42" i="29" s="1"/>
  <c r="L86" i="33"/>
  <c r="H43" i="33"/>
  <c r="H44" i="33" s="1"/>
  <c r="H82" i="33" s="1"/>
  <c r="H83" i="33" s="1"/>
  <c r="K85" i="33"/>
  <c r="O34" i="33"/>
  <c r="P34" i="33"/>
  <c r="G36" i="33"/>
  <c r="Q34" i="33"/>
  <c r="AF38" i="32"/>
  <c r="AF39" i="32" s="1"/>
  <c r="AF36" i="31"/>
  <c r="AF37" i="31" s="1"/>
  <c r="AF45" i="30"/>
  <c r="AF46" i="30" s="1"/>
  <c r="H43" i="29"/>
  <c r="H44" i="29" s="1"/>
  <c r="H82" i="29" s="1"/>
  <c r="H83" i="29" s="1"/>
  <c r="K85" i="29"/>
  <c r="P34" i="29"/>
  <c r="G36" i="29"/>
  <c r="Q34" i="29"/>
  <c r="AF44" i="28"/>
  <c r="AF45" i="28" s="1"/>
  <c r="H43" i="5"/>
  <c r="H44" i="5" s="1"/>
  <c r="O34" i="5"/>
  <c r="F36" i="5"/>
  <c r="F35" i="5" s="1"/>
  <c r="O83" i="5" s="1"/>
  <c r="Q34" i="5"/>
  <c r="P34" i="5"/>
  <c r="AD71" i="25"/>
  <c r="AD55" i="25"/>
  <c r="AD33" i="25"/>
  <c r="I28" i="27"/>
  <c r="I14" i="27"/>
  <c r="I32" i="27" s="1"/>
  <c r="I18" i="27"/>
  <c r="I22" i="27"/>
  <c r="I12" i="27"/>
  <c r="I31" i="27"/>
  <c r="I20" i="27"/>
  <c r="I22" i="26"/>
  <c r="I23" i="26" s="1"/>
  <c r="F22" i="26"/>
  <c r="AD94" i="25"/>
  <c r="I41" i="24"/>
  <c r="G35" i="33" l="1"/>
  <c r="F36" i="33"/>
  <c r="F35" i="33" s="1"/>
  <c r="O83" i="33" s="1"/>
  <c r="F36" i="29"/>
  <c r="F35" i="29" s="1"/>
  <c r="G35" i="29"/>
  <c r="H81" i="5"/>
  <c r="H82" i="5" s="1"/>
  <c r="H83" i="5" s="1"/>
  <c r="I33" i="27"/>
  <c r="I34" i="27"/>
  <c r="I24" i="26"/>
  <c r="P23" i="26"/>
  <c r="I25" i="26"/>
  <c r="AD95" i="25"/>
  <c r="AD96" i="25"/>
  <c r="AN94" i="25"/>
  <c r="I42" i="24"/>
  <c r="I43" i="24" s="1"/>
  <c r="P25" i="26" l="1"/>
  <c r="P24" i="26"/>
  <c r="AN95" i="25"/>
  <c r="AN96" i="25" s="1"/>
  <c r="H36" i="22" l="1"/>
  <c r="L85" i="22"/>
  <c r="K85" i="22"/>
  <c r="O42" i="22" a="1"/>
  <c r="O42" i="22" s="1"/>
  <c r="K42" i="22"/>
  <c r="L42" i="22"/>
  <c r="P99" i="22"/>
  <c r="P98" i="22"/>
  <c r="P97" i="22"/>
  <c r="P101" i="22" s="1"/>
  <c r="L83" i="22"/>
  <c r="BM36" i="23"/>
  <c r="AE34" i="23"/>
  <c r="AC34" i="23"/>
  <c r="AF34" i="23" s="1"/>
  <c r="AF35" i="23" s="1"/>
  <c r="G36" i="22" l="1"/>
  <c r="AF36" i="23"/>
  <c r="AF37" i="23" s="1"/>
  <c r="H44" i="21" l="1"/>
  <c r="H43" i="21"/>
  <c r="K85" i="20"/>
  <c r="K85" i="21"/>
  <c r="O83" i="20"/>
  <c r="O83" i="21"/>
  <c r="H35" i="22"/>
  <c r="H42" i="22" s="1"/>
  <c r="L82" i="20"/>
  <c r="L82" i="21"/>
  <c r="L81" i="20"/>
  <c r="L81" i="21"/>
  <c r="L41" i="22"/>
  <c r="H41" i="22" s="1"/>
  <c r="G41" i="22" s="1"/>
  <c r="F41" i="22" s="1"/>
  <c r="L40" i="22"/>
  <c r="L39" i="22"/>
  <c r="L38" i="22"/>
  <c r="H38" i="22"/>
  <c r="G38" i="22" s="1"/>
  <c r="F38" i="22" s="1"/>
  <c r="L37" i="22"/>
  <c r="H37" i="22"/>
  <c r="G37" i="22" s="1"/>
  <c r="F37" i="22" s="1"/>
  <c r="L35" i="22"/>
  <c r="O34" i="22" a="1"/>
  <c r="O34" i="22" s="1"/>
  <c r="L34" i="22"/>
  <c r="L33" i="22"/>
  <c r="AE40" i="21"/>
  <c r="AC40" i="21"/>
  <c r="BM36" i="21"/>
  <c r="AE34" i="21"/>
  <c r="AC34" i="21"/>
  <c r="AE39" i="20"/>
  <c r="AC39" i="20"/>
  <c r="AE38" i="20"/>
  <c r="AC38" i="20"/>
  <c r="AE37" i="20"/>
  <c r="AC37" i="20"/>
  <c r="AF37" i="20" s="1"/>
  <c r="BM36" i="20"/>
  <c r="AE36" i="20"/>
  <c r="AC36" i="20"/>
  <c r="AF36" i="20" s="1"/>
  <c r="AE35" i="20"/>
  <c r="AC35" i="20"/>
  <c r="AE34" i="20"/>
  <c r="AC34" i="20"/>
  <c r="I23" i="19"/>
  <c r="I21" i="19"/>
  <c r="H43" i="22" l="1"/>
  <c r="H44" i="22" s="1"/>
  <c r="R34" i="22"/>
  <c r="P34" i="22"/>
  <c r="Q34" i="22"/>
  <c r="F36" i="22"/>
  <c r="G35" i="22"/>
  <c r="L36" i="22"/>
  <c r="AF40" i="21"/>
  <c r="AF34" i="21"/>
  <c r="AF38" i="20"/>
  <c r="AF39" i="20"/>
  <c r="AF35" i="20"/>
  <c r="AF34" i="20"/>
  <c r="AF40" i="20" s="1"/>
  <c r="M9" i="19"/>
  <c r="M20" i="19"/>
  <c r="H20" i="19"/>
  <c r="F20" i="19"/>
  <c r="I20" i="19" s="1"/>
  <c r="M19" i="19"/>
  <c r="H19" i="19"/>
  <c r="F19" i="19"/>
  <c r="I19" i="19" s="1"/>
  <c r="M18" i="19"/>
  <c r="I18" i="19"/>
  <c r="H18" i="19"/>
  <c r="F18" i="19"/>
  <c r="M17" i="19"/>
  <c r="H17" i="19"/>
  <c r="F17" i="19"/>
  <c r="I17" i="19" s="1"/>
  <c r="M16" i="19"/>
  <c r="I16" i="19"/>
  <c r="G16" i="19"/>
  <c r="E16" i="19"/>
  <c r="M15" i="19"/>
  <c r="H15" i="19"/>
  <c r="F15" i="19"/>
  <c r="M14" i="19"/>
  <c r="H14" i="19"/>
  <c r="I14" i="19" s="1"/>
  <c r="F14" i="19"/>
  <c r="M13" i="19"/>
  <c r="H13" i="19"/>
  <c r="F13" i="19"/>
  <c r="I13" i="19" s="1"/>
  <c r="M12" i="19"/>
  <c r="H12" i="19"/>
  <c r="F12" i="19"/>
  <c r="I12" i="19" s="1"/>
  <c r="M11" i="19"/>
  <c r="H11" i="19"/>
  <c r="F11" i="19"/>
  <c r="I11" i="19" s="1"/>
  <c r="M10" i="19"/>
  <c r="H10" i="19"/>
  <c r="F10" i="19"/>
  <c r="I10" i="19" s="1"/>
  <c r="H9" i="19"/>
  <c r="F9" i="19"/>
  <c r="I9" i="19" s="1"/>
  <c r="H82" i="22" l="1"/>
  <c r="H83" i="22" s="1"/>
  <c r="F35" i="22"/>
  <c r="O83" i="22" s="1"/>
  <c r="AF43" i="21"/>
  <c r="AF44" i="21" s="1"/>
  <c r="AF45" i="21" s="1"/>
  <c r="AF41" i="20"/>
  <c r="AF42" i="20" s="1"/>
  <c r="I15" i="19"/>
  <c r="H21" i="19"/>
  <c r="I22" i="19"/>
  <c r="F21" i="19"/>
  <c r="I24" i="19" l="1"/>
  <c r="R5" i="16" l="1"/>
  <c r="R6" i="16"/>
  <c r="R7" i="16"/>
  <c r="R8" i="16"/>
  <c r="R9" i="16"/>
  <c r="R10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4" i="16"/>
  <c r="AN48" i="11" l="1"/>
  <c r="AN28" i="11"/>
  <c r="AN27" i="11"/>
  <c r="AN6" i="11"/>
  <c r="AN7" i="11"/>
  <c r="AN8" i="11"/>
  <c r="AN9" i="11"/>
  <c r="AN10" i="11"/>
  <c r="AN11" i="11"/>
  <c r="AN12" i="11"/>
  <c r="AN13" i="11"/>
  <c r="AN14" i="11"/>
  <c r="AN15" i="11"/>
  <c r="AN16" i="11"/>
  <c r="AN17" i="11"/>
  <c r="AN18" i="11"/>
  <c r="AN19" i="11"/>
  <c r="AN20" i="11"/>
  <c r="AN21" i="11"/>
  <c r="AN22" i="11"/>
  <c r="AN23" i="11"/>
  <c r="AN24" i="11"/>
  <c r="AN25" i="11"/>
  <c r="AN26" i="11"/>
  <c r="AN29" i="11"/>
  <c r="AN30" i="11"/>
  <c r="AN31" i="11"/>
  <c r="AN32" i="11"/>
  <c r="AN33" i="11"/>
  <c r="AN34" i="11"/>
  <c r="AN35" i="11"/>
  <c r="AN36" i="11"/>
  <c r="AN37" i="11"/>
  <c r="AN38" i="11"/>
  <c r="AN39" i="11"/>
  <c r="AN40" i="11"/>
  <c r="AN41" i="11"/>
  <c r="AN42" i="11"/>
  <c r="AN43" i="11"/>
  <c r="AN44" i="11"/>
  <c r="AN45" i="11"/>
  <c r="AN46" i="11"/>
  <c r="AN47" i="11"/>
  <c r="AN49" i="11"/>
  <c r="AN50" i="11"/>
  <c r="AN51" i="11"/>
  <c r="AN52" i="11"/>
  <c r="AN53" i="11"/>
  <c r="AN54" i="11"/>
  <c r="AN55" i="11"/>
  <c r="AN56" i="11"/>
  <c r="AN57" i="11"/>
  <c r="AN58" i="11"/>
  <c r="AN59" i="11"/>
  <c r="AN60" i="11"/>
  <c r="AN61" i="11"/>
  <c r="AN62" i="11"/>
  <c r="AN63" i="11"/>
  <c r="AN64" i="11"/>
  <c r="AN65" i="11"/>
  <c r="AN66" i="11"/>
  <c r="AN67" i="11"/>
  <c r="AN68" i="11"/>
  <c r="AN69" i="11"/>
  <c r="AN70" i="11"/>
  <c r="AN71" i="11"/>
  <c r="AN72" i="11"/>
  <c r="AN73" i="11"/>
  <c r="AN74" i="11"/>
  <c r="AN75" i="11"/>
  <c r="AN76" i="11"/>
  <c r="AN77" i="11"/>
  <c r="AN78" i="11"/>
  <c r="AN79" i="11"/>
  <c r="AN80" i="11"/>
  <c r="AN81" i="11"/>
  <c r="AN82" i="11"/>
  <c r="AN83" i="11"/>
  <c r="AN84" i="11"/>
  <c r="AN85" i="11"/>
  <c r="AN86" i="11"/>
  <c r="AN5" i="11"/>
  <c r="H25" i="16"/>
  <c r="F25" i="16"/>
  <c r="H24" i="16"/>
  <c r="F24" i="16"/>
  <c r="H23" i="16"/>
  <c r="F23" i="16"/>
  <c r="H22" i="16"/>
  <c r="F22" i="16"/>
  <c r="H21" i="16"/>
  <c r="F21" i="16"/>
  <c r="H20" i="16"/>
  <c r="F20" i="16"/>
  <c r="H19" i="16"/>
  <c r="F19" i="16"/>
  <c r="H18" i="16"/>
  <c r="F18" i="16"/>
  <c r="H17" i="16"/>
  <c r="F17" i="16"/>
  <c r="H16" i="16"/>
  <c r="F16" i="16"/>
  <c r="I16" i="16" s="1"/>
  <c r="H15" i="16"/>
  <c r="F15" i="16"/>
  <c r="H14" i="16"/>
  <c r="F14" i="16"/>
  <c r="H13" i="16"/>
  <c r="F13" i="16"/>
  <c r="I13" i="16" s="1"/>
  <c r="H12" i="16"/>
  <c r="F12" i="16"/>
  <c r="H11" i="16"/>
  <c r="F11" i="16"/>
  <c r="H10" i="16"/>
  <c r="F10" i="16"/>
  <c r="H9" i="16"/>
  <c r="F9" i="16"/>
  <c r="H8" i="16"/>
  <c r="F8" i="16"/>
  <c r="I8" i="16" s="1"/>
  <c r="H7" i="16"/>
  <c r="F7" i="16"/>
  <c r="H6" i="16"/>
  <c r="F6" i="16"/>
  <c r="H5" i="16"/>
  <c r="F5" i="16"/>
  <c r="I5" i="16" s="1"/>
  <c r="H4" i="16"/>
  <c r="F4" i="16"/>
  <c r="I4" i="16" s="1"/>
  <c r="AF48" i="13"/>
  <c r="L35" i="8"/>
  <c r="I21" i="16" l="1"/>
  <c r="I24" i="16"/>
  <c r="I7" i="16"/>
  <c r="I15" i="16"/>
  <c r="I23" i="16"/>
  <c r="I10" i="16"/>
  <c r="I25" i="16"/>
  <c r="I11" i="16"/>
  <c r="I12" i="16"/>
  <c r="I20" i="16"/>
  <c r="I18" i="16"/>
  <c r="I19" i="16"/>
  <c r="I6" i="16"/>
  <c r="I14" i="16"/>
  <c r="I22" i="16"/>
  <c r="I9" i="16"/>
  <c r="I17" i="16"/>
  <c r="AF50" i="13"/>
  <c r="AF42" i="14"/>
  <c r="AF40" i="14"/>
  <c r="AF49" i="13"/>
  <c r="AF47" i="6"/>
  <c r="AF46" i="6"/>
  <c r="AF45" i="6"/>
  <c r="H83" i="4"/>
  <c r="H82" i="4"/>
  <c r="H81" i="4"/>
  <c r="H36" i="15"/>
  <c r="L37" i="15"/>
  <c r="L38" i="15"/>
  <c r="H38" i="15" s="1"/>
  <c r="G38" i="15" s="1"/>
  <c r="F38" i="15" s="1"/>
  <c r="L39" i="15"/>
  <c r="L40" i="15"/>
  <c r="L41" i="15"/>
  <c r="H41" i="15" s="1"/>
  <c r="G41" i="15" s="1"/>
  <c r="F41" i="15" s="1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H37" i="15"/>
  <c r="G37" i="15" s="1"/>
  <c r="F37" i="15" s="1"/>
  <c r="L35" i="15"/>
  <c r="L34" i="15"/>
  <c r="L33" i="15"/>
  <c r="AE39" i="14"/>
  <c r="AC39" i="14"/>
  <c r="AE38" i="14"/>
  <c r="AC38" i="14"/>
  <c r="AE37" i="14"/>
  <c r="AC37" i="14"/>
  <c r="BM36" i="14"/>
  <c r="AE36" i="14"/>
  <c r="AC36" i="14"/>
  <c r="AE35" i="14"/>
  <c r="AC35" i="14"/>
  <c r="AE34" i="14"/>
  <c r="AC34" i="14"/>
  <c r="BM50" i="13"/>
  <c r="AE46" i="13"/>
  <c r="AC46" i="13"/>
  <c r="AE42" i="13"/>
  <c r="AC42" i="13"/>
  <c r="AE37" i="13"/>
  <c r="AC37" i="13"/>
  <c r="BM41" i="13"/>
  <c r="AE34" i="13"/>
  <c r="AC34" i="13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4" i="12"/>
  <c r="L42" i="8"/>
  <c r="H24" i="12"/>
  <c r="F24" i="12"/>
  <c r="H23" i="12"/>
  <c r="F23" i="12"/>
  <c r="H22" i="12"/>
  <c r="F22" i="12"/>
  <c r="H21" i="12"/>
  <c r="F21" i="12"/>
  <c r="H20" i="12"/>
  <c r="F20" i="12"/>
  <c r="H19" i="12"/>
  <c r="F19" i="12"/>
  <c r="H18" i="12"/>
  <c r="F18" i="12"/>
  <c r="H17" i="12"/>
  <c r="F17" i="12"/>
  <c r="H16" i="12"/>
  <c r="F16" i="12"/>
  <c r="H15" i="12"/>
  <c r="F15" i="12"/>
  <c r="H14" i="12"/>
  <c r="F14" i="12"/>
  <c r="H13" i="12"/>
  <c r="F13" i="12"/>
  <c r="H12" i="12"/>
  <c r="F12" i="12"/>
  <c r="H11" i="12"/>
  <c r="F11" i="12"/>
  <c r="H10" i="12"/>
  <c r="F10" i="12"/>
  <c r="H9" i="12"/>
  <c r="F9" i="12"/>
  <c r="H8" i="12"/>
  <c r="F8" i="12"/>
  <c r="H7" i="12"/>
  <c r="F7" i="12"/>
  <c r="H6" i="12"/>
  <c r="F6" i="12"/>
  <c r="H5" i="12"/>
  <c r="F5" i="12"/>
  <c r="H4" i="12"/>
  <c r="F4" i="12"/>
  <c r="X48" i="11"/>
  <c r="Z48" i="11"/>
  <c r="Z64" i="11"/>
  <c r="X64" i="11"/>
  <c r="BG28" i="11"/>
  <c r="Z26" i="11"/>
  <c r="X26" i="11"/>
  <c r="BG12" i="11"/>
  <c r="Z5" i="11"/>
  <c r="X5" i="11"/>
  <c r="H41" i="8"/>
  <c r="G41" i="8" s="1"/>
  <c r="F41" i="8" s="1"/>
  <c r="H38" i="8"/>
  <c r="G38" i="8" s="1"/>
  <c r="F38" i="8" s="1"/>
  <c r="H37" i="8"/>
  <c r="G37" i="8" s="1"/>
  <c r="F37" i="8" s="1"/>
  <c r="L33" i="8"/>
  <c r="H26" i="8"/>
  <c r="AE44" i="6"/>
  <c r="AC44" i="6"/>
  <c r="AF44" i="6" s="1"/>
  <c r="AE43" i="6"/>
  <c r="AC43" i="6"/>
  <c r="AE42" i="6"/>
  <c r="AC42" i="6"/>
  <c r="AE41" i="6"/>
  <c r="AC41" i="6"/>
  <c r="BM40" i="6"/>
  <c r="AE40" i="6"/>
  <c r="AC40" i="6"/>
  <c r="AE39" i="6"/>
  <c r="AC39" i="6"/>
  <c r="AF39" i="6" s="1"/>
  <c r="AE38" i="6"/>
  <c r="AC38" i="6"/>
  <c r="AE37" i="6"/>
  <c r="AC37" i="6"/>
  <c r="AF37" i="6" s="1"/>
  <c r="AE36" i="6"/>
  <c r="AC36" i="6"/>
  <c r="AE35" i="6"/>
  <c r="AC35" i="6"/>
  <c r="AF35" i="6" s="1"/>
  <c r="AE34" i="6"/>
  <c r="AC34" i="6"/>
  <c r="AF34" i="6" s="1"/>
  <c r="L42" i="4"/>
  <c r="H41" i="4"/>
  <c r="G41" i="4" s="1"/>
  <c r="F41" i="4" s="1"/>
  <c r="H38" i="4"/>
  <c r="G38" i="4" s="1"/>
  <c r="F38" i="4" s="1"/>
  <c r="H37" i="4"/>
  <c r="G37" i="4"/>
  <c r="F37" i="4" s="1"/>
  <c r="H36" i="4"/>
  <c r="G36" i="4"/>
  <c r="F36" i="4" s="1"/>
  <c r="F35" i="4" s="1"/>
  <c r="L35" i="4"/>
  <c r="L34" i="4"/>
  <c r="L33" i="4"/>
  <c r="H26" i="4"/>
  <c r="AE34" i="3"/>
  <c r="AC34" i="3"/>
  <c r="AF34" i="3" s="1"/>
  <c r="AD35" i="2"/>
  <c r="AD34" i="2"/>
  <c r="AD36" i="2" s="1"/>
  <c r="K33" i="1" s="1"/>
  <c r="H36" i="1" s="1"/>
  <c r="H41" i="1"/>
  <c r="G41" i="1" s="1"/>
  <c r="F41" i="1" s="1"/>
  <c r="H38" i="1"/>
  <c r="G38" i="1" s="1"/>
  <c r="F38" i="1" s="1"/>
  <c r="H37" i="1"/>
  <c r="G37" i="1" s="1"/>
  <c r="F37" i="1" s="1"/>
  <c r="H26" i="1"/>
  <c r="I26" i="16" l="1"/>
  <c r="I27" i="16" s="1"/>
  <c r="I28" i="16" s="1"/>
  <c r="AD64" i="11"/>
  <c r="AD5" i="11"/>
  <c r="AD48" i="11"/>
  <c r="AD26" i="11"/>
  <c r="G36" i="8"/>
  <c r="L34" i="8"/>
  <c r="AF37" i="13"/>
  <c r="AF43" i="6"/>
  <c r="I12" i="12"/>
  <c r="AF42" i="13"/>
  <c r="I11" i="12"/>
  <c r="I19" i="12"/>
  <c r="AF34" i="14"/>
  <c r="AF46" i="13"/>
  <c r="AF35" i="14"/>
  <c r="H35" i="15"/>
  <c r="H42" i="15" s="1"/>
  <c r="AF39" i="14"/>
  <c r="AF36" i="14"/>
  <c r="AF37" i="14"/>
  <c r="AF38" i="14"/>
  <c r="AF34" i="13"/>
  <c r="I20" i="12"/>
  <c r="I23" i="12"/>
  <c r="I6" i="12"/>
  <c r="I14" i="12"/>
  <c r="I22" i="12"/>
  <c r="I5" i="12"/>
  <c r="I9" i="12"/>
  <c r="I21" i="12"/>
  <c r="AF36" i="6"/>
  <c r="I10" i="12"/>
  <c r="I18" i="12"/>
  <c r="I7" i="12"/>
  <c r="I4" i="12"/>
  <c r="I8" i="12"/>
  <c r="I15" i="12"/>
  <c r="I16" i="12"/>
  <c r="I13" i="12"/>
  <c r="I17" i="12"/>
  <c r="I24" i="12"/>
  <c r="AF43" i="3"/>
  <c r="G35" i="4"/>
  <c r="AF41" i="6"/>
  <c r="AF38" i="6"/>
  <c r="K36" i="15" s="1"/>
  <c r="L36" i="15" s="1"/>
  <c r="L83" i="15" s="1"/>
  <c r="AF40" i="6"/>
  <c r="AF42" i="6"/>
  <c r="H35" i="4"/>
  <c r="H42" i="4" s="1"/>
  <c r="H43" i="4" s="1"/>
  <c r="H44" i="4" s="1"/>
  <c r="G36" i="1"/>
  <c r="H35" i="1"/>
  <c r="H42" i="1" s="1"/>
  <c r="K83" i="1"/>
  <c r="AD37" i="2"/>
  <c r="AD38" i="2" s="1"/>
  <c r="L33" i="1" s="1"/>
  <c r="L83" i="1" s="1"/>
  <c r="AD87" i="11" l="1"/>
  <c r="AD88" i="11" s="1"/>
  <c r="AD89" i="11" s="1"/>
  <c r="G36" i="15"/>
  <c r="F36" i="15" s="1"/>
  <c r="K83" i="15"/>
  <c r="AK62" i="13"/>
  <c r="H43" i="15"/>
  <c r="H44" i="15" s="1"/>
  <c r="AL41" i="14"/>
  <c r="I25" i="12"/>
  <c r="I26" i="12" s="1"/>
  <c r="I27" i="12" s="1"/>
  <c r="K36" i="4"/>
  <c r="L36" i="4" s="1"/>
  <c r="L83" i="4" s="1"/>
  <c r="AL46" i="6"/>
  <c r="AJ46" i="6"/>
  <c r="O34" i="15" a="1"/>
  <c r="K36" i="8"/>
  <c r="H43" i="1"/>
  <c r="H44" i="1" s="1"/>
  <c r="F36" i="1"/>
  <c r="F35" i="1" s="1"/>
  <c r="O83" i="1" s="1"/>
  <c r="G35" i="1"/>
  <c r="AF44" i="3"/>
  <c r="AF45" i="3" s="1"/>
  <c r="K83" i="4" l="1"/>
  <c r="G35" i="15"/>
  <c r="AJ61" i="13"/>
  <c r="AL61" i="13"/>
  <c r="O34" i="15"/>
  <c r="R34" i="15"/>
  <c r="P34" i="15"/>
  <c r="Q34" i="15"/>
  <c r="F36" i="8"/>
  <c r="F35" i="8" s="1"/>
  <c r="K83" i="8"/>
  <c r="H81" i="15"/>
  <c r="H82" i="15" s="1"/>
  <c r="H83" i="15" s="1"/>
  <c r="K84" i="15"/>
  <c r="F35" i="15"/>
  <c r="O83" i="15" s="1"/>
  <c r="AJ41" i="14"/>
  <c r="AF41" i="14"/>
  <c r="AK42" i="14" s="1"/>
  <c r="H36" i="8"/>
  <c r="L36" i="8"/>
  <c r="L83" i="8" s="1"/>
  <c r="AK47" i="6"/>
  <c r="O34" i="8" a="1"/>
  <c r="O34" i="8" s="1"/>
  <c r="O34" i="4" a="1"/>
  <c r="R34" i="4" s="1"/>
  <c r="H81" i="1"/>
  <c r="H82" i="1" s="1"/>
  <c r="H83" i="1" s="1"/>
  <c r="K84" i="4"/>
  <c r="O83" i="4"/>
  <c r="G35" i="8" l="1"/>
  <c r="H35" i="8"/>
  <c r="H42" i="8" s="1"/>
  <c r="R34" i="8"/>
  <c r="Q34" i="8"/>
  <c r="P34" i="8"/>
  <c r="O34" i="4"/>
  <c r="P34" i="4"/>
  <c r="Q34" i="4"/>
  <c r="O83" i="8"/>
  <c r="K84" i="8"/>
  <c r="H43" i="8" l="1"/>
  <c r="H44" i="8" s="1"/>
  <c r="H81" i="8" l="1"/>
  <c r="H82" i="8" l="1"/>
  <c r="H83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13" authorId="0" shapeId="0" xr:uid="{2DE0B174-9F99-4FC0-AD58-EDA630E1042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зачёт согласованной суммы 114 000 руб.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<sst xmlns="http://schemas.openxmlformats.org/spreadsheetml/2006/main" count="4561" uniqueCount="568">
  <si>
    <t>Уницированная форма № КС - 3</t>
  </si>
  <si>
    <t>Утверждена постановлением Госкомстата России</t>
  </si>
  <si>
    <t>от 11.11.99г. № 100</t>
  </si>
  <si>
    <t>Код</t>
  </si>
  <si>
    <t>Форма по ОКУД</t>
  </si>
  <si>
    <t>0322001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</si>
  <si>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</si>
  <si>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</si>
  <si>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</si>
  <si>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по ОКПО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</si>
  <si>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</si>
  <si>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</si>
  <si>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</si>
  <si>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</si>
  <si>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</si>
  <si>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</si>
  <si>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</si>
  <si>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</si>
  <si>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</si>
  <si>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</si>
  <si>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</si>
  <si>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номер</t>
  </si>
  <si>
    <t>МВМ/19-07-СП5</t>
  </si>
  <si>
    <t>дата</t>
  </si>
  <si>
    <t>Дополнительное соглашение</t>
  </si>
  <si>
    <t>1</t>
  </si>
  <si>
    <t>Вид операции</t>
  </si>
  <si>
    <t xml:space="preserve">Номер документа   </t>
  </si>
  <si>
    <t xml:space="preserve">Дата составления   </t>
  </si>
  <si>
    <t>Отчетный период</t>
  </si>
  <si>
    <t>с</t>
  </si>
  <si>
    <t>по</t>
  </si>
  <si>
    <t>СПРАВКА</t>
  </si>
  <si>
    <t>О СТОИМОСТИ ВЫПОЛНЕННЫХ РАБОТ И ЗАТРАТ</t>
  </si>
  <si>
    <t>Номер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</si>
  <si>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</si>
  <si>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</si>
  <si>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</si>
  <si>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№МВМ/19-07-СП5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</si>
  <si>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</si>
  <si>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</si>
  <si>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</si>
  <si>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</si>
  <si>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</si>
  <si>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</si>
  <si>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</si>
  <si>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</si>
  <si>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</si>
  <si>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</si>
  <si>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</si>
  <si>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</si>
  <si>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</si>
  <si>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</si>
  <si>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</si>
  <si>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</si>
  <si>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</si>
  <si>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</si>
  <si>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</si>
  <si>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</si>
  <si>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</si>
  <si>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3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</si>
  <si>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</si>
  <si>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</si>
  <si>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</si>
  <si>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</si>
  <si>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</si>
  <si>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</si>
  <si>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</si>
  <si>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</si>
  <si>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</si>
  <si>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</si>
  <si>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</si>
  <si>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</si>
  <si>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</si>
  <si>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</si>
  <si>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</si>
  <si>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</si>
  <si>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</si>
  <si>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</si>
  <si>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</si>
  <si>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</si>
  <si>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</si>
  <si>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</si>
  <si>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</si>
  <si>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</si>
  <si>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</si>
  <si>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</si>
  <si>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</si>
  <si>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</si>
  <si>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</si>
  <si>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</si>
  <si>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</si>
  <si>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</si>
  <si>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</si>
  <si>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70%</t>
  </si>
  <si>
    <t>К оплате, с учетом авансового платежа 70%</t>
  </si>
  <si>
    <t>В т.ч. НДС 20%</t>
  </si>
  <si>
    <t>остаток по Договору</t>
  </si>
  <si>
    <t>Генеральный директор ООО "ШЕЛЛРОКК"</t>
  </si>
  <si>
    <t>Бусел Е.А.</t>
  </si>
  <si>
    <t>должность</t>
  </si>
  <si>
    <t>подпись</t>
  </si>
  <si>
    <t>расшифровка подписи</t>
  </si>
  <si>
    <t>М.П.</t>
  </si>
  <si>
    <t>Генеральный директор ООО "ТЕРМОСТАТ"</t>
  </si>
  <si>
    <t>Куликов В.В.</t>
  </si>
  <si>
    <t xml:space="preserve">        </t>
  </si>
  <si>
    <t>Унифицированная форма № КС- 2</t>
  </si>
  <si>
    <t>от 11.11.99 № 100</t>
  </si>
  <si>
    <t xml:space="preserve">Форма по ОКУД </t>
  </si>
  <si>
    <t>0322005</t>
  </si>
  <si>
    <t xml:space="preserve">по ОКПО </t>
  </si>
  <si>
    <t>58306175</t>
  </si>
  <si>
    <t>ООО «ШЕЛЛРОКК»
ИНН   9726048866, 117535,Адрес:  г.Москва, вн.тер.г. Муниципальный округ Чертаново Южное, проезд 3-ий Дорожный, д.6, к.2, кв.54</t>
  </si>
  <si>
    <t>(организация, адрес, телефон, факс)</t>
  </si>
  <si>
    <t>18221397</t>
  </si>
  <si>
    <t>ООО «ТЕРМОСТАТ» ИНН 50501226060 Адрес: 141151, Московская область, Г.О. Лосино-Петровский, г. Лосино-Петровский,
 ул. Пушкина, д. 15, кв. 18</t>
  </si>
  <si>
    <t>Стройка</t>
  </si>
  <si>
    <t>Цех №8, расположенный по адресу: Московская область, г.о. Мытищи, ул.Колонцова, д.4</t>
  </si>
  <si>
    <t>(наименование, адрес)</t>
  </si>
  <si>
    <t>Объект</t>
  </si>
  <si>
    <t>Ремонт цеха №8, расположенного по адресу: Московская область, г.о. Мытищи, ул.Колонцова, д.4</t>
  </si>
  <si>
    <t>(наименование)</t>
  </si>
  <si>
    <t xml:space="preserve">Вид деятельности по ОКДП </t>
  </si>
  <si>
    <t>Договор подряда (контракт)</t>
  </si>
  <si>
    <t xml:space="preserve">номер </t>
  </si>
  <si>
    <t xml:space="preserve">МВМ/19-07-СП5 </t>
  </si>
  <si>
    <t xml:space="preserve">дата </t>
  </si>
  <si>
    <t>07</t>
  </si>
  <si>
    <t>12</t>
  </si>
  <si>
    <t>2023</t>
  </si>
  <si>
    <t>ДС № 1</t>
  </si>
  <si>
    <t>22</t>
  </si>
  <si>
    <t>01</t>
  </si>
  <si>
    <t>2024</t>
  </si>
  <si>
    <t>Номер документа</t>
  </si>
  <si>
    <t>Дата составления</t>
  </si>
  <si>
    <t>АКТ</t>
  </si>
  <si>
    <t>20.03.2024</t>
  </si>
  <si>
    <t>07.12.2023</t>
  </si>
  <si>
    <t>О ПРИЕМКЕ ВЫПОЛНЕННЫХ РАБОТ</t>
  </si>
  <si>
    <t>Сметная (договорная) стоимость в соответствии с договором подряда (субподряда)</t>
  </si>
  <si>
    <t>руб.</t>
  </si>
  <si>
    <t>Наименование работ</t>
  </si>
  <si>
    <t>Единица измерения</t>
  </si>
  <si>
    <t>Количество</t>
  </si>
  <si>
    <t>Общая стоимость руб. (без НДС)</t>
  </si>
  <si>
    <t>Общая стоимость ВСЕГО руб. (без НДС)</t>
  </si>
  <si>
    <t>по
поряд-
ку</t>
  </si>
  <si>
    <t>позиции по смете</t>
  </si>
  <si>
    <t>работы</t>
  </si>
  <si>
    <t>материалы</t>
  </si>
  <si>
    <t>Установка компрессора винт. ДЭН-75Ш ТВЖ «Плюс» (13,5 м3/мин, 8 атм.) в компл. с пакетом зимнего запуска.75 кВт / 380В/50 Гц. Габаритные размеры: 1700 мм х 1200 мм х 1580 мм.</t>
  </si>
  <si>
    <t>шт.</t>
  </si>
  <si>
    <t>Установка осушителя воздуха адсорбционного ОВА – 0870 14,5 м3/мин. 220В/50Гц. Габаритные размеры: 1175 мм х 640 мм х 2260 мм.</t>
  </si>
  <si>
    <t>Всего по акту</t>
  </si>
  <si>
    <t>Х</t>
  </si>
  <si>
    <t xml:space="preserve"> НДС 20%</t>
  </si>
  <si>
    <t>Всего по акту с НДС</t>
  </si>
  <si>
    <t>Сдал:</t>
  </si>
  <si>
    <t>(должность)</t>
  </si>
  <si>
    <t>(подпись)</t>
  </si>
  <si>
    <t>(расшифровка подписи)</t>
  </si>
  <si>
    <t>Принял:</t>
  </si>
  <si>
    <t>Унифицированная форма № КС- 3</t>
  </si>
  <si>
    <t>от 11.11.99 № 101</t>
  </si>
  <si>
    <t>15</t>
  </si>
  <si>
    <t xml:space="preserve">АКТ    </t>
  </si>
  <si>
    <t>02.05.24</t>
  </si>
  <si>
    <t>21.03.2024</t>
  </si>
  <si>
    <t>Номер единичной расценки</t>
  </si>
  <si>
    <t>количество</t>
  </si>
  <si>
    <t>Стоимость работ, руб. (без НДС)</t>
  </si>
  <si>
    <t>Стоимость материалов, руб. (без НДС)</t>
  </si>
  <si>
    <t>стоимость,
руб.</t>
  </si>
  <si>
    <t>за ед.</t>
  </si>
  <si>
    <t>итого</t>
  </si>
  <si>
    <t>Бытовая канализация К1, в том числе:</t>
  </si>
  <si>
    <t>сис</t>
  </si>
  <si>
    <t>4.1</t>
  </si>
  <si>
    <t>Монтаж трубы ТК 110-РР-В</t>
  </si>
  <si>
    <t>м.п.</t>
  </si>
  <si>
    <t>4.2</t>
  </si>
  <si>
    <t>Монтаж трубы ТК 50-РР-В</t>
  </si>
  <si>
    <t>4.3</t>
  </si>
  <si>
    <t>Монтаж ревизии Р 110К-РР-В</t>
  </si>
  <si>
    <t>4.4</t>
  </si>
  <si>
    <t>Монтаж отвода 110 90˚</t>
  </si>
  <si>
    <t>4.5</t>
  </si>
  <si>
    <t>Монтаж отвода 50  90˚</t>
  </si>
  <si>
    <t>4.6</t>
  </si>
  <si>
    <r>
      <rPr>
        <sz val="11"/>
        <rFont val="Times New Roman"/>
        <family val="1"/>
        <charset val="204"/>
      </rPr>
      <t>Монтаж отвода 110 45</t>
    </r>
    <r>
      <rPr>
        <sz val="11"/>
        <color rgb="FF000000"/>
        <rFont val="Times New Roman"/>
        <family val="1"/>
        <charset val="204"/>
      </rPr>
      <t>˚</t>
    </r>
  </si>
  <si>
    <t>Итого без НДС</t>
  </si>
  <si>
    <t>6</t>
  </si>
  <si>
    <t>4.7</t>
  </si>
  <si>
    <t>Монтаж отвода 110 30˚</t>
  </si>
  <si>
    <t>7</t>
  </si>
  <si>
    <t>4.8</t>
  </si>
  <si>
    <t xml:space="preserve">Монтаж отвода 50 45˚ </t>
  </si>
  <si>
    <t>НДС 20%</t>
  </si>
  <si>
    <t>май 020524</t>
  </si>
  <si>
    <t>май 24 вода</t>
  </si>
  <si>
    <t>май24г</t>
  </si>
  <si>
    <t>доп.1</t>
  </si>
  <si>
    <t>23.05.2024</t>
  </si>
  <si>
    <t>1.1</t>
  </si>
  <si>
    <t>Трубопровод из стальных водогазопроводных оцинкованных обыкновенных труб. Труба Ц-65×4,0 Ду=65 ГОСТ 3262-75</t>
  </si>
  <si>
    <t>м.</t>
  </si>
  <si>
    <t>1.2</t>
  </si>
  <si>
    <t>Трубопровод из полипропиленовой трубы (в комплекте с фасонными частями и крепежом) PP-R PN20 Ø32×5,4 VALTEC</t>
  </si>
  <si>
    <t>1.3</t>
  </si>
  <si>
    <t>Трубопровод из полипропиленовой трубы (в комплекте с фасонными частями и крепежом) PP-R PN20 Ø25×4,2 VALTEC</t>
  </si>
  <si>
    <t>1.4</t>
  </si>
  <si>
    <t>Трубопровод из полипропиленовой трубы (в комплекте с фасонными частями и крепежом) PP-R PN20 Ø20×3,4 VALTEC</t>
  </si>
  <si>
    <t>1.5</t>
  </si>
  <si>
    <t>Монтаж задвижки с обрезин. клином серии KR, Ду 65 мм, Ру 16 в комл. С фланцами, прокладками, крепежом). АДЛ.</t>
  </si>
  <si>
    <t>1.6</t>
  </si>
  <si>
    <t>Монтаж крана шарового латунного наружн. Резьба, DN 65 VALTEC BASE</t>
  </si>
  <si>
    <t>1.7</t>
  </si>
  <si>
    <t>Монтаж крана шарового латунного наружн. Резьба, DN 32 VALTEC BASE</t>
  </si>
  <si>
    <t xml:space="preserve">  шт.</t>
  </si>
  <si>
    <t>8</t>
  </si>
  <si>
    <t>1.8</t>
  </si>
  <si>
    <t>Монтаж крана шарового латунного наружн. Резьба, DN 25 VALTEC BASE</t>
  </si>
  <si>
    <t>9</t>
  </si>
  <si>
    <t>1.9</t>
  </si>
  <si>
    <t>Монтаж крана шарового углового наружн. Резьба, DN 15 VALTEC VT.392.N.04</t>
  </si>
  <si>
    <t>1.13</t>
  </si>
  <si>
    <t>Монтаж фитинга полипропиленового  25×3/4" VALTEC</t>
  </si>
  <si>
    <t>1.15</t>
  </si>
  <si>
    <t>Монтаж фитинга полипропиленового с накидной головкой 32×1"</t>
  </si>
  <si>
    <t>1.16</t>
  </si>
  <si>
    <t xml:space="preserve">Монтаж опоры скользящей (для трубы Ø65) </t>
  </si>
  <si>
    <t>1.17</t>
  </si>
  <si>
    <t xml:space="preserve">Монтаж крепеж-клипсы (для трубы Ø32) </t>
  </si>
  <si>
    <t>1.18</t>
  </si>
  <si>
    <t>Монтаж крепеж-клипсы (для трубы Ø25)</t>
  </si>
  <si>
    <t>2.1</t>
  </si>
  <si>
    <t>2.2</t>
  </si>
  <si>
    <t>2.3</t>
  </si>
  <si>
    <t>2.4</t>
  </si>
  <si>
    <t>2.5</t>
  </si>
  <si>
    <t>2.6</t>
  </si>
  <si>
    <t>Монтаж крана шарового латунного наружн. Резьба, DN 50 VALTEC BASE</t>
  </si>
  <si>
    <t>2.7</t>
  </si>
  <si>
    <t>2.8</t>
  </si>
  <si>
    <t>2.16</t>
  </si>
  <si>
    <t>Монтаж опоры скользящей (для трубы Ø50)</t>
  </si>
  <si>
    <t>2.17</t>
  </si>
  <si>
    <t>Монтаж опоры скользящей (для трубы Ø32)</t>
  </si>
  <si>
    <t>2.18</t>
  </si>
  <si>
    <t>2.19</t>
  </si>
  <si>
    <t>2.20</t>
  </si>
  <si>
    <t>Монтаж крепеж-клипсы (для трубы Ø20)</t>
  </si>
  <si>
    <t>3.1</t>
  </si>
  <si>
    <t>11</t>
  </si>
  <si>
    <t>3.2</t>
  </si>
  <si>
    <t>3.3</t>
  </si>
  <si>
    <t>Монтаж задвижки с обрезин. клином серии KR, Ду 100 мм, Ру 16 в комл. С фланцами, прокладками, крепежом). АДЛ</t>
  </si>
  <si>
    <t>3.11</t>
  </si>
  <si>
    <t>3.12</t>
  </si>
  <si>
    <t>Монтаж шпильки резьбовой М10-1000 (L=1000мм.) IRRT 1211000</t>
  </si>
  <si>
    <t>3.13</t>
  </si>
  <si>
    <t>Монтаж гильз из трубы ст. Ø65×4,0 L=0,5м. ГОСТ 10704-91 (пожарный водопровод)</t>
  </si>
  <si>
    <t>3.14</t>
  </si>
  <si>
    <t>4.9</t>
  </si>
  <si>
    <t>Монтаж тройника 110×110 45˚</t>
  </si>
  <si>
    <t>4.10</t>
  </si>
  <si>
    <t>Монтаж тройника 110×50 45˚</t>
  </si>
  <si>
    <t>4.14</t>
  </si>
  <si>
    <t>Монтаж муфты противопожарной ОГРАКС ПМ-110</t>
  </si>
  <si>
    <t>4.15</t>
  </si>
  <si>
    <t>Монтаж муфты противопожарной ОГРАКС ПМ-50</t>
  </si>
  <si>
    <t>4.16</t>
  </si>
  <si>
    <t>Монтаж трапа Ду50/100 с вертикальным отводом и сухим сифоном HL310NPr</t>
  </si>
  <si>
    <t>4.17</t>
  </si>
  <si>
    <t>Монтаж трапа Ду50(без перехода) с горизонтальным отводом и сухим сифоном HL310NPr</t>
  </si>
  <si>
    <t>4.18</t>
  </si>
  <si>
    <t>Монтаж комплекта лотков b=160 мм с трапоприямками</t>
  </si>
  <si>
    <t>4.19</t>
  </si>
  <si>
    <t>Монтаж манжета гафрированного для подключения унитаза DN110</t>
  </si>
  <si>
    <t>4.20</t>
  </si>
  <si>
    <t>Монтаж вент. клапана DN110 для невентилируемых канализационных стояков</t>
  </si>
  <si>
    <t>4.21</t>
  </si>
  <si>
    <t>Монтаж вент. клапана DN50 для невентилируемых канализационных стояков</t>
  </si>
  <si>
    <t>4.22</t>
  </si>
  <si>
    <t>Монтаж гильз из трубы ст. Ø200×5,0 L=0,5м. ГОСТ 10704-91 (фан)</t>
  </si>
  <si>
    <t>Установка сепаратора влагоотделителя СЦ-1200р</t>
  </si>
  <si>
    <t>Установка компенсатора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</si>
  <si>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</si>
  <si>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>Устройство труб стальных горячедеформированных, по ГОСТ 9940-81, сталь 12Х18Н10Т Ø21,5×2,5 мм.</t>
  </si>
  <si>
    <t>Установка фильтра/редуктора/лубрикатора Nordberg NP8414 9.8 атм, 1/2M</t>
  </si>
  <si>
    <t>13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</si>
  <si>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</si>
  <si>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114×3,0</t>
  </si>
  <si>
    <t>16</t>
  </si>
  <si>
    <t>Установка фланца стального плоского приварного 12Х18Н10Т ГОСТ 33259-2015 DN 100мм, PN10 кгс/см2.</t>
  </si>
  <si>
    <t>10</t>
  </si>
  <si>
    <t>Установка клапана воздушного прямоугольного АВК 2070х1562 ШхВ</t>
  </si>
  <si>
    <t>Демонтаж стены (проём 1550 на 4100) для установки воздушного клапана</t>
  </si>
  <si>
    <t>м.кв.</t>
  </si>
  <si>
    <t>14</t>
  </si>
  <si>
    <t>Выполнение №1 от 20.03.2024</t>
  </si>
  <si>
    <t>Остаток</t>
  </si>
  <si>
    <t>Давальческое оборудование</t>
  </si>
  <si>
    <t>п.м.</t>
  </si>
  <si>
    <t>Установка отвода стального приварного крутоизогнутого 90гр. 20×2,5</t>
  </si>
  <si>
    <t>Установка тройника стального бесшовного приварного 12Х18Н10Т ГОСТ 17376-2001 20×2,5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</si>
  <si>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</si>
  <si>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</si>
  <si>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</si>
  <si>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Гидростатические испытания трубопроводов</t>
  </si>
  <si>
    <t>компл.</t>
  </si>
  <si>
    <t>Демонтаж стены (проём 1550 на 4100 для установки воздушного клапана</t>
  </si>
  <si>
    <t>Демонтаж металлоконструкций фермы</t>
  </si>
  <si>
    <t>Генеральный директор</t>
  </si>
  <si>
    <t>1.10</t>
  </si>
  <si>
    <t>1.11</t>
  </si>
  <si>
    <t>Стоимость работ, руб.(без НДС)</t>
  </si>
  <si>
    <t>Общая стоимость ВСЕГО,
руб. (без НДС)</t>
  </si>
  <si>
    <t>выполнение №1</t>
  </si>
  <si>
    <t>выполнение №2 02.05.2024</t>
  </si>
  <si>
    <t>выполнение №3 23.05.2024</t>
  </si>
  <si>
    <t>выполнение №4</t>
  </si>
  <si>
    <t>1.</t>
  </si>
  <si>
    <t>Хозяйственно-питьевой водопровод В1, в том числе:</t>
  </si>
  <si>
    <t>Установка смесителя для ванной и лейки на гибком шланге Corsa Deco Watersan</t>
  </si>
  <si>
    <t>Установка смесителя для душа настенного и лейки на металлическом шланге Corsa Deco Watersan</t>
  </si>
  <si>
    <t>1.12</t>
  </si>
  <si>
    <t>Монтаж гибкой подводки ВР-ВР в металлической оплетке для воды 1/2" L=0,8м.</t>
  </si>
  <si>
    <t>1.14</t>
  </si>
  <si>
    <t>Монтаж водорозетки ППР  20×1/2" VALTEC</t>
  </si>
  <si>
    <t>1.19</t>
  </si>
  <si>
    <t>1.20</t>
  </si>
  <si>
    <r>
      <rPr>
        <sz val="11"/>
        <rFont val="Times New Roman"/>
        <family val="1"/>
        <charset val="204"/>
      </rPr>
      <t xml:space="preserve">Монтаж гильз из трубы ст. </t>
    </r>
    <r>
      <rPr>
        <sz val="11"/>
        <color rgb="FF000000"/>
        <rFont val="Times New Roman"/>
        <family val="1"/>
        <charset val="204"/>
      </rPr>
      <t>Ø80×4,0 L=0,5м. ГОСТ 10704-91</t>
    </r>
  </si>
  <si>
    <t>2.</t>
  </si>
  <si>
    <t>Горячее водоснабжение (Т3, Т4), в том числе:</t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</si>
  <si>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Ц-50</t>
    </r>
    <r>
      <rPr>
        <sz val="11"/>
        <color rgb="FF000000"/>
        <rFont val="Times New Roman"/>
        <family val="1"/>
        <charset val="204"/>
      </rPr>
      <t>×3,5 Ду=50 ГОСТ 3262-75</t>
    </r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</si>
  <si>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Ц-32</t>
    </r>
    <r>
      <rPr>
        <sz val="11"/>
        <color rgb="FF000000"/>
        <rFont val="Times New Roman"/>
        <family val="1"/>
        <charset val="204"/>
      </rPr>
      <t>×3,2 Ду=32 ГОСТ 3262-75</t>
    </r>
  </si>
  <si>
    <t>2.9</t>
  </si>
  <si>
    <t>2.10</t>
  </si>
  <si>
    <t>2.11</t>
  </si>
  <si>
    <t>Монтаж муфты комбинированной ППР 25×3/4" VALTEC</t>
  </si>
  <si>
    <t>2.12</t>
  </si>
  <si>
    <t>2.13</t>
  </si>
  <si>
    <t>2.14</t>
  </si>
  <si>
    <t>Монтаж осевого сильфонного компенсатора "Энергия-Аква" Ду50мм с многослойным сильфоном и декоративно-защитным кожухом (присоединение-резьба) 16.050.32/10.2 "Протон-Энергия"</t>
  </si>
  <si>
    <t>2.15</t>
  </si>
  <si>
    <t>Монтаж осевого сильфонного компенсатора "Энергия-Аква" Ду32мм с многослойным сильфоном и декоративно-защитным кожухом (присоединение-резьба) 16.032.32/10.2 "Протон-Энергия"</t>
  </si>
  <si>
    <t>2.21</t>
  </si>
  <si>
    <r>
      <rPr>
        <sz val="11"/>
        <rFont val="Times New Roman"/>
        <family val="1"/>
        <charset val="204"/>
      </rPr>
      <t xml:space="preserve">Монтаж гильз из трубы ст. </t>
    </r>
    <r>
      <rPr>
        <sz val="11"/>
        <color rgb="FF000000"/>
        <rFont val="Times New Roman"/>
        <family val="1"/>
        <charset val="204"/>
      </rPr>
      <t>Ø65×4,0 L=0,5м. ГОСТ 10704-91</t>
    </r>
  </si>
  <si>
    <t>3.</t>
  </si>
  <si>
    <t>Противопожарный водопровод, В2, в том числе:</t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</si>
  <si>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Ø108×4 ГОСТ 10704-91 с окраской 2 раза</t>
    </r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</si>
  <si>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Ø57×3 ГОСТ 10704-91 с окраской 2 раза</t>
    </r>
  </si>
  <si>
    <t>3.4</t>
  </si>
  <si>
    <t>Монтаж пожарного шкафа ШП-К-0 320 НЗК</t>
  </si>
  <si>
    <t>3.5</t>
  </si>
  <si>
    <t>Монтаж пожарного шкафа ШП-К-0 310 НЗК</t>
  </si>
  <si>
    <t>3.6</t>
  </si>
  <si>
    <t>3.7</t>
  </si>
  <si>
    <t>Монтаж головки цапковой Ру 1,2 Мпа Ду 50мм. ГОСТ 28352-89</t>
  </si>
  <si>
    <t>3.8</t>
  </si>
  <si>
    <t>3.9</t>
  </si>
  <si>
    <t>Рукав пожарный напорный "Универсал" для пожарного крана в сборе сголовками Ру 1,0 L=20м. Ду 50мм.</t>
  </si>
  <si>
    <t>3.10</t>
  </si>
  <si>
    <t>Огнетушитель углекислотный 2,9л. Масса заряда до 2кг. ОУ-2 (10122 я) ООО "Ярпожинвест"</t>
  </si>
  <si>
    <r>
      <rPr>
        <sz val="11"/>
        <rFont val="Times New Roman"/>
        <family val="1"/>
        <charset val="204"/>
      </rPr>
      <t xml:space="preserve">Монтаж металлического хомута высокой нагрузки с резин. профилем и гайкой 2" (59-66) (для трубы </t>
    </r>
    <r>
      <rPr>
        <sz val="11"/>
        <color rgb="FF000000"/>
        <rFont val="Times New Roman"/>
        <family val="1"/>
        <charset val="204"/>
      </rPr>
      <t>Ø57×</t>
    </r>
    <r>
      <rPr>
        <sz val="8"/>
        <color rgb="FF000000"/>
        <rFont val="Times New Roman"/>
        <family val="1"/>
        <charset val="204"/>
      </rPr>
      <t>3</t>
    </r>
    <r>
      <rPr>
        <sz val="11"/>
        <color rgb="FF000000"/>
        <rFont val="Times New Roman"/>
        <family val="1"/>
        <charset val="204"/>
      </rPr>
      <t>) IKA 12050</t>
    </r>
  </si>
  <si>
    <r>
      <rPr>
        <sz val="11"/>
        <rFont val="Times New Roman"/>
        <family val="1"/>
        <charset val="204"/>
      </rPr>
      <t>Уголок Б-50</t>
    </r>
    <r>
      <rPr>
        <sz val="11"/>
        <color rgb="FF000000"/>
        <rFont val="Times New Roman"/>
        <family val="1"/>
        <charset val="204"/>
      </rPr>
      <t>×50×5</t>
    </r>
  </si>
  <si>
    <t>3.15</t>
  </si>
  <si>
    <t>Монтаж опор пожарного водопровода на высоте ось Б</t>
  </si>
  <si>
    <t>4.</t>
  </si>
  <si>
    <r>
      <rPr>
        <sz val="11"/>
        <rFont val="Times New Roman"/>
        <family val="1"/>
        <charset val="204"/>
      </rPr>
      <t>Монтаж отвода 110 45</t>
    </r>
    <r>
      <rPr>
        <sz val="11"/>
        <color rgb="FF000000"/>
        <rFont val="Times New Roman"/>
        <family val="1"/>
        <charset val="204"/>
      </rPr>
      <t>˚</t>
    </r>
  </si>
  <si>
    <t>4.11</t>
  </si>
  <si>
    <t>Монтаж умывальника фарфорового с сифоном и смесителем Универсал Катунь, керамика, 50 см, цвет белый</t>
  </si>
  <si>
    <t>4.12</t>
  </si>
  <si>
    <t>Монтаж унитаза керамического тарельчатого с косым выпуском со смывным бочком Lavelly Base с цельноотлитой полочкой и водосливной арматурой</t>
  </si>
  <si>
    <t>4.13</t>
  </si>
  <si>
    <r>
      <rPr>
        <sz val="11"/>
        <rFont val="Times New Roman"/>
        <family val="1"/>
        <charset val="204"/>
      </rPr>
      <t>Монтаж душевого поддона мелкого 800</t>
    </r>
    <r>
      <rPr>
        <sz val="11"/>
        <color rgb="FF000000"/>
        <rFont val="Times New Roman"/>
        <family val="1"/>
        <charset val="204"/>
      </rPr>
      <t>×800 в комплекте с сифоном XD-2101-800</t>
    </r>
  </si>
  <si>
    <t>?</t>
  </si>
  <si>
    <t>Всего стоимость без НДС</t>
  </si>
  <si>
    <t>Всего стоимость с учетом НДС</t>
  </si>
  <si>
    <t>130-23-ВК Внутренние трубопроводы</t>
  </si>
  <si>
    <t>№ п/п</t>
  </si>
  <si>
    <t>130-23-ВС Воздухоснабжение</t>
  </si>
  <si>
    <t>Компрессор винт. ДЭН-75Ш ТВЖ «Плюс» (13,5 м3/мин, 8 атм.) в компл. с пакетом зимнего запуска.
75 кВт / 380В/50 Гц.  Габаритные размеры: 1700 мм х 1200 мм х 1580 мм. – 2 шт</t>
  </si>
  <si>
    <t>Установка сепаратора влагоотделителя СЦ-1200Р</t>
  </si>
  <si>
    <t>Сепартатор влагоотделителя СЦ-1200Р – 2 шт</t>
  </si>
  <si>
    <t>Осушитель воздуха адсорбционного ОВА – 0870 14,5 м3/мин. 220В/50Гц. Габаритные размеры: 1175 мм х 640 мм х 2260 мм. – 2 шт</t>
  </si>
  <si>
    <r>
      <rPr>
        <sz val="10"/>
        <color indexed="10"/>
        <rFont val="Times New Roman"/>
        <family val="1"/>
        <charset val="204"/>
      </rPr>
      <t>Установка</t>
    </r>
    <r>
      <rPr>
        <sz val="10"/>
        <rFont val="Times New Roman"/>
        <family val="1"/>
        <charset val="204"/>
      </rPr>
      <t xml:space="preserve"> воздухосборника ВВ-0,9-1,0-УХЛ1, V=0,9 м3; Р=1,0 Мпа. Габаритные размеры: Ф900 мм х 2100 мм.</t>
    </r>
  </si>
  <si>
    <r>
      <t>Устройство труб стальных горячедеформированных, по ГОСТ 9940-81, сталь 12Х18Н10Т Ø114×</t>
    </r>
    <r>
      <rPr>
        <sz val="10"/>
        <color indexed="10"/>
        <rFont val="Times New Roman"/>
        <family val="1"/>
        <charset val="204"/>
      </rPr>
      <t>3,0</t>
    </r>
    <r>
      <rPr>
        <sz val="10"/>
        <rFont val="Times New Roman"/>
        <family val="1"/>
        <charset val="204"/>
      </rPr>
      <t xml:space="preserve"> мм.</t>
    </r>
  </si>
  <si>
    <t>Установка крана шарового фланцевого LD КШ. Ц. Ф.100.025 "под задвижку", L=230 П/П Ру-10 Ду-100</t>
  </si>
  <si>
    <r>
      <t>Установка отвода стального приварного крутоизогнутого 90гр. 114×</t>
    </r>
    <r>
      <rPr>
        <sz val="10"/>
        <color indexed="10"/>
        <rFont val="Times New Roman"/>
        <family val="1"/>
        <charset val="204"/>
      </rPr>
      <t>3,0</t>
    </r>
  </si>
  <si>
    <r>
      <t>Установка тройника стального бесшовного приварного 12Х18Н10Т ГОСТ 17376-2001 114×</t>
    </r>
    <r>
      <rPr>
        <sz val="10"/>
        <color indexed="10"/>
        <rFont val="Times New Roman"/>
        <family val="1"/>
        <charset val="204"/>
      </rPr>
      <t>3,0</t>
    </r>
  </si>
  <si>
    <t>17</t>
  </si>
  <si>
    <t>т</t>
  </si>
  <si>
    <t>18</t>
  </si>
  <si>
    <t>19</t>
  </si>
  <si>
    <t>20</t>
  </si>
  <si>
    <t>21</t>
  </si>
  <si>
    <t>Всего без НДС</t>
  </si>
  <si>
    <t>Установка воздухосборника ВВ-0,9-1,0-УХЛ1, V=0,9 м3; Р=1,0 Мпа. Габаритные размеры: Ф900 мм х 2100 мм.</t>
  </si>
  <si>
    <t>п.м</t>
  </si>
  <si>
    <t>Выполнение №2 от 02.05.2024</t>
  </si>
  <si>
    <t>Выполнение №3 от 23.05.2024</t>
  </si>
  <si>
    <t>Выполнение №4 от 20.06.2024</t>
  </si>
  <si>
    <t>Гидростатические испытания трубопроводов.</t>
  </si>
  <si>
    <t>20.06.2024</t>
  </si>
  <si>
    <t>июнь вс</t>
  </si>
  <si>
    <t>июнь вк</t>
  </si>
  <si>
    <t>Изменение №2 к Дополнительному соглашению №1 от 22.01.2024</t>
  </si>
  <si>
    <t>05</t>
  </si>
  <si>
    <t>Изменение №2 к Доп.соглашению №1 от 22.01.2024</t>
  </si>
  <si>
    <t>03.05.2024</t>
  </si>
  <si>
    <t>Изменение №1 к Доп.соглашению №4 от 15.03.2024</t>
  </si>
  <si>
    <t>Изменение №1 к Доп.соглашению № 4 от 15.03.2024</t>
  </si>
  <si>
    <t>24.05.2024</t>
  </si>
  <si>
    <t>выполнение №5 от 20.08</t>
  </si>
  <si>
    <t>Выполнение №5 от 20.08.2024</t>
  </si>
  <si>
    <t>23</t>
  </si>
  <si>
    <t>Монтаж крана шарового латунного наруж. резьба DN 20 VALTEC BASE</t>
  </si>
  <si>
    <t>Монтаж крана шарового латунного наруж. резьба DN 25 VALTEC BASE</t>
  </si>
  <si>
    <t>Приложение № 1 к Дополнительному соглашению № 3 от «14» марта 2024г.
к Договору строительного субподряда № МВМ/19-07-СП5  от «07» декабря  2023г.</t>
  </si>
  <si>
    <t xml:space="preserve">Ведомость и стоимость Строительно-монтажных работ </t>
  </si>
  <si>
    <t>Система водоснабжения и канализации, цех №8 АО «МЕТРОВАГОНМАШ», расположенный по адресу: город Мытищи, ул. Колонцова, дом 4</t>
  </si>
  <si>
    <t>№</t>
  </si>
  <si>
    <t>Наименование работ и техническая характеристика материала</t>
  </si>
  <si>
    <t>Ед.изм</t>
  </si>
  <si>
    <t>Кол-во</t>
  </si>
  <si>
    <t>Стоимость работ, руб. без НДС</t>
  </si>
  <si>
    <t>Стоимость материалов, руб. без НДС</t>
  </si>
  <si>
    <t>Общая стоимость ВСЕГО, руб. (без НДС)</t>
  </si>
  <si>
    <t>Хозяйственно-питьевой водопровод В1 и ВС</t>
  </si>
  <si>
    <t>Монтаж фильтра ФВ-1200</t>
  </si>
  <si>
    <t>Демонтаж магистральных сепараторов СЦ-1200</t>
  </si>
  <si>
    <t>Монтаж магистральных сепараторов СЦ-1200</t>
  </si>
  <si>
    <t>Установка крана шарового фланцевого LD КШ. Ц. Ф.100.016                                                                                                                  "под задвижку", L=230 П/П Ру-10 Ду-100</t>
  </si>
  <si>
    <t>Проем с усилением и утеплением</t>
  </si>
  <si>
    <t>Металлоконструкции (переход АБК)</t>
  </si>
  <si>
    <t>Металлоконструкции (опоры)</t>
  </si>
  <si>
    <t>Монтаж системы воздухоснабжения фильтра 19086-MDV-SE-V-F-00.00.00PЭ</t>
  </si>
  <si>
    <t>Бурение полнопроходных отверстий</t>
  </si>
  <si>
    <t>Изготовление оконечных устройств ВС</t>
  </si>
  <si>
    <t>Изготовление опорных кронштейнов оконечных устройств ВС</t>
  </si>
  <si>
    <t>Ракрепление оконечных устройств на стену</t>
  </si>
  <si>
    <t>ИТОГО по разделу 1</t>
  </si>
  <si>
    <t>-</t>
  </si>
  <si>
    <t>ВСЕГО стоимость без НДС</t>
  </si>
  <si>
    <t>ВСЕГО стоимость с учетом НДС</t>
  </si>
  <si>
    <t>Подрядчик:</t>
  </si>
  <si>
    <t>Субподрядчик:</t>
  </si>
  <si>
    <t>ООО «ШЕЛЛРОКК»</t>
  </si>
  <si>
    <t xml:space="preserve">ООО "ТЕРМОСТАТ" </t>
  </si>
  <si>
    <t>______________/ Е.А. Бусел /</t>
  </si>
  <si>
    <t>______________/ В.В. Куликов /</t>
  </si>
  <si>
    <t>выполнение №7  (наше 8)</t>
  </si>
  <si>
    <t>Выполнение №6 от 01.10.2024</t>
  </si>
  <si>
    <t>Выполнение №7 от 07.10.2024</t>
  </si>
  <si>
    <t>20.08.2024</t>
  </si>
  <si>
    <t>21.06.2024</t>
  </si>
  <si>
    <t>Монтаж клапана чугунного углового 125˚ с муфтой и контрагайкой Ру 1,0 Мпа Ду=50мм. РПТК 50</t>
  </si>
  <si>
    <t>Ствол пожарный ручной Ø16 ГС-50 ГОСТ 9923-80</t>
  </si>
  <si>
    <r>
      <t>Монтаж клапана чугунного углового 125</t>
    </r>
    <r>
      <rPr>
        <sz val="10"/>
        <color rgb="FF000000"/>
        <rFont val="Times New Roman"/>
        <family val="1"/>
        <charset val="204"/>
      </rPr>
      <t>˚ с муфтой и контрагайкой Ру 1,0 Мпа Ду=50мм. РПТК 50</t>
    </r>
  </si>
  <si>
    <r>
      <t xml:space="preserve">Ствол пожарный ручной </t>
    </r>
    <r>
      <rPr>
        <sz val="10"/>
        <color rgb="FF000000"/>
        <rFont val="Times New Roman"/>
        <family val="1"/>
        <charset val="204"/>
      </rPr>
      <t>Ø16 ГС-50 ГОСТ 9923-80</t>
    </r>
  </si>
  <si>
    <r>
      <t>Монтаж душевого поддона мелкого 800</t>
    </r>
    <r>
      <rPr>
        <sz val="10"/>
        <color rgb="FF000000"/>
        <rFont val="Times New Roman"/>
        <family val="1"/>
        <charset val="204"/>
      </rPr>
      <t>×800 в комплекте с сифоном XD-2101-800</t>
    </r>
  </si>
  <si>
    <t>август вк</t>
  </si>
  <si>
    <t>август вс</t>
  </si>
  <si>
    <t>август доп.</t>
  </si>
  <si>
    <t>Договор №МВМ/19-07-СП5+ДС1,ДС3,ДС4</t>
  </si>
  <si>
    <t>май 24г.</t>
  </si>
  <si>
    <t>май-2 24г.</t>
  </si>
  <si>
    <t>июнь 24г.</t>
  </si>
  <si>
    <t>август 24г.</t>
  </si>
  <si>
    <t>7,8,9</t>
  </si>
  <si>
    <r>
      <t xml:space="preserve">Изменение </t>
    </r>
    <r>
      <rPr>
        <sz val="10"/>
        <color rgb="FF0070C0"/>
        <rFont val="Times New Roman"/>
        <family val="1"/>
        <charset val="204"/>
      </rPr>
      <t>№2 от 01.08.2024г</t>
    </r>
    <r>
      <rPr>
        <b/>
        <sz val="10"/>
        <color rgb="FF002060"/>
        <rFont val="Times New Roman"/>
        <family val="1"/>
        <charset val="204"/>
      </rPr>
      <t xml:space="preserve">.  </t>
    </r>
    <r>
      <rPr>
        <sz val="10"/>
        <color rgb="FFFF0000"/>
        <rFont val="Times New Roman"/>
        <family val="1"/>
        <charset val="204"/>
      </rPr>
      <t>к ДС №4  от 15.03.2024г.</t>
    </r>
  </si>
  <si>
    <r>
      <t xml:space="preserve">Изменение </t>
    </r>
    <r>
      <rPr>
        <b/>
        <sz val="10"/>
        <color rgb="FF0070C0"/>
        <rFont val="Times New Roman"/>
        <family val="1"/>
        <charset val="204"/>
      </rPr>
      <t>№2 от 01.08.2024г</t>
    </r>
    <r>
      <rPr>
        <sz val="10"/>
        <color rgb="FFFF0000"/>
        <rFont val="Times New Roman"/>
        <family val="1"/>
        <charset val="204"/>
      </rPr>
      <t>.  к ДС №3 от 14.03.2024г.</t>
    </r>
  </si>
  <si>
    <r>
      <t>Изменение</t>
    </r>
    <r>
      <rPr>
        <b/>
        <sz val="10"/>
        <color rgb="FF0070C0"/>
        <rFont val="Times New Roman"/>
        <family val="1"/>
        <charset val="204"/>
      </rPr>
      <t xml:space="preserve"> №2 от 02.05.2024г. </t>
    </r>
    <r>
      <rPr>
        <sz val="10"/>
        <color rgb="FFFF0000"/>
        <rFont val="Times New Roman"/>
        <family val="1"/>
        <charset val="204"/>
      </rPr>
      <t xml:space="preserve"> к ДС №1 от 22.01.2024г.</t>
    </r>
  </si>
  <si>
    <t>Приложение № 1 к Дополнительному соглашению № 4 от 15.03.2024г.
к Договору строительного субподряда  № МВМ/19-07-СП5  от «07» декабря  2023г.</t>
  </si>
  <si>
    <t xml:space="preserve">Приложение № 1.1
к Договору строительного субподряда 
№ МВМ/19-07-СП5  от «07» декабря  2023г.
</t>
  </si>
  <si>
    <t>Ведомость и стоимость Строительно-монтажных работ</t>
  </si>
  <si>
    <t>Вид работ</t>
  </si>
  <si>
    <t>Ед. изм</t>
  </si>
  <si>
    <t>Кол.</t>
  </si>
  <si>
    <t xml:space="preserve">за ед. </t>
  </si>
  <si>
    <t>Установка компрессора винт. ДЭН-75Ш ТВЖ «Плюс» 
(13,5 м3/мин, 8 атм.) в компл. с пакетом зимнего запуска.
75 кВт / 380В/50 Гц. 
Габаритные размеры: 1700 мм х 1200 мм х 1580 мм.</t>
  </si>
  <si>
    <t>Компрессор винт. ДЭН-75Ш ТВЖ «Плюс» 
(13,5 м3/мин, 8 атм.) в компл. с пакетом зимнего запуска.
75 кВт / 380В/50 Гц. 
Габаритные размеры: 1700 мм х 1200 мм х 1580 мм.</t>
  </si>
  <si>
    <t>Установка сепартатора влагоотделителя СЦ-1200Р</t>
  </si>
  <si>
    <t>Сепартатор влагоотделителя СЦ-1200Р</t>
  </si>
  <si>
    <t>Установка осушителя воздуха адсорбционного ОВА – 0870
14,5 м3/мин. 220В/50Гц. Габаритные размеры: 1175 мм х 640 мм х 2260 мм.</t>
  </si>
  <si>
    <t>Осушитель воздуха адсорбционного ОВА – 0870
14,5 м3/мин. 220В/50Гц. Габаритные размеры: 1175 мм х 640 мм х 2260 мм.</t>
  </si>
  <si>
    <t>Обвязка существующего воздухосборника ВВ-0,9-1,0-УХЛ1, V=0,9 м3; Р=1,0 Мпа. Габаритные размеры: Ф900 мм х 2100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</si>
  <si>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</si>
  <si>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</si>
  <si>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>Установка быстросъемного соединения типа "елочка" проход 7 мм  G 1/2" Ру10</t>
  </si>
  <si>
    <t>Установка фильтра/редуктора/лубрикатора Nordberg NP8414 
9.8 атм, 1/2M</t>
  </si>
  <si>
    <t>Установка фланца стального плоского приварного 12Х18Н10Т ГОСТ 33259-2015 DN 20мм, PN10 кгс/см2.</t>
  </si>
  <si>
    <t>Установка фланца стального плоского приварного 12Х18Н10Т ГОСТ 33259-2015 DN 200мм, PN10 кгс/см2.</t>
  </si>
  <si>
    <t>Установка перехода 12Х18Н10Т 219×4,0 - 114×3,0 ГОСТ 17378-2001</t>
  </si>
  <si>
    <t>т.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</si>
  <si>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</si>
  <si>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</si>
  <si>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</si>
  <si>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</si>
  <si>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Транспортные расходы</t>
  </si>
  <si>
    <t>ИТОГО стоимость без НДС 20%</t>
  </si>
  <si>
    <t>ИТОГО стоимость с учетом НДС 20%</t>
  </si>
  <si>
    <t>Приложение № 1 к Изменению № 2 от «02» мая 2024г.к Дополнительному соглашению № 1 от «22» января 2024г.
к Договору строительного субподряда № МВМ/19-07-СП5  от «07» декабря  2023г.</t>
  </si>
  <si>
    <t>Приложение № 1 к Дополнительному соглашению № 1 от «22» января 2024г.
к Договору строительного субподряда № МВМ/19-07-СП5  от «07» декабря  2023г.</t>
  </si>
  <si>
    <t>Номер по порядку</t>
  </si>
  <si>
    <t>кс-2 №2</t>
  </si>
  <si>
    <t>кс-2 №3</t>
  </si>
  <si>
    <t>кс-2 №5</t>
  </si>
  <si>
    <t>кс-2 №8</t>
  </si>
  <si>
    <t>кс-2 №</t>
  </si>
  <si>
    <t>всего</t>
  </si>
  <si>
    <t>остаток</t>
  </si>
  <si>
    <t xml:space="preserve"> от 02.05.24г. </t>
  </si>
  <si>
    <t>от 23.05.24г.</t>
  </si>
  <si>
    <t>от 20.06.24г.</t>
  </si>
  <si>
    <t>от 20.08.24г.</t>
  </si>
  <si>
    <r>
      <t xml:space="preserve">Монтаж гильз из трубы ст. </t>
    </r>
    <r>
      <rPr>
        <sz val="11"/>
        <color indexed="8"/>
        <rFont val="Times New Roman"/>
        <family val="1"/>
        <charset val="204"/>
      </rPr>
      <t>Ø80×4,0 L=0,5м. ГОСТ 10704-91</t>
    </r>
  </si>
  <si>
    <r>
      <t>Трубопровод из стальных водогазопроводных оцинкованных обыкновенных труб. Труба Ц-50</t>
    </r>
    <r>
      <rPr>
        <sz val="11"/>
        <color indexed="8"/>
        <rFont val="Times New Roman"/>
        <family val="1"/>
        <charset val="204"/>
      </rPr>
      <t>×3,5 Ду=50 ГОСТ 3262-75</t>
    </r>
  </si>
  <si>
    <r>
      <t>Трубопровод из стальных водогазопроводных оцинкованных обыкновенных труб. Труба Ц-32</t>
    </r>
    <r>
      <rPr>
        <sz val="11"/>
        <color indexed="8"/>
        <rFont val="Times New Roman"/>
        <family val="1"/>
        <charset val="204"/>
      </rPr>
      <t>×3,2 Ду=32 ГОСТ 3262-75</t>
    </r>
  </si>
  <si>
    <r>
      <t xml:space="preserve">Монтаж гильз из трубы ст. </t>
    </r>
    <r>
      <rPr>
        <sz val="11"/>
        <color indexed="8"/>
        <rFont val="Times New Roman"/>
        <family val="1"/>
        <charset val="204"/>
      </rPr>
      <t>Ø65×4,0 L=0,5м. ГОСТ 10704-91</t>
    </r>
  </si>
  <si>
    <r>
      <t xml:space="preserve">Монтаж трубы стальной электросварной прямошовной </t>
    </r>
    <r>
      <rPr>
        <sz val="11"/>
        <color indexed="8"/>
        <rFont val="Times New Roman"/>
        <family val="1"/>
        <charset val="204"/>
      </rPr>
      <t>Ø108×4 ГОСТ 10704-91 с окраской 2 раза</t>
    </r>
  </si>
  <si>
    <r>
      <t xml:space="preserve">Монтаж трубы стальной электросварной прямошовной </t>
    </r>
    <r>
      <rPr>
        <sz val="11"/>
        <color indexed="8"/>
        <rFont val="Times New Roman"/>
        <family val="1"/>
        <charset val="204"/>
      </rPr>
      <t>Ø57×3 ГОСТ 10704-91 с окраской 2 раза</t>
    </r>
  </si>
  <si>
    <r>
      <t>Монтаж клапана чугунного углового 125</t>
    </r>
    <r>
      <rPr>
        <sz val="11"/>
        <color indexed="8"/>
        <rFont val="Times New Roman"/>
        <family val="1"/>
        <charset val="204"/>
      </rPr>
      <t>˚ с муфтой и контрагайкой Ру 1,0 Мпа Ду=50мм. РПТК 50</t>
    </r>
  </si>
  <si>
    <r>
      <t xml:space="preserve">Ствол пожарный ручной </t>
    </r>
    <r>
      <rPr>
        <sz val="11"/>
        <color indexed="8"/>
        <rFont val="Times New Roman"/>
        <family val="1"/>
        <charset val="204"/>
      </rPr>
      <t>Ø16 ГС-50 ГОСТ 9923-80</t>
    </r>
  </si>
  <si>
    <r>
      <t xml:space="preserve">Монтаж металлического хомута высокой нагрузки с резин. профилем и гайкой 2" (59-66) (для трубы </t>
    </r>
    <r>
      <rPr>
        <sz val="11"/>
        <color indexed="8"/>
        <rFont val="Times New Roman"/>
        <family val="1"/>
        <charset val="204"/>
      </rPr>
      <t>Ø57×</t>
    </r>
    <r>
      <rPr>
        <sz val="8.15"/>
        <color indexed="8"/>
        <rFont val="Times New Roman"/>
        <family val="1"/>
        <charset val="204"/>
      </rPr>
      <t>3</t>
    </r>
    <r>
      <rPr>
        <sz val="11"/>
        <color indexed="8"/>
        <rFont val="Times New Roman"/>
        <family val="1"/>
        <charset val="204"/>
      </rPr>
      <t>) IKA 12050</t>
    </r>
  </si>
  <si>
    <r>
      <t>Уголок Б-50</t>
    </r>
    <r>
      <rPr>
        <sz val="11"/>
        <color indexed="8"/>
        <rFont val="Times New Roman"/>
        <family val="1"/>
        <charset val="204"/>
      </rPr>
      <t>×50×5</t>
    </r>
  </si>
  <si>
    <r>
      <t>Монтаж отвода 110 45</t>
    </r>
    <r>
      <rPr>
        <sz val="11"/>
        <color indexed="8"/>
        <rFont val="Times New Roman"/>
        <family val="1"/>
        <charset val="204"/>
      </rPr>
      <t>˚</t>
    </r>
  </si>
  <si>
    <r>
      <t>Монтаж душевого поддона мелкого 800</t>
    </r>
    <r>
      <rPr>
        <sz val="11"/>
        <color indexed="8"/>
        <rFont val="Times New Roman"/>
        <family val="1"/>
        <charset val="204"/>
      </rPr>
      <t>×800 в комплекте с сифоном XD-2101-800</t>
    </r>
  </si>
  <si>
    <t>Подрядчик:
Генеральный директор
ООО «ШЕЛЛРОКК»
_______________________ Е.А. Бусел</t>
  </si>
  <si>
    <t>Субподрядчик:
Генеральный директор
ООО «ТЕРМОСТАТ»
_______________________ В.В. Куликов</t>
  </si>
  <si>
    <t>Приложение № 1 к Изменению № 2 от 01 августа 2024г. к Дополнительному соглашению № 3 от «14» марта 2024г.
к Договору строительного субподряда № МВМ/19-07-СП5  от «07» декабря  2023г.</t>
  </si>
  <si>
    <t>кс-2№9 от 20.08.24г.</t>
  </si>
  <si>
    <t>кс-2№</t>
  </si>
  <si>
    <t>кол-во</t>
  </si>
  <si>
    <t>Приложение № 1 к Изменению № 2 от «01» августа 2024г.к Дополнительному соглашению № 4  от «15» марта 2024г.
к Договору строительного субподряда № МВМ/19-07-СП5  от «07» декабря  2023г.</t>
  </si>
  <si>
    <t>Приложение № 1.1 к Договору строительного субподряда  № МВМ/19-07-СП5  от «07» декабря  2023г.</t>
  </si>
  <si>
    <t>Приложение № 1.1
к Договору строительного субподряда 
№ МВМ/19-07-СП5  от «07» декабря  2023г.</t>
  </si>
  <si>
    <t>кс-2№4 от 23.05.24г.</t>
  </si>
  <si>
    <t>кс-2№6 от 20.06.24г.</t>
  </si>
  <si>
    <t>кс-2№7 от 20.08.24г.</t>
  </si>
  <si>
    <t>??? А где 22</t>
  </si>
  <si>
    <t>Подрядчик:
Генеральный директор
ООО «ШЕЛЛРОКК»
_______________________ Е.А. Бусел
м.п.</t>
  </si>
  <si>
    <t>Субподрядчик:
Генеральный директор
ООО «ТЕРМОСТАТ»
_______________________ В.В. Куликов
м.п.</t>
  </si>
  <si>
    <t>кс-2№1 от 20.03.24г.</t>
  </si>
  <si>
    <t>взамен прил. К ДОГОВОРУ</t>
  </si>
  <si>
    <t xml:space="preserve">Зачет аванса </t>
  </si>
  <si>
    <t xml:space="preserve">К оплате, с учетом авансового платежа </t>
  </si>
  <si>
    <t>Изменение №2 от 01.08.2024г.  к ДС №3 от 14.03.2024г.</t>
  </si>
  <si>
    <t>01.10.2024</t>
  </si>
  <si>
    <t>21.08.2024</t>
  </si>
  <si>
    <t>Установка крана шарового фланцевого LD КШ. Ц. Ф.100.016                                                                                                                 
"под задвижку", L=230 П/П Ру-10 Ду-100</t>
  </si>
  <si>
    <t>октябрь 24г.</t>
  </si>
  <si>
    <t>Изменение №2 от 02.05.2024г.  к ДС №1 от 22.01.2024г.</t>
  </si>
  <si>
    <t>07.10.2024</t>
  </si>
  <si>
    <t>02.10.2024</t>
  </si>
  <si>
    <t>сис.</t>
  </si>
  <si>
    <t>Изменение №2 от 01.08.2024г.  к ДС №4  от 15.03.2024г.</t>
  </si>
  <si>
    <t>11,12,13</t>
  </si>
  <si>
    <t>кс-2 №11 от 07.10.24</t>
  </si>
  <si>
    <t>кс-2№ 10 от 01.10.24</t>
  </si>
  <si>
    <t>кс-2№ 13 от 07.10.24</t>
  </si>
  <si>
    <t>кс-2 № 12 от 07.10.24</t>
  </si>
  <si>
    <t>сентябрь 24г.</t>
  </si>
  <si>
    <t>доб. 0,02коп.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</si>
</sst>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_р_._-;\-* #,##0.00_р_._-;_-* &quot;-&quot;??_р_._-;_-@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"/>
    <numFmt numFmtId="170" formatCode="#,##0_р_."/>
    <numFmt numFmtId="171" formatCode="#,##0.000"/>
    <numFmt numFmtId="172" formatCode="#,##0.00_ ;[Red]\-#,##0.00\ "/>
  </numFmts>
  <fonts count="111">
    <font>
      <sz val="11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u/>
      <sz val="10"/>
      <name val="Arial"/>
      <family val="2"/>
      <charset val="204"/>
    </font>
    <font>
      <u/>
      <sz val="10"/>
      <name val="Arial"/>
      <family val="2"/>
      <charset val="204"/>
    </font>
    <font>
      <sz val="10"/>
      <name val="Arimo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6"/>
      <color rgb="FF0000FF"/>
      <name val="Times New Roman"/>
      <family val="1"/>
      <charset val="204"/>
    </font>
    <font>
      <i/>
      <sz val="9"/>
      <color rgb="FFC00000"/>
      <name val="Arimo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Calibri"/>
      <family val="2"/>
      <charset val="204"/>
    </font>
    <font>
      <i/>
      <sz val="10"/>
      <name val="Arimo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name val="Calibri"/>
      <family val="2"/>
      <charset val="204"/>
    </font>
    <font>
      <i/>
      <sz val="10"/>
      <name val="Arial"/>
      <family val="2"/>
      <charset val="204"/>
    </font>
    <font>
      <i/>
      <sz val="10"/>
      <name val="Arimo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C0C0C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4"/>
      <name val="Times New Roman"/>
      <family val="1"/>
      <charset val="204"/>
    </font>
    <font>
      <sz val="10"/>
      <color rgb="FF222222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0"/>
      <color indexed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Arimo"/>
    </font>
    <font>
      <b/>
      <sz val="10"/>
      <color rgb="FF00206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i/>
      <sz val="9"/>
      <name val="Calibri"/>
      <family val="2"/>
      <charset val="204"/>
    </font>
    <font>
      <i/>
      <sz val="9"/>
      <name val="Arimo"/>
      <charset val="204"/>
    </font>
    <font>
      <i/>
      <sz val="9"/>
      <name val="Arial"/>
      <family val="2"/>
      <charset val="204"/>
    </font>
    <font>
      <i/>
      <sz val="9"/>
      <name val="Times New Roman"/>
      <family val="1"/>
      <charset val="204"/>
    </font>
    <font>
      <i/>
      <sz val="9"/>
      <color rgb="FF0070C0"/>
      <name val="Calibri"/>
      <family val="2"/>
      <charset val="204"/>
    </font>
    <font>
      <i/>
      <sz val="9"/>
      <color rgb="FF0070C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Arial Narrow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.15"/>
      <color indexed="8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b/>
      <sz val="10"/>
      <color rgb="FF222222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6"/>
      <color theme="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9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E2F3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64" fillId="0" borderId="0" applyFont="0" applyFill="0" applyBorder="0" applyAlignment="0" applyProtection="0"/>
    <xf numFmtId="0" fontId="36" fillId="0" borderId="46"/>
    <xf numFmtId="0" fontId="95" fillId="0" borderId="46"/>
    <xf numFmtId="0" fontId="55" fillId="0" borderId="46"/>
  </cellStyleXfs>
  <cellXfs count="115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164" fontId="4" fillId="0" borderId="0" xfId="0" applyNumberFormat="1" applyFont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/>
    <xf numFmtId="0" fontId="9" fillId="0" borderId="0" xfId="0" applyFont="1"/>
    <xf numFmtId="164" fontId="5" fillId="0" borderId="0" xfId="0" applyNumberFormat="1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65" fontId="4" fillId="0" borderId="0" xfId="0" applyNumberFormat="1" applyFont="1"/>
    <xf numFmtId="0" fontId="10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49" fontId="11" fillId="0" borderId="3" xfId="0" applyNumberFormat="1" applyFont="1" applyBorder="1" applyAlignment="1">
      <alignment horizontal="center"/>
    </xf>
    <xf numFmtId="0" fontId="12" fillId="0" borderId="0" xfId="0" applyFont="1"/>
    <xf numFmtId="166" fontId="12" fillId="0" borderId="0" xfId="0" applyNumberFormat="1" applyFont="1" applyAlignment="1">
      <alignment horizontal="center" wrapText="1"/>
    </xf>
    <xf numFmtId="14" fontId="11" fillId="0" borderId="3" xfId="0" applyNumberFormat="1" applyFont="1" applyBorder="1" applyAlignment="1">
      <alignment horizontal="center"/>
    </xf>
    <xf numFmtId="10" fontId="12" fillId="0" borderId="0" xfId="0" applyNumberFormat="1" applyFont="1" applyAlignment="1">
      <alignment horizontal="center"/>
    </xf>
    <xf numFmtId="167" fontId="12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right"/>
    </xf>
    <xf numFmtId="0" fontId="4" fillId="0" borderId="9" xfId="0" applyFont="1" applyBorder="1"/>
    <xf numFmtId="0" fontId="5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165" fontId="5" fillId="0" borderId="0" xfId="0" applyNumberFormat="1" applyFont="1"/>
    <xf numFmtId="0" fontId="7" fillId="0" borderId="0" xfId="0" applyFont="1"/>
    <xf numFmtId="164" fontId="7" fillId="0" borderId="0" xfId="0" applyNumberFormat="1" applyFont="1"/>
    <xf numFmtId="0" fontId="13" fillId="0" borderId="0" xfId="0" applyFont="1"/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/>
    <xf numFmtId="0" fontId="4" fillId="0" borderId="15" xfId="0" applyFont="1" applyBorder="1"/>
    <xf numFmtId="0" fontId="4" fillId="0" borderId="16" xfId="0" applyFont="1" applyBorder="1"/>
    <xf numFmtId="0" fontId="15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18" xfId="0" applyFont="1" applyBorder="1"/>
    <xf numFmtId="0" fontId="7" fillId="0" borderId="18" xfId="0" applyFont="1" applyBorder="1" applyAlignment="1">
      <alignment horizontal="center"/>
    </xf>
    <xf numFmtId="0" fontId="4" fillId="0" borderId="11" xfId="0" applyFont="1" applyBorder="1"/>
    <xf numFmtId="4" fontId="17" fillId="2" borderId="19" xfId="0" applyNumberFormat="1" applyFont="1" applyFill="1" applyBorder="1" applyAlignment="1">
      <alignment vertical="center"/>
    </xf>
    <xf numFmtId="0" fontId="18" fillId="0" borderId="0" xfId="0" applyFont="1"/>
    <xf numFmtId="0" fontId="11" fillId="0" borderId="0" xfId="0" applyFont="1"/>
    <xf numFmtId="4" fontId="15" fillId="0" borderId="0" xfId="0" applyNumberFormat="1" applyFont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16" fillId="0" borderId="0" xfId="0" applyFont="1"/>
    <xf numFmtId="0" fontId="18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center" vertical="center" wrapText="1"/>
    </xf>
    <xf numFmtId="0" fontId="4" fillId="0" borderId="20" xfId="0" applyFont="1" applyBorder="1"/>
    <xf numFmtId="0" fontId="4" fillId="0" borderId="22" xfId="0" applyFont="1" applyBorder="1"/>
    <xf numFmtId="0" fontId="7" fillId="0" borderId="22" xfId="0" applyFont="1" applyBorder="1" applyAlignment="1">
      <alignment horizontal="center"/>
    </xf>
    <xf numFmtId="0" fontId="7" fillId="0" borderId="20" xfId="0" applyFont="1" applyBorder="1"/>
    <xf numFmtId="49" fontId="20" fillId="0" borderId="1" xfId="0" applyNumberFormat="1" applyFont="1" applyBorder="1" applyAlignment="1">
      <alignment vertical="center"/>
    </xf>
    <xf numFmtId="168" fontId="20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4" fontId="20" fillId="0" borderId="1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8" fontId="4" fillId="0" borderId="3" xfId="0" applyNumberFormat="1" applyFont="1" applyBorder="1" applyAlignment="1">
      <alignment horizontal="center"/>
    </xf>
    <xf numFmtId="49" fontId="20" fillId="0" borderId="23" xfId="0" applyNumberFormat="1" applyFont="1" applyBorder="1" applyAlignment="1">
      <alignment vertical="center"/>
    </xf>
    <xf numFmtId="164" fontId="22" fillId="0" borderId="23" xfId="0" applyNumberFormat="1" applyFont="1" applyBorder="1" applyAlignment="1">
      <alignment vertical="center"/>
    </xf>
    <xf numFmtId="0" fontId="20" fillId="0" borderId="23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169" fontId="4" fillId="0" borderId="0" xfId="0" applyNumberFormat="1" applyFont="1"/>
    <xf numFmtId="49" fontId="4" fillId="0" borderId="20" xfId="0" applyNumberFormat="1" applyFont="1" applyBorder="1" applyAlignment="1">
      <alignment horizontal="center"/>
    </xf>
    <xf numFmtId="0" fontId="13" fillId="0" borderId="28" xfId="0" applyFont="1" applyBorder="1"/>
    <xf numFmtId="168" fontId="11" fillId="0" borderId="1" xfId="0" applyNumberFormat="1" applyFont="1" applyBorder="1" applyAlignment="1">
      <alignment horizontal="center"/>
    </xf>
    <xf numFmtId="168" fontId="4" fillId="0" borderId="28" xfId="0" applyNumberFormat="1" applyFont="1" applyBorder="1" applyAlignment="1">
      <alignment horizontal="center"/>
    </xf>
    <xf numFmtId="168" fontId="4" fillId="3" borderId="1" xfId="0" applyNumberFormat="1" applyFont="1" applyFill="1" applyBorder="1" applyAlignment="1">
      <alignment horizontal="center"/>
    </xf>
    <xf numFmtId="49" fontId="20" fillId="0" borderId="20" xfId="0" applyNumberFormat="1" applyFont="1" applyBorder="1"/>
    <xf numFmtId="164" fontId="22" fillId="0" borderId="20" xfId="0" applyNumberFormat="1" applyFont="1" applyBorder="1"/>
    <xf numFmtId="0" fontId="20" fillId="0" borderId="20" xfId="0" applyFont="1" applyBorder="1" applyAlignment="1">
      <alignment horizontal="center" vertical="center"/>
    </xf>
    <xf numFmtId="3" fontId="23" fillId="0" borderId="20" xfId="0" applyNumberFormat="1" applyFont="1" applyBorder="1" applyAlignment="1">
      <alignment horizontal="center" vertical="center" wrapText="1"/>
    </xf>
    <xf numFmtId="169" fontId="15" fillId="0" borderId="0" xfId="0" applyNumberFormat="1" applyFont="1" applyAlignment="1">
      <alignment horizontal="center" vertical="center"/>
    </xf>
    <xf numFmtId="168" fontId="4" fillId="0" borderId="1" xfId="0" applyNumberFormat="1" applyFont="1" applyBorder="1" applyAlignment="1">
      <alignment horizontal="center"/>
    </xf>
    <xf numFmtId="49" fontId="20" fillId="0" borderId="1" xfId="0" applyNumberFormat="1" applyFont="1" applyBorder="1"/>
    <xf numFmtId="164" fontId="22" fillId="0" borderId="1" xfId="0" applyNumberFormat="1" applyFont="1" applyBorder="1"/>
    <xf numFmtId="164" fontId="22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vertical="center"/>
    </xf>
    <xf numFmtId="49" fontId="25" fillId="0" borderId="1" xfId="0" applyNumberFormat="1" applyFont="1" applyBorder="1"/>
    <xf numFmtId="164" fontId="26" fillId="0" borderId="1" xfId="0" applyNumberFormat="1" applyFont="1" applyBorder="1"/>
    <xf numFmtId="164" fontId="26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13" fillId="0" borderId="21" xfId="0" applyFont="1" applyBorder="1"/>
    <xf numFmtId="168" fontId="4" fillId="0" borderId="20" xfId="0" applyNumberFormat="1" applyFont="1" applyBorder="1" applyAlignment="1">
      <alignment horizontal="center"/>
    </xf>
    <xf numFmtId="168" fontId="4" fillId="0" borderId="2" xfId="0" applyNumberFormat="1" applyFont="1" applyBorder="1" applyAlignment="1">
      <alignment horizontal="center"/>
    </xf>
    <xf numFmtId="168" fontId="4" fillId="0" borderId="30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13" fillId="0" borderId="12" xfId="0" applyFont="1" applyBorder="1"/>
    <xf numFmtId="168" fontId="4" fillId="0" borderId="31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0" fontId="13" fillId="0" borderId="15" xfId="0" applyFont="1" applyBorder="1"/>
    <xf numFmtId="168" fontId="4" fillId="0" borderId="11" xfId="0" applyNumberFormat="1" applyFont="1" applyBorder="1" applyAlignment="1">
      <alignment horizontal="center"/>
    </xf>
    <xf numFmtId="168" fontId="4" fillId="0" borderId="32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168" fontId="4" fillId="0" borderId="22" xfId="0" applyNumberFormat="1" applyFont="1" applyBorder="1" applyAlignment="1">
      <alignment horizontal="center"/>
    </xf>
    <xf numFmtId="168" fontId="4" fillId="0" borderId="21" xfId="0" applyNumberFormat="1" applyFont="1" applyBorder="1" applyAlignment="1">
      <alignment horizontal="center"/>
    </xf>
    <xf numFmtId="168" fontId="4" fillId="0" borderId="16" xfId="0" applyNumberFormat="1" applyFont="1" applyBorder="1" applyAlignment="1">
      <alignment horizontal="center"/>
    </xf>
    <xf numFmtId="168" fontId="4" fillId="0" borderId="30" xfId="0" applyNumberFormat="1" applyFont="1" applyBorder="1" applyAlignment="1">
      <alignment horizontal="right"/>
    </xf>
    <xf numFmtId="0" fontId="4" fillId="0" borderId="1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70" fontId="4" fillId="0" borderId="30" xfId="0" applyNumberFormat="1" applyFont="1" applyBorder="1" applyAlignment="1">
      <alignment horizontal="right"/>
    </xf>
    <xf numFmtId="49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70" fontId="4" fillId="0" borderId="31" xfId="0" applyNumberFormat="1" applyFont="1" applyBorder="1" applyAlignment="1">
      <alignment horizontal="center"/>
    </xf>
    <xf numFmtId="0" fontId="4" fillId="0" borderId="28" xfId="0" applyFont="1" applyBorder="1"/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13" fillId="0" borderId="13" xfId="0" applyFont="1" applyBorder="1"/>
    <xf numFmtId="0" fontId="4" fillId="0" borderId="13" xfId="0" applyFont="1" applyBorder="1"/>
    <xf numFmtId="170" fontId="4" fillId="0" borderId="32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4" fontId="4" fillId="0" borderId="32" xfId="0" applyNumberFormat="1" applyFont="1" applyBorder="1" applyAlignment="1">
      <alignment horizontal="center"/>
    </xf>
    <xf numFmtId="4" fontId="4" fillId="0" borderId="16" xfId="0" applyNumberFormat="1" applyFont="1" applyBorder="1" applyAlignment="1">
      <alignment horizontal="center"/>
    </xf>
    <xf numFmtId="4" fontId="4" fillId="0" borderId="28" xfId="0" applyNumberFormat="1" applyFont="1" applyBorder="1" applyAlignment="1">
      <alignment horizontal="center"/>
    </xf>
    <xf numFmtId="4" fontId="4" fillId="0" borderId="3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3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0" fontId="13" fillId="0" borderId="25" xfId="0" applyFont="1" applyBorder="1"/>
    <xf numFmtId="0" fontId="4" fillId="0" borderId="23" xfId="0" applyFont="1" applyBorder="1"/>
    <xf numFmtId="4" fontId="4" fillId="0" borderId="26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center"/>
    </xf>
    <xf numFmtId="4" fontId="4" fillId="0" borderId="34" xfId="0" applyNumberFormat="1" applyFont="1" applyBorder="1"/>
    <xf numFmtId="168" fontId="4" fillId="0" borderId="3" xfId="0" applyNumberFormat="1" applyFont="1" applyBorder="1" applyAlignment="1">
      <alignment horizontal="right"/>
    </xf>
    <xf numFmtId="170" fontId="4" fillId="0" borderId="0" xfId="0" applyNumberFormat="1" applyFont="1"/>
    <xf numFmtId="164" fontId="4" fillId="0" borderId="1" xfId="0" applyNumberFormat="1" applyFont="1" applyBorder="1" applyAlignment="1">
      <alignment horizontal="center"/>
    </xf>
    <xf numFmtId="49" fontId="25" fillId="0" borderId="35" xfId="0" applyNumberFormat="1" applyFont="1" applyBorder="1"/>
    <xf numFmtId="164" fontId="26" fillId="0" borderId="35" xfId="0" applyNumberFormat="1" applyFont="1" applyBorder="1"/>
    <xf numFmtId="164" fontId="26" fillId="0" borderId="35" xfId="0" applyNumberFormat="1" applyFont="1" applyBorder="1" applyAlignment="1">
      <alignment horizontal="center" vertical="center"/>
    </xf>
    <xf numFmtId="0" fontId="28" fillId="0" borderId="0" xfId="0" applyFont="1"/>
    <xf numFmtId="0" fontId="29" fillId="0" borderId="20" xfId="0" applyFont="1" applyBorder="1"/>
    <xf numFmtId="4" fontId="29" fillId="0" borderId="20" xfId="0" applyNumberFormat="1" applyFont="1" applyBorder="1"/>
    <xf numFmtId="164" fontId="30" fillId="0" borderId="20" xfId="0" applyNumberFormat="1" applyFont="1" applyBorder="1" applyAlignment="1">
      <alignment horizontal="center" vertical="center"/>
    </xf>
    <xf numFmtId="164" fontId="31" fillId="0" borderId="0" xfId="0" applyNumberFormat="1" applyFont="1"/>
    <xf numFmtId="4" fontId="17" fillId="2" borderId="19" xfId="0" applyNumberFormat="1" applyFont="1" applyFill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164" fontId="32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3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5" fillId="0" borderId="0" xfId="0" applyFont="1"/>
    <xf numFmtId="0" fontId="19" fillId="0" borderId="0" xfId="0" applyFont="1"/>
    <xf numFmtId="0" fontId="19" fillId="0" borderId="0" xfId="0" applyFont="1" applyAlignment="1">
      <alignment horizontal="right"/>
    </xf>
    <xf numFmtId="0" fontId="37" fillId="0" borderId="0" xfId="0" applyFont="1"/>
    <xf numFmtId="0" fontId="37" fillId="0" borderId="0" xfId="0" applyFont="1" applyAlignment="1">
      <alignment vertical="top"/>
    </xf>
    <xf numFmtId="0" fontId="19" fillId="0" borderId="0" xfId="0" applyFont="1" applyAlignment="1">
      <alignment horizontal="left"/>
    </xf>
    <xf numFmtId="0" fontId="19" fillId="0" borderId="2" xfId="0" applyFont="1" applyBorder="1" applyAlignment="1">
      <alignment horizontal="left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left" vertical="top"/>
    </xf>
    <xf numFmtId="0" fontId="19" fillId="0" borderId="31" xfId="0" applyFont="1" applyBorder="1" applyAlignment="1">
      <alignment horizontal="right"/>
    </xf>
    <xf numFmtId="0" fontId="19" fillId="0" borderId="28" xfId="0" applyFont="1" applyBorder="1" applyAlignment="1">
      <alignment horizontal="right"/>
    </xf>
    <xf numFmtId="49" fontId="19" fillId="0" borderId="1" xfId="0" applyNumberFormat="1" applyFont="1" applyBorder="1" applyAlignment="1">
      <alignment horizontal="center"/>
    </xf>
    <xf numFmtId="49" fontId="19" fillId="0" borderId="51" xfId="0" applyNumberFormat="1" applyFont="1" applyBorder="1" applyAlignment="1">
      <alignment horizontal="center"/>
    </xf>
    <xf numFmtId="0" fontId="36" fillId="0" borderId="0" xfId="0" applyFont="1" applyAlignment="1">
      <alignment horizontal="right"/>
    </xf>
    <xf numFmtId="0" fontId="3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49" fontId="19" fillId="0" borderId="28" xfId="0" applyNumberFormat="1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49" fontId="19" fillId="0" borderId="57" xfId="0" applyNumberFormat="1" applyFont="1" applyBorder="1" applyAlignment="1">
      <alignment horizontal="center" vertical="center"/>
    </xf>
    <xf numFmtId="49" fontId="19" fillId="0" borderId="58" xfId="0" applyNumberFormat="1" applyFont="1" applyBorder="1" applyAlignment="1">
      <alignment horizontal="center" vertical="center"/>
    </xf>
    <xf numFmtId="0" fontId="36" fillId="0" borderId="18" xfId="0" applyFont="1" applyBorder="1" applyAlignment="1">
      <alignment horizontal="right"/>
    </xf>
    <xf numFmtId="0" fontId="36" fillId="0" borderId="0" xfId="0" applyFont="1" applyAlignment="1">
      <alignment horizontal="left"/>
    </xf>
    <xf numFmtId="0" fontId="41" fillId="0" borderId="0" xfId="0" applyFont="1"/>
    <xf numFmtId="0" fontId="35" fillId="0" borderId="0" xfId="0" applyFont="1" applyAlignment="1">
      <alignment horizontal="center"/>
    </xf>
    <xf numFmtId="0" fontId="36" fillId="0" borderId="0" xfId="0" applyFont="1"/>
    <xf numFmtId="0" fontId="39" fillId="0" borderId="0" xfId="0" applyFont="1"/>
    <xf numFmtId="0" fontId="35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8" fillId="0" borderId="60" xfId="0" applyFont="1" applyBorder="1"/>
    <xf numFmtId="4" fontId="19" fillId="0" borderId="1" xfId="0" applyNumberFormat="1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/>
    </xf>
    <xf numFmtId="4" fontId="36" fillId="0" borderId="15" xfId="0" applyNumberFormat="1" applyFont="1" applyBorder="1" applyAlignment="1">
      <alignment horizontal="center"/>
    </xf>
    <xf numFmtId="0" fontId="36" fillId="0" borderId="0" xfId="0" applyFont="1" applyAlignment="1">
      <alignment vertical="center"/>
    </xf>
    <xf numFmtId="4" fontId="36" fillId="0" borderId="0" xfId="0" applyNumberFormat="1" applyFont="1"/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46" fillId="0" borderId="0" xfId="0" applyFont="1"/>
    <xf numFmtId="0" fontId="48" fillId="4" borderId="1" xfId="0" applyFont="1" applyFill="1" applyBorder="1" applyAlignment="1">
      <alignment horizontal="center" vertical="center"/>
    </xf>
    <xf numFmtId="4" fontId="48" fillId="4" borderId="1" xfId="0" applyNumberFormat="1" applyFont="1" applyFill="1" applyBorder="1" applyAlignment="1">
      <alignment horizontal="center" vertical="center"/>
    </xf>
    <xf numFmtId="0" fontId="46" fillId="4" borderId="1" xfId="0" applyFont="1" applyFill="1" applyBorder="1" applyAlignment="1">
      <alignment horizontal="center" vertical="center"/>
    </xf>
    <xf numFmtId="0" fontId="46" fillId="4" borderId="1" xfId="0" applyFont="1" applyFill="1" applyBorder="1" applyAlignment="1">
      <alignment horizontal="center" vertical="center" wrapText="1"/>
    </xf>
    <xf numFmtId="4" fontId="46" fillId="0" borderId="0" xfId="0" applyNumberFormat="1" applyFont="1"/>
    <xf numFmtId="0" fontId="49" fillId="0" borderId="0" xfId="0" applyFont="1"/>
    <xf numFmtId="4" fontId="49" fillId="0" borderId="0" xfId="0" applyNumberFormat="1" applyFont="1"/>
    <xf numFmtId="0" fontId="47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16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/>
    </xf>
    <xf numFmtId="4" fontId="42" fillId="0" borderId="1" xfId="0" applyNumberFormat="1" applyFont="1" applyBorder="1" applyAlignment="1">
      <alignment horizontal="center" vertical="center"/>
    </xf>
    <xf numFmtId="4" fontId="42" fillId="0" borderId="15" xfId="0" applyNumberFormat="1" applyFont="1" applyBorder="1" applyAlignment="1">
      <alignment horizontal="center" vertical="center"/>
    </xf>
    <xf numFmtId="4" fontId="19" fillId="0" borderId="15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4" fontId="42" fillId="0" borderId="16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19" fillId="0" borderId="0" xfId="0" applyNumberFormat="1" applyFont="1" applyAlignment="1">
      <alignment vertical="center"/>
    </xf>
    <xf numFmtId="4" fontId="36" fillId="0" borderId="1" xfId="0" applyNumberFormat="1" applyFont="1" applyBorder="1" applyAlignment="1">
      <alignment horizontal="center" vertical="center"/>
    </xf>
    <xf numFmtId="4" fontId="36" fillId="0" borderId="0" xfId="0" applyNumberFormat="1" applyFont="1" applyAlignment="1">
      <alignment horizontal="center" vertical="center"/>
    </xf>
    <xf numFmtId="4" fontId="36" fillId="0" borderId="15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52" fillId="0" borderId="0" xfId="0" applyFont="1" applyAlignment="1">
      <alignment horizontal="center"/>
    </xf>
    <xf numFmtId="0" fontId="36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vertical="center"/>
    </xf>
    <xf numFmtId="0" fontId="37" fillId="0" borderId="13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42" fillId="0" borderId="57" xfId="0" applyFont="1" applyBorder="1" applyAlignment="1">
      <alignment horizontal="center" vertical="center"/>
    </xf>
    <xf numFmtId="0" fontId="8" fillId="0" borderId="58" xfId="0" applyFont="1" applyBorder="1"/>
    <xf numFmtId="0" fontId="19" fillId="0" borderId="60" xfId="0" applyFont="1" applyBorder="1" applyAlignment="1">
      <alignment horizontal="center" vertical="center"/>
    </xf>
    <xf numFmtId="0" fontId="42" fillId="0" borderId="58" xfId="0" applyFont="1" applyBorder="1" applyAlignment="1">
      <alignment horizontal="center" vertical="center"/>
    </xf>
    <xf numFmtId="0" fontId="42" fillId="0" borderId="66" xfId="0" applyFont="1" applyBorder="1" applyAlignment="1">
      <alignment horizontal="center" vertical="center" wrapText="1"/>
    </xf>
    <xf numFmtId="49" fontId="19" fillId="0" borderId="66" xfId="0" applyNumberFormat="1" applyFont="1" applyBorder="1" applyAlignment="1">
      <alignment horizontal="center" vertical="center"/>
    </xf>
    <xf numFmtId="0" fontId="19" fillId="0" borderId="66" xfId="0" applyFont="1" applyBorder="1" applyAlignment="1">
      <alignment vertical="center" wrapText="1"/>
    </xf>
    <xf numFmtId="0" fontId="19" fillId="0" borderId="66" xfId="0" applyFont="1" applyBorder="1" applyAlignment="1">
      <alignment horizontal="center" vertical="center"/>
    </xf>
    <xf numFmtId="4" fontId="19" fillId="0" borderId="66" xfId="0" applyNumberFormat="1" applyFont="1" applyBorder="1" applyAlignment="1">
      <alignment horizontal="center" vertical="center"/>
    </xf>
    <xf numFmtId="4" fontId="19" fillId="0" borderId="66" xfId="0" applyNumberFormat="1" applyFont="1" applyBorder="1" applyAlignment="1">
      <alignment vertical="center"/>
    </xf>
    <xf numFmtId="0" fontId="40" fillId="0" borderId="66" xfId="0" applyFont="1" applyBorder="1" applyAlignment="1">
      <alignment horizontal="center" vertical="center"/>
    </xf>
    <xf numFmtId="49" fontId="19" fillId="0" borderId="46" xfId="0" applyNumberFormat="1" applyFont="1" applyBorder="1" applyAlignment="1">
      <alignment horizontal="center" vertical="center"/>
    </xf>
    <xf numFmtId="0" fontId="36" fillId="0" borderId="46" xfId="0" applyFont="1" applyBorder="1" applyAlignment="1">
      <alignment vertical="center"/>
    </xf>
    <xf numFmtId="0" fontId="0" fillId="0" borderId="46" xfId="0" applyBorder="1" applyAlignment="1">
      <alignment horizontal="center"/>
    </xf>
    <xf numFmtId="4" fontId="19" fillId="0" borderId="46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right"/>
    </xf>
    <xf numFmtId="4" fontId="20" fillId="0" borderId="1" xfId="0" applyNumberFormat="1" applyFont="1" applyBorder="1" applyAlignment="1">
      <alignment horizontal="right" vertical="center"/>
    </xf>
    <xf numFmtId="0" fontId="36" fillId="0" borderId="19" xfId="0" applyFont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42" fillId="5" borderId="1" xfId="0" applyFont="1" applyFill="1" applyBorder="1" applyAlignment="1">
      <alignment horizontal="center" vertical="center"/>
    </xf>
    <xf numFmtId="0" fontId="0" fillId="5" borderId="0" xfId="0" applyFill="1"/>
    <xf numFmtId="0" fontId="39" fillId="5" borderId="1" xfId="0" applyFont="1" applyFill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/>
    </xf>
    <xf numFmtId="0" fontId="37" fillId="5" borderId="1" xfId="0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/>
    </xf>
    <xf numFmtId="0" fontId="36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4" fontId="48" fillId="6" borderId="1" xfId="0" applyNumberFormat="1" applyFont="1" applyFill="1" applyBorder="1" applyAlignment="1">
      <alignment horizontal="center" vertical="center"/>
    </xf>
    <xf numFmtId="0" fontId="48" fillId="6" borderId="1" xfId="0" applyFont="1" applyFill="1" applyBorder="1" applyAlignment="1">
      <alignment horizontal="center" vertical="center"/>
    </xf>
    <xf numFmtId="0" fontId="46" fillId="6" borderId="1" xfId="0" applyFont="1" applyFill="1" applyBorder="1" applyAlignment="1">
      <alignment horizontal="center" vertical="center"/>
    </xf>
    <xf numFmtId="0" fontId="46" fillId="6" borderId="1" xfId="0" applyFont="1" applyFill="1" applyBorder="1" applyAlignment="1">
      <alignment horizontal="center" vertical="center" wrapText="1"/>
    </xf>
    <xf numFmtId="4" fontId="46" fillId="5" borderId="0" xfId="0" applyNumberFormat="1" applyFont="1" applyFill="1"/>
    <xf numFmtId="4" fontId="49" fillId="5" borderId="0" xfId="0" applyNumberFormat="1" applyFont="1" applyFill="1"/>
    <xf numFmtId="0" fontId="46" fillId="5" borderId="0" xfId="0" applyFont="1" applyFill="1"/>
    <xf numFmtId="0" fontId="47" fillId="5" borderId="0" xfId="0" applyFont="1" applyFill="1" applyAlignment="1">
      <alignment vertical="center" wrapText="1"/>
    </xf>
    <xf numFmtId="49" fontId="40" fillId="0" borderId="1" xfId="0" applyNumberFormat="1" applyFont="1" applyBorder="1" applyAlignment="1">
      <alignment horizontal="center"/>
    </xf>
    <xf numFmtId="49" fontId="19" fillId="0" borderId="66" xfId="0" applyNumberFormat="1" applyFont="1" applyBorder="1" applyAlignment="1">
      <alignment horizontal="center" vertical="center"/>
    </xf>
    <xf numFmtId="49" fontId="19" fillId="0" borderId="66" xfId="0" applyNumberFormat="1" applyFont="1" applyBorder="1" applyAlignment="1">
      <alignment horizontal="center"/>
    </xf>
    <xf numFmtId="14" fontId="31" fillId="0" borderId="10" xfId="0" applyNumberFormat="1" applyFont="1" applyBorder="1" applyAlignment="1">
      <alignment horizontal="center"/>
    </xf>
    <xf numFmtId="0" fontId="0" fillId="0" borderId="0" xfId="0"/>
    <xf numFmtId="49" fontId="19" fillId="0" borderId="66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2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2" fillId="0" borderId="66" xfId="0" applyFont="1" applyBorder="1" applyAlignment="1">
      <alignment horizontal="center" vertical="center" wrapText="1"/>
    </xf>
    <xf numFmtId="49" fontId="19" fillId="8" borderId="1" xfId="0" applyNumberFormat="1" applyFont="1" applyFill="1" applyBorder="1" applyAlignment="1">
      <alignment horizontal="center"/>
    </xf>
    <xf numFmtId="49" fontId="19" fillId="8" borderId="52" xfId="0" applyNumberFormat="1" applyFont="1" applyFill="1" applyBorder="1" applyAlignment="1">
      <alignment horizontal="center"/>
    </xf>
    <xf numFmtId="43" fontId="42" fillId="0" borderId="1" xfId="1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  <xf numFmtId="4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4" borderId="66" xfId="0" applyFont="1" applyFill="1" applyBorder="1" applyAlignment="1">
      <alignment horizontal="center" vertical="center" wrapText="1"/>
    </xf>
    <xf numFmtId="0" fontId="8" fillId="6" borderId="66" xfId="0" applyFont="1" applyFill="1" applyBorder="1" applyAlignment="1">
      <alignment horizontal="center" vertical="center" wrapText="1"/>
    </xf>
    <xf numFmtId="4" fontId="19" fillId="0" borderId="67" xfId="0" applyNumberFormat="1" applyFont="1" applyBorder="1" applyAlignment="1">
      <alignment horizontal="center" vertical="center"/>
    </xf>
    <xf numFmtId="0" fontId="8" fillId="0" borderId="0" xfId="0" applyFont="1"/>
    <xf numFmtId="4" fontId="8" fillId="0" borderId="0" xfId="0" applyNumberFormat="1" applyFont="1"/>
    <xf numFmtId="4" fontId="8" fillId="5" borderId="0" xfId="0" applyNumberFormat="1" applyFont="1" applyFill="1" applyAlignment="1">
      <alignment horizontal="center"/>
    </xf>
    <xf numFmtId="4" fontId="49" fillId="5" borderId="0" xfId="0" applyNumberFormat="1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47" fillId="5" borderId="0" xfId="0" applyFont="1" applyFill="1" applyAlignment="1">
      <alignment horizontal="center" vertical="center" wrapText="1"/>
    </xf>
    <xf numFmtId="0" fontId="70" fillId="0" borderId="0" xfId="0" applyFont="1" applyAlignment="1">
      <alignment wrapText="1"/>
    </xf>
    <xf numFmtId="0" fontId="70" fillId="9" borderId="66" xfId="0" applyFont="1" applyFill="1" applyBorder="1" applyAlignment="1">
      <alignment horizontal="center" vertical="center" wrapText="1"/>
    </xf>
    <xf numFmtId="4" fontId="65" fillId="0" borderId="66" xfId="0" applyNumberFormat="1" applyFont="1" applyBorder="1" applyAlignment="1">
      <alignment horizontal="center" vertical="center" wrapText="1"/>
    </xf>
    <xf numFmtId="0" fontId="65" fillId="0" borderId="0" xfId="0" applyFont="1" applyAlignment="1">
      <alignment wrapText="1"/>
    </xf>
    <xf numFmtId="4" fontId="65" fillId="10" borderId="66" xfId="0" applyNumberFormat="1" applyFont="1" applyFill="1" applyBorder="1" applyAlignment="1">
      <alignment horizontal="center" vertical="center" wrapText="1"/>
    </xf>
    <xf numFmtId="0" fontId="71" fillId="0" borderId="0" xfId="0" applyFont="1" applyAlignment="1">
      <alignment vertical="center" wrapText="1"/>
    </xf>
    <xf numFmtId="0" fontId="66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/>
    <xf numFmtId="0" fontId="71" fillId="0" borderId="0" xfId="0" applyFont="1" applyAlignment="1">
      <alignment horizontal="left" vertical="center" wrapText="1"/>
    </xf>
    <xf numFmtId="0" fontId="66" fillId="0" borderId="0" xfId="0" applyFont="1" applyAlignment="1">
      <alignment horizontal="left" vertical="center" wrapText="1"/>
    </xf>
    <xf numFmtId="4" fontId="68" fillId="0" borderId="6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0" fillId="12" borderId="66" xfId="0" applyFont="1" applyFill="1" applyBorder="1" applyAlignment="1">
      <alignment horizontal="center" vertical="center" wrapText="1"/>
    </xf>
    <xf numFmtId="49" fontId="3" fillId="10" borderId="66" xfId="0" applyNumberFormat="1" applyFont="1" applyFill="1" applyBorder="1" applyAlignment="1">
      <alignment horizontal="center" vertical="center" wrapText="1"/>
    </xf>
    <xf numFmtId="0" fontId="3" fillId="12" borderId="66" xfId="0" applyFont="1" applyFill="1" applyBorder="1" applyAlignment="1">
      <alignment horizontal="center" vertical="center" wrapText="1"/>
    </xf>
    <xf numFmtId="0" fontId="3" fillId="9" borderId="66" xfId="0" applyFont="1" applyFill="1" applyBorder="1" applyAlignment="1">
      <alignment horizontal="center" vertical="center" wrapText="1"/>
    </xf>
    <xf numFmtId="49" fontId="3" fillId="0" borderId="66" xfId="0" applyNumberFormat="1" applyFont="1" applyBorder="1" applyAlignment="1">
      <alignment horizontal="center" vertical="center" wrapText="1"/>
    </xf>
    <xf numFmtId="0" fontId="3" fillId="0" borderId="66" xfId="0" applyFont="1" applyBorder="1" applyAlignment="1">
      <alignment wrapText="1"/>
    </xf>
    <xf numFmtId="0" fontId="3" fillId="0" borderId="66" xfId="0" applyFont="1" applyBorder="1" applyAlignment="1">
      <alignment horizontal="center" wrapText="1"/>
    </xf>
    <xf numFmtId="0" fontId="3" fillId="0" borderId="66" xfId="0" applyFont="1" applyBorder="1" applyAlignment="1">
      <alignment horizontal="center" vertical="center" wrapText="1"/>
    </xf>
    <xf numFmtId="4" fontId="3" fillId="0" borderId="6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5" borderId="66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11" borderId="0" xfId="0" applyFont="1" applyFill="1" applyAlignment="1">
      <alignment horizontal="center" vertical="center" wrapText="1"/>
    </xf>
    <xf numFmtId="4" fontId="0" fillId="0" borderId="0" xfId="0" applyNumberFormat="1"/>
    <xf numFmtId="0" fontId="0" fillId="0" borderId="0" xfId="0"/>
    <xf numFmtId="0" fontId="19" fillId="0" borderId="0" xfId="0" applyFont="1" applyAlignment="1">
      <alignment horizontal="right"/>
    </xf>
    <xf numFmtId="0" fontId="41" fillId="0" borderId="0" xfId="0" applyFont="1"/>
    <xf numFmtId="49" fontId="19" fillId="0" borderId="66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/>
    <xf numFmtId="0" fontId="41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 vertical="center"/>
    </xf>
    <xf numFmtId="0" fontId="19" fillId="8" borderId="57" xfId="0" applyFont="1" applyFill="1" applyBorder="1" applyAlignment="1">
      <alignment horizontal="center" vertical="center"/>
    </xf>
    <xf numFmtId="0" fontId="19" fillId="8" borderId="58" xfId="0" applyFont="1" applyFill="1" applyBorder="1" applyAlignment="1">
      <alignment horizontal="center" vertical="center"/>
    </xf>
    <xf numFmtId="4" fontId="19" fillId="8" borderId="1" xfId="0" applyNumberFormat="1" applyFont="1" applyFill="1" applyBorder="1" applyAlignment="1">
      <alignment horizontal="center" vertical="center"/>
    </xf>
    <xf numFmtId="0" fontId="70" fillId="0" borderId="0" xfId="0" applyFont="1"/>
    <xf numFmtId="0" fontId="19" fillId="8" borderId="66" xfId="0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13" fillId="0" borderId="28" xfId="0" applyFont="1" applyBorder="1"/>
    <xf numFmtId="0" fontId="19" fillId="0" borderId="0" xfId="0" applyFont="1" applyAlignment="1">
      <alignment horizontal="right"/>
    </xf>
    <xf numFmtId="0" fontId="41" fillId="0" borderId="0" xfId="0" applyFont="1"/>
    <xf numFmtId="49" fontId="19" fillId="0" borderId="28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19" fillId="8" borderId="57" xfId="0" applyFont="1" applyFill="1" applyBorder="1" applyAlignment="1">
      <alignment horizontal="center" vertical="center"/>
    </xf>
    <xf numFmtId="0" fontId="19" fillId="8" borderId="58" xfId="0" applyFont="1" applyFill="1" applyBorder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5" borderId="1" xfId="0" applyFont="1" applyFill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4" fillId="0" borderId="0" xfId="0" applyFont="1"/>
    <xf numFmtId="49" fontId="78" fillId="0" borderId="3" xfId="0" applyNumberFormat="1" applyFont="1" applyBorder="1" applyAlignment="1">
      <alignment horizontal="center"/>
    </xf>
    <xf numFmtId="14" fontId="78" fillId="0" borderId="3" xfId="0" applyNumberFormat="1" applyFont="1" applyBorder="1" applyAlignment="1">
      <alignment horizontal="center"/>
    </xf>
    <xf numFmtId="0" fontId="40" fillId="0" borderId="0" xfId="0" applyFont="1"/>
    <xf numFmtId="14" fontId="19" fillId="0" borderId="0" xfId="0" applyNumberFormat="1" applyFont="1"/>
    <xf numFmtId="0" fontId="0" fillId="0" borderId="46" xfId="0" applyBorder="1"/>
    <xf numFmtId="0" fontId="0" fillId="0" borderId="66" xfId="0" applyBorder="1"/>
    <xf numFmtId="0" fontId="19" fillId="0" borderId="59" xfId="0" applyFont="1" applyBorder="1" applyAlignment="1">
      <alignment horizontal="left"/>
    </xf>
    <xf numFmtId="0" fontId="19" fillId="0" borderId="57" xfId="0" applyFont="1" applyBorder="1" applyAlignment="1">
      <alignment horizontal="right"/>
    </xf>
    <xf numFmtId="4" fontId="36" fillId="0" borderId="60" xfId="0" applyNumberFormat="1" applyFont="1" applyBorder="1" applyAlignment="1">
      <alignment horizontal="center"/>
    </xf>
    <xf numFmtId="49" fontId="3" fillId="0" borderId="66" xfId="0" applyNumberFormat="1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wrapText="1"/>
    </xf>
    <xf numFmtId="0" fontId="3" fillId="0" borderId="66" xfId="0" applyFont="1" applyFill="1" applyBorder="1" applyAlignment="1">
      <alignment horizontal="center" wrapText="1"/>
    </xf>
    <xf numFmtId="0" fontId="3" fillId="0" borderId="66" xfId="0" applyFont="1" applyFill="1" applyBorder="1" applyAlignment="1">
      <alignment horizontal="center" vertical="center" wrapText="1"/>
    </xf>
    <xf numFmtId="4" fontId="3" fillId="0" borderId="66" xfId="0" applyNumberFormat="1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vertical="center" wrapText="1"/>
    </xf>
    <xf numFmtId="4" fontId="3" fillId="0" borderId="64" xfId="0" applyNumberFormat="1" applyFont="1" applyFill="1" applyBorder="1" applyAlignment="1">
      <alignment horizontal="center" vertical="center" wrapText="1"/>
    </xf>
    <xf numFmtId="0" fontId="19" fillId="0" borderId="66" xfId="0" applyFont="1" applyFill="1" applyBorder="1" applyAlignment="1">
      <alignment vertical="center" wrapText="1"/>
    </xf>
    <xf numFmtId="0" fontId="19" fillId="0" borderId="66" xfId="0" applyFont="1" applyFill="1" applyBorder="1" applyAlignment="1">
      <alignment horizontal="center" vertical="center"/>
    </xf>
    <xf numFmtId="4" fontId="19" fillId="0" borderId="66" xfId="0" applyNumberFormat="1" applyFont="1" applyFill="1" applyBorder="1" applyAlignment="1">
      <alignment horizontal="center" vertical="center"/>
    </xf>
    <xf numFmtId="49" fontId="19" fillId="0" borderId="66" xfId="0" applyNumberFormat="1" applyFont="1" applyFill="1" applyBorder="1" applyAlignment="1">
      <alignment horizontal="center" vertical="center"/>
    </xf>
    <xf numFmtId="4" fontId="18" fillId="0" borderId="0" xfId="0" applyNumberFormat="1" applyFont="1"/>
    <xf numFmtId="4" fontId="6" fillId="0" borderId="0" xfId="0" applyNumberFormat="1" applyFont="1" applyAlignment="1">
      <alignment vertical="center"/>
    </xf>
    <xf numFmtId="164" fontId="84" fillId="0" borderId="66" xfId="0" applyNumberFormat="1" applyFont="1" applyBorder="1" applyAlignment="1">
      <alignment horizontal="center" vertical="center"/>
    </xf>
    <xf numFmtId="0" fontId="82" fillId="0" borderId="66" xfId="0" applyFont="1" applyBorder="1" applyAlignment="1">
      <alignment horizontal="center" vertical="center"/>
    </xf>
    <xf numFmtId="168" fontId="82" fillId="0" borderId="66" xfId="0" applyNumberFormat="1" applyFont="1" applyBorder="1" applyAlignment="1">
      <alignment horizontal="center" vertical="center"/>
    </xf>
    <xf numFmtId="4" fontId="82" fillId="0" borderId="66" xfId="0" applyNumberFormat="1" applyFont="1" applyBorder="1" applyAlignment="1">
      <alignment horizontal="center" vertical="center"/>
    </xf>
    <xf numFmtId="0" fontId="15" fillId="0" borderId="0" xfId="0" applyNumberFormat="1" applyFont="1" applyAlignment="1">
      <alignment horizontal="center" vertical="center"/>
    </xf>
    <xf numFmtId="49" fontId="82" fillId="0" borderId="68" xfId="0" applyNumberFormat="1" applyFont="1" applyBorder="1" applyAlignment="1">
      <alignment horizontal="center" vertical="center"/>
    </xf>
    <xf numFmtId="168" fontId="82" fillId="0" borderId="69" xfId="0" applyNumberFormat="1" applyFont="1" applyBorder="1" applyAlignment="1">
      <alignment horizontal="center" vertical="center"/>
    </xf>
    <xf numFmtId="0" fontId="82" fillId="0" borderId="69" xfId="0" applyFont="1" applyBorder="1" applyAlignment="1">
      <alignment horizontal="center" vertical="center"/>
    </xf>
    <xf numFmtId="49" fontId="83" fillId="0" borderId="70" xfId="0" applyNumberFormat="1" applyFont="1" applyBorder="1" applyAlignment="1">
      <alignment horizontal="center" vertical="center"/>
    </xf>
    <xf numFmtId="164" fontId="84" fillId="0" borderId="71" xfId="0" applyNumberFormat="1" applyFont="1" applyBorder="1" applyAlignment="1">
      <alignment horizontal="center" vertical="center"/>
    </xf>
    <xf numFmtId="49" fontId="83" fillId="0" borderId="72" xfId="0" applyNumberFormat="1" applyFont="1" applyBorder="1" applyAlignment="1">
      <alignment horizontal="center" vertical="center"/>
    </xf>
    <xf numFmtId="49" fontId="82" fillId="0" borderId="71" xfId="0" applyNumberFormat="1" applyFont="1" applyBorder="1" applyAlignment="1">
      <alignment horizontal="center" vertical="center"/>
    </xf>
    <xf numFmtId="49" fontId="85" fillId="0" borderId="72" xfId="0" applyNumberFormat="1" applyFont="1" applyBorder="1" applyAlignment="1">
      <alignment horizontal="center" vertical="center" wrapText="1"/>
    </xf>
    <xf numFmtId="49" fontId="82" fillId="0" borderId="72" xfId="0" applyNumberFormat="1" applyFont="1" applyBorder="1" applyAlignment="1">
      <alignment horizontal="center" vertical="center"/>
    </xf>
    <xf numFmtId="49" fontId="84" fillId="0" borderId="72" xfId="0" applyNumberFormat="1" applyFont="1" applyBorder="1" applyAlignment="1">
      <alignment horizontal="center" vertical="center"/>
    </xf>
    <xf numFmtId="164" fontId="84" fillId="0" borderId="72" xfId="0" applyNumberFormat="1" applyFont="1" applyBorder="1" applyAlignment="1">
      <alignment horizontal="center" vertical="center"/>
    </xf>
    <xf numFmtId="0" fontId="86" fillId="0" borderId="73" xfId="0" applyFont="1" applyBorder="1"/>
    <xf numFmtId="4" fontId="86" fillId="0" borderId="74" xfId="0" applyNumberFormat="1" applyFont="1" applyBorder="1" applyAlignment="1">
      <alignment horizontal="center"/>
    </xf>
    <xf numFmtId="164" fontId="87" fillId="0" borderId="74" xfId="0" applyNumberFormat="1" applyFont="1" applyBorder="1" applyAlignment="1">
      <alignment horizontal="center" vertical="center"/>
    </xf>
    <xf numFmtId="164" fontId="87" fillId="0" borderId="75" xfId="0" applyNumberFormat="1" applyFont="1" applyBorder="1" applyAlignment="1">
      <alignment horizontal="center" vertical="center"/>
    </xf>
    <xf numFmtId="164" fontId="31" fillId="0" borderId="76" xfId="0" applyNumberFormat="1" applyFont="1" applyBorder="1"/>
    <xf numFmtId="164" fontId="4" fillId="0" borderId="77" xfId="0" applyNumberFormat="1" applyFont="1" applyBorder="1"/>
    <xf numFmtId="164" fontId="4" fillId="0" borderId="78" xfId="0" applyNumberFormat="1" applyFont="1" applyBorder="1"/>
    <xf numFmtId="164" fontId="6" fillId="5" borderId="0" xfId="0" applyNumberFormat="1" applyFont="1" applyFill="1"/>
    <xf numFmtId="0" fontId="2" fillId="0" borderId="46" xfId="2" applyFont="1"/>
    <xf numFmtId="0" fontId="2" fillId="0" borderId="46" xfId="2" applyFont="1" applyAlignment="1">
      <alignment horizontal="center" vertical="center"/>
    </xf>
    <xf numFmtId="0" fontId="2" fillId="0" borderId="46" xfId="2" applyFont="1" applyAlignment="1">
      <alignment horizontal="center"/>
    </xf>
    <xf numFmtId="0" fontId="88" fillId="0" borderId="82" xfId="2" applyFont="1" applyBorder="1" applyAlignment="1">
      <alignment horizontal="center" vertical="center" wrapText="1"/>
    </xf>
    <xf numFmtId="4" fontId="89" fillId="0" borderId="82" xfId="2" applyNumberFormat="1" applyFont="1" applyBorder="1" applyAlignment="1">
      <alignment horizontal="center" vertical="center" wrapText="1"/>
    </xf>
    <xf numFmtId="4" fontId="89" fillId="0" borderId="23" xfId="2" applyNumberFormat="1" applyFont="1" applyBorder="1" applyAlignment="1">
      <alignment horizontal="center" vertical="center" wrapText="1"/>
    </xf>
    <xf numFmtId="0" fontId="70" fillId="0" borderId="42" xfId="2" applyFont="1" applyBorder="1" applyAlignment="1">
      <alignment horizontal="center" vertical="center"/>
    </xf>
    <xf numFmtId="0" fontId="70" fillId="0" borderId="20" xfId="2" applyFont="1" applyBorder="1" applyAlignment="1">
      <alignment horizontal="left" vertical="center" wrapText="1"/>
    </xf>
    <xf numFmtId="0" fontId="70" fillId="0" borderId="20" xfId="2" applyFont="1" applyBorder="1" applyAlignment="1">
      <alignment horizontal="center" vertical="center" wrapText="1"/>
    </xf>
    <xf numFmtId="4" fontId="70" fillId="0" borderId="20" xfId="2" applyNumberFormat="1" applyFont="1" applyBorder="1" applyAlignment="1">
      <alignment horizontal="center" vertical="center" wrapText="1"/>
    </xf>
    <xf numFmtId="3" fontId="70" fillId="0" borderId="21" xfId="2" applyNumberFormat="1" applyFont="1" applyBorder="1" applyAlignment="1">
      <alignment horizontal="left" vertical="center" wrapText="1"/>
    </xf>
    <xf numFmtId="0" fontId="70" fillId="9" borderId="66" xfId="2" applyFont="1" applyFill="1" applyBorder="1" applyAlignment="1">
      <alignment horizontal="center" vertical="center"/>
    </xf>
    <xf numFmtId="4" fontId="70" fillId="9" borderId="66" xfId="2" applyNumberFormat="1" applyFont="1" applyFill="1" applyBorder="1" applyAlignment="1">
      <alignment horizontal="center" vertical="center"/>
    </xf>
    <xf numFmtId="0" fontId="70" fillId="0" borderId="46" xfId="2" applyFont="1"/>
    <xf numFmtId="0" fontId="70" fillId="0" borderId="50" xfId="2" applyFont="1" applyBorder="1" applyAlignment="1">
      <alignment horizontal="center" vertical="center"/>
    </xf>
    <xf numFmtId="0" fontId="70" fillId="0" borderId="1" xfId="2" applyFont="1" applyBorder="1" applyAlignment="1">
      <alignment horizontal="left" vertical="center" wrapText="1"/>
    </xf>
    <xf numFmtId="0" fontId="70" fillId="0" borderId="1" xfId="2" applyFont="1" applyBorder="1" applyAlignment="1">
      <alignment horizontal="center" vertical="center" wrapText="1"/>
    </xf>
    <xf numFmtId="4" fontId="70" fillId="0" borderId="1" xfId="2" applyNumberFormat="1" applyFont="1" applyBorder="1" applyAlignment="1">
      <alignment horizontal="center" vertical="center" wrapText="1"/>
    </xf>
    <xf numFmtId="3" fontId="70" fillId="0" borderId="57" xfId="2" applyNumberFormat="1" applyFont="1" applyBorder="1" applyAlignment="1">
      <alignment horizontal="left" vertical="center" wrapText="1"/>
    </xf>
    <xf numFmtId="0" fontId="70" fillId="0" borderId="1" xfId="2" applyFont="1" applyBorder="1" applyAlignment="1">
      <alignment vertical="center" wrapText="1"/>
    </xf>
    <xf numFmtId="0" fontId="70" fillId="0" borderId="57" xfId="2" applyFont="1" applyBorder="1" applyAlignment="1">
      <alignment horizontal="left" vertical="center" wrapText="1"/>
    </xf>
    <xf numFmtId="0" fontId="70" fillId="0" borderId="57" xfId="2" applyFont="1" applyBorder="1" applyAlignment="1">
      <alignment horizontal="left" wrapText="1"/>
    </xf>
    <xf numFmtId="0" fontId="2" fillId="0" borderId="50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center" vertical="center" wrapText="1"/>
    </xf>
    <xf numFmtId="0" fontId="90" fillId="0" borderId="1" xfId="2" applyFont="1" applyBorder="1" applyAlignment="1">
      <alignment horizontal="center" vertical="center" wrapText="1"/>
    </xf>
    <xf numFmtId="4" fontId="2" fillId="11" borderId="1" xfId="2" applyNumberFormat="1" applyFont="1" applyFill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 wrapText="1"/>
    </xf>
    <xf numFmtId="0" fontId="2" fillId="0" borderId="57" xfId="2" applyFont="1" applyBorder="1" applyAlignment="1">
      <alignment horizontal="left" wrapText="1"/>
    </xf>
    <xf numFmtId="0" fontId="2" fillId="9" borderId="66" xfId="2" applyFont="1" applyFill="1" applyBorder="1" applyAlignment="1">
      <alignment horizontal="center" vertical="center"/>
    </xf>
    <xf numFmtId="0" fontId="2" fillId="0" borderId="57" xfId="2" applyFont="1" applyBorder="1" applyAlignment="1">
      <alignment horizontal="left" vertical="center" wrapText="1"/>
    </xf>
    <xf numFmtId="0" fontId="90" fillId="0" borderId="1" xfId="2" applyFont="1" applyBorder="1" applyAlignment="1">
      <alignment wrapText="1"/>
    </xf>
    <xf numFmtId="0" fontId="90" fillId="0" borderId="1" xfId="2" applyFont="1" applyBorder="1" applyAlignment="1">
      <alignment horizontal="center" wrapText="1"/>
    </xf>
    <xf numFmtId="0" fontId="2" fillId="0" borderId="1" xfId="2" applyFont="1" applyBorder="1" applyAlignment="1">
      <alignment wrapText="1"/>
    </xf>
    <xf numFmtId="0" fontId="2" fillId="0" borderId="1" xfId="2" applyFont="1" applyBorder="1" applyAlignment="1">
      <alignment horizontal="center" wrapText="1"/>
    </xf>
    <xf numFmtId="0" fontId="2" fillId="9" borderId="66" xfId="2" applyFont="1" applyFill="1" applyBorder="1" applyAlignment="1">
      <alignment horizontal="center" vertical="center" wrapText="1"/>
    </xf>
    <xf numFmtId="0" fontId="2" fillId="0" borderId="46" xfId="2" applyFont="1" applyAlignment="1">
      <alignment wrapText="1"/>
    </xf>
    <xf numFmtId="0" fontId="90" fillId="0" borderId="1" xfId="2" applyFont="1" applyBorder="1" applyAlignment="1">
      <alignment vertical="center" wrapText="1"/>
    </xf>
    <xf numFmtId="0" fontId="2" fillId="0" borderId="84" xfId="2" applyFont="1" applyBorder="1" applyAlignment="1">
      <alignment horizontal="center" vertical="center"/>
    </xf>
    <xf numFmtId="0" fontId="2" fillId="0" borderId="35" xfId="2" applyFont="1" applyBorder="1" applyAlignment="1">
      <alignment horizontal="left" vertical="center" wrapText="1"/>
    </xf>
    <xf numFmtId="0" fontId="2" fillId="0" borderId="35" xfId="2" applyFont="1" applyBorder="1" applyAlignment="1">
      <alignment horizontal="center" vertical="center" wrapText="1"/>
    </xf>
    <xf numFmtId="4" fontId="2" fillId="11" borderId="35" xfId="2" applyNumberFormat="1" applyFont="1" applyFill="1" applyBorder="1" applyAlignment="1">
      <alignment horizontal="center" vertical="center" wrapText="1"/>
    </xf>
    <xf numFmtId="4" fontId="2" fillId="0" borderId="35" xfId="2" applyNumberFormat="1" applyFont="1" applyBorder="1" applyAlignment="1">
      <alignment horizontal="center" vertical="center" wrapText="1"/>
    </xf>
    <xf numFmtId="0" fontId="2" fillId="0" borderId="85" xfId="2" applyFont="1" applyBorder="1" applyAlignment="1">
      <alignment horizontal="left" vertical="center" wrapText="1"/>
    </xf>
    <xf numFmtId="0" fontId="2" fillId="0" borderId="8" xfId="2" applyFont="1" applyBorder="1"/>
    <xf numFmtId="4" fontId="67" fillId="0" borderId="20" xfId="2" applyNumberFormat="1" applyFont="1" applyBorder="1" applyAlignment="1">
      <alignment horizontal="center"/>
    </xf>
    <xf numFmtId="0" fontId="2" fillId="0" borderId="36" xfId="2" applyFont="1" applyBorder="1"/>
    <xf numFmtId="4" fontId="2" fillId="0" borderId="46" xfId="2" applyNumberFormat="1" applyFont="1"/>
    <xf numFmtId="0" fontId="91" fillId="0" borderId="8" xfId="2" applyFont="1" applyBorder="1"/>
    <xf numFmtId="0" fontId="91" fillId="0" borderId="46" xfId="2" applyFont="1"/>
    <xf numFmtId="0" fontId="91" fillId="0" borderId="46" xfId="2" applyFont="1" applyAlignment="1">
      <alignment horizontal="center" vertical="center"/>
    </xf>
    <xf numFmtId="0" fontId="91" fillId="0" borderId="46" xfId="2" applyFont="1" applyAlignment="1">
      <alignment horizontal="center"/>
    </xf>
    <xf numFmtId="0" fontId="92" fillId="0" borderId="46" xfId="2" applyFont="1" applyAlignment="1">
      <alignment horizontal="right"/>
    </xf>
    <xf numFmtId="4" fontId="93" fillId="0" borderId="1" xfId="2" applyNumberFormat="1" applyFont="1" applyBorder="1" applyAlignment="1">
      <alignment horizontal="center"/>
    </xf>
    <xf numFmtId="0" fontId="91" fillId="0" borderId="36" xfId="2" applyFont="1" applyBorder="1"/>
    <xf numFmtId="4" fontId="91" fillId="0" borderId="46" xfId="2" applyNumberFormat="1" applyFont="1"/>
    <xf numFmtId="0" fontId="2" fillId="0" borderId="86" xfId="2" applyFont="1" applyBorder="1"/>
    <xf numFmtId="0" fontId="2" fillId="0" borderId="87" xfId="2" applyFont="1" applyBorder="1"/>
    <xf numFmtId="0" fontId="2" fillId="0" borderId="87" xfId="2" applyFont="1" applyBorder="1" applyAlignment="1">
      <alignment horizontal="center" vertical="center"/>
    </xf>
    <xf numFmtId="0" fontId="2" fillId="0" borderId="87" xfId="2" applyFont="1" applyBorder="1" applyAlignment="1">
      <alignment horizontal="center"/>
    </xf>
    <xf numFmtId="4" fontId="67" fillId="0" borderId="23" xfId="2" applyNumberFormat="1" applyFont="1" applyBorder="1" applyAlignment="1">
      <alignment horizontal="center"/>
    </xf>
    <xf numFmtId="0" fontId="2" fillId="0" borderId="88" xfId="2" applyFont="1" applyBorder="1"/>
    <xf numFmtId="0" fontId="71" fillId="0" borderId="46" xfId="2" applyFont="1" applyAlignment="1">
      <alignment horizontal="left" vertical="center" wrapText="1"/>
    </xf>
    <xf numFmtId="0" fontId="71" fillId="0" borderId="46" xfId="2" applyFont="1" applyAlignment="1">
      <alignment vertical="center" wrapText="1"/>
    </xf>
    <xf numFmtId="0" fontId="71" fillId="0" borderId="46" xfId="2" applyFont="1" applyAlignment="1">
      <alignment horizontal="center" vertical="center" wrapText="1"/>
    </xf>
    <xf numFmtId="0" fontId="36" fillId="0" borderId="46" xfId="2" applyAlignment="1">
      <alignment vertical="center" wrapText="1"/>
    </xf>
    <xf numFmtId="0" fontId="36" fillId="0" borderId="46" xfId="2" applyAlignment="1">
      <alignment horizontal="center" vertical="center" wrapText="1"/>
    </xf>
    <xf numFmtId="0" fontId="36" fillId="0" borderId="46" xfId="2" applyAlignment="1">
      <alignment horizontal="left" vertical="center" wrapText="1"/>
    </xf>
    <xf numFmtId="0" fontId="2" fillId="0" borderId="46" xfId="2" applyFont="1" applyAlignment="1">
      <alignment vertical="top" wrapText="1"/>
    </xf>
    <xf numFmtId="0" fontId="65" fillId="0" borderId="46" xfId="2" applyFont="1"/>
    <xf numFmtId="0" fontId="65" fillId="0" borderId="46" xfId="2" applyFont="1" applyAlignment="1">
      <alignment horizontal="center" vertical="center"/>
    </xf>
    <xf numFmtId="0" fontId="65" fillId="0" borderId="46" xfId="2" applyFont="1" applyAlignment="1">
      <alignment horizontal="center"/>
    </xf>
    <xf numFmtId="0" fontId="74" fillId="0" borderId="46" xfId="2" applyFont="1"/>
    <xf numFmtId="0" fontId="39" fillId="0" borderId="46" xfId="2" applyFont="1" applyAlignment="1">
      <alignment horizontal="center" vertical="center" wrapText="1"/>
    </xf>
    <xf numFmtId="0" fontId="94" fillId="0" borderId="46" xfId="2" applyFont="1" applyAlignment="1">
      <alignment horizontal="center" vertical="center" wrapText="1"/>
    </xf>
    <xf numFmtId="0" fontId="39" fillId="0" borderId="46" xfId="2" applyFont="1" applyAlignment="1">
      <alignment vertical="center" wrapText="1"/>
    </xf>
    <xf numFmtId="0" fontId="39" fillId="0" borderId="46" xfId="2" applyFont="1" applyAlignment="1">
      <alignment horizontal="right" vertical="center" wrapText="1"/>
    </xf>
    <xf numFmtId="0" fontId="75" fillId="0" borderId="46" xfId="2" applyFont="1" applyAlignment="1">
      <alignment horizontal="center" vertical="center" wrapText="1"/>
    </xf>
    <xf numFmtId="0" fontId="42" fillId="0" borderId="66" xfId="2" applyFont="1" applyBorder="1" applyAlignment="1">
      <alignment horizontal="center" vertical="center" wrapText="1"/>
    </xf>
    <xf numFmtId="0" fontId="76" fillId="0" borderId="66" xfId="2" applyFont="1" applyBorder="1" applyAlignment="1">
      <alignment horizontal="center" vertical="center" wrapText="1"/>
    </xf>
    <xf numFmtId="0" fontId="19" fillId="0" borderId="46" xfId="2" applyFont="1" applyAlignment="1">
      <alignment vertical="center" wrapText="1"/>
    </xf>
    <xf numFmtId="0" fontId="19" fillId="0" borderId="66" xfId="2" applyFont="1" applyBorder="1" applyAlignment="1">
      <alignment horizontal="center" vertical="center" wrapText="1"/>
    </xf>
    <xf numFmtId="0" fontId="40" fillId="0" borderId="66" xfId="2" applyFont="1" applyBorder="1" applyAlignment="1">
      <alignment horizontal="center" vertical="center" wrapText="1"/>
    </xf>
    <xf numFmtId="0" fontId="19" fillId="0" borderId="46" xfId="2" applyFont="1" applyAlignment="1">
      <alignment horizontal="center" vertical="center" wrapText="1"/>
    </xf>
    <xf numFmtId="4" fontId="42" fillId="0" borderId="66" xfId="2" applyNumberFormat="1" applyFont="1" applyBorder="1" applyAlignment="1">
      <alignment horizontal="center" vertical="center" wrapText="1"/>
    </xf>
    <xf numFmtId="172" fontId="19" fillId="0" borderId="66" xfId="2" applyNumberFormat="1" applyFont="1" applyBorder="1" applyAlignment="1">
      <alignment horizontal="center" vertical="center" wrapText="1"/>
    </xf>
    <xf numFmtId="49" fontId="19" fillId="0" borderId="66" xfId="2" applyNumberFormat="1" applyFont="1" applyBorder="1" applyAlignment="1">
      <alignment horizontal="center" vertical="center" wrapText="1"/>
    </xf>
    <xf numFmtId="4" fontId="19" fillId="0" borderId="66" xfId="2" applyNumberFormat="1" applyFont="1" applyBorder="1" applyAlignment="1">
      <alignment horizontal="center" vertical="center" wrapText="1"/>
    </xf>
    <xf numFmtId="0" fontId="96" fillId="0" borderId="66" xfId="3" applyFont="1" applyBorder="1" applyAlignment="1">
      <alignment horizontal="center" vertical="center" wrapText="1"/>
    </xf>
    <xf numFmtId="0" fontId="36" fillId="0" borderId="66" xfId="2" applyBorder="1" applyAlignment="1">
      <alignment horizontal="center" vertical="center" wrapText="1"/>
    </xf>
    <xf numFmtId="0" fontId="75" fillId="0" borderId="66" xfId="2" applyFont="1" applyBorder="1" applyAlignment="1">
      <alignment horizontal="center" vertical="center" wrapText="1"/>
    </xf>
    <xf numFmtId="0" fontId="36" fillId="0" borderId="46" xfId="2" applyAlignment="1">
      <alignment horizontal="right" vertical="center" wrapText="1"/>
    </xf>
    <xf numFmtId="0" fontId="37" fillId="0" borderId="66" xfId="2" applyFont="1" applyBorder="1" applyAlignment="1">
      <alignment horizontal="center" vertical="center" wrapText="1"/>
    </xf>
    <xf numFmtId="0" fontId="97" fillId="0" borderId="66" xfId="2" applyFont="1" applyBorder="1" applyAlignment="1">
      <alignment horizontal="center" vertical="center" wrapText="1"/>
    </xf>
    <xf numFmtId="0" fontId="37" fillId="0" borderId="46" xfId="2" applyFont="1" applyAlignment="1">
      <alignment vertical="center" wrapText="1"/>
    </xf>
    <xf numFmtId="0" fontId="35" fillId="0" borderId="66" xfId="2" applyFont="1" applyBorder="1" applyAlignment="1">
      <alignment horizontal="center" vertical="center" wrapText="1"/>
    </xf>
    <xf numFmtId="0" fontId="98" fillId="0" borderId="66" xfId="2" applyFont="1" applyBorder="1" applyAlignment="1">
      <alignment horizontal="center" vertical="center" wrapText="1"/>
    </xf>
    <xf numFmtId="0" fontId="35" fillId="0" borderId="46" xfId="2" applyFont="1" applyAlignment="1">
      <alignment vertical="center" wrapText="1"/>
    </xf>
    <xf numFmtId="0" fontId="36" fillId="0" borderId="66" xfId="2" applyBorder="1" applyAlignment="1">
      <alignment vertical="center" wrapText="1"/>
    </xf>
    <xf numFmtId="0" fontId="19" fillId="0" borderId="66" xfId="3" applyFont="1" applyBorder="1" applyAlignment="1">
      <alignment horizontal="center" vertical="center" wrapText="1"/>
    </xf>
    <xf numFmtId="0" fontId="39" fillId="0" borderId="66" xfId="2" applyFont="1" applyBorder="1" applyAlignment="1">
      <alignment horizontal="center" vertical="center" wrapText="1"/>
    </xf>
    <xf numFmtId="0" fontId="36" fillId="0" borderId="66" xfId="3" applyFont="1" applyBorder="1" applyAlignment="1">
      <alignment horizontal="center" vertical="center" wrapText="1"/>
    </xf>
    <xf numFmtId="49" fontId="19" fillId="0" borderId="94" xfId="2" applyNumberFormat="1" applyFont="1" applyBorder="1" applyAlignment="1">
      <alignment horizontal="center" vertical="center" wrapText="1"/>
    </xf>
    <xf numFmtId="0" fontId="96" fillId="0" borderId="94" xfId="3" applyFont="1" applyBorder="1" applyAlignment="1">
      <alignment horizontal="center" vertical="center" wrapText="1"/>
    </xf>
    <xf numFmtId="4" fontId="19" fillId="0" borderId="94" xfId="2" applyNumberFormat="1" applyFont="1" applyBorder="1" applyAlignment="1">
      <alignment horizontal="center" vertical="center" wrapText="1"/>
    </xf>
    <xf numFmtId="0" fontId="36" fillId="0" borderId="94" xfId="2" applyBorder="1" applyAlignment="1">
      <alignment horizontal="center" vertical="center" wrapText="1"/>
    </xf>
    <xf numFmtId="0" fontId="75" fillId="0" borderId="94" xfId="2" applyFont="1" applyBorder="1" applyAlignment="1">
      <alignment horizontal="center" vertical="center" wrapText="1"/>
    </xf>
    <xf numFmtId="0" fontId="19" fillId="0" borderId="94" xfId="2" applyFont="1" applyBorder="1" applyAlignment="1">
      <alignment horizontal="center" vertical="center" wrapText="1"/>
    </xf>
    <xf numFmtId="172" fontId="19" fillId="0" borderId="94" xfId="2" applyNumberFormat="1" applyFont="1" applyBorder="1" applyAlignment="1">
      <alignment horizontal="center" vertical="center" wrapText="1"/>
    </xf>
    <xf numFmtId="4" fontId="42" fillId="0" borderId="46" xfId="2" applyNumberFormat="1" applyFont="1" applyAlignment="1">
      <alignment vertical="center" wrapText="1"/>
    </xf>
    <xf numFmtId="4" fontId="39" fillId="0" borderId="67" xfId="2" applyNumberFormat="1" applyFont="1" applyBorder="1" applyAlignment="1">
      <alignment horizontal="center" vertical="center" wrapText="1"/>
    </xf>
    <xf numFmtId="4" fontId="94" fillId="0" borderId="67" xfId="2" applyNumberFormat="1" applyFont="1" applyBorder="1" applyAlignment="1">
      <alignment horizontal="center" vertical="center" wrapText="1"/>
    </xf>
    <xf numFmtId="4" fontId="39" fillId="0" borderId="67" xfId="2" applyNumberFormat="1" applyFont="1" applyBorder="1" applyAlignment="1">
      <alignment vertical="center" wrapText="1"/>
    </xf>
    <xf numFmtId="4" fontId="36" fillId="0" borderId="66" xfId="2" applyNumberFormat="1" applyBorder="1" applyAlignment="1">
      <alignment horizontal="center" vertical="center" wrapText="1"/>
    </xf>
    <xf numFmtId="4" fontId="75" fillId="0" borderId="66" xfId="2" applyNumberFormat="1" applyFont="1" applyBorder="1" applyAlignment="1">
      <alignment horizontal="center" vertical="center" wrapText="1"/>
    </xf>
    <xf numFmtId="4" fontId="39" fillId="0" borderId="66" xfId="2" applyNumberFormat="1" applyFont="1" applyBorder="1" applyAlignment="1">
      <alignment horizontal="center" vertical="center" wrapText="1"/>
    </xf>
    <xf numFmtId="4" fontId="94" fillId="0" borderId="66" xfId="2" applyNumberFormat="1" applyFont="1" applyBorder="1" applyAlignment="1">
      <alignment horizontal="center" vertical="center" wrapText="1"/>
    </xf>
    <xf numFmtId="4" fontId="36" fillId="0" borderId="46" xfId="2" applyNumberFormat="1" applyAlignment="1">
      <alignment horizontal="center" vertical="center" wrapText="1"/>
    </xf>
    <xf numFmtId="0" fontId="52" fillId="0" borderId="46" xfId="2" applyFont="1" applyAlignment="1">
      <alignment horizontal="center" wrapText="1"/>
    </xf>
    <xf numFmtId="0" fontId="103" fillId="0" borderId="46" xfId="2" applyFont="1" applyAlignment="1">
      <alignment horizontal="center" wrapText="1"/>
    </xf>
    <xf numFmtId="0" fontId="37" fillId="0" borderId="46" xfId="2" applyFont="1" applyAlignment="1">
      <alignment horizontal="center" vertical="center" wrapText="1"/>
    </xf>
    <xf numFmtId="0" fontId="35" fillId="0" borderId="46" xfId="2" applyFont="1" applyAlignment="1">
      <alignment horizontal="center" vertical="center" wrapText="1"/>
    </xf>
    <xf numFmtId="0" fontId="36" fillId="0" borderId="92" xfId="2" applyBorder="1" applyAlignment="1">
      <alignment horizontal="center" vertical="center" wrapText="1"/>
    </xf>
    <xf numFmtId="0" fontId="37" fillId="0" borderId="96" xfId="2" applyFont="1" applyBorder="1" applyAlignment="1">
      <alignment horizontal="center" vertical="center" wrapText="1"/>
    </xf>
    <xf numFmtId="0" fontId="104" fillId="0" borderId="46" xfId="4" applyFont="1"/>
    <xf numFmtId="0" fontId="105" fillId="0" borderId="46" xfId="4" applyFont="1"/>
    <xf numFmtId="0" fontId="2" fillId="0" borderId="46" xfId="4" applyFont="1" applyAlignment="1">
      <alignment wrapText="1"/>
    </xf>
    <xf numFmtId="49" fontId="2" fillId="0" borderId="46" xfId="4" applyNumberFormat="1" applyFont="1" applyAlignment="1">
      <alignment horizontal="center" vertical="center" wrapText="1"/>
    </xf>
    <xf numFmtId="0" fontId="2" fillId="0" borderId="46" xfId="4" applyFont="1" applyAlignment="1">
      <alignment horizontal="center" wrapText="1"/>
    </xf>
    <xf numFmtId="0" fontId="2" fillId="0" borderId="46" xfId="4" applyFont="1" applyAlignment="1">
      <alignment horizontal="center" vertical="center" wrapText="1"/>
    </xf>
    <xf numFmtId="0" fontId="2" fillId="11" borderId="46" xfId="4" applyFont="1" applyFill="1" applyAlignment="1">
      <alignment horizontal="center" vertical="center" wrapText="1"/>
    </xf>
    <xf numFmtId="0" fontId="106" fillId="0" borderId="46" xfId="4" applyFont="1" applyAlignment="1">
      <alignment horizontal="right" vertical="center"/>
    </xf>
    <xf numFmtId="0" fontId="56" fillId="0" borderId="46" xfId="4" applyFont="1" applyAlignment="1">
      <alignment horizontal="right" vertical="center"/>
    </xf>
    <xf numFmtId="0" fontId="107" fillId="0" borderId="66" xfId="4" applyFont="1" applyBorder="1" applyAlignment="1">
      <alignment horizontal="center" vertical="center" wrapText="1"/>
    </xf>
    <xf numFmtId="0" fontId="58" fillId="0" borderId="66" xfId="4" applyFont="1" applyBorder="1" applyAlignment="1">
      <alignment horizontal="center" vertical="center" wrapText="1"/>
    </xf>
    <xf numFmtId="0" fontId="70" fillId="0" borderId="46" xfId="4" applyFont="1" applyAlignment="1">
      <alignment wrapText="1"/>
    </xf>
    <xf numFmtId="4" fontId="68" fillId="0" borderId="66" xfId="4" applyNumberFormat="1" applyFont="1" applyBorder="1" applyAlignment="1">
      <alignment horizontal="center" vertical="center" wrapText="1"/>
    </xf>
    <xf numFmtId="0" fontId="74" fillId="0" borderId="66" xfId="4" applyFont="1" applyBorder="1" applyAlignment="1">
      <alignment horizontal="center" vertical="center" wrapText="1"/>
    </xf>
    <xf numFmtId="0" fontId="55" fillId="0" borderId="66" xfId="4" applyBorder="1" applyAlignment="1">
      <alignment horizontal="center" vertical="center" wrapText="1"/>
    </xf>
    <xf numFmtId="0" fontId="2" fillId="0" borderId="66" xfId="4" applyFont="1" applyBorder="1" applyAlignment="1">
      <alignment horizontal="center" vertical="center" wrapText="1"/>
    </xf>
    <xf numFmtId="49" fontId="2" fillId="10" borderId="66" xfId="4" applyNumberFormat="1" applyFont="1" applyFill="1" applyBorder="1" applyAlignment="1">
      <alignment horizontal="center" vertical="center" wrapText="1"/>
    </xf>
    <xf numFmtId="0" fontId="74" fillId="13" borderId="66" xfId="4" applyFont="1" applyFill="1" applyBorder="1"/>
    <xf numFmtId="0" fontId="55" fillId="13" borderId="66" xfId="4" applyFill="1" applyBorder="1"/>
    <xf numFmtId="49" fontId="2" fillId="0" borderId="66" xfId="4" applyNumberFormat="1" applyFont="1" applyBorder="1" applyAlignment="1">
      <alignment horizontal="center" vertical="center" wrapText="1"/>
    </xf>
    <xf numFmtId="0" fontId="2" fillId="0" borderId="66" xfId="4" applyFont="1" applyBorder="1" applyAlignment="1">
      <alignment wrapText="1"/>
    </xf>
    <xf numFmtId="0" fontId="2" fillId="0" borderId="66" xfId="4" applyFont="1" applyBorder="1" applyAlignment="1">
      <alignment horizontal="center" wrapText="1"/>
    </xf>
    <xf numFmtId="4" fontId="2" fillId="0" borderId="66" xfId="4" applyNumberFormat="1" applyFont="1" applyBorder="1" applyAlignment="1">
      <alignment horizontal="center" vertical="center" wrapText="1"/>
    </xf>
    <xf numFmtId="0" fontId="74" fillId="0" borderId="66" xfId="4" applyFont="1" applyBorder="1" applyAlignment="1">
      <alignment horizontal="center" vertical="center"/>
    </xf>
    <xf numFmtId="0" fontId="55" fillId="0" borderId="66" xfId="4" applyBorder="1" applyAlignment="1">
      <alignment horizontal="center" vertical="center"/>
    </xf>
    <xf numFmtId="172" fontId="55" fillId="0" borderId="66" xfId="4" applyNumberFormat="1" applyBorder="1" applyAlignment="1">
      <alignment horizontal="center" vertical="center"/>
    </xf>
    <xf numFmtId="0" fontId="2" fillId="0" borderId="46" xfId="4" applyFont="1" applyAlignment="1">
      <alignment horizontal="left" vertical="center" wrapText="1"/>
    </xf>
    <xf numFmtId="0" fontId="2" fillId="0" borderId="66" xfId="4" applyFont="1" applyBorder="1" applyAlignment="1">
      <alignment vertical="center" wrapText="1"/>
    </xf>
    <xf numFmtId="4" fontId="2" fillId="0" borderId="64" xfId="4" applyNumberFormat="1" applyFont="1" applyBorder="1" applyAlignment="1">
      <alignment horizontal="center" vertical="center" wrapText="1"/>
    </xf>
    <xf numFmtId="4" fontId="65" fillId="0" borderId="66" xfId="4" applyNumberFormat="1" applyFont="1" applyBorder="1" applyAlignment="1">
      <alignment horizontal="center" vertical="center" wrapText="1"/>
    </xf>
    <xf numFmtId="0" fontId="74" fillId="0" borderId="94" xfId="4" applyFont="1" applyBorder="1" applyAlignment="1">
      <alignment horizontal="center" vertical="center"/>
    </xf>
    <xf numFmtId="0" fontId="55" fillId="0" borderId="94" xfId="4" applyBorder="1" applyAlignment="1">
      <alignment horizontal="center" vertical="center"/>
    </xf>
    <xf numFmtId="172" fontId="55" fillId="0" borderId="94" xfId="4" applyNumberFormat="1" applyBorder="1" applyAlignment="1">
      <alignment horizontal="center" vertical="center"/>
    </xf>
    <xf numFmtId="0" fontId="65" fillId="0" borderId="46" xfId="4" applyFont="1" applyAlignment="1">
      <alignment wrapText="1"/>
    </xf>
    <xf numFmtId="4" fontId="65" fillId="10" borderId="66" xfId="4" applyNumberFormat="1" applyFont="1" applyFill="1" applyBorder="1" applyAlignment="1">
      <alignment horizontal="center" vertical="center" wrapText="1"/>
    </xf>
    <xf numFmtId="4" fontId="74" fillId="0" borderId="67" xfId="4" applyNumberFormat="1" applyFont="1" applyBorder="1" applyAlignment="1">
      <alignment horizontal="center" vertical="center"/>
    </xf>
    <xf numFmtId="4" fontId="55" fillId="0" borderId="67" xfId="4" applyNumberFormat="1" applyBorder="1" applyAlignment="1">
      <alignment horizontal="center" vertical="center"/>
    </xf>
    <xf numFmtId="4" fontId="74" fillId="0" borderId="66" xfId="4" applyNumberFormat="1" applyFont="1" applyBorder="1" applyAlignment="1">
      <alignment horizontal="center" vertical="center"/>
    </xf>
    <xf numFmtId="4" fontId="55" fillId="0" borderId="66" xfId="4" applyNumberFormat="1" applyBorder="1" applyAlignment="1">
      <alignment horizontal="center" vertical="center"/>
    </xf>
    <xf numFmtId="4" fontId="2" fillId="0" borderId="66" xfId="4" applyNumberFormat="1" applyFont="1" applyBorder="1" applyAlignment="1">
      <alignment horizontal="center" vertical="center"/>
    </xf>
    <xf numFmtId="4" fontId="74" fillId="0" borderId="66" xfId="4" applyNumberFormat="1" applyFont="1" applyBorder="1" applyAlignment="1">
      <alignment horizontal="center"/>
    </xf>
    <xf numFmtId="4" fontId="55" fillId="0" borderId="66" xfId="4" applyNumberFormat="1" applyBorder="1" applyAlignment="1">
      <alignment horizontal="center"/>
    </xf>
    <xf numFmtId="4" fontId="2" fillId="0" borderId="46" xfId="4" applyNumberFormat="1" applyFont="1" applyAlignment="1">
      <alignment horizontal="center" vertical="center" wrapText="1"/>
    </xf>
    <xf numFmtId="0" fontId="74" fillId="0" borderId="46" xfId="4" applyFont="1"/>
    <xf numFmtId="0" fontId="55" fillId="0" borderId="46" xfId="4"/>
    <xf numFmtId="0" fontId="71" fillId="0" borderId="46" xfId="4" applyFont="1" applyAlignment="1">
      <alignment vertical="center" wrapText="1"/>
    </xf>
    <xf numFmtId="0" fontId="66" fillId="0" borderId="46" xfId="4" applyFont="1" applyAlignment="1">
      <alignment vertical="center" wrapText="1"/>
    </xf>
    <xf numFmtId="0" fontId="66" fillId="0" borderId="46" xfId="4" applyFont="1" applyAlignment="1">
      <alignment horizontal="left" vertical="center" wrapText="1"/>
    </xf>
    <xf numFmtId="0" fontId="55" fillId="0" borderId="46" xfId="4" applyAlignment="1">
      <alignment horizontal="left"/>
    </xf>
    <xf numFmtId="0" fontId="71" fillId="0" borderId="46" xfId="4" applyFont="1" applyAlignment="1">
      <alignment horizontal="left" vertical="center" wrapText="1"/>
    </xf>
    <xf numFmtId="0" fontId="105" fillId="0" borderId="46" xfId="4" applyFont="1" applyAlignment="1">
      <alignment horizontal="center" vertical="center"/>
    </xf>
    <xf numFmtId="0" fontId="105" fillId="0" borderId="46" xfId="4" applyFont="1" applyAlignment="1">
      <alignment horizontal="center"/>
    </xf>
    <xf numFmtId="0" fontId="56" fillId="0" borderId="46" xfId="4" applyFont="1" applyAlignment="1">
      <alignment horizontal="right" vertical="center" wrapText="1"/>
    </xf>
    <xf numFmtId="0" fontId="56" fillId="0" borderId="46" xfId="4" applyFont="1" applyAlignment="1">
      <alignment horizontal="center" vertical="center"/>
    </xf>
    <xf numFmtId="0" fontId="56" fillId="0" borderId="46" xfId="4" applyFont="1" applyAlignment="1">
      <alignment horizontal="center" vertical="center" wrapText="1"/>
    </xf>
    <xf numFmtId="0" fontId="55" fillId="0" borderId="46" xfId="4" applyAlignment="1">
      <alignment wrapText="1"/>
    </xf>
    <xf numFmtId="0" fontId="42" fillId="0" borderId="66" xfId="4" applyFont="1" applyBorder="1" applyAlignment="1">
      <alignment horizontal="center" vertical="center" wrapText="1"/>
    </xf>
    <xf numFmtId="0" fontId="55" fillId="0" borderId="66" xfId="4" applyBorder="1"/>
    <xf numFmtId="0" fontId="74" fillId="0" borderId="66" xfId="4" applyFont="1" applyBorder="1"/>
    <xf numFmtId="49" fontId="19" fillId="0" borderId="66" xfId="4" applyNumberFormat="1" applyFont="1" applyBorder="1" applyAlignment="1">
      <alignment horizontal="center" vertical="center"/>
    </xf>
    <xf numFmtId="0" fontId="19" fillId="0" borderId="66" xfId="4" applyFont="1" applyBorder="1" applyAlignment="1">
      <alignment vertical="center" wrapText="1"/>
    </xf>
    <xf numFmtId="0" fontId="19" fillId="0" borderId="66" xfId="4" applyFont="1" applyBorder="1" applyAlignment="1">
      <alignment horizontal="center" vertical="center"/>
    </xf>
    <xf numFmtId="4" fontId="19" fillId="0" borderId="66" xfId="4" applyNumberFormat="1" applyFont="1" applyBorder="1" applyAlignment="1">
      <alignment horizontal="center" vertical="center"/>
    </xf>
    <xf numFmtId="0" fontId="19" fillId="0" borderId="62" xfId="4" applyFont="1" applyBorder="1" applyAlignment="1">
      <alignment vertical="center" wrapText="1"/>
    </xf>
    <xf numFmtId="4" fontId="19" fillId="0" borderId="62" xfId="4" applyNumberFormat="1" applyFont="1" applyBorder="1" applyAlignment="1">
      <alignment vertical="center"/>
    </xf>
    <xf numFmtId="49" fontId="40" fillId="0" borderId="66" xfId="4" applyNumberFormat="1" applyFont="1" applyBorder="1" applyAlignment="1">
      <alignment horizontal="center" vertical="center"/>
    </xf>
    <xf numFmtId="49" fontId="40" fillId="0" borderId="94" xfId="4" applyNumberFormat="1" applyFont="1" applyBorder="1" applyAlignment="1">
      <alignment horizontal="center" vertical="center"/>
    </xf>
    <xf numFmtId="0" fontId="19" fillId="0" borderId="94" xfId="4" applyFont="1" applyBorder="1" applyAlignment="1">
      <alignment vertical="center" wrapText="1"/>
    </xf>
    <xf numFmtId="0" fontId="19" fillId="0" borderId="94" xfId="4" applyFont="1" applyBorder="1" applyAlignment="1">
      <alignment horizontal="center" vertical="center"/>
    </xf>
    <xf numFmtId="4" fontId="19" fillId="0" borderId="94" xfId="4" applyNumberFormat="1" applyFont="1" applyBorder="1" applyAlignment="1">
      <alignment horizontal="center" vertical="center"/>
    </xf>
    <xf numFmtId="4" fontId="19" fillId="0" borderId="97" xfId="4" applyNumberFormat="1" applyFont="1" applyBorder="1" applyAlignment="1">
      <alignment vertical="center"/>
    </xf>
    <xf numFmtId="49" fontId="19" fillId="0" borderId="46" xfId="4" applyNumberFormat="1" applyFont="1" applyAlignment="1">
      <alignment horizontal="center" vertical="center"/>
    </xf>
    <xf numFmtId="0" fontId="36" fillId="0" borderId="46" xfId="4" applyFont="1" applyAlignment="1">
      <alignment vertical="center"/>
    </xf>
    <xf numFmtId="0" fontId="55" fillId="0" borderId="46" xfId="4" applyAlignment="1">
      <alignment horizontal="center"/>
    </xf>
    <xf numFmtId="4" fontId="19" fillId="0" borderId="67" xfId="4" applyNumberFormat="1" applyFont="1" applyBorder="1" applyAlignment="1">
      <alignment horizontal="center" vertical="center"/>
    </xf>
    <xf numFmtId="4" fontId="19" fillId="0" borderId="91" xfId="4" applyNumberFormat="1" applyFont="1" applyBorder="1" applyAlignment="1">
      <alignment vertical="center"/>
    </xf>
    <xf numFmtId="4" fontId="58" fillId="0" borderId="67" xfId="4" applyNumberFormat="1" applyFont="1" applyBorder="1" applyAlignment="1">
      <alignment horizontal="center" vertical="center"/>
    </xf>
    <xf numFmtId="4" fontId="107" fillId="0" borderId="67" xfId="4" applyNumberFormat="1" applyFont="1" applyBorder="1" applyAlignment="1">
      <alignment horizontal="center" vertical="center"/>
    </xf>
    <xf numFmtId="4" fontId="40" fillId="0" borderId="66" xfId="4" applyNumberFormat="1" applyFont="1" applyBorder="1" applyAlignment="1">
      <alignment horizontal="center" vertical="center"/>
    </xf>
    <xf numFmtId="4" fontId="58" fillId="0" borderId="66" xfId="4" applyNumberFormat="1" applyFont="1" applyBorder="1" applyAlignment="1">
      <alignment horizontal="center" vertical="center"/>
    </xf>
    <xf numFmtId="4" fontId="107" fillId="0" borderId="66" xfId="4" applyNumberFormat="1" applyFont="1" applyBorder="1" applyAlignment="1">
      <alignment horizontal="center" vertical="center"/>
    </xf>
    <xf numFmtId="0" fontId="56" fillId="0" borderId="46" xfId="4" applyFont="1" applyAlignment="1">
      <alignment horizontal="left" vertical="center"/>
    </xf>
    <xf numFmtId="0" fontId="56" fillId="0" borderId="46" xfId="4" applyFont="1" applyAlignment="1">
      <alignment horizontal="left" vertical="center" wrapText="1"/>
    </xf>
    <xf numFmtId="0" fontId="106" fillId="0" borderId="46" xfId="4" applyFont="1" applyAlignment="1">
      <alignment horizontal="left" vertical="center"/>
    </xf>
    <xf numFmtId="0" fontId="56" fillId="0" borderId="46" xfId="4" applyFont="1" applyAlignment="1">
      <alignment horizontal="right" vertical="center"/>
    </xf>
    <xf numFmtId="0" fontId="56" fillId="0" borderId="46" xfId="4" applyFont="1" applyAlignment="1">
      <alignment horizontal="left" vertical="center"/>
    </xf>
    <xf numFmtId="0" fontId="55" fillId="0" borderId="66" xfId="4" applyBorder="1" applyAlignment="1">
      <alignment horizontal="center" vertical="center"/>
    </xf>
    <xf numFmtId="172" fontId="55" fillId="12" borderId="66" xfId="4" applyNumberFormat="1" applyFill="1" applyBorder="1" applyAlignment="1">
      <alignment horizontal="center" vertical="center"/>
    </xf>
    <xf numFmtId="172" fontId="19" fillId="12" borderId="66" xfId="2" applyNumberFormat="1" applyFont="1" applyFill="1" applyBorder="1" applyAlignment="1">
      <alignment horizontal="center" vertical="center" wrapText="1"/>
    </xf>
    <xf numFmtId="0" fontId="13" fillId="0" borderId="28" xfId="0" applyFont="1" applyBorder="1"/>
    <xf numFmtId="0" fontId="0" fillId="0" borderId="0" xfId="0"/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41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 vertical="center"/>
    </xf>
    <xf numFmtId="0" fontId="19" fillId="8" borderId="57" xfId="0" applyFont="1" applyFill="1" applyBorder="1" applyAlignment="1">
      <alignment horizontal="center" vertical="center"/>
    </xf>
    <xf numFmtId="0" fontId="19" fillId="8" borderId="58" xfId="0" applyFont="1" applyFill="1" applyBorder="1" applyAlignment="1">
      <alignment horizontal="center" vertical="center"/>
    </xf>
    <xf numFmtId="49" fontId="19" fillId="0" borderId="57" xfId="0" applyNumberFormat="1" applyFont="1" applyBorder="1" applyAlignment="1">
      <alignment horizontal="center" vertical="center"/>
    </xf>
    <xf numFmtId="49" fontId="19" fillId="0" borderId="5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14" fontId="31" fillId="0" borderId="27" xfId="0" applyNumberFormat="1" applyFont="1" applyBorder="1" applyAlignment="1">
      <alignment horizontal="center"/>
    </xf>
    <xf numFmtId="0" fontId="7" fillId="0" borderId="60" xfId="0" applyFont="1" applyBorder="1"/>
    <xf numFmtId="0" fontId="4" fillId="0" borderId="60" xfId="0" applyFont="1" applyBorder="1"/>
    <xf numFmtId="0" fontId="4" fillId="0" borderId="58" xfId="0" applyFont="1" applyBorder="1"/>
    <xf numFmtId="4" fontId="17" fillId="2" borderId="46" xfId="0" applyNumberFormat="1" applyFont="1" applyFill="1" applyBorder="1" applyAlignment="1">
      <alignment vertical="center"/>
    </xf>
    <xf numFmtId="168" fontId="4" fillId="0" borderId="57" xfId="0" applyNumberFormat="1" applyFont="1" applyBorder="1" applyAlignment="1">
      <alignment horizontal="center"/>
    </xf>
    <xf numFmtId="49" fontId="4" fillId="0" borderId="59" xfId="0" applyNumberFormat="1" applyFont="1" applyBorder="1" applyAlignment="1">
      <alignment horizontal="center"/>
    </xf>
    <xf numFmtId="168" fontId="4" fillId="0" borderId="59" xfId="0" applyNumberFormat="1" applyFont="1" applyBorder="1" applyAlignment="1">
      <alignment horizontal="center"/>
    </xf>
    <xf numFmtId="0" fontId="13" fillId="0" borderId="61" xfId="0" applyFont="1" applyBorder="1"/>
    <xf numFmtId="49" fontId="4" fillId="0" borderId="60" xfId="0" applyNumberFormat="1" applyFont="1" applyBorder="1" applyAlignment="1">
      <alignment horizontal="center"/>
    </xf>
    <xf numFmtId="0" fontId="13" fillId="0" borderId="60" xfId="0" applyFont="1" applyBorder="1"/>
    <xf numFmtId="168" fontId="4" fillId="0" borderId="58" xfId="0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49" fontId="4" fillId="0" borderId="57" xfId="0" applyNumberFormat="1" applyFont="1" applyBorder="1" applyAlignment="1">
      <alignment horizontal="center"/>
    </xf>
    <xf numFmtId="0" fontId="13" fillId="0" borderId="57" xfId="0" applyFont="1" applyBorder="1"/>
    <xf numFmtId="0" fontId="4" fillId="0" borderId="57" xfId="0" applyFont="1" applyBorder="1" applyAlignment="1">
      <alignment horizontal="center"/>
    </xf>
    <xf numFmtId="0" fontId="4" fillId="0" borderId="57" xfId="0" applyFont="1" applyBorder="1"/>
    <xf numFmtId="49" fontId="4" fillId="0" borderId="61" xfId="0" applyNumberFormat="1" applyFont="1" applyBorder="1" applyAlignment="1">
      <alignment horizontal="center"/>
    </xf>
    <xf numFmtId="4" fontId="4" fillId="0" borderId="61" xfId="0" applyNumberFormat="1" applyFont="1" applyBorder="1" applyAlignment="1">
      <alignment horizontal="center"/>
    </xf>
    <xf numFmtId="4" fontId="4" fillId="0" borderId="58" xfId="0" applyNumberFormat="1" applyFont="1" applyBorder="1" applyAlignment="1">
      <alignment horizontal="center"/>
    </xf>
    <xf numFmtId="4" fontId="4" fillId="0" borderId="57" xfId="0" applyNumberFormat="1" applyFont="1" applyBorder="1" applyAlignment="1">
      <alignment horizontal="center"/>
    </xf>
    <xf numFmtId="0" fontId="31" fillId="0" borderId="0" xfId="0" applyFont="1"/>
    <xf numFmtId="0" fontId="109" fillId="0" borderId="0" xfId="0" applyFont="1"/>
    <xf numFmtId="164" fontId="31" fillId="0" borderId="1" xfId="0" applyNumberFormat="1" applyFont="1" applyBorder="1" applyAlignment="1">
      <alignment horizontal="center"/>
    </xf>
    <xf numFmtId="164" fontId="32" fillId="0" borderId="1" xfId="0" applyNumberFormat="1" applyFont="1" applyBorder="1" applyAlignment="1">
      <alignment horizontal="center"/>
    </xf>
    <xf numFmtId="0" fontId="19" fillId="5" borderId="66" xfId="2" applyFont="1" applyFill="1" applyBorder="1" applyAlignment="1">
      <alignment horizontal="center" vertical="center" wrapText="1"/>
    </xf>
    <xf numFmtId="0" fontId="36" fillId="5" borderId="66" xfId="2" applyFill="1" applyBorder="1" applyAlignment="1">
      <alignment horizontal="center" vertical="center" wrapText="1"/>
    </xf>
    <xf numFmtId="0" fontId="37" fillId="5" borderId="66" xfId="2" applyFont="1" applyFill="1" applyBorder="1" applyAlignment="1">
      <alignment horizontal="center" vertical="center" wrapText="1"/>
    </xf>
    <xf numFmtId="0" fontId="35" fillId="5" borderId="66" xfId="2" applyFont="1" applyFill="1" applyBorder="1" applyAlignment="1">
      <alignment horizontal="center" vertical="center" wrapText="1"/>
    </xf>
    <xf numFmtId="0" fontId="36" fillId="5" borderId="94" xfId="2" applyFill="1" applyBorder="1" applyAlignment="1">
      <alignment horizontal="center" vertical="center" wrapText="1"/>
    </xf>
    <xf numFmtId="0" fontId="42" fillId="5" borderId="66" xfId="2" applyFont="1" applyFill="1" applyBorder="1" applyAlignment="1">
      <alignment horizontal="center" vertical="center" wrapText="1"/>
    </xf>
    <xf numFmtId="0" fontId="1" fillId="5" borderId="66" xfId="0" applyFont="1" applyFill="1" applyBorder="1" applyAlignment="1">
      <alignment horizontal="center" vertical="center" wrapText="1"/>
    </xf>
    <xf numFmtId="0" fontId="58" fillId="5" borderId="66" xfId="4" applyFont="1" applyFill="1" applyBorder="1" applyAlignment="1">
      <alignment horizontal="center" vertical="center" wrapText="1"/>
    </xf>
    <xf numFmtId="0" fontId="55" fillId="5" borderId="66" xfId="4" applyFill="1" applyBorder="1" applyAlignment="1">
      <alignment horizontal="center" vertical="center" wrapText="1"/>
    </xf>
    <xf numFmtId="0" fontId="2" fillId="5" borderId="66" xfId="4" applyFont="1" applyFill="1" applyBorder="1" applyAlignment="1">
      <alignment horizontal="center" vertical="center" wrapText="1"/>
    </xf>
    <xf numFmtId="0" fontId="55" fillId="5" borderId="66" xfId="4" applyFill="1" applyBorder="1"/>
    <xf numFmtId="0" fontId="74" fillId="5" borderId="66" xfId="4" applyFont="1" applyFill="1" applyBorder="1"/>
    <xf numFmtId="0" fontId="55" fillId="5" borderId="66" xfId="4" applyFill="1" applyBorder="1" applyAlignment="1">
      <alignment horizontal="center" vertical="center"/>
    </xf>
    <xf numFmtId="0" fontId="55" fillId="5" borderId="94" xfId="4" applyFill="1" applyBorder="1" applyAlignment="1">
      <alignment horizontal="center" vertical="center"/>
    </xf>
    <xf numFmtId="164" fontId="31" fillId="5" borderId="1" xfId="0" applyNumberFormat="1" applyFont="1" applyFill="1" applyBorder="1" applyAlignment="1">
      <alignment horizontal="center"/>
    </xf>
    <xf numFmtId="164" fontId="32" fillId="5" borderId="1" xfId="0" applyNumberFormat="1" applyFont="1" applyFill="1" applyBorder="1" applyAlignment="1">
      <alignment horizontal="center"/>
    </xf>
    <xf numFmtId="4" fontId="4" fillId="0" borderId="0" xfId="0" applyNumberFormat="1" applyFont="1"/>
    <xf numFmtId="0" fontId="82" fillId="0" borderId="7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/>
    <xf numFmtId="0" fontId="33" fillId="0" borderId="0" xfId="0" applyFont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8" fillId="0" borderId="13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8" fillId="0" borderId="2" xfId="0" applyFont="1" applyBorder="1"/>
    <xf numFmtId="0" fontId="24" fillId="0" borderId="0" xfId="0" applyFont="1"/>
    <xf numFmtId="0" fontId="7" fillId="0" borderId="0" xfId="0" applyFont="1" applyAlignment="1">
      <alignment horizontal="right"/>
    </xf>
    <xf numFmtId="0" fontId="5" fillId="0" borderId="6" xfId="0" applyFont="1" applyBorder="1" applyAlignment="1">
      <alignment horizontal="center"/>
    </xf>
    <xf numFmtId="0" fontId="8" fillId="0" borderId="7" xfId="0" applyFont="1" applyBorder="1"/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13" fillId="0" borderId="28" xfId="0" applyFont="1" applyBorder="1"/>
    <xf numFmtId="0" fontId="8" fillId="0" borderId="15" xfId="0" applyFont="1" applyBorder="1"/>
    <xf numFmtId="0" fontId="8" fillId="0" borderId="16" xfId="0" applyFont="1" applyBorder="1"/>
    <xf numFmtId="0" fontId="7" fillId="0" borderId="12" xfId="0" applyFont="1" applyBorder="1" applyAlignment="1">
      <alignment horizontal="center"/>
    </xf>
    <xf numFmtId="0" fontId="8" fillId="0" borderId="14" xfId="0" applyFont="1" applyBorder="1"/>
    <xf numFmtId="4" fontId="14" fillId="0" borderId="0" xfId="0" applyNumberFormat="1" applyFont="1" applyAlignment="1">
      <alignment horizontal="center" vertical="top" wrapText="1"/>
    </xf>
    <xf numFmtId="0" fontId="7" fillId="0" borderId="9" xfId="0" applyFont="1" applyBorder="1" applyAlignment="1">
      <alignment horizontal="center"/>
    </xf>
    <xf numFmtId="0" fontId="8" fillId="0" borderId="18" xfId="0" applyFont="1" applyBorder="1"/>
    <xf numFmtId="0" fontId="16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0" fontId="8" fillId="0" borderId="22" xfId="0" applyFont="1" applyBorder="1"/>
    <xf numFmtId="0" fontId="4" fillId="0" borderId="24" xfId="0" applyFont="1" applyBorder="1" applyAlignment="1">
      <alignment horizontal="center"/>
    </xf>
    <xf numFmtId="0" fontId="8" fillId="0" borderId="25" xfId="0" applyFont="1" applyBorder="1"/>
    <xf numFmtId="0" fontId="8" fillId="0" borderId="26" xfId="0" applyFont="1" applyBorder="1"/>
    <xf numFmtId="2" fontId="13" fillId="0" borderId="6" xfId="0" applyNumberFormat="1" applyFont="1" applyBorder="1" applyAlignment="1">
      <alignment wrapText="1"/>
    </xf>
    <xf numFmtId="0" fontId="8" fillId="0" borderId="27" xfId="0" applyFont="1" applyBorder="1"/>
    <xf numFmtId="49" fontId="19" fillId="0" borderId="6" xfId="0" applyNumberFormat="1" applyFont="1" applyBorder="1" applyAlignment="1">
      <alignment horizontal="center"/>
    </xf>
    <xf numFmtId="0" fontId="8" fillId="0" borderId="55" xfId="0" applyFont="1" applyBorder="1"/>
    <xf numFmtId="49" fontId="19" fillId="0" borderId="56" xfId="0" applyNumberFormat="1" applyFont="1" applyBorder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8" fillId="0" borderId="21" xfId="0" applyFont="1" applyBorder="1"/>
    <xf numFmtId="0" fontId="19" fillId="0" borderId="12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3" fontId="19" fillId="0" borderId="2" xfId="0" applyNumberFormat="1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0" fontId="19" fillId="0" borderId="47" xfId="0" applyFont="1" applyBorder="1" applyAlignment="1">
      <alignment horizontal="left" wrapText="1"/>
    </xf>
    <xf numFmtId="0" fontId="8" fillId="0" borderId="48" xfId="0" applyFont="1" applyBorder="1"/>
    <xf numFmtId="0" fontId="8" fillId="0" borderId="49" xfId="0" applyFont="1" applyBorder="1"/>
    <xf numFmtId="49" fontId="19" fillId="0" borderId="40" xfId="0" applyNumberFormat="1" applyFont="1" applyBorder="1" applyAlignment="1">
      <alignment horizontal="center"/>
    </xf>
    <xf numFmtId="0" fontId="8" fillId="0" borderId="41" xfId="0" applyFont="1" applyBorder="1"/>
    <xf numFmtId="0" fontId="8" fillId="0" borderId="42" xfId="0" applyFont="1" applyBorder="1"/>
    <xf numFmtId="0" fontId="8" fillId="0" borderId="43" xfId="0" applyFont="1" applyBorder="1"/>
    <xf numFmtId="0" fontId="35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19" fillId="0" borderId="44" xfId="0" applyFont="1" applyBorder="1" applyAlignment="1">
      <alignment horizontal="left" wrapText="1"/>
    </xf>
    <xf numFmtId="0" fontId="8" fillId="0" borderId="45" xfId="0" applyFont="1" applyBorder="1"/>
    <xf numFmtId="0" fontId="8" fillId="0" borderId="46" xfId="0" applyFont="1" applyBorder="1"/>
    <xf numFmtId="0" fontId="35" fillId="0" borderId="28" xfId="0" applyFont="1" applyBorder="1" applyAlignment="1">
      <alignment horizontal="center"/>
    </xf>
    <xf numFmtId="0" fontId="35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right"/>
    </xf>
    <xf numFmtId="49" fontId="19" fillId="0" borderId="50" xfId="0" applyNumberFormat="1" applyFont="1" applyBorder="1" applyAlignment="1">
      <alignment horizontal="center" vertical="center" wrapText="1"/>
    </xf>
    <xf numFmtId="0" fontId="8" fillId="0" borderId="51" xfId="0" applyFont="1" applyBorder="1"/>
    <xf numFmtId="49" fontId="19" fillId="0" borderId="50" xfId="0" applyNumberFormat="1" applyFont="1" applyBorder="1" applyAlignment="1">
      <alignment horizontal="center"/>
    </xf>
    <xf numFmtId="49" fontId="19" fillId="8" borderId="50" xfId="0" applyNumberFormat="1" applyFont="1" applyFill="1" applyBorder="1" applyAlignment="1">
      <alignment horizontal="center" vertical="center" wrapText="1"/>
    </xf>
    <xf numFmtId="0" fontId="8" fillId="8" borderId="15" xfId="0" applyFont="1" applyFill="1" applyBorder="1"/>
    <xf numFmtId="0" fontId="8" fillId="8" borderId="51" xfId="0" applyFont="1" applyFill="1" applyBorder="1"/>
    <xf numFmtId="49" fontId="37" fillId="0" borderId="40" xfId="0" applyNumberFormat="1" applyFont="1" applyBorder="1" applyAlignment="1">
      <alignment horizontal="center"/>
    </xf>
    <xf numFmtId="49" fontId="19" fillId="8" borderId="50" xfId="0" applyNumberFormat="1" applyFont="1" applyFill="1" applyBorder="1" applyAlignment="1">
      <alignment horizontal="center"/>
    </xf>
    <xf numFmtId="0" fontId="8" fillId="8" borderId="16" xfId="0" applyFont="1" applyFill="1" applyBorder="1"/>
    <xf numFmtId="0" fontId="8" fillId="0" borderId="36" xfId="0" applyFont="1" applyBorder="1"/>
    <xf numFmtId="49" fontId="38" fillId="0" borderId="53" xfId="0" applyNumberFormat="1" applyFont="1" applyBorder="1" applyAlignment="1">
      <alignment horizontal="center"/>
    </xf>
    <xf numFmtId="0" fontId="8" fillId="0" borderId="54" xfId="0" applyFont="1" applyBorder="1"/>
    <xf numFmtId="0" fontId="36" fillId="0" borderId="24" xfId="0" applyFont="1" applyBorder="1" applyAlignment="1">
      <alignment horizontal="center"/>
    </xf>
    <xf numFmtId="49" fontId="19" fillId="0" borderId="37" xfId="0" applyNumberFormat="1" applyFont="1" applyBorder="1" applyAlignment="1">
      <alignment horizontal="center"/>
    </xf>
    <xf numFmtId="0" fontId="8" fillId="0" borderId="38" xfId="0" applyFont="1" applyBorder="1"/>
    <xf numFmtId="0" fontId="8" fillId="0" borderId="39" xfId="0" applyFont="1" applyBorder="1"/>
    <xf numFmtId="0" fontId="19" fillId="0" borderId="2" xfId="0" applyFont="1" applyBorder="1" applyAlignment="1">
      <alignment horizontal="center"/>
    </xf>
    <xf numFmtId="0" fontId="19" fillId="0" borderId="47" xfId="0" applyFont="1" applyBorder="1" applyAlignment="1">
      <alignment horizontal="left" vertical="center" wrapText="1"/>
    </xf>
    <xf numFmtId="0" fontId="37" fillId="0" borderId="13" xfId="0" applyFont="1" applyBorder="1" applyAlignment="1">
      <alignment horizontal="center"/>
    </xf>
    <xf numFmtId="0" fontId="36" fillId="0" borderId="2" xfId="0" applyFont="1" applyBorder="1" applyAlignment="1">
      <alignment horizontal="left" wrapText="1"/>
    </xf>
    <xf numFmtId="0" fontId="36" fillId="0" borderId="47" xfId="0" applyFont="1" applyBorder="1" applyAlignment="1">
      <alignment horizontal="center"/>
    </xf>
    <xf numFmtId="0" fontId="8" fillId="0" borderId="59" xfId="0" applyFont="1" applyBorder="1"/>
    <xf numFmtId="0" fontId="36" fillId="0" borderId="2" xfId="0" applyFont="1" applyBorder="1" applyAlignment="1">
      <alignment horizontal="center"/>
    </xf>
    <xf numFmtId="4" fontId="19" fillId="0" borderId="28" xfId="0" applyNumberFormat="1" applyFont="1" applyBorder="1" applyAlignment="1">
      <alignment horizontal="center" vertical="center"/>
    </xf>
    <xf numFmtId="4" fontId="36" fillId="0" borderId="28" xfId="0" applyNumberFormat="1" applyFont="1" applyBorder="1" applyAlignment="1">
      <alignment horizontal="center"/>
    </xf>
    <xf numFmtId="0" fontId="36" fillId="0" borderId="28" xfId="0" applyFont="1" applyBorder="1" applyAlignment="1">
      <alignment horizontal="center"/>
    </xf>
    <xf numFmtId="0" fontId="41" fillId="0" borderId="0" xfId="0" applyFont="1"/>
    <xf numFmtId="0" fontId="40" fillId="0" borderId="28" xfId="0" applyFont="1" applyBorder="1" applyAlignment="1">
      <alignment horizontal="center" vertical="center"/>
    </xf>
    <xf numFmtId="0" fontId="19" fillId="0" borderId="28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center"/>
    </xf>
    <xf numFmtId="49" fontId="19" fillId="0" borderId="28" xfId="0" applyNumberFormat="1" applyFont="1" applyBorder="1" applyAlignment="1">
      <alignment horizontal="center" vertical="center"/>
    </xf>
    <xf numFmtId="9" fontId="36" fillId="0" borderId="28" xfId="0" applyNumberFormat="1" applyFont="1" applyBorder="1" applyAlignment="1">
      <alignment horizontal="center"/>
    </xf>
    <xf numFmtId="4" fontId="40" fillId="0" borderId="28" xfId="0" applyNumberFormat="1" applyFont="1" applyBorder="1" applyAlignment="1">
      <alignment horizontal="center" vertical="center"/>
    </xf>
    <xf numFmtId="0" fontId="44" fillId="0" borderId="28" xfId="0" applyFont="1" applyBorder="1" applyAlignment="1">
      <alignment horizontal="left" vertical="center" wrapText="1"/>
    </xf>
    <xf numFmtId="4" fontId="39" fillId="0" borderId="28" xfId="0" applyNumberFormat="1" applyFont="1" applyBorder="1" applyAlignment="1">
      <alignment horizontal="center"/>
    </xf>
    <xf numFmtId="0" fontId="8" fillId="0" borderId="60" xfId="0" applyFont="1" applyBorder="1"/>
    <xf numFmtId="0" fontId="42" fillId="0" borderId="28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/>
    </xf>
    <xf numFmtId="0" fontId="43" fillId="0" borderId="12" xfId="0" applyFont="1" applyBorder="1" applyAlignment="1">
      <alignment vertical="center"/>
    </xf>
    <xf numFmtId="0" fontId="36" fillId="0" borderId="66" xfId="0" applyFont="1" applyBorder="1" applyAlignment="1">
      <alignment horizontal="center"/>
    </xf>
    <xf numFmtId="0" fontId="8" fillId="0" borderId="66" xfId="0" applyFont="1" applyBorder="1"/>
    <xf numFmtId="49" fontId="19" fillId="0" borderId="66" xfId="0" applyNumberFormat="1" applyFont="1" applyBorder="1" applyAlignment="1">
      <alignment horizontal="center"/>
    </xf>
    <xf numFmtId="49" fontId="19" fillId="0" borderId="66" xfId="0" applyNumberFormat="1" applyFont="1" applyBorder="1" applyAlignment="1">
      <alignment horizontal="center" vertical="center"/>
    </xf>
    <xf numFmtId="49" fontId="19" fillId="0" borderId="66" xfId="0" applyNumberFormat="1" applyFont="1" applyBorder="1" applyAlignment="1">
      <alignment horizontal="center" vertical="center" wrapText="1"/>
    </xf>
    <xf numFmtId="49" fontId="37" fillId="0" borderId="66" xfId="0" applyNumberFormat="1" applyFont="1" applyBorder="1" applyAlignment="1">
      <alignment horizontal="center"/>
    </xf>
    <xf numFmtId="49" fontId="38" fillId="0" borderId="66" xfId="0" applyNumberFormat="1" applyFont="1" applyBorder="1" applyAlignment="1">
      <alignment horizontal="center"/>
    </xf>
    <xf numFmtId="0" fontId="35" fillId="0" borderId="12" xfId="0" applyFont="1" applyBorder="1" applyAlignment="1">
      <alignment horizontal="center" vertical="center" wrapText="1"/>
    </xf>
    <xf numFmtId="49" fontId="19" fillId="0" borderId="28" xfId="0" applyNumberFormat="1" applyFont="1" applyBorder="1" applyAlignment="1">
      <alignment horizontal="center"/>
    </xf>
    <xf numFmtId="0" fontId="39" fillId="0" borderId="0" xfId="0" applyFont="1" applyAlignment="1">
      <alignment horizontal="right"/>
    </xf>
    <xf numFmtId="0" fontId="42" fillId="0" borderId="12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 wrapText="1"/>
    </xf>
    <xf numFmtId="0" fontId="36" fillId="0" borderId="37" xfId="0" applyFont="1" applyBorder="1" applyAlignment="1">
      <alignment horizontal="center"/>
    </xf>
    <xf numFmtId="49" fontId="40" fillId="0" borderId="50" xfId="0" applyNumberFormat="1" applyFont="1" applyBorder="1" applyAlignment="1">
      <alignment horizontal="center"/>
    </xf>
    <xf numFmtId="0" fontId="50" fillId="0" borderId="16" xfId="0" applyFont="1" applyBorder="1"/>
    <xf numFmtId="49" fontId="19" fillId="0" borderId="40" xfId="0" applyNumberFormat="1" applyFont="1" applyBorder="1" applyAlignment="1">
      <alignment horizontal="center" vertical="center"/>
    </xf>
    <xf numFmtId="49" fontId="40" fillId="0" borderId="28" xfId="0" applyNumberFormat="1" applyFont="1" applyBorder="1" applyAlignment="1">
      <alignment horizontal="center"/>
    </xf>
    <xf numFmtId="0" fontId="50" fillId="0" borderId="15" xfId="0" applyFont="1" applyBorder="1"/>
    <xf numFmtId="0" fontId="50" fillId="0" borderId="51" xfId="0" applyFont="1" applyBorder="1"/>
    <xf numFmtId="49" fontId="40" fillId="0" borderId="50" xfId="0" applyNumberFormat="1" applyFont="1" applyBorder="1" applyAlignment="1">
      <alignment horizontal="center" vertical="center" wrapText="1"/>
    </xf>
    <xf numFmtId="0" fontId="50" fillId="0" borderId="60" xfId="0" applyFont="1" applyBorder="1"/>
    <xf numFmtId="49" fontId="40" fillId="0" borderId="28" xfId="0" applyNumberFormat="1" applyFont="1" applyBorder="1" applyAlignment="1">
      <alignment horizontal="center" vertical="center"/>
    </xf>
    <xf numFmtId="0" fontId="19" fillId="0" borderId="28" xfId="0" applyFont="1" applyBorder="1" applyAlignment="1">
      <alignment horizontal="left" vertical="center"/>
    </xf>
    <xf numFmtId="0" fontId="36" fillId="0" borderId="21" xfId="0" applyFont="1" applyBorder="1" applyAlignment="1">
      <alignment horizontal="center"/>
    </xf>
    <xf numFmtId="0" fontId="4" fillId="0" borderId="59" xfId="0" applyFont="1" applyBorder="1" applyAlignment="1">
      <alignment horizontal="left" wrapText="1"/>
    </xf>
    <xf numFmtId="0" fontId="4" fillId="0" borderId="59" xfId="0" applyFont="1" applyBorder="1" applyAlignment="1">
      <alignment vertical="top" wrapText="1"/>
    </xf>
    <xf numFmtId="0" fontId="7" fillId="0" borderId="61" xfId="0" applyFont="1" applyBorder="1" applyAlignment="1">
      <alignment horizontal="center"/>
    </xf>
    <xf numFmtId="0" fontId="13" fillId="0" borderId="57" xfId="0" applyFont="1" applyBorder="1"/>
    <xf numFmtId="0" fontId="8" fillId="0" borderId="58" xfId="0" applyFont="1" applyBorder="1"/>
    <xf numFmtId="0" fontId="6" fillId="0" borderId="59" xfId="0" applyFont="1" applyBorder="1" applyAlignment="1">
      <alignment horizontal="left" vertical="center"/>
    </xf>
    <xf numFmtId="49" fontId="19" fillId="0" borderId="58" xfId="0" applyNumberFormat="1" applyFont="1" applyBorder="1" applyAlignment="1">
      <alignment horizontal="center"/>
    </xf>
    <xf numFmtId="0" fontId="19" fillId="0" borderId="57" xfId="0" applyFont="1" applyBorder="1" applyAlignment="1">
      <alignment horizontal="center" vertical="center"/>
    </xf>
    <xf numFmtId="0" fontId="55" fillId="0" borderId="58" xfId="0" applyFont="1" applyBorder="1" applyAlignment="1">
      <alignment horizontal="center" vertical="center"/>
    </xf>
    <xf numFmtId="0" fontId="42" fillId="0" borderId="57" xfId="0" applyFont="1" applyBorder="1" applyAlignment="1">
      <alignment horizontal="center" vertical="center"/>
    </xf>
    <xf numFmtId="0" fontId="0" fillId="0" borderId="60" xfId="0" applyBorder="1"/>
    <xf numFmtId="0" fontId="0" fillId="0" borderId="65" xfId="0" applyBorder="1"/>
    <xf numFmtId="0" fontId="43" fillId="0" borderId="62" xfId="0" applyFont="1" applyBorder="1" applyAlignment="1">
      <alignment horizontal="left" vertical="center" wrapText="1"/>
    </xf>
    <xf numFmtId="0" fontId="43" fillId="0" borderId="63" xfId="0" applyFont="1" applyBorder="1" applyAlignment="1">
      <alignment horizontal="left" vertical="center" wrapText="1"/>
    </xf>
    <xf numFmtId="0" fontId="43" fillId="0" borderId="64" xfId="0" applyFont="1" applyBorder="1" applyAlignment="1">
      <alignment horizontal="left" vertical="center" wrapText="1"/>
    </xf>
    <xf numFmtId="0" fontId="39" fillId="0" borderId="57" xfId="0" applyFont="1" applyBorder="1" applyAlignment="1">
      <alignment horizontal="center" vertical="center"/>
    </xf>
    <xf numFmtId="0" fontId="0" fillId="0" borderId="58" xfId="0" applyBorder="1"/>
    <xf numFmtId="43" fontId="42" fillId="0" borderId="57" xfId="1" applyFont="1" applyBorder="1" applyAlignment="1">
      <alignment horizontal="center" vertical="center"/>
    </xf>
    <xf numFmtId="43" fontId="0" fillId="0" borderId="60" xfId="1" applyFont="1" applyBorder="1"/>
    <xf numFmtId="43" fontId="0" fillId="0" borderId="58" xfId="1" applyFont="1" applyBorder="1"/>
    <xf numFmtId="0" fontId="8" fillId="0" borderId="15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36" fillId="0" borderId="28" xfId="0" applyFont="1" applyBorder="1" applyAlignment="1">
      <alignment horizontal="center" vertical="center"/>
    </xf>
    <xf numFmtId="0" fontId="44" fillId="0" borderId="28" xfId="0" applyFont="1" applyBorder="1" applyAlignment="1">
      <alignment vertical="center"/>
    </xf>
    <xf numFmtId="0" fontId="44" fillId="0" borderId="28" xfId="0" applyFont="1" applyBorder="1" applyAlignment="1">
      <alignment horizontal="left" vertical="center"/>
    </xf>
    <xf numFmtId="0" fontId="36" fillId="0" borderId="28" xfId="0" applyFont="1" applyBorder="1" applyAlignment="1">
      <alignment horizontal="left" vertical="center"/>
    </xf>
    <xf numFmtId="4" fontId="42" fillId="0" borderId="28" xfId="0" applyNumberFormat="1" applyFont="1" applyBorder="1" applyAlignment="1">
      <alignment horizontal="center" vertical="center"/>
    </xf>
    <xf numFmtId="0" fontId="59" fillId="0" borderId="15" xfId="0" applyFont="1" applyBorder="1"/>
    <xf numFmtId="0" fontId="59" fillId="0" borderId="16" xfId="0" applyFont="1" applyBorder="1"/>
    <xf numFmtId="49" fontId="42" fillId="0" borderId="28" xfId="0" applyNumberFormat="1" applyFont="1" applyBorder="1" applyAlignment="1">
      <alignment horizontal="center" vertical="center"/>
    </xf>
    <xf numFmtId="0" fontId="43" fillId="0" borderId="28" xfId="0" applyFont="1" applyBorder="1" applyAlignment="1">
      <alignment horizontal="left" vertical="center" wrapText="1"/>
    </xf>
    <xf numFmtId="0" fontId="61" fillId="0" borderId="15" xfId="0" applyFont="1" applyBorder="1"/>
    <xf numFmtId="0" fontId="61" fillId="0" borderId="16" xfId="0" applyFont="1" applyBorder="1"/>
    <xf numFmtId="49" fontId="56" fillId="0" borderId="57" xfId="0" applyNumberFormat="1" applyFont="1" applyBorder="1" applyAlignment="1">
      <alignment horizontal="center" vertical="center"/>
    </xf>
    <xf numFmtId="0" fontId="57" fillId="0" borderId="60" xfId="0" applyFont="1" applyBorder="1"/>
    <xf numFmtId="0" fontId="57" fillId="0" borderId="58" xfId="0" applyFont="1" applyBorder="1"/>
    <xf numFmtId="0" fontId="43" fillId="0" borderId="57" xfId="0" applyFont="1" applyBorder="1" applyAlignment="1">
      <alignment horizontal="left" vertical="center" wrapText="1"/>
    </xf>
    <xf numFmtId="0" fontId="60" fillId="0" borderId="60" xfId="0" applyFont="1" applyBorder="1"/>
    <xf numFmtId="0" fontId="60" fillId="0" borderId="58" xfId="0" applyFont="1" applyBorder="1"/>
    <xf numFmtId="0" fontId="58" fillId="0" borderId="60" xfId="0" applyFont="1" applyBorder="1"/>
    <xf numFmtId="0" fontId="58" fillId="0" borderId="58" xfId="0" applyFont="1" applyBorder="1"/>
    <xf numFmtId="4" fontId="42" fillId="0" borderId="57" xfId="0" applyNumberFormat="1" applyFont="1" applyBorder="1" applyAlignment="1">
      <alignment horizontal="center" vertical="center"/>
    </xf>
    <xf numFmtId="0" fontId="59" fillId="0" borderId="60" xfId="0" applyFont="1" applyBorder="1"/>
    <xf numFmtId="0" fontId="44" fillId="0" borderId="28" xfId="0" applyFont="1" applyBorder="1" applyAlignment="1">
      <alignment horizontal="center" vertical="center"/>
    </xf>
    <xf numFmtId="3" fontId="19" fillId="0" borderId="28" xfId="0" applyNumberFormat="1" applyFont="1" applyBorder="1" applyAlignment="1">
      <alignment horizontal="center" vertical="center"/>
    </xf>
    <xf numFmtId="3" fontId="8" fillId="0" borderId="15" xfId="0" applyNumberFormat="1" applyFont="1" applyBorder="1"/>
    <xf numFmtId="3" fontId="8" fillId="0" borderId="16" xfId="0" applyNumberFormat="1" applyFont="1" applyBorder="1"/>
    <xf numFmtId="0" fontId="47" fillId="0" borderId="15" xfId="0" applyFont="1" applyBorder="1"/>
    <xf numFmtId="0" fontId="47" fillId="0" borderId="60" xfId="0" applyFont="1" applyBorder="1"/>
    <xf numFmtId="0" fontId="47" fillId="0" borderId="16" xfId="0" applyFont="1" applyBorder="1"/>
    <xf numFmtId="0" fontId="43" fillId="0" borderId="28" xfId="0" applyFont="1" applyBorder="1" applyAlignment="1">
      <alignment horizontal="left" vertical="center"/>
    </xf>
    <xf numFmtId="0" fontId="39" fillId="0" borderId="2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9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4" fontId="36" fillId="0" borderId="28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8" fillId="0" borderId="20" xfId="0" applyFont="1" applyBorder="1"/>
    <xf numFmtId="0" fontId="19" fillId="5" borderId="11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wrapText="1"/>
    </xf>
    <xf numFmtId="0" fontId="36" fillId="0" borderId="21" xfId="0" applyFont="1" applyBorder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171" fontId="19" fillId="0" borderId="28" xfId="0" applyNumberFormat="1" applyFont="1" applyBorder="1" applyAlignment="1">
      <alignment horizontal="center" vertical="center"/>
    </xf>
    <xf numFmtId="4" fontId="42" fillId="0" borderId="60" xfId="0" applyNumberFormat="1" applyFont="1" applyBorder="1" applyAlignment="1">
      <alignment horizontal="center" vertical="center"/>
    </xf>
    <xf numFmtId="4" fontId="42" fillId="0" borderId="58" xfId="0" applyNumberFormat="1" applyFont="1" applyBorder="1" applyAlignment="1">
      <alignment horizontal="center" vertical="center"/>
    </xf>
    <xf numFmtId="0" fontId="36" fillId="0" borderId="28" xfId="0" applyFont="1" applyFill="1" applyBorder="1" applyAlignment="1">
      <alignment horizontal="left" vertical="center"/>
    </xf>
    <xf numFmtId="0" fontId="8" fillId="0" borderId="15" xfId="0" applyFont="1" applyFill="1" applyBorder="1"/>
    <xf numFmtId="0" fontId="8" fillId="0" borderId="16" xfId="0" applyFont="1" applyFill="1" applyBorder="1"/>
    <xf numFmtId="0" fontId="44" fillId="0" borderId="28" xfId="0" applyFont="1" applyFill="1" applyBorder="1" applyAlignment="1">
      <alignment horizontal="left" vertical="center" wrapText="1"/>
    </xf>
    <xf numFmtId="0" fontId="36" fillId="0" borderId="28" xfId="0" applyFont="1" applyFill="1" applyBorder="1" applyAlignment="1">
      <alignment vertical="center"/>
    </xf>
    <xf numFmtId="0" fontId="36" fillId="0" borderId="28" xfId="0" applyFont="1" applyFill="1" applyBorder="1" applyAlignment="1">
      <alignment horizontal="left" vertical="center" wrapText="1"/>
    </xf>
    <xf numFmtId="0" fontId="44" fillId="0" borderId="28" xfId="0" applyFont="1" applyFill="1" applyBorder="1" applyAlignment="1">
      <alignment vertical="center"/>
    </xf>
    <xf numFmtId="0" fontId="44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horizontal="left" vertical="center"/>
    </xf>
    <xf numFmtId="0" fontId="45" fillId="0" borderId="28" xfId="0" applyFont="1" applyBorder="1" applyAlignment="1">
      <alignment horizontal="left" vertical="center"/>
    </xf>
    <xf numFmtId="0" fontId="36" fillId="0" borderId="13" xfId="0" applyFont="1" applyBorder="1" applyAlignment="1">
      <alignment vertical="center"/>
    </xf>
    <xf numFmtId="0" fontId="36" fillId="0" borderId="0" xfId="0" applyFont="1" applyAlignment="1">
      <alignment vertical="center"/>
    </xf>
    <xf numFmtId="0" fontId="36" fillId="0" borderId="2" xfId="0" applyFont="1" applyBorder="1" applyAlignment="1">
      <alignment horizontal="center" vertical="center"/>
    </xf>
    <xf numFmtId="171" fontId="19" fillId="0" borderId="0" xfId="0" applyNumberFormat="1" applyFont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4" fillId="0" borderId="28" xfId="0" applyFont="1" applyBorder="1" applyAlignment="1">
      <alignment vertical="center" wrapText="1"/>
    </xf>
    <xf numFmtId="0" fontId="51" fillId="0" borderId="28" xfId="0" applyFont="1" applyBorder="1" applyAlignment="1">
      <alignment horizontal="left" vertical="center"/>
    </xf>
    <xf numFmtId="0" fontId="36" fillId="0" borderId="28" xfId="0" applyFont="1" applyBorder="1" applyAlignment="1">
      <alignment horizontal="left" vertical="center" wrapText="1"/>
    </xf>
    <xf numFmtId="0" fontId="43" fillId="0" borderId="28" xfId="0" applyFont="1" applyFill="1" applyBorder="1" applyAlignment="1">
      <alignment vertical="center"/>
    </xf>
    <xf numFmtId="0" fontId="43" fillId="0" borderId="28" xfId="0" applyFont="1" applyBorder="1" applyAlignment="1">
      <alignment vertical="center"/>
    </xf>
    <xf numFmtId="0" fontId="45" fillId="0" borderId="28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43" fillId="0" borderId="61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/>
    </xf>
    <xf numFmtId="0" fontId="8" fillId="0" borderId="13" xfId="0" applyFont="1" applyFill="1" applyBorder="1"/>
    <xf numFmtId="0" fontId="8" fillId="0" borderId="14" xfId="0" applyFont="1" applyFill="1" applyBorder="1"/>
    <xf numFmtId="0" fontId="44" fillId="0" borderId="15" xfId="0" applyFont="1" applyFill="1" applyBorder="1" applyAlignment="1">
      <alignment horizontal="left" vertical="center"/>
    </xf>
    <xf numFmtId="0" fontId="0" fillId="0" borderId="66" xfId="0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42" fillId="0" borderId="66" xfId="0" applyFont="1" applyBorder="1" applyAlignment="1">
      <alignment horizontal="center" vertical="center" wrapText="1"/>
    </xf>
    <xf numFmtId="0" fontId="42" fillId="0" borderId="66" xfId="0" applyFont="1" applyBorder="1" applyAlignment="1">
      <alignment horizontal="center" vertical="center"/>
    </xf>
    <xf numFmtId="0" fontId="46" fillId="4" borderId="11" xfId="0" applyFont="1" applyFill="1" applyBorder="1" applyAlignment="1">
      <alignment horizontal="center" vertical="center" wrapText="1"/>
    </xf>
    <xf numFmtId="0" fontId="8" fillId="0" borderId="17" xfId="0" applyFont="1" applyBorder="1"/>
    <xf numFmtId="0" fontId="8" fillId="4" borderId="11" xfId="0" applyFont="1" applyFill="1" applyBorder="1" applyAlignment="1">
      <alignment horizontal="center" vertical="center" wrapText="1"/>
    </xf>
    <xf numFmtId="0" fontId="46" fillId="4" borderId="11" xfId="0" applyFont="1" applyFill="1" applyBorder="1" applyAlignment="1">
      <alignment horizontal="center" vertical="center"/>
    </xf>
    <xf numFmtId="0" fontId="42" fillId="0" borderId="62" xfId="0" applyFont="1" applyBorder="1" applyAlignment="1">
      <alignment horizontal="left" vertical="center" wrapText="1"/>
    </xf>
    <xf numFmtId="0" fontId="42" fillId="0" borderId="63" xfId="0" applyFont="1" applyBorder="1" applyAlignment="1">
      <alignment horizontal="left" vertical="center" wrapText="1"/>
    </xf>
    <xf numFmtId="0" fontId="42" fillId="0" borderId="64" xfId="0" applyFont="1" applyBorder="1" applyAlignment="1">
      <alignment horizontal="left" vertical="center" wrapText="1"/>
    </xf>
    <xf numFmtId="0" fontId="46" fillId="4" borderId="17" xfId="0" applyFont="1" applyFill="1" applyBorder="1" applyAlignment="1">
      <alignment horizontal="center" vertical="center" wrapText="1"/>
    </xf>
    <xf numFmtId="0" fontId="46" fillId="4" borderId="2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5" borderId="17" xfId="0" applyFont="1" applyFill="1" applyBorder="1"/>
    <xf numFmtId="0" fontId="8" fillId="5" borderId="20" xfId="0" applyFont="1" applyFill="1" applyBorder="1"/>
    <xf numFmtId="0" fontId="8" fillId="6" borderId="17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 vertical="center" wrapText="1"/>
    </xf>
    <xf numFmtId="0" fontId="66" fillId="0" borderId="0" xfId="0" applyFont="1" applyAlignment="1">
      <alignment horizontal="left" vertical="center" wrapText="1"/>
    </xf>
    <xf numFmtId="0" fontId="65" fillId="10" borderId="62" xfId="0" applyFont="1" applyFill="1" applyBorder="1" applyAlignment="1">
      <alignment horizontal="right" wrapText="1"/>
    </xf>
    <xf numFmtId="0" fontId="65" fillId="10" borderId="63" xfId="0" applyFont="1" applyFill="1" applyBorder="1" applyAlignment="1">
      <alignment horizontal="right" wrapText="1"/>
    </xf>
    <xf numFmtId="0" fontId="65" fillId="10" borderId="64" xfId="0" applyFont="1" applyFill="1" applyBorder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67" fillId="0" borderId="0" xfId="0" applyFont="1" applyAlignment="1">
      <alignment horizontal="center" vertical="center" wrapText="1"/>
    </xf>
    <xf numFmtId="49" fontId="68" fillId="0" borderId="66" xfId="0" applyNumberFormat="1" applyFont="1" applyBorder="1" applyAlignment="1">
      <alignment horizontal="center" vertical="center" wrapText="1"/>
    </xf>
    <xf numFmtId="4" fontId="68" fillId="0" borderId="66" xfId="0" applyNumberFormat="1" applyFont="1" applyBorder="1" applyAlignment="1">
      <alignment horizontal="center" vertical="center" wrapText="1"/>
    </xf>
    <xf numFmtId="4" fontId="69" fillId="0" borderId="66" xfId="0" applyNumberFormat="1" applyFont="1" applyBorder="1" applyAlignment="1">
      <alignment horizontal="center" vertical="center" wrapText="1"/>
    </xf>
    <xf numFmtId="4" fontId="68" fillId="10" borderId="66" xfId="0" applyNumberFormat="1" applyFont="1" applyFill="1" applyBorder="1" applyAlignment="1">
      <alignment horizontal="center" vertical="center" wrapText="1"/>
    </xf>
    <xf numFmtId="0" fontId="65" fillId="0" borderId="62" xfId="0" applyFont="1" applyBorder="1" applyAlignment="1">
      <alignment horizontal="right" wrapText="1"/>
    </xf>
    <xf numFmtId="0" fontId="65" fillId="0" borderId="63" xfId="0" applyFont="1" applyBorder="1" applyAlignment="1">
      <alignment horizontal="right" wrapText="1"/>
    </xf>
    <xf numFmtId="0" fontId="65" fillId="0" borderId="64" xfId="0" applyFont="1" applyBorder="1" applyAlignment="1">
      <alignment horizontal="right" wrapText="1"/>
    </xf>
    <xf numFmtId="0" fontId="19" fillId="8" borderId="28" xfId="0" applyFont="1" applyFill="1" applyBorder="1" applyAlignment="1">
      <alignment horizontal="center" vertical="center"/>
    </xf>
    <xf numFmtId="4" fontId="19" fillId="0" borderId="57" xfId="0" applyNumberFormat="1" applyFont="1" applyBorder="1" applyAlignment="1">
      <alignment horizontal="center" vertical="center"/>
    </xf>
    <xf numFmtId="4" fontId="19" fillId="0" borderId="60" xfId="0" applyNumberFormat="1" applyFont="1" applyBorder="1" applyAlignment="1">
      <alignment horizontal="center" vertical="center"/>
    </xf>
    <xf numFmtId="4" fontId="19" fillId="0" borderId="58" xfId="0" applyNumberFormat="1" applyFont="1" applyBorder="1" applyAlignment="1">
      <alignment horizontal="center" vertical="center"/>
    </xf>
    <xf numFmtId="4" fontId="19" fillId="8" borderId="28" xfId="0" applyNumberFormat="1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left" vertical="center" wrapText="1"/>
    </xf>
    <xf numFmtId="49" fontId="19" fillId="8" borderId="28" xfId="0" applyNumberFormat="1" applyFont="1" applyFill="1" applyBorder="1" applyAlignment="1">
      <alignment horizontal="center" vertical="center"/>
    </xf>
    <xf numFmtId="0" fontId="8" fillId="8" borderId="60" xfId="0" applyFont="1" applyFill="1" applyBorder="1"/>
    <xf numFmtId="0" fontId="39" fillId="8" borderId="28" xfId="0" applyFont="1" applyFill="1" applyBorder="1" applyAlignment="1">
      <alignment horizontal="left" vertical="center" wrapText="1"/>
    </xf>
    <xf numFmtId="0" fontId="47" fillId="8" borderId="15" xfId="0" applyFont="1" applyFill="1" applyBorder="1"/>
    <xf numFmtId="0" fontId="47" fillId="8" borderId="16" xfId="0" applyFont="1" applyFill="1" applyBorder="1"/>
    <xf numFmtId="4" fontId="19" fillId="8" borderId="57" xfId="0" applyNumberFormat="1" applyFont="1" applyFill="1" applyBorder="1" applyAlignment="1">
      <alignment horizontal="center" vertical="center"/>
    </xf>
    <xf numFmtId="4" fontId="19" fillId="8" borderId="60" xfId="0" applyNumberFormat="1" applyFont="1" applyFill="1" applyBorder="1" applyAlignment="1">
      <alignment horizontal="center" vertical="center"/>
    </xf>
    <xf numFmtId="4" fontId="19" fillId="8" borderId="58" xfId="0" applyNumberFormat="1" applyFont="1" applyFill="1" applyBorder="1" applyAlignment="1">
      <alignment horizontal="center" vertical="center"/>
    </xf>
    <xf numFmtId="49" fontId="19" fillId="0" borderId="57" xfId="0" applyNumberFormat="1" applyFont="1" applyBorder="1" applyAlignment="1">
      <alignment horizontal="center" vertical="center"/>
    </xf>
    <xf numFmtId="49" fontId="19" fillId="0" borderId="60" xfId="0" applyNumberFormat="1" applyFont="1" applyBorder="1" applyAlignment="1">
      <alignment horizontal="center" vertical="center"/>
    </xf>
    <xf numFmtId="49" fontId="19" fillId="0" borderId="58" xfId="0" applyNumberFormat="1" applyFont="1" applyBorder="1" applyAlignment="1">
      <alignment horizontal="center" vertical="center"/>
    </xf>
    <xf numFmtId="0" fontId="19" fillId="8" borderId="28" xfId="0" applyFont="1" applyFill="1" applyBorder="1" applyAlignment="1">
      <alignment horizontal="left" vertical="center"/>
    </xf>
    <xf numFmtId="0" fontId="18" fillId="8" borderId="15" xfId="0" applyFont="1" applyFill="1" applyBorder="1"/>
    <xf numFmtId="0" fontId="18" fillId="8" borderId="16" xfId="0" applyFont="1" applyFill="1" applyBorder="1"/>
    <xf numFmtId="0" fontId="19" fillId="8" borderId="28" xfId="0" applyFont="1" applyFill="1" applyBorder="1" applyAlignment="1">
      <alignment vertical="center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19" fillId="8" borderId="57" xfId="0" applyFont="1" applyFill="1" applyBorder="1" applyAlignment="1">
      <alignment horizontal="center" vertical="center"/>
    </xf>
    <xf numFmtId="0" fontId="19" fillId="8" borderId="60" xfId="0" applyFont="1" applyFill="1" applyBorder="1" applyAlignment="1">
      <alignment horizontal="center" vertical="center"/>
    </xf>
    <xf numFmtId="0" fontId="19" fillId="8" borderId="58" xfId="0" applyFont="1" applyFill="1" applyBorder="1" applyAlignment="1">
      <alignment horizontal="center" vertical="center"/>
    </xf>
    <xf numFmtId="0" fontId="39" fillId="8" borderId="57" xfId="0" applyFont="1" applyFill="1" applyBorder="1" applyAlignment="1">
      <alignment horizontal="left" vertical="center" wrapText="1"/>
    </xf>
    <xf numFmtId="0" fontId="39" fillId="8" borderId="60" xfId="0" applyFont="1" applyFill="1" applyBorder="1" applyAlignment="1">
      <alignment horizontal="left" vertical="center" wrapText="1"/>
    </xf>
    <xf numFmtId="0" fontId="39" fillId="8" borderId="58" xfId="0" applyFont="1" applyFill="1" applyBorder="1" applyAlignment="1">
      <alignment horizontal="left" vertical="center" wrapText="1"/>
    </xf>
    <xf numFmtId="49" fontId="42" fillId="0" borderId="57" xfId="0" applyNumberFormat="1" applyFont="1" applyBorder="1" applyAlignment="1">
      <alignment horizontal="center" vertical="center"/>
    </xf>
    <xf numFmtId="49" fontId="42" fillId="0" borderId="60" xfId="0" applyNumberFormat="1" applyFont="1" applyBorder="1" applyAlignment="1">
      <alignment horizontal="center" vertical="center"/>
    </xf>
    <xf numFmtId="49" fontId="42" fillId="0" borderId="58" xfId="0" applyNumberFormat="1" applyFont="1" applyBorder="1" applyAlignment="1">
      <alignment horizontal="center" vertical="center"/>
    </xf>
    <xf numFmtId="0" fontId="19" fillId="8" borderId="28" xfId="0" applyFont="1" applyFill="1" applyBorder="1" applyAlignment="1">
      <alignment vertical="center" wrapText="1"/>
    </xf>
    <xf numFmtId="0" fontId="36" fillId="0" borderId="59" xfId="0" applyFont="1" applyBorder="1" applyAlignment="1">
      <alignment horizontal="left" wrapText="1"/>
    </xf>
    <xf numFmtId="0" fontId="36" fillId="0" borderId="59" xfId="0" applyFont="1" applyBorder="1" applyAlignment="1">
      <alignment horizontal="center"/>
    </xf>
    <xf numFmtId="0" fontId="36" fillId="0" borderId="57" xfId="0" applyFont="1" applyBorder="1" applyAlignment="1">
      <alignment horizontal="center"/>
    </xf>
    <xf numFmtId="4" fontId="36" fillId="0" borderId="57" xfId="0" applyNumberFormat="1" applyFont="1" applyBorder="1" applyAlignment="1">
      <alignment horizontal="center"/>
    </xf>
    <xf numFmtId="4" fontId="39" fillId="0" borderId="57" xfId="0" applyNumberFormat="1" applyFont="1" applyBorder="1" applyAlignment="1">
      <alignment horizontal="center"/>
    </xf>
    <xf numFmtId="9" fontId="36" fillId="0" borderId="57" xfId="0" applyNumberFormat="1" applyFont="1" applyBorder="1" applyAlignment="1">
      <alignment horizontal="center"/>
    </xf>
    <xf numFmtId="0" fontId="19" fillId="8" borderId="57" xfId="0" applyFont="1" applyFill="1" applyBorder="1" applyAlignment="1">
      <alignment horizontal="left" vertical="center" wrapText="1"/>
    </xf>
    <xf numFmtId="0" fontId="8" fillId="8" borderId="58" xfId="0" applyFont="1" applyFill="1" applyBorder="1"/>
    <xf numFmtId="3" fontId="19" fillId="0" borderId="59" xfId="0" applyNumberFormat="1" applyFont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0" fontId="42" fillId="0" borderId="61" xfId="0" applyFont="1" applyBorder="1" applyAlignment="1">
      <alignment horizontal="center" vertical="center" wrapText="1"/>
    </xf>
    <xf numFmtId="0" fontId="42" fillId="0" borderId="57" xfId="0" applyFont="1" applyBorder="1" applyAlignment="1">
      <alignment horizontal="center" vertical="center" wrapText="1"/>
    </xf>
    <xf numFmtId="0" fontId="35" fillId="0" borderId="61" xfId="0" applyFont="1" applyBorder="1" applyAlignment="1">
      <alignment horizontal="center" vertical="center" wrapText="1"/>
    </xf>
    <xf numFmtId="0" fontId="35" fillId="0" borderId="61" xfId="0" applyFont="1" applyBorder="1" applyAlignment="1">
      <alignment horizontal="center" vertical="center"/>
    </xf>
    <xf numFmtId="0" fontId="35" fillId="0" borderId="57" xfId="0" applyFont="1" applyBorder="1" applyAlignment="1">
      <alignment horizontal="center"/>
    </xf>
    <xf numFmtId="49" fontId="19" fillId="0" borderId="57" xfId="0" applyNumberFormat="1" applyFont="1" applyBorder="1" applyAlignment="1">
      <alignment horizontal="center"/>
    </xf>
    <xf numFmtId="49" fontId="40" fillId="0" borderId="57" xfId="0" applyNumberFormat="1" applyFont="1" applyBorder="1" applyAlignment="1">
      <alignment horizontal="center"/>
    </xf>
    <xf numFmtId="0" fontId="50" fillId="0" borderId="58" xfId="0" applyFont="1" applyBorder="1"/>
    <xf numFmtId="0" fontId="50" fillId="0" borderId="52" xfId="0" applyFont="1" applyBorder="1"/>
    <xf numFmtId="0" fontId="8" fillId="0" borderId="52" xfId="0" applyFont="1" applyBorder="1"/>
    <xf numFmtId="0" fontId="19" fillId="0" borderId="59" xfId="0" applyFont="1" applyBorder="1" applyAlignment="1">
      <alignment horizontal="left" wrapText="1"/>
    </xf>
    <xf numFmtId="0" fontId="19" fillId="0" borderId="59" xfId="0" applyFont="1" applyBorder="1" applyAlignment="1">
      <alignment horizontal="left" vertical="center" wrapText="1"/>
    </xf>
    <xf numFmtId="0" fontId="19" fillId="0" borderId="59" xfId="0" applyFont="1" applyBorder="1" applyAlignment="1">
      <alignment horizontal="center"/>
    </xf>
    <xf numFmtId="0" fontId="2" fillId="9" borderId="66" xfId="2" applyFont="1" applyFill="1" applyBorder="1" applyAlignment="1">
      <alignment horizontal="center" vertical="center" wrapText="1"/>
    </xf>
    <xf numFmtId="0" fontId="71" fillId="0" borderId="46" xfId="2" applyFont="1" applyAlignment="1">
      <alignment horizontal="left" vertical="center" wrapText="1"/>
    </xf>
    <xf numFmtId="0" fontId="2" fillId="0" borderId="46" xfId="2" applyFont="1" applyAlignment="1">
      <alignment horizontal="right" vertical="center" wrapText="1"/>
    </xf>
    <xf numFmtId="0" fontId="65" fillId="0" borderId="46" xfId="2" applyFont="1" applyAlignment="1">
      <alignment horizontal="right" vertical="center"/>
    </xf>
    <xf numFmtId="0" fontId="65" fillId="0" borderId="79" xfId="2" applyFont="1" applyBorder="1" applyAlignment="1">
      <alignment horizontal="center" vertical="center"/>
    </xf>
    <xf numFmtId="0" fontId="65" fillId="0" borderId="38" xfId="2" applyFont="1" applyBorder="1" applyAlignment="1">
      <alignment horizontal="center" vertical="center"/>
    </xf>
    <xf numFmtId="0" fontId="36" fillId="0" borderId="46" xfId="2" applyAlignment="1">
      <alignment horizontal="left" vertical="center" wrapText="1"/>
    </xf>
    <xf numFmtId="0" fontId="2" fillId="9" borderId="66" xfId="2" applyFont="1" applyFill="1" applyBorder="1" applyAlignment="1">
      <alignment horizontal="center" vertical="center"/>
    </xf>
    <xf numFmtId="0" fontId="88" fillId="0" borderId="80" xfId="2" applyFont="1" applyBorder="1" applyAlignment="1">
      <alignment horizontal="center" vertical="center"/>
    </xf>
    <xf numFmtId="0" fontId="88" fillId="0" borderId="81" xfId="2" applyFont="1" applyBorder="1" applyAlignment="1">
      <alignment horizontal="center" vertical="center"/>
    </xf>
    <xf numFmtId="0" fontId="88" fillId="0" borderId="23" xfId="2" applyFont="1" applyBorder="1" applyAlignment="1">
      <alignment horizontal="center" vertical="center" wrapText="1"/>
    </xf>
    <xf numFmtId="0" fontId="88" fillId="0" borderId="82" xfId="2" applyFont="1" applyBorder="1" applyAlignment="1">
      <alignment horizontal="center" vertical="center" wrapText="1"/>
    </xf>
    <xf numFmtId="4" fontId="89" fillId="0" borderId="1" xfId="2" applyNumberFormat="1" applyFont="1" applyBorder="1" applyAlignment="1">
      <alignment horizontal="center" vertical="center" wrapText="1"/>
    </xf>
    <xf numFmtId="4" fontId="89" fillId="0" borderId="58" xfId="2" applyNumberFormat="1" applyFont="1" applyBorder="1" applyAlignment="1">
      <alignment horizontal="center" vertical="center" wrapText="1"/>
    </xf>
    <xf numFmtId="4" fontId="89" fillId="0" borderId="23" xfId="2" applyNumberFormat="1" applyFont="1" applyBorder="1" applyAlignment="1">
      <alignment horizontal="center" vertical="center" wrapText="1"/>
    </xf>
    <xf numFmtId="4" fontId="89" fillId="0" borderId="82" xfId="2" applyNumberFormat="1" applyFont="1" applyBorder="1" applyAlignment="1">
      <alignment horizontal="center" vertical="center" wrapText="1"/>
    </xf>
    <xf numFmtId="4" fontId="89" fillId="0" borderId="24" xfId="2" applyNumberFormat="1" applyFont="1" applyBorder="1" applyAlignment="1">
      <alignment horizontal="center" vertical="center" wrapText="1"/>
    </xf>
    <xf numFmtId="4" fontId="89" fillId="0" borderId="83" xfId="2" applyNumberFormat="1" applyFont="1" applyBorder="1" applyAlignment="1">
      <alignment horizontal="center" vertical="center" wrapText="1"/>
    </xf>
    <xf numFmtId="0" fontId="65" fillId="0" borderId="46" xfId="2" applyFont="1" applyAlignment="1">
      <alignment horizontal="right"/>
    </xf>
    <xf numFmtId="0" fontId="65" fillId="0" borderId="87" xfId="2" applyFont="1" applyBorder="1" applyAlignment="1">
      <alignment horizontal="right"/>
    </xf>
    <xf numFmtId="0" fontId="36" fillId="8" borderId="57" xfId="0" applyFont="1" applyFill="1" applyBorder="1" applyAlignment="1">
      <alignment horizontal="left" vertical="center" wrapText="1"/>
    </xf>
    <xf numFmtId="49" fontId="19" fillId="8" borderId="57" xfId="0" applyNumberFormat="1" applyFont="1" applyFill="1" applyBorder="1" applyAlignment="1">
      <alignment horizontal="center" vertical="center"/>
    </xf>
    <xf numFmtId="0" fontId="36" fillId="8" borderId="57" xfId="0" applyFont="1" applyFill="1" applyBorder="1" applyAlignment="1">
      <alignment vertical="center"/>
    </xf>
    <xf numFmtId="49" fontId="19" fillId="8" borderId="60" xfId="0" applyNumberFormat="1" applyFont="1" applyFill="1" applyBorder="1" applyAlignment="1">
      <alignment horizontal="center" vertical="center"/>
    </xf>
    <xf numFmtId="49" fontId="19" fillId="8" borderId="58" xfId="0" applyNumberFormat="1" applyFont="1" applyFill="1" applyBorder="1" applyAlignment="1">
      <alignment horizontal="center" vertical="center"/>
    </xf>
    <xf numFmtId="0" fontId="36" fillId="8" borderId="60" xfId="0" applyFont="1" applyFill="1" applyBorder="1" applyAlignment="1">
      <alignment horizontal="left" vertical="center" wrapText="1"/>
    </xf>
    <xf numFmtId="0" fontId="36" fillId="8" borderId="58" xfId="0" applyFont="1" applyFill="1" applyBorder="1" applyAlignment="1">
      <alignment horizontal="left" vertical="center" wrapText="1"/>
    </xf>
    <xf numFmtId="0" fontId="36" fillId="8" borderId="57" xfId="0" applyFont="1" applyFill="1" applyBorder="1" applyAlignment="1">
      <alignment vertical="center" wrapText="1"/>
    </xf>
    <xf numFmtId="0" fontId="42" fillId="8" borderId="57" xfId="0" applyFont="1" applyFill="1" applyBorder="1" applyAlignment="1">
      <alignment horizontal="left" vertical="center" wrapText="1"/>
    </xf>
    <xf numFmtId="0" fontId="47" fillId="8" borderId="60" xfId="0" applyFont="1" applyFill="1" applyBorder="1"/>
    <xf numFmtId="0" fontId="47" fillId="8" borderId="58" xfId="0" applyFont="1" applyFill="1" applyBorder="1"/>
    <xf numFmtId="0" fontId="35" fillId="0" borderId="57" xfId="0" applyFont="1" applyBorder="1" applyAlignment="1">
      <alignment horizontal="left" vertical="center" wrapText="1"/>
    </xf>
    <xf numFmtId="0" fontId="110" fillId="0" borderId="60" xfId="0" applyFont="1" applyBorder="1"/>
    <xf numFmtId="0" fontId="110" fillId="0" borderId="58" xfId="0" applyFont="1" applyBorder="1"/>
    <xf numFmtId="0" fontId="19" fillId="0" borderId="57" xfId="0" applyFont="1" applyBorder="1" applyAlignment="1">
      <alignment horizontal="left" vertical="center"/>
    </xf>
    <xf numFmtId="0" fontId="18" fillId="0" borderId="60" xfId="0" applyFont="1" applyBorder="1"/>
    <xf numFmtId="0" fontId="18" fillId="0" borderId="58" xfId="0" applyFont="1" applyBorder="1"/>
    <xf numFmtId="0" fontId="42" fillId="0" borderId="57" xfId="0" applyFont="1" applyBorder="1" applyAlignment="1">
      <alignment vertical="center"/>
    </xf>
    <xf numFmtId="0" fontId="19" fillId="0" borderId="57" xfId="0" applyFont="1" applyBorder="1" applyAlignment="1">
      <alignment vertical="center" wrapText="1"/>
    </xf>
    <xf numFmtId="0" fontId="19" fillId="8" borderId="60" xfId="0" applyFont="1" applyFill="1" applyBorder="1" applyAlignment="1">
      <alignment horizontal="left" vertical="center" wrapText="1"/>
    </xf>
    <xf numFmtId="0" fontId="19" fillId="8" borderId="58" xfId="0" applyFont="1" applyFill="1" applyBorder="1" applyAlignment="1">
      <alignment horizontal="left" vertical="center" wrapText="1"/>
    </xf>
    <xf numFmtId="0" fontId="19" fillId="0" borderId="57" xfId="0" applyFont="1" applyBorder="1" applyAlignment="1">
      <alignment horizontal="left" vertical="center" wrapText="1"/>
    </xf>
    <xf numFmtId="0" fontId="19" fillId="0" borderId="60" xfId="0" applyFont="1" applyBorder="1" applyAlignment="1">
      <alignment horizontal="left" vertical="center" wrapText="1"/>
    </xf>
    <xf numFmtId="0" fontId="19" fillId="0" borderId="58" xfId="0" applyFont="1" applyBorder="1" applyAlignment="1">
      <alignment horizontal="left" vertical="center" wrapText="1"/>
    </xf>
    <xf numFmtId="0" fontId="94" fillId="0" borderId="46" xfId="2" applyFont="1" applyAlignment="1">
      <alignment horizontal="right" vertical="center" wrapText="1"/>
    </xf>
    <xf numFmtId="0" fontId="39" fillId="0" borderId="46" xfId="2" applyFont="1" applyAlignment="1">
      <alignment horizontal="right" vertical="center" wrapText="1"/>
    </xf>
    <xf numFmtId="0" fontId="39" fillId="0" borderId="46" xfId="2" applyFont="1" applyAlignment="1">
      <alignment horizontal="center" vertical="center" wrapText="1"/>
    </xf>
    <xf numFmtId="0" fontId="19" fillId="0" borderId="66" xfId="2" applyFont="1" applyBorder="1" applyAlignment="1">
      <alignment horizontal="center" vertical="center" wrapText="1"/>
    </xf>
    <xf numFmtId="0" fontId="19" fillId="0" borderId="89" xfId="2" applyFont="1" applyBorder="1" applyAlignment="1">
      <alignment horizontal="center" vertical="center" wrapText="1"/>
    </xf>
    <xf numFmtId="0" fontId="19" fillId="0" borderId="90" xfId="2" applyFont="1" applyBorder="1" applyAlignment="1">
      <alignment horizontal="center" vertical="center" wrapText="1"/>
    </xf>
    <xf numFmtId="0" fontId="19" fillId="0" borderId="67" xfId="2" applyFont="1" applyBorder="1" applyAlignment="1">
      <alignment horizontal="center" vertical="center" wrapText="1"/>
    </xf>
    <xf numFmtId="0" fontId="43" fillId="0" borderId="62" xfId="2" applyFont="1" applyBorder="1" applyAlignment="1">
      <alignment horizontal="center" vertical="center" wrapText="1"/>
    </xf>
    <xf numFmtId="0" fontId="43" fillId="0" borderId="63" xfId="2" applyFont="1" applyBorder="1" applyAlignment="1">
      <alignment horizontal="center" vertical="center" wrapText="1"/>
    </xf>
    <xf numFmtId="0" fontId="43" fillId="0" borderId="64" xfId="2" applyFont="1" applyBorder="1" applyAlignment="1">
      <alignment horizontal="center" vertical="center" wrapText="1"/>
    </xf>
    <xf numFmtId="0" fontId="43" fillId="0" borderId="66" xfId="2" applyFont="1" applyBorder="1" applyAlignment="1">
      <alignment horizontal="left" vertical="center" wrapText="1"/>
    </xf>
    <xf numFmtId="0" fontId="42" fillId="0" borderId="66" xfId="2" applyFont="1" applyBorder="1" applyAlignment="1">
      <alignment horizontal="center" vertical="center" wrapText="1"/>
    </xf>
    <xf numFmtId="4" fontId="42" fillId="0" borderId="66" xfId="2" applyNumberFormat="1" applyFont="1" applyBorder="1" applyAlignment="1">
      <alignment horizontal="center" vertical="center" wrapText="1"/>
    </xf>
    <xf numFmtId="0" fontId="19" fillId="0" borderId="66" xfId="2" applyFont="1" applyBorder="1" applyAlignment="1">
      <alignment horizontal="left" vertical="center" wrapText="1"/>
    </xf>
    <xf numFmtId="0" fontId="96" fillId="0" borderId="66" xfId="3" applyFont="1" applyBorder="1" applyAlignment="1">
      <alignment horizontal="center" vertical="center" wrapText="1"/>
    </xf>
    <xf numFmtId="0" fontId="36" fillId="0" borderId="66" xfId="2" applyBorder="1" applyAlignment="1">
      <alignment horizontal="center" vertical="center" wrapText="1"/>
    </xf>
    <xf numFmtId="4" fontId="19" fillId="0" borderId="66" xfId="2" applyNumberFormat="1" applyFont="1" applyBorder="1" applyAlignment="1">
      <alignment horizontal="center" vertical="center" wrapText="1"/>
    </xf>
    <xf numFmtId="0" fontId="36" fillId="0" borderId="66" xfId="2" applyBorder="1" applyAlignment="1">
      <alignment horizontal="left" vertical="center" wrapText="1"/>
    </xf>
    <xf numFmtId="0" fontId="19" fillId="0" borderId="66" xfId="3" applyFont="1" applyBorder="1" applyAlignment="1">
      <alignment horizontal="center" vertical="center" wrapText="1"/>
    </xf>
    <xf numFmtId="0" fontId="36" fillId="0" borderId="67" xfId="2" applyBorder="1" applyAlignment="1">
      <alignment horizontal="center" vertical="center" wrapText="1"/>
    </xf>
    <xf numFmtId="0" fontId="36" fillId="0" borderId="91" xfId="2" applyBorder="1" applyAlignment="1">
      <alignment horizontal="center" vertical="center" wrapText="1"/>
    </xf>
    <xf numFmtId="0" fontId="36" fillId="0" borderId="92" xfId="2" applyBorder="1" applyAlignment="1">
      <alignment horizontal="center" vertical="center" wrapText="1"/>
    </xf>
    <xf numFmtId="0" fontId="36" fillId="0" borderId="93" xfId="2" applyBorder="1" applyAlignment="1">
      <alignment horizontal="center" vertical="center" wrapText="1"/>
    </xf>
    <xf numFmtId="0" fontId="96" fillId="0" borderId="66" xfId="3" applyFont="1" applyBorder="1" applyAlignment="1">
      <alignment horizontal="left" vertical="center" wrapText="1"/>
    </xf>
    <xf numFmtId="0" fontId="100" fillId="0" borderId="66" xfId="3" applyFont="1" applyBorder="1" applyAlignment="1">
      <alignment vertical="center" wrapText="1"/>
    </xf>
    <xf numFmtId="0" fontId="43" fillId="0" borderId="66" xfId="2" applyFont="1" applyBorder="1" applyAlignment="1">
      <alignment vertical="center" wrapText="1"/>
    </xf>
    <xf numFmtId="0" fontId="39" fillId="0" borderId="66" xfId="2" applyFont="1" applyBorder="1" applyAlignment="1">
      <alignment horizontal="center" vertical="center" wrapText="1"/>
    </xf>
    <xf numFmtId="0" fontId="96" fillId="0" borderId="66" xfId="3" applyFont="1" applyBorder="1" applyAlignment="1">
      <alignment vertical="center" wrapText="1"/>
    </xf>
    <xf numFmtId="0" fontId="36" fillId="0" borderId="66" xfId="2" applyBorder="1" applyAlignment="1">
      <alignment vertical="center" wrapText="1"/>
    </xf>
    <xf numFmtId="171" fontId="19" fillId="0" borderId="66" xfId="2" applyNumberFormat="1" applyFont="1" applyBorder="1" applyAlignment="1">
      <alignment horizontal="center" vertical="center" wrapText="1"/>
    </xf>
    <xf numFmtId="0" fontId="102" fillId="0" borderId="66" xfId="3" applyFont="1" applyBorder="1" applyAlignment="1">
      <alignment horizontal="left" vertical="center" wrapText="1"/>
    </xf>
    <xf numFmtId="0" fontId="36" fillId="0" borderId="66" xfId="3" applyFont="1" applyBorder="1" applyAlignment="1">
      <alignment horizontal="left" vertical="center" wrapText="1"/>
    </xf>
    <xf numFmtId="0" fontId="36" fillId="0" borderId="66" xfId="3" applyFont="1" applyBorder="1" applyAlignment="1">
      <alignment horizontal="center" vertical="center" wrapText="1"/>
    </xf>
    <xf numFmtId="0" fontId="102" fillId="0" borderId="94" xfId="3" applyFont="1" applyBorder="1" applyAlignment="1">
      <alignment horizontal="left" vertical="center" wrapText="1"/>
    </xf>
    <xf numFmtId="0" fontId="96" fillId="0" borderId="94" xfId="3" applyFont="1" applyBorder="1" applyAlignment="1">
      <alignment horizontal="center" vertical="center" wrapText="1"/>
    </xf>
    <xf numFmtId="0" fontId="36" fillId="0" borderId="94" xfId="2" applyBorder="1" applyAlignment="1">
      <alignment horizontal="center" vertical="center" wrapText="1"/>
    </xf>
    <xf numFmtId="4" fontId="19" fillId="0" borderId="94" xfId="2" applyNumberFormat="1" applyFont="1" applyBorder="1" applyAlignment="1">
      <alignment horizontal="center" vertical="center" wrapText="1"/>
    </xf>
    <xf numFmtId="0" fontId="39" fillId="0" borderId="46" xfId="2" applyFont="1" applyAlignment="1">
      <alignment vertical="center" wrapText="1"/>
    </xf>
    <xf numFmtId="0" fontId="39" fillId="0" borderId="91" xfId="2" applyFont="1" applyBorder="1" applyAlignment="1">
      <alignment horizontal="center" vertical="center" wrapText="1"/>
    </xf>
    <xf numFmtId="0" fontId="39" fillId="0" borderId="92" xfId="2" applyFont="1" applyBorder="1" applyAlignment="1">
      <alignment horizontal="center" vertical="center" wrapText="1"/>
    </xf>
    <xf numFmtId="0" fontId="39" fillId="0" borderId="93" xfId="2" applyFont="1" applyBorder="1" applyAlignment="1">
      <alignment horizontal="center" vertical="center" wrapText="1"/>
    </xf>
    <xf numFmtId="4" fontId="19" fillId="0" borderId="46" xfId="2" applyNumberFormat="1" applyFont="1" applyAlignment="1">
      <alignment horizontal="center" vertical="center" wrapText="1"/>
    </xf>
    <xf numFmtId="171" fontId="19" fillId="0" borderId="46" xfId="2" applyNumberFormat="1" applyFont="1" applyAlignment="1">
      <alignment horizontal="center" vertical="center" wrapText="1"/>
    </xf>
    <xf numFmtId="0" fontId="19" fillId="0" borderId="46" xfId="2" applyFont="1" applyAlignment="1">
      <alignment horizontal="center" vertical="center" wrapText="1"/>
    </xf>
    <xf numFmtId="0" fontId="36" fillId="0" borderId="46" xfId="2" applyAlignment="1">
      <alignment vertical="center" wrapText="1"/>
    </xf>
    <xf numFmtId="0" fontId="36" fillId="0" borderId="95" xfId="2" applyBorder="1" applyAlignment="1">
      <alignment vertical="center" wrapText="1"/>
    </xf>
    <xf numFmtId="0" fontId="36" fillId="0" borderId="62" xfId="2" applyBorder="1" applyAlignment="1">
      <alignment horizontal="center" vertical="center" wrapText="1"/>
    </xf>
    <xf numFmtId="0" fontId="36" fillId="0" borderId="63" xfId="2" applyBorder="1" applyAlignment="1">
      <alignment horizontal="center" vertical="center" wrapText="1"/>
    </xf>
    <xf numFmtId="0" fontId="36" fillId="0" borderId="64" xfId="2" applyBorder="1" applyAlignment="1">
      <alignment horizontal="center" vertical="center" wrapText="1"/>
    </xf>
    <xf numFmtId="0" fontId="39" fillId="0" borderId="62" xfId="2" applyFont="1" applyBorder="1" applyAlignment="1">
      <alignment horizontal="center" vertical="center" wrapText="1"/>
    </xf>
    <xf numFmtId="0" fontId="39" fillId="0" borderId="63" xfId="2" applyFont="1" applyBorder="1" applyAlignment="1">
      <alignment horizontal="center" vertical="center" wrapText="1"/>
    </xf>
    <xf numFmtId="0" fontId="39" fillId="0" borderId="64" xfId="2" applyFont="1" applyBorder="1" applyAlignment="1">
      <alignment horizontal="center" vertical="center" wrapText="1"/>
    </xf>
    <xf numFmtId="4" fontId="39" fillId="0" borderId="46" xfId="2" applyNumberFormat="1" applyFont="1" applyAlignment="1">
      <alignment horizontal="center" vertical="center" wrapText="1"/>
    </xf>
    <xf numFmtId="4" fontId="42" fillId="0" borderId="46" xfId="2" applyNumberFormat="1" applyFont="1" applyAlignment="1">
      <alignment horizontal="center" vertical="center" wrapText="1"/>
    </xf>
    <xf numFmtId="9" fontId="36" fillId="0" borderId="46" xfId="2" applyNumberFormat="1" applyAlignment="1">
      <alignment horizontal="center" vertical="center" wrapText="1"/>
    </xf>
    <xf numFmtId="0" fontId="36" fillId="0" borderId="46" xfId="2" applyAlignment="1">
      <alignment horizontal="center" vertical="center" wrapText="1"/>
    </xf>
    <xf numFmtId="0" fontId="71" fillId="0" borderId="46" xfId="4" applyFont="1" applyAlignment="1">
      <alignment horizontal="left" vertical="center" wrapText="1"/>
    </xf>
    <xf numFmtId="0" fontId="74" fillId="0" borderId="46" xfId="4" applyFont="1" applyAlignment="1">
      <alignment horizontal="right" vertical="center" wrapText="1"/>
    </xf>
    <xf numFmtId="0" fontId="2" fillId="0" borderId="46" xfId="4" applyFont="1" applyAlignment="1">
      <alignment horizontal="right" vertical="center" wrapText="1"/>
    </xf>
    <xf numFmtId="0" fontId="56" fillId="0" borderId="46" xfId="4" applyFont="1" applyAlignment="1">
      <alignment horizontal="right" vertical="center"/>
    </xf>
    <xf numFmtId="0" fontId="67" fillId="0" borderId="46" xfId="4" applyFont="1" applyAlignment="1">
      <alignment horizontal="center" vertical="center" wrapText="1"/>
    </xf>
    <xf numFmtId="0" fontId="66" fillId="0" borderId="46" xfId="4" applyFont="1" applyAlignment="1">
      <alignment horizontal="left" vertical="center" wrapText="1"/>
    </xf>
    <xf numFmtId="4" fontId="69" fillId="0" borderId="62" xfId="4" applyNumberFormat="1" applyFont="1" applyBorder="1" applyAlignment="1">
      <alignment horizontal="center" vertical="center" wrapText="1"/>
    </xf>
    <xf numFmtId="4" fontId="69" fillId="0" borderId="64" xfId="4" applyNumberFormat="1" applyFont="1" applyBorder="1" applyAlignment="1">
      <alignment horizontal="center" vertical="center" wrapText="1"/>
    </xf>
    <xf numFmtId="4" fontId="69" fillId="0" borderId="89" xfId="4" applyNumberFormat="1" applyFont="1" applyBorder="1" applyAlignment="1">
      <alignment horizontal="center" vertical="center" wrapText="1"/>
    </xf>
    <xf numFmtId="4" fontId="69" fillId="0" borderId="67" xfId="4" applyNumberFormat="1" applyFont="1" applyBorder="1" applyAlignment="1">
      <alignment horizontal="center" vertical="center" wrapText="1"/>
    </xf>
    <xf numFmtId="4" fontId="68" fillId="10" borderId="62" xfId="4" applyNumberFormat="1" applyFont="1" applyFill="1" applyBorder="1" applyAlignment="1">
      <alignment horizontal="center" vertical="center" wrapText="1"/>
    </xf>
    <xf numFmtId="4" fontId="68" fillId="10" borderId="63" xfId="4" applyNumberFormat="1" applyFont="1" applyFill="1" applyBorder="1" applyAlignment="1">
      <alignment horizontal="center" vertical="center" wrapText="1"/>
    </xf>
    <xf numFmtId="4" fontId="68" fillId="10" borderId="64" xfId="4" applyNumberFormat="1" applyFont="1" applyFill="1" applyBorder="1" applyAlignment="1">
      <alignment horizontal="center" vertical="center" wrapText="1"/>
    </xf>
    <xf numFmtId="0" fontId="65" fillId="0" borderId="62" xfId="4" applyFont="1" applyBorder="1" applyAlignment="1">
      <alignment horizontal="right" wrapText="1"/>
    </xf>
    <xf numFmtId="0" fontId="65" fillId="0" borderId="63" xfId="4" applyFont="1" applyBorder="1" applyAlignment="1">
      <alignment horizontal="right" wrapText="1"/>
    </xf>
    <xf numFmtId="0" fontId="65" fillId="0" borderId="64" xfId="4" applyFont="1" applyBorder="1" applyAlignment="1">
      <alignment horizontal="right" wrapText="1"/>
    </xf>
    <xf numFmtId="0" fontId="65" fillId="10" borderId="62" xfId="4" applyFont="1" applyFill="1" applyBorder="1" applyAlignment="1">
      <alignment horizontal="right" wrapText="1"/>
    </xf>
    <xf numFmtId="0" fontId="65" fillId="10" borderId="63" xfId="4" applyFont="1" applyFill="1" applyBorder="1" applyAlignment="1">
      <alignment horizontal="right" wrapText="1"/>
    </xf>
    <xf numFmtId="0" fontId="65" fillId="10" borderId="64" xfId="4" applyFont="1" applyFill="1" applyBorder="1" applyAlignment="1">
      <alignment horizontal="right" wrapText="1"/>
    </xf>
    <xf numFmtId="49" fontId="68" fillId="0" borderId="89" xfId="4" applyNumberFormat="1" applyFont="1" applyBorder="1" applyAlignment="1">
      <alignment horizontal="center" vertical="center" wrapText="1"/>
    </xf>
    <xf numFmtId="49" fontId="68" fillId="0" borderId="67" xfId="4" applyNumberFormat="1" applyFont="1" applyBorder="1" applyAlignment="1">
      <alignment horizontal="center" vertical="center" wrapText="1"/>
    </xf>
    <xf numFmtId="4" fontId="68" fillId="0" borderId="89" xfId="4" applyNumberFormat="1" applyFont="1" applyBorder="1" applyAlignment="1">
      <alignment horizontal="center" vertical="center" wrapText="1"/>
    </xf>
    <xf numFmtId="4" fontId="68" fillId="0" borderId="67" xfId="4" applyNumberFormat="1" applyFont="1" applyBorder="1" applyAlignment="1">
      <alignment horizontal="center" vertical="center" wrapText="1"/>
    </xf>
    <xf numFmtId="0" fontId="56" fillId="0" borderId="46" xfId="4" applyFont="1" applyAlignment="1">
      <alignment horizontal="right" vertical="center" wrapText="1"/>
    </xf>
    <xf numFmtId="0" fontId="106" fillId="0" borderId="46" xfId="4" applyFont="1" applyAlignment="1">
      <alignment horizontal="right" vertical="center" wrapText="1"/>
    </xf>
    <xf numFmtId="0" fontId="106" fillId="0" borderId="46" xfId="4" applyFont="1" applyAlignment="1">
      <alignment horizontal="right" vertical="center"/>
    </xf>
    <xf numFmtId="0" fontId="108" fillId="7" borderId="46" xfId="4" applyFont="1" applyFill="1" applyAlignment="1">
      <alignment horizontal="center" vertical="center"/>
    </xf>
    <xf numFmtId="0" fontId="56" fillId="0" borderId="46" xfId="4" applyFont="1" applyAlignment="1">
      <alignment horizontal="center" vertical="center" wrapText="1"/>
    </xf>
    <xf numFmtId="0" fontId="42" fillId="0" borderId="66" xfId="4" applyFont="1" applyBorder="1" applyAlignment="1">
      <alignment horizontal="center" vertical="center" wrapText="1"/>
    </xf>
    <xf numFmtId="0" fontId="56" fillId="0" borderId="46" xfId="4" applyFont="1" applyAlignment="1">
      <alignment horizontal="left" vertical="center" wrapText="1"/>
    </xf>
    <xf numFmtId="0" fontId="56" fillId="0" borderId="46" xfId="4" applyFont="1" applyAlignment="1">
      <alignment horizontal="left" vertical="center"/>
    </xf>
    <xf numFmtId="0" fontId="42" fillId="0" borderId="62" xfId="4" applyFont="1" applyBorder="1" applyAlignment="1">
      <alignment horizontal="center" vertical="center" wrapText="1"/>
    </xf>
    <xf numFmtId="0" fontId="42" fillId="0" borderId="62" xfId="4" applyFont="1" applyBorder="1" applyAlignment="1">
      <alignment horizontal="left" vertical="center" wrapText="1"/>
    </xf>
    <xf numFmtId="0" fontId="42" fillId="0" borderId="63" xfId="4" applyFont="1" applyBorder="1" applyAlignment="1">
      <alignment horizontal="left" vertical="center" wrapText="1"/>
    </xf>
    <xf numFmtId="0" fontId="55" fillId="0" borderId="67" xfId="4" applyBorder="1" applyAlignment="1">
      <alignment horizontal="center" vertical="center"/>
    </xf>
    <xf numFmtId="0" fontId="55" fillId="0" borderId="66" xfId="4" applyBorder="1" applyAlignment="1">
      <alignment horizontal="center" vertical="center"/>
    </xf>
    <xf numFmtId="0" fontId="36" fillId="0" borderId="66" xfId="4" applyFont="1" applyBorder="1" applyAlignment="1">
      <alignment horizontal="center" vertical="center"/>
    </xf>
  </cellXfs>
  <cellStyles count="5">
    <cellStyle name="Обычный" xfId="0" builtinId="0"/>
    <cellStyle name="Обычный 2" xfId="4" xr:uid="{385DBAB3-122D-4590-A4DA-D346F485B9AA}"/>
    <cellStyle name="Обычный 2 2" xfId="3" xr:uid="{0EBA1F89-72A1-4ED2-BEF9-4376188A83C3}"/>
    <cellStyle name="Обычный 3" xfId="2" xr:uid="{C41BC4A2-324B-42D9-8834-1A6F40EA7590}"/>
    <cellStyle name="Финансовый" xfId="1" builtinId="3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2;&#1089;-6&#1072;,&#1058;&#1077;&#1088;&#1084;&#1086;&#1089;&#1090;&#1072;&#1090;_19-07%20-&#1057;&#1055;5%20&#1085;&#1072;%2017.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45;&#1074;&#1075;&#1077;&#1085;&#1080;&#1103;/&#1044;&#1083;&#1103;%20&#1040;&#1085;&#1076;&#1088;&#1077;&#1103;/&#1086;&#1090;%20&#1053;&#1072;&#1089;&#1090;&#1080;/18.10%20&#1058;&#1077;&#1088;&#1084;&#1086;&#1089;&#1090;&#1072;&#1090;%20&#1082;&#1089;-2,3,&#1082;&#1089;-6&#1072;_&#1056;&#1040;&#1041;&#1054;&#1058;&#1040;&#1045;&#1052;%20&#1058;&#1054;&#1051;&#1068;&#1050;&#1054;%20&#1057;%20&#1069;&#1058;&#1048;&#1052;%20&#1060;&#1040;&#1049;&#1051;&#1054;&#105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6 по Дог"/>
      <sheetName val="изм. 2 к ДС1"/>
      <sheetName val="изм. 2 нов. ДС3"/>
      <sheetName val="изм. 2 нов. ДС4"/>
      <sheetName val="кс-6 на ДС"/>
    </sheetNames>
    <sheetDataSet>
      <sheetData sheetId="0" refreshError="1">
        <row r="43">
          <cell r="I43">
            <v>4903550.4000000004</v>
          </cell>
        </row>
      </sheetData>
      <sheetData sheetId="1" refreshError="1">
        <row r="96">
          <cell r="AD96">
            <v>6841666.9560000002</v>
          </cell>
        </row>
      </sheetData>
      <sheetData sheetId="2" refreshError="1">
        <row r="25">
          <cell r="I25">
            <v>1285430.196</v>
          </cell>
        </row>
      </sheetData>
      <sheetData sheetId="3" refreshError="1">
        <row r="34">
          <cell r="I34">
            <v>3549486.5352800004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№1"/>
      <sheetName val="кс-3№2"/>
      <sheetName val="кс-3№3"/>
      <sheetName val="кс-2№1"/>
      <sheetName val="кс2 №2"/>
      <sheetName val="кс3 №5"/>
      <sheetName val="кс2 №3"/>
      <sheetName val="кс2 №4 "/>
      <sheetName val="кс2 №5 "/>
      <sheetName val="кс2 №6 "/>
      <sheetName val="кс-3№4"/>
      <sheetName val="кс-6 ДС1"/>
      <sheetName val="кс-6 ДС4"/>
      <sheetName val="нов. ДС4"/>
      <sheetName val="нов. ДС 3"/>
      <sheetName val="кс2 №7 к кс3 №5"/>
      <sheetName val="кс2 №8 к кс3 №5"/>
      <sheetName val="кс2 №9 к кс3 №5"/>
      <sheetName val="кс6 по Дог"/>
      <sheetName val="изм. 2 к ДС1"/>
      <sheetName val="изм. 2 нов. ДС3"/>
      <sheetName val="изм. 2 нов. ДС4"/>
      <sheetName val="кс2 №10 к кс3№6"/>
      <sheetName val="кс3 №6"/>
      <sheetName val="кс2 №11 к кс3№7"/>
      <sheetName val="кс2 №12 к кс3№7"/>
      <sheetName val="кс2 №13 к кс3 №7"/>
      <sheetName val="кс3 №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7">
          <cell r="AF47">
            <v>2322813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40">
          <cell r="AF40">
            <v>335550.5</v>
          </cell>
        </row>
        <row r="42">
          <cell r="AF42">
            <v>402660.6</v>
          </cell>
        </row>
      </sheetData>
      <sheetData sheetId="16">
        <row r="43">
          <cell r="AF43">
            <v>347820.9</v>
          </cell>
        </row>
        <row r="45">
          <cell r="AF45">
            <v>417385.08</v>
          </cell>
        </row>
      </sheetData>
      <sheetData sheetId="17">
        <row r="35">
          <cell r="AF35">
            <v>155250</v>
          </cell>
        </row>
        <row r="37">
          <cell r="AF37">
            <v>186300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Q100"/>
  <sheetViews>
    <sheetView topLeftCell="A20" workbookViewId="0"/>
  </sheetViews>
  <sheetFormatPr defaultColWidth="14.42578125" defaultRowHeight="15" customHeight="1"/>
  <cols>
    <col min="1" max="1" width="6.28515625" customWidth="1"/>
    <col min="2" max="2" width="10.42578125" customWidth="1"/>
    <col min="3" max="3" width="22.5703125" customWidth="1"/>
    <col min="4" max="4" width="18.85546875" customWidth="1"/>
    <col min="5" max="5" width="12.85546875" customWidth="1"/>
    <col min="6" max="6" width="15.42578125" customWidth="1"/>
    <col min="7" max="7" width="15.5703125" customWidth="1"/>
    <col min="8" max="8" width="16.85546875" customWidth="1"/>
    <col min="9" max="9" width="6.42578125" customWidth="1"/>
    <col min="10" max="10" width="10.85546875" customWidth="1"/>
    <col min="11" max="11" width="15.5703125" customWidth="1"/>
    <col min="12" max="12" width="15.85546875" customWidth="1"/>
    <col min="13" max="13" width="8.140625" customWidth="1"/>
    <col min="14" max="14" width="14.7109375" customWidth="1"/>
    <col min="15" max="15" width="14" customWidth="1"/>
    <col min="16" max="16" width="14.28515625" customWidth="1"/>
    <col min="17" max="17" width="9" customWidth="1"/>
  </cols>
  <sheetData>
    <row r="1" spans="1:17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</row>
    <row r="2" spans="1:17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</row>
    <row r="3" spans="1:17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</row>
    <row r="4" spans="1:17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</row>
    <row r="5" spans="1:17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</row>
    <row r="6" spans="1:17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</row>
    <row r="7" spans="1:17" ht="25.5" customHeight="1">
      <c r="A7" s="9" t="s">
        <v>6</v>
      </c>
      <c r="B7" s="1"/>
      <c r="C7" s="722"/>
      <c r="D7" s="717"/>
      <c r="E7" s="717"/>
      <c r="F7" s="717"/>
      <c r="G7" s="7"/>
      <c r="H7" s="10"/>
      <c r="I7" s="1"/>
      <c r="J7" s="4"/>
      <c r="K7" s="4"/>
      <c r="L7" s="4"/>
      <c r="M7" s="4"/>
      <c r="N7" s="1"/>
      <c r="O7" s="1"/>
      <c r="P7" s="1"/>
      <c r="Q7" s="1"/>
    </row>
    <row r="8" spans="1:17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</row>
    <row r="9" spans="1:17" ht="47.25" customHeight="1">
      <c r="A9" s="9" t="s">
        <v>7</v>
      </c>
      <c r="B9" s="13"/>
      <c r="C9" s="723" t="s">
        <v>8</v>
      </c>
      <c r="D9" s="717"/>
      <c r="E9" s="717"/>
      <c r="F9" s="717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</row>
    <row r="10" spans="1:17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</row>
    <row r="11" spans="1:17" ht="49.5" customHeight="1">
      <c r="A11" s="9" t="s">
        <v>10</v>
      </c>
      <c r="B11" s="13"/>
      <c r="C11" s="723" t="s">
        <v>11</v>
      </c>
      <c r="D11" s="717"/>
      <c r="E11" s="717"/>
      <c r="F11" s="717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</row>
    <row r="12" spans="1:17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</row>
    <row r="13" spans="1:17" ht="42" hidden="1" customHeight="1">
      <c r="A13" s="9" t="s">
        <v>12</v>
      </c>
      <c r="B13" s="13"/>
      <c r="C13" s="722" t="s">
        <v>13</v>
      </c>
      <c r="D13" s="717"/>
      <c r="E13" s="717"/>
      <c r="F13" s="717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</row>
    <row r="14" spans="1:17" ht="36.75" customHeight="1">
      <c r="A14" s="14" t="s">
        <v>14</v>
      </c>
      <c r="B14" s="13"/>
      <c r="C14" s="722" t="s">
        <v>15</v>
      </c>
      <c r="D14" s="717"/>
      <c r="E14" s="717"/>
      <c r="F14" s="717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</row>
    <row r="15" spans="1:17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</row>
    <row r="16" spans="1:17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</row>
    <row r="17" spans="1:17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</row>
    <row r="18" spans="1:17" ht="15" customHeigh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</row>
    <row r="19" spans="1:17" ht="15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25</v>
      </c>
      <c r="I19" s="2"/>
      <c r="J19" s="2"/>
      <c r="K19" s="2"/>
      <c r="L19" s="2"/>
      <c r="M19" s="2"/>
      <c r="N19" s="2"/>
      <c r="O19" s="2"/>
      <c r="P19" s="2"/>
      <c r="Q19" s="2"/>
    </row>
    <row r="20" spans="1:17" ht="15" customHeight="1">
      <c r="A20" s="2"/>
      <c r="B20" s="2"/>
      <c r="C20" s="21"/>
      <c r="D20" s="22"/>
      <c r="E20" s="2"/>
      <c r="F20" s="2"/>
      <c r="G20" s="18" t="s">
        <v>23</v>
      </c>
      <c r="H20" s="23">
        <v>45313</v>
      </c>
      <c r="I20" s="2"/>
      <c r="J20" s="2"/>
      <c r="K20" s="2"/>
      <c r="L20" s="2"/>
      <c r="M20" s="2"/>
      <c r="N20" s="2"/>
      <c r="O20" s="2"/>
      <c r="P20" s="2"/>
      <c r="Q20" s="2"/>
    </row>
    <row r="21" spans="1:17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</row>
    <row r="22" spans="1:17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</row>
    <row r="23" spans="1:17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</row>
    <row r="24" spans="1:17" ht="12" customHeight="1">
      <c r="A24" s="2"/>
      <c r="B24" s="2"/>
      <c r="C24" s="2"/>
      <c r="D24" s="26"/>
      <c r="E24" s="27" t="s">
        <v>27</v>
      </c>
      <c r="F24" s="28" t="s">
        <v>28</v>
      </c>
      <c r="G24" s="720" t="s">
        <v>29</v>
      </c>
      <c r="H24" s="721"/>
      <c r="I24" s="2"/>
      <c r="J24" s="12"/>
      <c r="K24" s="12"/>
      <c r="L24" s="12"/>
      <c r="M24" s="12"/>
      <c r="N24" s="2"/>
      <c r="O24" s="2"/>
      <c r="P24" s="2"/>
      <c r="Q24" s="2"/>
    </row>
    <row r="25" spans="1:17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</row>
    <row r="26" spans="1:17" ht="18" customHeight="1">
      <c r="A26" s="2"/>
      <c r="B26" s="2"/>
      <c r="C26" s="2"/>
      <c r="D26" s="1"/>
      <c r="E26" s="33">
        <v>1</v>
      </c>
      <c r="F26" s="34">
        <v>45371</v>
      </c>
      <c r="G26" s="35">
        <v>45267</v>
      </c>
      <c r="H26" s="34">
        <f>F26</f>
        <v>45371</v>
      </c>
      <c r="I26" s="36"/>
      <c r="J26" s="12"/>
      <c r="K26" s="12"/>
      <c r="L26" s="12"/>
      <c r="M26" s="12"/>
      <c r="N26" s="2"/>
      <c r="O26" s="2"/>
      <c r="P26" s="2"/>
      <c r="Q26" s="2"/>
    </row>
    <row r="27" spans="1:17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</row>
    <row r="28" spans="1:17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</row>
    <row r="29" spans="1:17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</row>
    <row r="30" spans="1:17" ht="20.25" customHeight="1">
      <c r="A30" s="40" t="s">
        <v>34</v>
      </c>
      <c r="B30" s="727" t="s">
        <v>35</v>
      </c>
      <c r="C30" s="712"/>
      <c r="D30" s="728"/>
      <c r="E30" s="41" t="s">
        <v>36</v>
      </c>
      <c r="F30" s="42" t="s">
        <v>37</v>
      </c>
      <c r="G30" s="43"/>
      <c r="H30" s="44"/>
      <c r="I30" s="1"/>
      <c r="J30" s="729" t="s">
        <v>38</v>
      </c>
      <c r="K30" s="709"/>
      <c r="L30" s="709"/>
      <c r="M30" s="709"/>
      <c r="N30" s="709"/>
      <c r="O30" s="45"/>
      <c r="P30" s="45"/>
      <c r="Q30" s="1"/>
    </row>
    <row r="31" spans="1:17" ht="22.5" customHeight="1">
      <c r="A31" s="46" t="s">
        <v>39</v>
      </c>
      <c r="B31" s="730" t="s">
        <v>40</v>
      </c>
      <c r="C31" s="709"/>
      <c r="D31" s="731"/>
      <c r="E31" s="47"/>
      <c r="F31" s="48" t="s">
        <v>41</v>
      </c>
      <c r="G31" s="49"/>
      <c r="H31" s="48" t="s">
        <v>42</v>
      </c>
      <c r="I31" s="1"/>
      <c r="J31" s="732" t="s">
        <v>43</v>
      </c>
      <c r="K31" s="709"/>
      <c r="L31" s="50"/>
      <c r="M31" s="51"/>
      <c r="N31" s="52"/>
      <c r="O31" s="53"/>
      <c r="P31" s="53"/>
      <c r="Q31" s="1"/>
    </row>
    <row r="32" spans="1:17" ht="17.25" customHeight="1">
      <c r="A32" s="46" t="s">
        <v>44</v>
      </c>
      <c r="B32" s="730"/>
      <c r="C32" s="709"/>
      <c r="D32" s="731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</row>
    <row r="33" spans="1:17" ht="12.75" customHeight="1">
      <c r="A33" s="58"/>
      <c r="B33" s="733"/>
      <c r="C33" s="717"/>
      <c r="D33" s="734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f>'кс-2№1'!AD36</f>
        <v>424000</v>
      </c>
      <c r="L33" s="63">
        <f>'кс-2№1'!AD38</f>
        <v>508800</v>
      </c>
      <c r="M33" s="64">
        <v>1</v>
      </c>
      <c r="N33" s="65">
        <v>1</v>
      </c>
      <c r="O33" s="45"/>
      <c r="P33" s="45"/>
      <c r="Q33" s="1"/>
    </row>
    <row r="34" spans="1:17" ht="12.75" customHeight="1">
      <c r="A34" s="66">
        <v>1</v>
      </c>
      <c r="B34" s="735">
        <v>2</v>
      </c>
      <c r="C34" s="736"/>
      <c r="D34" s="737"/>
      <c r="E34" s="66">
        <v>3</v>
      </c>
      <c r="F34" s="66">
        <v>4</v>
      </c>
      <c r="G34" s="66">
        <v>5</v>
      </c>
      <c r="H34" s="66">
        <v>6</v>
      </c>
      <c r="I34" s="1"/>
      <c r="J34" s="62"/>
      <c r="K34" s="67"/>
      <c r="L34" s="63"/>
      <c r="M34" s="64"/>
      <c r="N34" s="65"/>
      <c r="O34" s="53"/>
      <c r="P34" s="45"/>
      <c r="Q34" s="1"/>
    </row>
    <row r="35" spans="1:17" ht="27" customHeight="1">
      <c r="A35" s="68"/>
      <c r="B35" s="738" t="s">
        <v>56</v>
      </c>
      <c r="C35" s="739"/>
      <c r="D35" s="721"/>
      <c r="E35" s="69" t="s">
        <v>57</v>
      </c>
      <c r="F35" s="70">
        <f t="shared" ref="F35:H35" si="0">F36</f>
        <v>424000</v>
      </c>
      <c r="G35" s="70">
        <f t="shared" si="0"/>
        <v>424000</v>
      </c>
      <c r="H35" s="70">
        <f t="shared" si="0"/>
        <v>424000</v>
      </c>
      <c r="I35" s="4"/>
      <c r="J35" s="71"/>
      <c r="K35" s="72"/>
      <c r="L35" s="72"/>
      <c r="M35" s="73"/>
      <c r="N35" s="74"/>
      <c r="O35" s="53"/>
      <c r="P35" s="53"/>
      <c r="Q35" s="75"/>
    </row>
    <row r="36" spans="1:17" ht="18.75" customHeight="1">
      <c r="A36" s="76" t="s">
        <v>25</v>
      </c>
      <c r="B36" s="724" t="s">
        <v>58</v>
      </c>
      <c r="C36" s="725"/>
      <c r="D36" s="726"/>
      <c r="E36" s="58"/>
      <c r="F36" s="78">
        <f t="shared" ref="F36:G36" si="1">G36</f>
        <v>424000</v>
      </c>
      <c r="G36" s="79">
        <f t="shared" si="1"/>
        <v>424000</v>
      </c>
      <c r="H36" s="80">
        <f>K33</f>
        <v>424000</v>
      </c>
      <c r="I36" s="4"/>
      <c r="J36" s="81"/>
      <c r="K36" s="82"/>
      <c r="L36" s="82"/>
      <c r="M36" s="83"/>
      <c r="N36" s="84"/>
      <c r="O36" s="53"/>
      <c r="P36" s="85"/>
      <c r="Q36" s="1"/>
    </row>
    <row r="37" spans="1:17" ht="12.75" hidden="1" customHeight="1">
      <c r="A37" s="76" t="s">
        <v>59</v>
      </c>
      <c r="B37" s="724" t="s">
        <v>58</v>
      </c>
      <c r="C37" s="725"/>
      <c r="D37" s="726"/>
      <c r="E37" s="58"/>
      <c r="F37" s="78">
        <f t="shared" ref="F37:G37" si="2">G37</f>
        <v>0</v>
      </c>
      <c r="G37" s="79">
        <f t="shared" si="2"/>
        <v>0</v>
      </c>
      <c r="H37" s="86">
        <f t="shared" ref="H37:H38" si="3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</row>
    <row r="38" spans="1:17" ht="12.75" hidden="1" customHeight="1">
      <c r="A38" s="76" t="s">
        <v>60</v>
      </c>
      <c r="B38" s="724" t="s">
        <v>61</v>
      </c>
      <c r="C38" s="725"/>
      <c r="D38" s="726"/>
      <c r="E38" s="58"/>
      <c r="F38" s="78">
        <f t="shared" ref="F38:G38" si="4">G38</f>
        <v>0</v>
      </c>
      <c r="G38" s="79">
        <f t="shared" si="4"/>
        <v>0</v>
      </c>
      <c r="H38" s="86">
        <f t="shared" si="3"/>
        <v>0</v>
      </c>
      <c r="I38" s="4"/>
      <c r="J38" s="87"/>
      <c r="K38" s="88"/>
      <c r="L38" s="88"/>
      <c r="M38" s="89"/>
      <c r="N38" s="65"/>
      <c r="O38" s="708"/>
      <c r="P38" s="709"/>
      <c r="Q38" s="1"/>
    </row>
    <row r="39" spans="1:17" ht="12.75" hidden="1" customHeight="1">
      <c r="A39" s="76" t="s">
        <v>62</v>
      </c>
      <c r="B39" s="724" t="s">
        <v>63</v>
      </c>
      <c r="C39" s="725"/>
      <c r="D39" s="726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</row>
    <row r="40" spans="1:17" ht="12.75" hidden="1" customHeight="1">
      <c r="A40" s="76" t="s">
        <v>62</v>
      </c>
      <c r="B40" s="724" t="s">
        <v>64</v>
      </c>
      <c r="C40" s="725"/>
      <c r="D40" s="726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</row>
    <row r="41" spans="1:17" ht="12.75" hidden="1" customHeight="1">
      <c r="A41" s="76" t="s">
        <v>65</v>
      </c>
      <c r="B41" s="724" t="s">
        <v>66</v>
      </c>
      <c r="C41" s="725"/>
      <c r="D41" s="726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</row>
    <row r="42" spans="1:17" ht="14.25" customHeight="1">
      <c r="A42" s="90"/>
      <c r="B42" s="1"/>
      <c r="C42" s="1"/>
      <c r="D42" s="1"/>
      <c r="E42" s="718" t="s">
        <v>67</v>
      </c>
      <c r="F42" s="709"/>
      <c r="G42" s="709"/>
      <c r="H42" s="91">
        <f>H35</f>
        <v>424000</v>
      </c>
      <c r="I42" s="4"/>
      <c r="J42" s="87"/>
      <c r="K42" s="88"/>
      <c r="L42" s="88"/>
      <c r="M42" s="64"/>
      <c r="N42" s="64"/>
      <c r="O42" s="53"/>
      <c r="P42" s="85"/>
      <c r="Q42" s="1"/>
    </row>
    <row r="43" spans="1:17" ht="14.25" customHeight="1">
      <c r="A43" s="90"/>
      <c r="B43" s="1"/>
      <c r="C43" s="1"/>
      <c r="D43" s="1"/>
      <c r="E43" s="718" t="s">
        <v>68</v>
      </c>
      <c r="F43" s="709"/>
      <c r="G43" s="709"/>
      <c r="H43" s="91">
        <f>ROUND(H42*0.2,2)</f>
        <v>84800</v>
      </c>
      <c r="I43" s="4"/>
      <c r="J43" s="87"/>
      <c r="K43" s="88"/>
      <c r="L43" s="88"/>
      <c r="M43" s="89"/>
      <c r="N43" s="92"/>
      <c r="O43" s="53"/>
      <c r="P43" s="45"/>
      <c r="Q43" s="1"/>
    </row>
    <row r="44" spans="1:17" ht="14.25" customHeight="1">
      <c r="A44" s="90"/>
      <c r="B44" s="1"/>
      <c r="C44" s="1"/>
      <c r="D44" s="1"/>
      <c r="E44" s="718" t="s">
        <v>69</v>
      </c>
      <c r="F44" s="709"/>
      <c r="G44" s="709"/>
      <c r="H44" s="91">
        <f>H42+H43</f>
        <v>508800</v>
      </c>
      <c r="I44" s="4"/>
      <c r="J44" s="93"/>
      <c r="K44" s="94"/>
      <c r="L44" s="94"/>
      <c r="M44" s="95"/>
      <c r="N44" s="96"/>
      <c r="O44" s="45"/>
      <c r="P44" s="45"/>
      <c r="Q44" s="1"/>
    </row>
    <row r="45" spans="1:17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</row>
    <row r="46" spans="1:17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</row>
    <row r="47" spans="1:17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</row>
    <row r="48" spans="1:17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</row>
    <row r="49" spans="1:17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</row>
    <row r="50" spans="1:17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</row>
    <row r="51" spans="1:17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</row>
    <row r="52" spans="1:17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</row>
    <row r="53" spans="1:17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</row>
    <row r="54" spans="1:17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</row>
    <row r="55" spans="1:17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</row>
    <row r="56" spans="1:17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</row>
    <row r="57" spans="1:17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</row>
    <row r="58" spans="1:17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</row>
    <row r="59" spans="1:17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</row>
    <row r="60" spans="1:17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</row>
    <row r="61" spans="1:17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</row>
    <row r="62" spans="1:17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</row>
    <row r="63" spans="1:17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</row>
    <row r="64" spans="1:17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</row>
    <row r="65" spans="1:17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</row>
    <row r="66" spans="1:17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</row>
    <row r="67" spans="1:17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</row>
    <row r="68" spans="1:17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</row>
    <row r="69" spans="1:17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</row>
    <row r="70" spans="1:17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</row>
    <row r="71" spans="1:17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</row>
    <row r="72" spans="1:17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</row>
    <row r="73" spans="1:17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</row>
    <row r="74" spans="1:17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</row>
    <row r="75" spans="1:17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</row>
    <row r="76" spans="1:17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</row>
    <row r="77" spans="1:17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</row>
    <row r="78" spans="1:17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</row>
    <row r="79" spans="1:17" ht="13.5" hidden="1" customHeight="1">
      <c r="A79" s="1"/>
      <c r="B79" s="1"/>
      <c r="C79" s="1"/>
      <c r="D79" s="1"/>
      <c r="E79" s="1"/>
      <c r="F79" s="719" t="s">
        <v>93</v>
      </c>
      <c r="G79" s="709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</row>
    <row r="80" spans="1:17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</row>
    <row r="81" spans="1:17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356160</v>
      </c>
      <c r="I81" s="4"/>
      <c r="J81" s="93"/>
      <c r="K81" s="94"/>
      <c r="L81" s="94"/>
      <c r="M81" s="95"/>
      <c r="N81" s="95"/>
      <c r="O81" s="1"/>
      <c r="P81" s="1"/>
      <c r="Q81" s="1"/>
    </row>
    <row r="82" spans="1:17" ht="12.75" customHeight="1">
      <c r="A82" s="1"/>
      <c r="B82" s="1"/>
      <c r="C82" s="1"/>
      <c r="D82" s="1"/>
      <c r="E82" s="1" t="s">
        <v>95</v>
      </c>
      <c r="F82" s="37"/>
      <c r="G82" s="37"/>
      <c r="H82" s="91">
        <f>H44-H81</f>
        <v>152640</v>
      </c>
      <c r="I82" s="4"/>
      <c r="J82" s="148"/>
      <c r="K82" s="149"/>
      <c r="L82" s="149"/>
      <c r="M82" s="150"/>
      <c r="N82" s="150"/>
      <c r="O82" s="1"/>
      <c r="P82" s="1"/>
      <c r="Q82" s="1"/>
    </row>
    <row r="83" spans="1:17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25440</v>
      </c>
      <c r="I83" s="151"/>
      <c r="J83" s="152"/>
      <c r="K83" s="153">
        <f t="shared" ref="K83:L83" si="6">SUM(K33:K82)</f>
        <v>424000</v>
      </c>
      <c r="L83" s="153">
        <f t="shared" si="6"/>
        <v>508800</v>
      </c>
      <c r="M83" s="154"/>
      <c r="N83" s="154"/>
      <c r="O83" s="53">
        <f>F35-K83</f>
        <v>0</v>
      </c>
      <c r="P83" s="1"/>
      <c r="Q83" s="1"/>
    </row>
    <row r="84" spans="1:17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/>
      <c r="L84" s="4"/>
      <c r="M84" s="4"/>
      <c r="N84" s="4"/>
      <c r="O84" s="1"/>
      <c r="P84" s="1"/>
      <c r="Q84" s="1"/>
    </row>
    <row r="85" spans="1:17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</row>
    <row r="86" spans="1:17" ht="25.5" customHeight="1">
      <c r="A86" s="157" t="s">
        <v>7</v>
      </c>
      <c r="B86" s="157"/>
      <c r="C86" s="714" t="s">
        <v>98</v>
      </c>
      <c r="D86" s="709"/>
      <c r="E86" s="709"/>
      <c r="F86" s="716"/>
      <c r="G86" s="717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</row>
    <row r="87" spans="1:17" ht="9.75" customHeight="1">
      <c r="A87" s="158"/>
      <c r="B87" s="158"/>
      <c r="C87" s="710" t="s">
        <v>100</v>
      </c>
      <c r="D87" s="709"/>
      <c r="E87" s="709"/>
      <c r="F87" s="711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</row>
    <row r="88" spans="1:17" ht="15.75" customHeight="1">
      <c r="A88" s="163"/>
      <c r="B88" s="163"/>
      <c r="C88" s="163"/>
      <c r="D88" s="713"/>
      <c r="E88" s="709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</row>
    <row r="89" spans="1:17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</row>
    <row r="90" spans="1:17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</row>
    <row r="91" spans="1:17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</row>
    <row r="92" spans="1:17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</row>
    <row r="93" spans="1:17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</row>
    <row r="94" spans="1:17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</row>
    <row r="95" spans="1:17" ht="12.75" customHeight="1">
      <c r="A95" s="158"/>
      <c r="B95" s="158"/>
      <c r="C95" s="714"/>
      <c r="D95" s="709"/>
      <c r="E95" s="709"/>
      <c r="F95" s="715"/>
      <c r="G95" s="709"/>
      <c r="H95" s="158"/>
      <c r="I95" s="158"/>
      <c r="J95" s="161"/>
      <c r="K95" s="161"/>
      <c r="L95" s="161"/>
      <c r="M95" s="161"/>
      <c r="N95" s="158"/>
      <c r="O95" s="158"/>
      <c r="P95" s="158"/>
      <c r="Q95" s="158"/>
    </row>
    <row r="96" spans="1:17" ht="30" customHeight="1">
      <c r="A96" s="157" t="s">
        <v>10</v>
      </c>
      <c r="B96" s="165"/>
      <c r="C96" s="714" t="s">
        <v>104</v>
      </c>
      <c r="D96" s="709"/>
      <c r="E96" s="709"/>
      <c r="F96" s="716"/>
      <c r="G96" s="717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</row>
    <row r="97" spans="1:17" ht="12.75" customHeight="1">
      <c r="A97" s="158"/>
      <c r="B97" s="158"/>
      <c r="C97" s="158"/>
      <c r="D97" s="168" t="s">
        <v>100</v>
      </c>
      <c r="E97" s="163"/>
      <c r="F97" s="711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</row>
    <row r="98" spans="1:17" ht="12.75" customHeight="1">
      <c r="A98" s="158"/>
      <c r="B98" s="158"/>
      <c r="C98" s="158"/>
      <c r="D98" s="713" t="s">
        <v>106</v>
      </c>
      <c r="E98" s="709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</row>
    <row r="99" spans="1:17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</row>
    <row r="100" spans="1:17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</row>
  </sheetData>
  <mergeCells count="36">
    <mergeCell ref="B40:D40"/>
    <mergeCell ref="B41:D41"/>
    <mergeCell ref="B30:D30"/>
    <mergeCell ref="J30:N30"/>
    <mergeCell ref="B31:D31"/>
    <mergeCell ref="J31:K31"/>
    <mergeCell ref="B32:D32"/>
    <mergeCell ref="B33:D33"/>
    <mergeCell ref="B34:D34"/>
    <mergeCell ref="B35:D35"/>
    <mergeCell ref="B36:D36"/>
    <mergeCell ref="B37:D37"/>
    <mergeCell ref="B38:D38"/>
    <mergeCell ref="B39:D39"/>
    <mergeCell ref="G24:H24"/>
    <mergeCell ref="C7:F7"/>
    <mergeCell ref="C9:F9"/>
    <mergeCell ref="C11:F11"/>
    <mergeCell ref="C13:F13"/>
    <mergeCell ref="C14:F14"/>
    <mergeCell ref="O38:P38"/>
    <mergeCell ref="C87:E87"/>
    <mergeCell ref="F87:G87"/>
    <mergeCell ref="D98:E98"/>
    <mergeCell ref="C95:E95"/>
    <mergeCell ref="F95:G95"/>
    <mergeCell ref="C96:E96"/>
    <mergeCell ref="F96:G96"/>
    <mergeCell ref="F97:G97"/>
    <mergeCell ref="E44:G44"/>
    <mergeCell ref="E42:G42"/>
    <mergeCell ref="E43:G43"/>
    <mergeCell ref="F79:G79"/>
    <mergeCell ref="C86:E86"/>
    <mergeCell ref="F86:G86"/>
    <mergeCell ref="D88:E88"/>
  </mergeCells>
  <pageMargins left="0.7" right="0.7" top="0.75" bottom="0.75" header="0" footer="0"/>
  <pageSetup paperSize="9" orientation="portrait"/>
  <colBreaks count="1" manualBreakCount="1">
    <brk id="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BDD5-E2AF-444A-9F86-1187BF6F3F19}">
  <sheetPr>
    <tabColor rgb="FF00B0F0"/>
    <pageSetUpPr fitToPage="1"/>
  </sheetPr>
  <dimension ref="A1:BP95"/>
  <sheetViews>
    <sheetView showGridLines="0" topLeftCell="A20" zoomScale="80" zoomScaleNormal="80" workbookViewId="0">
      <selection activeCell="AF40" sqref="AF40:AI41"/>
    </sheetView>
  </sheetViews>
  <sheetFormatPr defaultColWidth="14.42578125" defaultRowHeight="15" customHeight="1"/>
  <cols>
    <col min="1" max="1" width="1.140625" customWidth="1"/>
    <col min="2" max="2" width="14" customWidth="1"/>
    <col min="3" max="4" width="0.85546875" customWidth="1"/>
    <col min="5" max="5" width="14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4.42578125" customWidth="1"/>
    <col min="25" max="25" width="2.42578125" customWidth="1"/>
    <col min="26" max="26" width="4.7109375" customWidth="1"/>
    <col min="27" max="28" width="1.42578125" customWidth="1"/>
    <col min="29" max="29" width="11.5703125" customWidth="1"/>
    <col min="30" max="30" width="12.5703125" customWidth="1"/>
    <col min="31" max="31" width="12.85546875" customWidth="1"/>
    <col min="32" max="32" width="12.28515625" customWidth="1"/>
    <col min="33" max="33" width="8.7109375" customWidth="1"/>
    <col min="34" max="34" width="6.42578125" customWidth="1"/>
    <col min="35" max="35" width="6.85546875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16" t="s">
        <v>3</v>
      </c>
      <c r="AE4" s="779"/>
      <c r="AF4" s="779"/>
      <c r="AG4" s="779"/>
      <c r="AH4" s="779"/>
      <c r="AI4" s="780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58" t="s">
        <v>109</v>
      </c>
      <c r="Z5" s="709"/>
      <c r="AA5" s="709"/>
      <c r="AB5" s="709"/>
      <c r="AC5" s="709"/>
      <c r="AD5" s="767" t="s">
        <v>110</v>
      </c>
      <c r="AE5" s="725"/>
      <c r="AF5" s="725"/>
      <c r="AG5" s="725"/>
      <c r="AH5" s="725"/>
      <c r="AI5" s="766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53"/>
      <c r="AE6" s="712"/>
      <c r="AF6" s="712"/>
      <c r="AG6" s="712"/>
      <c r="AH6" s="712"/>
      <c r="AI6" s="754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81"/>
      <c r="F7" s="717"/>
      <c r="G7" s="717"/>
      <c r="H7" s="717"/>
      <c r="I7" s="717"/>
      <c r="J7" s="717"/>
      <c r="K7" s="717"/>
      <c r="L7" s="717"/>
      <c r="M7" s="717"/>
      <c r="N7" s="717"/>
      <c r="O7" s="717"/>
      <c r="P7" s="717"/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171"/>
      <c r="AC7" s="172" t="s">
        <v>111</v>
      </c>
      <c r="AD7" s="755"/>
      <c r="AE7" s="717"/>
      <c r="AF7" s="717"/>
      <c r="AG7" s="717"/>
      <c r="AH7" s="717"/>
      <c r="AI7" s="756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19" t="s">
        <v>112</v>
      </c>
      <c r="AE8" s="712"/>
      <c r="AF8" s="712"/>
      <c r="AG8" s="712"/>
      <c r="AH8" s="712"/>
      <c r="AI8" s="754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50" t="s">
        <v>113</v>
      </c>
      <c r="F9" s="751"/>
      <c r="G9" s="751"/>
      <c r="H9" s="751"/>
      <c r="I9" s="751"/>
      <c r="J9" s="751"/>
      <c r="K9" s="751"/>
      <c r="L9" s="751"/>
      <c r="M9" s="751"/>
      <c r="N9" s="751"/>
      <c r="O9" s="751"/>
      <c r="P9" s="751"/>
      <c r="Q9" s="751"/>
      <c r="R9" s="751"/>
      <c r="S9" s="751"/>
      <c r="T9" s="751"/>
      <c r="U9" s="751"/>
      <c r="V9" s="751"/>
      <c r="W9" s="751"/>
      <c r="X9" s="751"/>
      <c r="Y9" s="751"/>
      <c r="Z9" s="751"/>
      <c r="AA9" s="786"/>
      <c r="AB9" s="171"/>
      <c r="AC9" s="172" t="s">
        <v>111</v>
      </c>
      <c r="AD9" s="755"/>
      <c r="AE9" s="717"/>
      <c r="AF9" s="717"/>
      <c r="AG9" s="717"/>
      <c r="AH9" s="717"/>
      <c r="AI9" s="756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19" t="s">
        <v>115</v>
      </c>
      <c r="AE10" s="712"/>
      <c r="AF10" s="712"/>
      <c r="AG10" s="712"/>
      <c r="AH10" s="712"/>
      <c r="AI10" s="754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50" t="s">
        <v>116</v>
      </c>
      <c r="F11" s="751"/>
      <c r="G11" s="751"/>
      <c r="H11" s="751"/>
      <c r="I11" s="751"/>
      <c r="J11" s="751"/>
      <c r="K11" s="751"/>
      <c r="L11" s="751"/>
      <c r="M11" s="751"/>
      <c r="N11" s="751"/>
      <c r="O11" s="751"/>
      <c r="P11" s="751"/>
      <c r="Q11" s="751"/>
      <c r="R11" s="751"/>
      <c r="S11" s="751"/>
      <c r="T11" s="751"/>
      <c r="U11" s="751"/>
      <c r="V11" s="751"/>
      <c r="W11" s="751"/>
      <c r="X11" s="751"/>
      <c r="Y11" s="751"/>
      <c r="Z11" s="751"/>
      <c r="AA11" s="786"/>
      <c r="AB11" s="171"/>
      <c r="AC11" s="172" t="s">
        <v>111</v>
      </c>
      <c r="AD11" s="755"/>
      <c r="AE11" s="717"/>
      <c r="AF11" s="717"/>
      <c r="AG11" s="717"/>
      <c r="AH11" s="717"/>
      <c r="AI11" s="756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53"/>
      <c r="AE12" s="712"/>
      <c r="AF12" s="712"/>
      <c r="AG12" s="712"/>
      <c r="AH12" s="712"/>
      <c r="AI12" s="754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82" t="s">
        <v>118</v>
      </c>
      <c r="F13" s="751"/>
      <c r="G13" s="751"/>
      <c r="H13" s="751"/>
      <c r="I13" s="751"/>
      <c r="J13" s="751"/>
      <c r="K13" s="751"/>
      <c r="L13" s="751"/>
      <c r="M13" s="751"/>
      <c r="N13" s="751"/>
      <c r="O13" s="751"/>
      <c r="P13" s="751"/>
      <c r="Q13" s="751"/>
      <c r="R13" s="751"/>
      <c r="S13" s="751"/>
      <c r="T13" s="751"/>
      <c r="U13" s="751"/>
      <c r="V13" s="751"/>
      <c r="W13" s="751"/>
      <c r="X13" s="751"/>
      <c r="Y13" s="751"/>
      <c r="Z13" s="751"/>
      <c r="AA13" s="751"/>
      <c r="AB13" s="751"/>
      <c r="AC13" s="786"/>
      <c r="AD13" s="755"/>
      <c r="AE13" s="717"/>
      <c r="AF13" s="717"/>
      <c r="AG13" s="717"/>
      <c r="AH13" s="717"/>
      <c r="AI13" s="756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53"/>
      <c r="AE14" s="712"/>
      <c r="AF14" s="712"/>
      <c r="AG14" s="712"/>
      <c r="AH14" s="712"/>
      <c r="AI14" s="754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50" t="s">
        <v>121</v>
      </c>
      <c r="D15" s="751"/>
      <c r="E15" s="751"/>
      <c r="F15" s="751"/>
      <c r="G15" s="751"/>
      <c r="H15" s="751"/>
      <c r="I15" s="751"/>
      <c r="J15" s="751"/>
      <c r="K15" s="751"/>
      <c r="L15" s="751"/>
      <c r="M15" s="751"/>
      <c r="N15" s="751"/>
      <c r="O15" s="751"/>
      <c r="P15" s="751"/>
      <c r="Q15" s="751"/>
      <c r="R15" s="751"/>
      <c r="S15" s="751"/>
      <c r="T15" s="751"/>
      <c r="U15" s="751"/>
      <c r="V15" s="751"/>
      <c r="W15" s="751"/>
      <c r="X15" s="751"/>
      <c r="Y15" s="751"/>
      <c r="Z15" s="751"/>
      <c r="AA15" s="751"/>
      <c r="AB15" s="751"/>
      <c r="AC15" s="786"/>
      <c r="AD15" s="755"/>
      <c r="AE15" s="717"/>
      <c r="AF15" s="717"/>
      <c r="AG15" s="717"/>
      <c r="AH15" s="717"/>
      <c r="AI15" s="756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64" t="s">
        <v>123</v>
      </c>
      <c r="X16" s="712"/>
      <c r="Y16" s="712"/>
      <c r="Z16" s="712"/>
      <c r="AA16" s="712"/>
      <c r="AB16" s="712"/>
      <c r="AC16" s="712"/>
      <c r="AD16" s="771"/>
      <c r="AE16" s="712"/>
      <c r="AF16" s="712"/>
      <c r="AG16" s="712"/>
      <c r="AH16" s="712"/>
      <c r="AI16" s="754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09"/>
      <c r="X17" s="709"/>
      <c r="Y17" s="709"/>
      <c r="Z17" s="709"/>
      <c r="AA17" s="709"/>
      <c r="AB17" s="709"/>
      <c r="AC17" s="709"/>
      <c r="AD17" s="755"/>
      <c r="AE17" s="717"/>
      <c r="AF17" s="717"/>
      <c r="AG17" s="717"/>
      <c r="AH17" s="717"/>
      <c r="AI17" s="756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58" t="s">
        <v>124</v>
      </c>
      <c r="U18" s="709"/>
      <c r="V18" s="709"/>
      <c r="W18" s="709"/>
      <c r="X18" s="709"/>
      <c r="Y18" s="709"/>
      <c r="Z18" s="709"/>
      <c r="AA18" s="709"/>
      <c r="AB18" s="731"/>
      <c r="AC18" s="180" t="s">
        <v>125</v>
      </c>
      <c r="AD18" s="765" t="s">
        <v>126</v>
      </c>
      <c r="AE18" s="725"/>
      <c r="AF18" s="725"/>
      <c r="AG18" s="725"/>
      <c r="AH18" s="725"/>
      <c r="AI18" s="766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67" t="s">
        <v>128</v>
      </c>
      <c r="AE19" s="726"/>
      <c r="AF19" s="181" t="s">
        <v>129</v>
      </c>
      <c r="AG19" s="812" t="s">
        <v>130</v>
      </c>
      <c r="AH19" s="725"/>
      <c r="AI19" s="766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58" t="s">
        <v>24</v>
      </c>
      <c r="T20" s="709"/>
      <c r="U20" s="709"/>
      <c r="V20" s="709"/>
      <c r="W20" s="709"/>
      <c r="X20" s="709"/>
      <c r="Y20" s="709"/>
      <c r="Z20" s="709"/>
      <c r="AA20" s="709"/>
      <c r="AB20" s="731"/>
      <c r="AC20" s="180" t="s">
        <v>125</v>
      </c>
      <c r="AD20" s="823" t="s">
        <v>414</v>
      </c>
      <c r="AE20" s="821"/>
      <c r="AF20" s="821"/>
      <c r="AG20" s="821"/>
      <c r="AH20" s="821"/>
      <c r="AI20" s="82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17" t="s">
        <v>166</v>
      </c>
      <c r="AE21" s="818"/>
      <c r="AF21" s="291" t="s">
        <v>411</v>
      </c>
      <c r="AG21" s="820" t="s">
        <v>134</v>
      </c>
      <c r="AH21" s="821"/>
      <c r="AI21" s="82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58" t="s">
        <v>26</v>
      </c>
      <c r="AA22" s="709"/>
      <c r="AB22" s="709"/>
      <c r="AC22" s="709"/>
      <c r="AD22" s="775"/>
      <c r="AE22" s="736"/>
      <c r="AF22" s="736"/>
      <c r="AG22" s="736"/>
      <c r="AH22" s="736"/>
      <c r="AI22" s="776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11" t="s">
        <v>135</v>
      </c>
      <c r="T24" s="712"/>
      <c r="U24" s="728"/>
      <c r="V24" s="757" t="s">
        <v>136</v>
      </c>
      <c r="W24" s="712"/>
      <c r="X24" s="712"/>
      <c r="Y24" s="712"/>
      <c r="Z24" s="728"/>
      <c r="AA24" s="170"/>
      <c r="AB24" s="762" t="s">
        <v>29</v>
      </c>
      <c r="AC24" s="725"/>
      <c r="AD24" s="726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44"/>
      <c r="T25" s="717"/>
      <c r="U25" s="734"/>
      <c r="V25" s="744"/>
      <c r="W25" s="717"/>
      <c r="X25" s="717"/>
      <c r="Y25" s="717"/>
      <c r="Z25" s="734"/>
      <c r="AA25" s="170"/>
      <c r="AB25" s="762" t="s">
        <v>30</v>
      </c>
      <c r="AC25" s="726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13" t="s">
        <v>167</v>
      </c>
      <c r="M26" s="709"/>
      <c r="N26" s="709"/>
      <c r="O26" s="709"/>
      <c r="P26" s="709"/>
      <c r="Q26" s="709"/>
      <c r="R26" s="709"/>
      <c r="S26" s="812" t="s">
        <v>193</v>
      </c>
      <c r="T26" s="725"/>
      <c r="U26" s="726"/>
      <c r="V26" s="812" t="s">
        <v>407</v>
      </c>
      <c r="W26" s="725"/>
      <c r="X26" s="725"/>
      <c r="Y26" s="725"/>
      <c r="Z26" s="726"/>
      <c r="AA26" s="171"/>
      <c r="AB26" s="820" t="s">
        <v>416</v>
      </c>
      <c r="AC26" s="818"/>
      <c r="AD26" s="181" t="s">
        <v>407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46" t="s">
        <v>140</v>
      </c>
      <c r="K27" s="709"/>
      <c r="L27" s="709"/>
      <c r="M27" s="709"/>
      <c r="N27" s="709"/>
      <c r="O27" s="709"/>
      <c r="P27" s="709"/>
      <c r="Q27" s="709"/>
      <c r="R27" s="709"/>
      <c r="S27" s="709"/>
      <c r="T27" s="709"/>
      <c r="U27" s="709"/>
      <c r="V27" s="709"/>
      <c r="W27" s="709"/>
      <c r="X27" s="709"/>
      <c r="Y27" s="709"/>
      <c r="Z27" s="709"/>
      <c r="AA27" s="709"/>
      <c r="AB27" s="709"/>
      <c r="AC27" s="709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47">
        <v>4903550.4000000004</v>
      </c>
      <c r="P29" s="717"/>
      <c r="Q29" s="717"/>
      <c r="R29" s="717"/>
      <c r="S29" s="717"/>
      <c r="T29" s="717"/>
      <c r="U29" s="717"/>
      <c r="V29" s="717"/>
      <c r="W29" s="717"/>
      <c r="X29" s="717"/>
      <c r="Y29" s="717"/>
      <c r="Z29" s="717"/>
      <c r="AA29" s="717"/>
      <c r="AB29" s="717"/>
      <c r="AC29" s="717"/>
      <c r="AD29" s="717"/>
      <c r="AE29" s="717"/>
      <c r="AF29" s="717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02" t="s">
        <v>34</v>
      </c>
      <c r="B31" s="725"/>
      <c r="C31" s="725"/>
      <c r="D31" s="725"/>
      <c r="E31" s="726"/>
      <c r="F31" s="814" t="s">
        <v>143</v>
      </c>
      <c r="G31" s="712"/>
      <c r="H31" s="712"/>
      <c r="I31" s="712"/>
      <c r="J31" s="712"/>
      <c r="K31" s="712"/>
      <c r="L31" s="712"/>
      <c r="M31" s="712"/>
      <c r="N31" s="728"/>
      <c r="O31" s="815" t="s">
        <v>170</v>
      </c>
      <c r="P31" s="712"/>
      <c r="Q31" s="815" t="s">
        <v>144</v>
      </c>
      <c r="R31" s="712"/>
      <c r="S31" s="712"/>
      <c r="T31" s="728"/>
      <c r="U31" s="814" t="s">
        <v>171</v>
      </c>
      <c r="V31" s="712"/>
      <c r="W31" s="712"/>
      <c r="X31" s="728"/>
      <c r="Y31" s="801" t="s">
        <v>172</v>
      </c>
      <c r="Z31" s="725"/>
      <c r="AA31" s="725"/>
      <c r="AB31" s="725"/>
      <c r="AC31" s="726"/>
      <c r="AD31" s="801" t="s">
        <v>173</v>
      </c>
      <c r="AE31" s="726"/>
      <c r="AF31" s="815" t="s">
        <v>174</v>
      </c>
      <c r="AG31" s="712"/>
      <c r="AH31" s="712"/>
      <c r="AI31" s="728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801" t="s">
        <v>148</v>
      </c>
      <c r="B32" s="726"/>
      <c r="C32" s="801" t="s">
        <v>149</v>
      </c>
      <c r="D32" s="725"/>
      <c r="E32" s="726"/>
      <c r="F32" s="744"/>
      <c r="G32" s="717"/>
      <c r="H32" s="717"/>
      <c r="I32" s="717"/>
      <c r="J32" s="717"/>
      <c r="K32" s="717"/>
      <c r="L32" s="717"/>
      <c r="M32" s="717"/>
      <c r="N32" s="734"/>
      <c r="O32" s="744"/>
      <c r="P32" s="717"/>
      <c r="Q32" s="744"/>
      <c r="R32" s="717"/>
      <c r="S32" s="717"/>
      <c r="T32" s="734"/>
      <c r="U32" s="744"/>
      <c r="V32" s="717"/>
      <c r="W32" s="717"/>
      <c r="X32" s="734"/>
      <c r="Y32" s="801" t="s">
        <v>175</v>
      </c>
      <c r="Z32" s="725"/>
      <c r="AA32" s="725"/>
      <c r="AB32" s="726"/>
      <c r="AC32" s="203" t="s">
        <v>176</v>
      </c>
      <c r="AD32" s="203" t="s">
        <v>175</v>
      </c>
      <c r="AE32" s="203" t="s">
        <v>176</v>
      </c>
      <c r="AF32" s="744"/>
      <c r="AG32" s="717"/>
      <c r="AH32" s="717"/>
      <c r="AI32" s="734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02">
        <v>1</v>
      </c>
      <c r="B33" s="726"/>
      <c r="C33" s="802">
        <v>2</v>
      </c>
      <c r="D33" s="725"/>
      <c r="E33" s="726"/>
      <c r="F33" s="802">
        <v>3</v>
      </c>
      <c r="G33" s="725"/>
      <c r="H33" s="725"/>
      <c r="I33" s="725"/>
      <c r="J33" s="725"/>
      <c r="K33" s="725"/>
      <c r="L33" s="725"/>
      <c r="M33" s="725"/>
      <c r="N33" s="726"/>
      <c r="O33" s="802">
        <v>4</v>
      </c>
      <c r="P33" s="725"/>
      <c r="Q33" s="802">
        <v>5</v>
      </c>
      <c r="R33" s="725"/>
      <c r="S33" s="725"/>
      <c r="T33" s="726"/>
      <c r="U33" s="802">
        <v>6</v>
      </c>
      <c r="V33" s="725"/>
      <c r="W33" s="725"/>
      <c r="X33" s="726"/>
      <c r="Y33" s="802">
        <v>7</v>
      </c>
      <c r="Z33" s="725"/>
      <c r="AA33" s="725"/>
      <c r="AB33" s="726"/>
      <c r="AC33" s="204">
        <v>8</v>
      </c>
      <c r="AD33" s="204">
        <v>9</v>
      </c>
      <c r="AE33" s="204">
        <v>10</v>
      </c>
      <c r="AF33" s="802">
        <v>11</v>
      </c>
      <c r="AG33" s="725"/>
      <c r="AH33" s="725"/>
      <c r="AI33" s="72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29.25" customHeight="1">
      <c r="A34" s="825" t="s">
        <v>25</v>
      </c>
      <c r="B34" s="818"/>
      <c r="C34" s="795" t="s">
        <v>196</v>
      </c>
      <c r="D34" s="725"/>
      <c r="E34" s="726"/>
      <c r="F34" s="793" t="s">
        <v>290</v>
      </c>
      <c r="G34" s="725"/>
      <c r="H34" s="725"/>
      <c r="I34" s="725"/>
      <c r="J34" s="725"/>
      <c r="K34" s="725"/>
      <c r="L34" s="725"/>
      <c r="M34" s="725"/>
      <c r="N34" s="726"/>
      <c r="O34" s="208"/>
      <c r="P34" s="209"/>
      <c r="Q34" s="749" t="s">
        <v>402</v>
      </c>
      <c r="R34" s="725"/>
      <c r="S34" s="725"/>
      <c r="T34" s="726"/>
      <c r="U34" s="788">
        <v>10.199999999999999</v>
      </c>
      <c r="V34" s="725"/>
      <c r="W34" s="725"/>
      <c r="X34" s="726"/>
      <c r="Y34" s="788">
        <v>1900</v>
      </c>
      <c r="Z34" s="725"/>
      <c r="AA34" s="725"/>
      <c r="AB34" s="800"/>
      <c r="AC34" s="207">
        <f t="shared" ref="AC34:AC39" si="0">U34*Y34</f>
        <v>19380</v>
      </c>
      <c r="AD34" s="207">
        <v>2850</v>
      </c>
      <c r="AE34" s="207">
        <f t="shared" ref="AE34:AE39" si="1">U34*AD34</f>
        <v>29069.999999999996</v>
      </c>
      <c r="AF34" s="788">
        <f t="shared" ref="AF34:AF39" si="2">AC34+AE34</f>
        <v>48450</v>
      </c>
      <c r="AG34" s="725"/>
      <c r="AH34" s="725"/>
      <c r="AI34" s="726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825" t="s">
        <v>59</v>
      </c>
      <c r="B35" s="818"/>
      <c r="C35" s="825" t="s">
        <v>221</v>
      </c>
      <c r="D35" s="821"/>
      <c r="E35" s="818"/>
      <c r="F35" s="793" t="s">
        <v>391</v>
      </c>
      <c r="G35" s="725"/>
      <c r="H35" s="725"/>
      <c r="I35" s="725"/>
      <c r="J35" s="725"/>
      <c r="K35" s="725"/>
      <c r="L35" s="725"/>
      <c r="M35" s="725"/>
      <c r="N35" s="726"/>
      <c r="O35" s="795"/>
      <c r="P35" s="726"/>
      <c r="Q35" s="749" t="s">
        <v>153</v>
      </c>
      <c r="R35" s="725"/>
      <c r="S35" s="725"/>
      <c r="T35" s="726"/>
      <c r="U35" s="788">
        <v>10</v>
      </c>
      <c r="V35" s="725"/>
      <c r="W35" s="725"/>
      <c r="X35" s="726"/>
      <c r="Y35" s="788">
        <v>3000</v>
      </c>
      <c r="Z35" s="725"/>
      <c r="AA35" s="725"/>
      <c r="AB35" s="800"/>
      <c r="AC35" s="207">
        <f t="shared" si="0"/>
        <v>30000</v>
      </c>
      <c r="AD35" s="207">
        <v>4500</v>
      </c>
      <c r="AE35" s="207">
        <f t="shared" si="1"/>
        <v>45000</v>
      </c>
      <c r="AF35" s="788">
        <f t="shared" si="2"/>
        <v>75000</v>
      </c>
      <c r="AG35" s="725"/>
      <c r="AH35" s="725"/>
      <c r="AI35" s="726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825" t="s">
        <v>60</v>
      </c>
      <c r="B36" s="818"/>
      <c r="C36" s="825" t="s">
        <v>295</v>
      </c>
      <c r="D36" s="821"/>
      <c r="E36" s="818"/>
      <c r="F36" s="793" t="s">
        <v>309</v>
      </c>
      <c r="G36" s="725"/>
      <c r="H36" s="725"/>
      <c r="I36" s="725"/>
      <c r="J36" s="725"/>
      <c r="K36" s="725"/>
      <c r="L36" s="725"/>
      <c r="M36" s="725"/>
      <c r="N36" s="726"/>
      <c r="O36" s="795"/>
      <c r="P36" s="726"/>
      <c r="Q36" s="749" t="s">
        <v>305</v>
      </c>
      <c r="R36" s="725"/>
      <c r="S36" s="725"/>
      <c r="T36" s="726"/>
      <c r="U36" s="788">
        <v>0.6</v>
      </c>
      <c r="V36" s="725"/>
      <c r="W36" s="725"/>
      <c r="X36" s="726"/>
      <c r="Y36" s="788">
        <v>2000</v>
      </c>
      <c r="Z36" s="725"/>
      <c r="AA36" s="725"/>
      <c r="AB36" s="800"/>
      <c r="AC36" s="207">
        <f t="shared" si="0"/>
        <v>1200</v>
      </c>
      <c r="AD36" s="207">
        <v>3000</v>
      </c>
      <c r="AE36" s="207">
        <f t="shared" si="1"/>
        <v>1800</v>
      </c>
      <c r="AF36" s="788">
        <f t="shared" si="2"/>
        <v>3000</v>
      </c>
      <c r="AG36" s="725"/>
      <c r="AH36" s="725"/>
      <c r="AI36" s="726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27"/>
      <c r="BE36" s="717"/>
      <c r="BF36" s="717"/>
      <c r="BG36" s="734"/>
      <c r="BH36" s="827" t="s">
        <v>156</v>
      </c>
      <c r="BI36" s="717"/>
      <c r="BJ36" s="717"/>
      <c r="BK36" s="717"/>
      <c r="BL36" s="734"/>
      <c r="BM36" s="827" t="e">
        <f>#REF!+#REF!+#REF!+#REF!+#REF!+#REF!</f>
        <v>#REF!</v>
      </c>
      <c r="BN36" s="717"/>
      <c r="BO36" s="717"/>
      <c r="BP36" s="734"/>
    </row>
    <row r="37" spans="1:68" ht="30" customHeight="1">
      <c r="A37" s="825" t="s">
        <v>62</v>
      </c>
      <c r="B37" s="818"/>
      <c r="C37" s="825" t="s">
        <v>394</v>
      </c>
      <c r="D37" s="821"/>
      <c r="E37" s="818"/>
      <c r="F37" s="793" t="s">
        <v>310</v>
      </c>
      <c r="G37" s="725"/>
      <c r="H37" s="725"/>
      <c r="I37" s="725"/>
      <c r="J37" s="725"/>
      <c r="K37" s="725"/>
      <c r="L37" s="725"/>
      <c r="M37" s="725"/>
      <c r="N37" s="726"/>
      <c r="O37" s="795"/>
      <c r="P37" s="726"/>
      <c r="Q37" s="749" t="s">
        <v>153</v>
      </c>
      <c r="R37" s="725"/>
      <c r="S37" s="725"/>
      <c r="T37" s="726"/>
      <c r="U37" s="788">
        <v>2</v>
      </c>
      <c r="V37" s="725"/>
      <c r="W37" s="725"/>
      <c r="X37" s="726"/>
      <c r="Y37" s="788">
        <v>5000</v>
      </c>
      <c r="Z37" s="725"/>
      <c r="AA37" s="725"/>
      <c r="AB37" s="800"/>
      <c r="AC37" s="207">
        <f t="shared" si="0"/>
        <v>10000</v>
      </c>
      <c r="AD37" s="207">
        <v>7500</v>
      </c>
      <c r="AE37" s="207">
        <f t="shared" si="1"/>
        <v>15000</v>
      </c>
      <c r="AF37" s="788">
        <f t="shared" si="2"/>
        <v>25000</v>
      </c>
      <c r="AG37" s="725"/>
      <c r="AH37" s="725"/>
      <c r="AI37" s="726"/>
    </row>
    <row r="38" spans="1:68" ht="30" customHeight="1">
      <c r="A38" s="825" t="s">
        <v>65</v>
      </c>
      <c r="B38" s="818"/>
      <c r="C38" s="825" t="s">
        <v>397</v>
      </c>
      <c r="D38" s="821"/>
      <c r="E38" s="818"/>
      <c r="F38" s="793" t="s">
        <v>406</v>
      </c>
      <c r="G38" s="725"/>
      <c r="H38" s="725"/>
      <c r="I38" s="725"/>
      <c r="J38" s="725"/>
      <c r="K38" s="725"/>
      <c r="L38" s="725"/>
      <c r="M38" s="725"/>
      <c r="N38" s="726"/>
      <c r="O38" s="194"/>
      <c r="P38" s="195"/>
      <c r="Q38" s="749" t="s">
        <v>312</v>
      </c>
      <c r="R38" s="725"/>
      <c r="S38" s="725"/>
      <c r="T38" s="726"/>
      <c r="U38" s="788">
        <v>1</v>
      </c>
      <c r="V38" s="725"/>
      <c r="W38" s="725"/>
      <c r="X38" s="726"/>
      <c r="Y38" s="788">
        <v>38000</v>
      </c>
      <c r="Z38" s="725"/>
      <c r="AA38" s="725"/>
      <c r="AB38" s="800"/>
      <c r="AC38" s="207">
        <f t="shared" si="0"/>
        <v>38000</v>
      </c>
      <c r="AD38" s="207">
        <v>57000</v>
      </c>
      <c r="AE38" s="207">
        <f t="shared" si="1"/>
        <v>57000</v>
      </c>
      <c r="AF38" s="788">
        <f t="shared" si="2"/>
        <v>95000</v>
      </c>
      <c r="AG38" s="725"/>
      <c r="AH38" s="725"/>
      <c r="AI38" s="726"/>
    </row>
    <row r="39" spans="1:68" ht="30.75" customHeight="1">
      <c r="A39" s="825" t="s">
        <v>193</v>
      </c>
      <c r="B39" s="818"/>
      <c r="C39" s="825" t="s">
        <v>398</v>
      </c>
      <c r="D39" s="821"/>
      <c r="E39" s="818"/>
      <c r="F39" s="793" t="s">
        <v>299</v>
      </c>
      <c r="G39" s="725"/>
      <c r="H39" s="725"/>
      <c r="I39" s="725"/>
      <c r="J39" s="725"/>
      <c r="K39" s="725"/>
      <c r="L39" s="725"/>
      <c r="M39" s="725"/>
      <c r="N39" s="726"/>
      <c r="O39" s="194"/>
      <c r="P39" s="195"/>
      <c r="Q39" s="749" t="s">
        <v>300</v>
      </c>
      <c r="R39" s="725"/>
      <c r="S39" s="725"/>
      <c r="T39" s="726"/>
      <c r="U39" s="788">
        <v>0.46</v>
      </c>
      <c r="V39" s="725"/>
      <c r="W39" s="725"/>
      <c r="X39" s="726"/>
      <c r="Y39" s="788">
        <v>1500</v>
      </c>
      <c r="Z39" s="725"/>
      <c r="AA39" s="725"/>
      <c r="AB39" s="800"/>
      <c r="AC39" s="207">
        <f t="shared" si="0"/>
        <v>690</v>
      </c>
      <c r="AD39" s="207">
        <v>0</v>
      </c>
      <c r="AE39" s="207">
        <f t="shared" si="1"/>
        <v>0</v>
      </c>
      <c r="AF39" s="788">
        <f t="shared" si="2"/>
        <v>690</v>
      </c>
      <c r="AG39" s="725"/>
      <c r="AH39" s="725"/>
      <c r="AI39" s="726"/>
    </row>
    <row r="40" spans="1:68" ht="13.5" customHeight="1">
      <c r="R40" s="183"/>
      <c r="S40" s="183" t="s">
        <v>155</v>
      </c>
      <c r="T40" s="196"/>
      <c r="U40" s="796"/>
      <c r="V40" s="725"/>
      <c r="W40" s="725"/>
      <c r="X40" s="726"/>
      <c r="Y40" s="790" t="s">
        <v>156</v>
      </c>
      <c r="Z40" s="725"/>
      <c r="AA40" s="725"/>
      <c r="AB40" s="726"/>
      <c r="AC40" s="210"/>
      <c r="AD40" s="210"/>
      <c r="AE40" s="210"/>
      <c r="AF40" s="799">
        <f>SUM(AF34:AI39)</f>
        <v>247140</v>
      </c>
      <c r="AG40" s="725"/>
      <c r="AH40" s="725"/>
      <c r="AI40" s="726"/>
    </row>
    <row r="41" spans="1:68" ht="13.5" customHeight="1">
      <c r="P41" s="200" t="s">
        <v>199</v>
      </c>
      <c r="Q41" s="197"/>
      <c r="R41" s="197"/>
      <c r="S41" s="197"/>
      <c r="T41" s="197"/>
      <c r="U41" s="790"/>
      <c r="V41" s="725"/>
      <c r="W41" s="725"/>
      <c r="X41" s="726"/>
      <c r="Y41" s="789"/>
      <c r="Z41" s="725"/>
      <c r="AA41" s="725"/>
      <c r="AB41" s="725"/>
      <c r="AC41" s="211"/>
      <c r="AD41" s="211"/>
      <c r="AE41" s="211"/>
      <c r="AF41" s="789">
        <f>AF40*0.2</f>
        <v>49428</v>
      </c>
      <c r="AG41" s="725"/>
      <c r="AH41" s="725"/>
      <c r="AI41" s="726"/>
      <c r="AJ41">
        <f>AF40*0.2</f>
        <v>49428</v>
      </c>
      <c r="AL41">
        <f>ROUND(AF40*0.2,2)</f>
        <v>49428</v>
      </c>
    </row>
    <row r="42" spans="1:68" ht="13.5" customHeight="1">
      <c r="P42" t="s">
        <v>158</v>
      </c>
      <c r="U42" s="790"/>
      <c r="V42" s="725"/>
      <c r="W42" s="725"/>
      <c r="X42" s="726"/>
      <c r="Y42" s="789"/>
      <c r="Z42" s="725"/>
      <c r="AA42" s="725"/>
      <c r="AB42" s="725"/>
      <c r="AC42" s="211"/>
      <c r="AD42" s="211"/>
      <c r="AE42" s="211"/>
      <c r="AF42" s="799">
        <f>AF40+AF41</f>
        <v>296568</v>
      </c>
      <c r="AG42" s="725"/>
      <c r="AH42" s="725"/>
      <c r="AI42" s="726"/>
      <c r="AJ42">
        <v>2184742</v>
      </c>
      <c r="AK42" s="213">
        <f>AF42-AJ42</f>
        <v>-1888174</v>
      </c>
    </row>
    <row r="43" spans="1:68" ht="35.25" customHeight="1">
      <c r="B43" t="s">
        <v>159</v>
      </c>
      <c r="C43" s="791" t="s">
        <v>10</v>
      </c>
      <c r="D43" s="709"/>
      <c r="E43" s="709"/>
      <c r="F43" s="784" t="s">
        <v>104</v>
      </c>
      <c r="G43" s="717"/>
      <c r="H43" s="717"/>
      <c r="I43" s="717"/>
      <c r="K43" s="787"/>
      <c r="L43" s="717"/>
      <c r="N43" s="787" t="s">
        <v>105</v>
      </c>
      <c r="O43" s="717"/>
      <c r="P43" s="717"/>
      <c r="Q43" s="717"/>
      <c r="R43" s="717"/>
      <c r="S43" s="717"/>
      <c r="T43" s="717"/>
      <c r="U43" s="717"/>
      <c r="V43" s="717"/>
      <c r="W43" s="717"/>
      <c r="X43" s="717"/>
      <c r="Y43" s="717"/>
      <c r="Z43" s="717"/>
      <c r="AA43" s="717"/>
      <c r="AB43" s="717"/>
      <c r="AC43" s="717"/>
      <c r="AD43" s="717"/>
      <c r="AE43" s="717"/>
      <c r="AF43" s="717"/>
      <c r="AG43" s="717"/>
    </row>
    <row r="44" spans="1:68" ht="13.5" customHeight="1">
      <c r="A44" s="173"/>
      <c r="B44" s="173"/>
      <c r="C44" s="173"/>
      <c r="D44" s="173"/>
      <c r="E44" s="173"/>
      <c r="F44" s="783" t="s">
        <v>160</v>
      </c>
      <c r="G44" s="712"/>
      <c r="H44" s="712"/>
      <c r="I44" s="712"/>
      <c r="J44" s="173"/>
      <c r="K44" s="783" t="s">
        <v>161</v>
      </c>
      <c r="L44" s="712"/>
      <c r="M44" s="173"/>
      <c r="N44" s="783" t="s">
        <v>162</v>
      </c>
      <c r="O44" s="712"/>
      <c r="P44" s="712"/>
      <c r="Q44" s="712"/>
      <c r="R44" s="712"/>
      <c r="S44" s="712"/>
      <c r="T44" s="712"/>
      <c r="U44" s="712"/>
      <c r="V44" s="712"/>
      <c r="W44" s="712"/>
      <c r="X44" s="712"/>
      <c r="Y44" s="712"/>
      <c r="Z44" s="712"/>
      <c r="AA44" s="712"/>
      <c r="AB44" s="712"/>
      <c r="AC44" s="712"/>
      <c r="AD44" s="712"/>
      <c r="AE44" s="712"/>
      <c r="AF44" s="712"/>
      <c r="AG44" s="712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</row>
    <row r="46" spans="1:68" ht="13.5" customHeight="1">
      <c r="G46" s="200" t="s">
        <v>103</v>
      </c>
    </row>
    <row r="47" spans="1:68" ht="13.5" customHeight="1">
      <c r="G47" s="201"/>
    </row>
    <row r="48" spans="1:68" ht="33.75" customHeight="1">
      <c r="B48" t="s">
        <v>163</v>
      </c>
      <c r="C48" s="198" t="s">
        <v>7</v>
      </c>
      <c r="F48" s="784" t="s">
        <v>98</v>
      </c>
      <c r="G48" s="717"/>
      <c r="H48" s="717"/>
      <c r="I48" s="717"/>
      <c r="K48" s="787"/>
      <c r="L48" s="717"/>
      <c r="N48" s="785" t="s">
        <v>99</v>
      </c>
      <c r="O48" s="751"/>
      <c r="P48" s="751"/>
      <c r="Q48" s="751"/>
      <c r="R48" s="751"/>
      <c r="S48" s="751"/>
      <c r="T48" s="751"/>
      <c r="U48" s="751"/>
      <c r="V48" s="751"/>
      <c r="W48" s="751"/>
      <c r="X48" s="751"/>
      <c r="Y48" s="751"/>
      <c r="Z48" s="751"/>
      <c r="AA48" s="751"/>
      <c r="AB48" s="751"/>
      <c r="AC48" s="751"/>
      <c r="AD48" s="751"/>
      <c r="AE48" s="751"/>
      <c r="AF48" s="751"/>
      <c r="AG48" s="786"/>
    </row>
    <row r="49" spans="1:33" ht="13.5" customHeight="1">
      <c r="A49" s="173"/>
      <c r="B49" s="173"/>
      <c r="C49" s="173"/>
      <c r="D49" s="173"/>
      <c r="E49" s="173"/>
      <c r="F49" s="783" t="s">
        <v>160</v>
      </c>
      <c r="G49" s="712"/>
      <c r="H49" s="712"/>
      <c r="I49" s="712"/>
      <c r="J49" s="173"/>
      <c r="K49" s="783" t="s">
        <v>161</v>
      </c>
      <c r="L49" s="712"/>
      <c r="M49" s="173"/>
      <c r="N49" s="783" t="s">
        <v>162</v>
      </c>
      <c r="O49" s="712"/>
      <c r="P49" s="712"/>
      <c r="Q49" s="712"/>
      <c r="R49" s="712"/>
      <c r="S49" s="712"/>
      <c r="T49" s="712"/>
      <c r="U49" s="712"/>
      <c r="V49" s="712"/>
      <c r="W49" s="712"/>
      <c r="X49" s="712"/>
      <c r="Y49" s="712"/>
      <c r="Z49" s="712"/>
      <c r="AA49" s="712"/>
      <c r="AB49" s="712"/>
      <c r="AC49" s="712"/>
      <c r="AD49" s="712"/>
      <c r="AE49" s="712"/>
      <c r="AF49" s="712"/>
      <c r="AG49" s="712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/>
    <row r="53" spans="1:33" ht="13.5" customHeight="1"/>
    <row r="54" spans="1:33" ht="13.5" customHeight="1"/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</sheetData>
  <mergeCells count="124">
    <mergeCell ref="F49:I49"/>
    <mergeCell ref="K49:L49"/>
    <mergeCell ref="N49:AG49"/>
    <mergeCell ref="F44:I44"/>
    <mergeCell ref="K44:L44"/>
    <mergeCell ref="N44:AG44"/>
    <mergeCell ref="F48:I48"/>
    <mergeCell ref="K48:L48"/>
    <mergeCell ref="N48:AG48"/>
    <mergeCell ref="U42:X42"/>
    <mergeCell ref="Y42:AB42"/>
    <mergeCell ref="AF42:AI42"/>
    <mergeCell ref="C43:E43"/>
    <mergeCell ref="F43:I43"/>
    <mergeCell ref="K43:L43"/>
    <mergeCell ref="N43:AG43"/>
    <mergeCell ref="U40:X40"/>
    <mergeCell ref="Y40:AB40"/>
    <mergeCell ref="AF40:AI40"/>
    <mergeCell ref="U41:X41"/>
    <mergeCell ref="Y41:AB41"/>
    <mergeCell ref="AF41:AI41"/>
    <mergeCell ref="A39:B39"/>
    <mergeCell ref="C39:E39"/>
    <mergeCell ref="F39:N39"/>
    <mergeCell ref="Q39:T39"/>
    <mergeCell ref="U39:X39"/>
    <mergeCell ref="Y39:AB39"/>
    <mergeCell ref="AF39:AI39"/>
    <mergeCell ref="AF37:AI37"/>
    <mergeCell ref="A38:B38"/>
    <mergeCell ref="C38:E38"/>
    <mergeCell ref="F38:N38"/>
    <mergeCell ref="Q38:T38"/>
    <mergeCell ref="U38:X38"/>
    <mergeCell ref="Y38:AB38"/>
    <mergeCell ref="AF38:AI38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A34:B34"/>
    <mergeCell ref="C34:E34"/>
    <mergeCell ref="F34:N34"/>
    <mergeCell ref="Q34:T34"/>
    <mergeCell ref="U34:X34"/>
    <mergeCell ref="Y34:AB34"/>
    <mergeCell ref="AF34:AI34"/>
    <mergeCell ref="AF33:AI33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</mergeCells>
  <phoneticPr fontId="63" type="noConversion"/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708D-0715-4C65-9D8C-C04DAFF16A19}">
  <sheetPr>
    <tabColor rgb="FF00B0F0"/>
  </sheetPr>
  <dimension ref="A1:R100"/>
  <sheetViews>
    <sheetView topLeftCell="A12" zoomScale="80" zoomScaleNormal="80" workbookViewId="0">
      <selection activeCell="K96" sqref="K96"/>
    </sheetView>
  </sheetViews>
  <sheetFormatPr defaultColWidth="14.42578125" defaultRowHeight="15" customHeight="1"/>
  <cols>
    <col min="1" max="1" width="6.28515625" customWidth="1"/>
    <col min="2" max="2" width="10.42578125" customWidth="1"/>
    <col min="3" max="3" width="22.5703125" customWidth="1"/>
    <col min="4" max="4" width="18.85546875" customWidth="1"/>
    <col min="5" max="5" width="12.85546875" customWidth="1"/>
    <col min="6" max="6" width="15.42578125" customWidth="1"/>
    <col min="7" max="7" width="15.5703125" customWidth="1"/>
    <col min="8" max="8" width="16.85546875" customWidth="1"/>
    <col min="9" max="9" width="6.42578125" customWidth="1"/>
    <col min="10" max="10" width="13.42578125" customWidth="1"/>
    <col min="11" max="11" width="20.85546875" customWidth="1"/>
    <col min="12" max="12" width="15.85546875" customWidth="1"/>
    <col min="13" max="13" width="8.140625" customWidth="1"/>
    <col min="14" max="14" width="14.7109375" customWidth="1"/>
    <col min="15" max="15" width="14" customWidth="1"/>
    <col min="16" max="16" width="14.285156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2"/>
      <c r="D7" s="717"/>
      <c r="E7" s="717"/>
      <c r="F7" s="717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23" t="s">
        <v>8</v>
      </c>
      <c r="D9" s="717"/>
      <c r="E9" s="717"/>
      <c r="F9" s="717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23" t="s">
        <v>11</v>
      </c>
      <c r="D11" s="717"/>
      <c r="E11" s="717"/>
      <c r="F11" s="717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2" t="s">
        <v>13</v>
      </c>
      <c r="D13" s="717"/>
      <c r="E13" s="717"/>
      <c r="F13" s="717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2" t="s">
        <v>15</v>
      </c>
      <c r="D14" s="717"/>
      <c r="E14" s="717"/>
      <c r="F14" s="717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720" t="s">
        <v>29</v>
      </c>
      <c r="H24" s="721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4</v>
      </c>
      <c r="F26" s="34">
        <v>45463</v>
      </c>
      <c r="G26" s="294">
        <v>45436</v>
      </c>
      <c r="H26" s="34">
        <v>45463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27" t="s">
        <v>35</v>
      </c>
      <c r="C30" s="712"/>
      <c r="D30" s="728"/>
      <c r="E30" s="41" t="s">
        <v>36</v>
      </c>
      <c r="F30" s="42" t="s">
        <v>37</v>
      </c>
      <c r="G30" s="43"/>
      <c r="H30" s="44"/>
      <c r="I30" s="1"/>
      <c r="J30" s="729" t="s">
        <v>38</v>
      </c>
      <c r="K30" s="709"/>
      <c r="L30" s="709"/>
      <c r="M30" s="709"/>
      <c r="N30" s="709"/>
      <c r="O30" s="45"/>
      <c r="P30" s="45"/>
      <c r="Q30" s="1"/>
      <c r="R30" s="1"/>
    </row>
    <row r="31" spans="1:18" ht="22.5" customHeight="1">
      <c r="A31" s="46" t="s">
        <v>39</v>
      </c>
      <c r="B31" s="730" t="s">
        <v>40</v>
      </c>
      <c r="C31" s="709"/>
      <c r="D31" s="731"/>
      <c r="E31" s="47"/>
      <c r="F31" s="48" t="s">
        <v>41</v>
      </c>
      <c r="G31" s="49"/>
      <c r="H31" s="48" t="s">
        <v>42</v>
      </c>
      <c r="I31" s="1"/>
      <c r="J31" s="732" t="s">
        <v>43</v>
      </c>
      <c r="K31" s="709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730"/>
      <c r="C32" s="709"/>
      <c r="D32" s="731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733"/>
      <c r="C33" s="717"/>
      <c r="D33" s="734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80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 thickBot="1">
      <c r="A34" s="66">
        <v>1</v>
      </c>
      <c r="B34" s="735">
        <v>2</v>
      </c>
      <c r="C34" s="736"/>
      <c r="D34" s="737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 thickBot="1">
      <c r="A35" s="68"/>
      <c r="B35" s="738" t="s">
        <v>56</v>
      </c>
      <c r="C35" s="739"/>
      <c r="D35" s="721"/>
      <c r="E35" s="69" t="s">
        <v>57</v>
      </c>
      <c r="F35" s="70">
        <f t="shared" ref="F35:G35" si="1">F36</f>
        <v>7738067.71</v>
      </c>
      <c r="G35" s="70">
        <f t="shared" si="1"/>
        <v>7738067.71</v>
      </c>
      <c r="H35" s="70">
        <f>H36</f>
        <v>817278.91</v>
      </c>
      <c r="I35" s="4"/>
      <c r="J35" s="4" t="s">
        <v>201</v>
      </c>
      <c r="K35" s="271">
        <v>4223306.8</v>
      </c>
      <c r="L35" s="63">
        <f t="shared" si="0"/>
        <v>5067968.1599999992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724" t="s">
        <v>58</v>
      </c>
      <c r="C36" s="725"/>
      <c r="D36" s="726"/>
      <c r="E36" s="58"/>
      <c r="F36" s="78">
        <f t="shared" ref="F36:G38" si="2">G36</f>
        <v>7738067.71</v>
      </c>
      <c r="G36" s="78">
        <f>K33+K34+K35+K36+K42+K43+K44</f>
        <v>7738067.71</v>
      </c>
      <c r="H36" s="80">
        <f>K43+K44</f>
        <v>817278.91</v>
      </c>
      <c r="I36" s="4"/>
      <c r="J36" s="62" t="s">
        <v>202</v>
      </c>
      <c r="K36" s="272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724" t="s">
        <v>58</v>
      </c>
      <c r="C37" s="725"/>
      <c r="D37" s="726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87"/>
      <c r="K37" s="88"/>
      <c r="L37" s="63">
        <f t="shared" si="0"/>
        <v>0</v>
      </c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724" t="s">
        <v>61</v>
      </c>
      <c r="C38" s="725"/>
      <c r="D38" s="726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87"/>
      <c r="K38" s="88"/>
      <c r="L38" s="63">
        <f t="shared" si="0"/>
        <v>0</v>
      </c>
      <c r="M38" s="89"/>
      <c r="N38" s="65"/>
      <c r="O38" s="708"/>
      <c r="P38" s="709"/>
      <c r="Q38" s="1"/>
      <c r="R38" s="1"/>
    </row>
    <row r="39" spans="1:18" ht="12.75" hidden="1" customHeight="1">
      <c r="A39" s="76" t="s">
        <v>62</v>
      </c>
      <c r="B39" s="724" t="s">
        <v>63</v>
      </c>
      <c r="C39" s="725"/>
      <c r="D39" s="726"/>
      <c r="E39" s="58"/>
      <c r="F39" s="78"/>
      <c r="G39" s="79"/>
      <c r="H39" s="86"/>
      <c r="I39" s="4"/>
      <c r="J39" s="87"/>
      <c r="K39" s="88"/>
      <c r="L39" s="63">
        <f t="shared" si="0"/>
        <v>0</v>
      </c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724" t="s">
        <v>64</v>
      </c>
      <c r="C40" s="725"/>
      <c r="D40" s="726"/>
      <c r="E40" s="58"/>
      <c r="F40" s="78"/>
      <c r="G40" s="79"/>
      <c r="H40" s="86"/>
      <c r="I40" s="4"/>
      <c r="J40" s="87"/>
      <c r="K40" s="88"/>
      <c r="L40" s="63">
        <f t="shared" si="0"/>
        <v>0</v>
      </c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724" t="s">
        <v>66</v>
      </c>
      <c r="C41" s="725"/>
      <c r="D41" s="726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87"/>
      <c r="K41" s="88"/>
      <c r="L41" s="63">
        <f t="shared" si="0"/>
        <v>0</v>
      </c>
      <c r="M41" s="89"/>
      <c r="N41" s="65"/>
      <c r="O41" s="45"/>
      <c r="P41" s="45"/>
      <c r="Q41" s="1"/>
      <c r="R41" s="1"/>
    </row>
    <row r="42" spans="1:18" ht="14.25" customHeight="1" thickBot="1">
      <c r="A42" s="90"/>
      <c r="B42" s="1"/>
      <c r="C42" s="1"/>
      <c r="D42" s="1"/>
      <c r="E42" s="718" t="s">
        <v>67</v>
      </c>
      <c r="F42" s="709"/>
      <c r="G42" s="709"/>
      <c r="H42" s="91">
        <f>H35</f>
        <v>817278.91</v>
      </c>
      <c r="I42" s="4"/>
      <c r="J42" s="71" t="s">
        <v>203</v>
      </c>
      <c r="K42" s="72"/>
      <c r="L42" s="63">
        <f t="shared" si="0"/>
        <v>0</v>
      </c>
      <c r="M42" s="64">
        <v>3</v>
      </c>
      <c r="N42" s="64"/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718" t="s">
        <v>68</v>
      </c>
      <c r="F43" s="709"/>
      <c r="G43" s="709"/>
      <c r="H43" s="91">
        <f>ROUND(H42*0.2,2)</f>
        <v>163455.78</v>
      </c>
      <c r="I43" s="4"/>
      <c r="J43" s="4" t="s">
        <v>408</v>
      </c>
      <c r="K43" s="4">
        <v>247140</v>
      </c>
      <c r="L43" s="63">
        <f t="shared" si="0"/>
        <v>296568</v>
      </c>
      <c r="M43" s="89">
        <v>4</v>
      </c>
      <c r="N43" s="92">
        <v>5</v>
      </c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718" t="s">
        <v>69</v>
      </c>
      <c r="F44" s="709"/>
      <c r="G44" s="709"/>
      <c r="H44" s="91">
        <f>H42+H43</f>
        <v>980734.69000000006</v>
      </c>
      <c r="I44" s="4"/>
      <c r="J44" s="87" t="s">
        <v>409</v>
      </c>
      <c r="K44" s="94">
        <v>570138.91</v>
      </c>
      <c r="L44" s="63">
        <f t="shared" si="0"/>
        <v>684166.69200000004</v>
      </c>
      <c r="M44" s="95">
        <v>4</v>
      </c>
      <c r="N44" s="96">
        <v>6</v>
      </c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63">
        <f t="shared" si="0"/>
        <v>0</v>
      </c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63">
        <f t="shared" si="0"/>
        <v>0</v>
      </c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63">
        <f t="shared" si="0"/>
        <v>0</v>
      </c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63">
        <f t="shared" si="0"/>
        <v>0</v>
      </c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63">
        <f t="shared" si="0"/>
        <v>0</v>
      </c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63">
        <f t="shared" si="0"/>
        <v>0</v>
      </c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63">
        <f t="shared" si="0"/>
        <v>0</v>
      </c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63">
        <f t="shared" si="0"/>
        <v>0</v>
      </c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63">
        <f t="shared" si="0"/>
        <v>0</v>
      </c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63">
        <f t="shared" si="0"/>
        <v>0</v>
      </c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63">
        <f t="shared" si="0"/>
        <v>0</v>
      </c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63">
        <f t="shared" si="0"/>
        <v>0</v>
      </c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63">
        <f t="shared" si="0"/>
        <v>0</v>
      </c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63">
        <f t="shared" si="0"/>
        <v>0</v>
      </c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63">
        <f t="shared" si="0"/>
        <v>0</v>
      </c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63">
        <f t="shared" si="0"/>
        <v>0</v>
      </c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63">
        <f t="shared" si="0"/>
        <v>0</v>
      </c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63">
        <f t="shared" si="0"/>
        <v>0</v>
      </c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63">
        <f t="shared" si="0"/>
        <v>0</v>
      </c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63">
        <f t="shared" si="0"/>
        <v>0</v>
      </c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63">
        <f t="shared" si="0"/>
        <v>0</v>
      </c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63">
        <f t="shared" si="0"/>
        <v>0</v>
      </c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63">
        <f t="shared" si="0"/>
        <v>0</v>
      </c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63">
        <f t="shared" si="0"/>
        <v>0</v>
      </c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63">
        <f t="shared" si="0"/>
        <v>0</v>
      </c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63">
        <f t="shared" si="0"/>
        <v>0</v>
      </c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63">
        <f t="shared" si="0"/>
        <v>0</v>
      </c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63">
        <f t="shared" si="0"/>
        <v>0</v>
      </c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63">
        <f t="shared" si="0"/>
        <v>0</v>
      </c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63">
        <f t="shared" si="0"/>
        <v>0</v>
      </c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63">
        <f t="shared" si="0"/>
        <v>0</v>
      </c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63">
        <f t="shared" si="0"/>
        <v>0</v>
      </c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63">
        <f t="shared" si="0"/>
        <v>0</v>
      </c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63">
        <f t="shared" si="0"/>
        <v>0</v>
      </c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19" t="s">
        <v>93</v>
      </c>
      <c r="G79" s="709"/>
      <c r="H79" s="145">
        <v>448323.67</v>
      </c>
      <c r="I79" s="4"/>
      <c r="J79" s="93"/>
      <c r="K79" s="94"/>
      <c r="L79" s="63">
        <f t="shared" si="0"/>
        <v>0</v>
      </c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63">
        <f t="shared" si="0"/>
        <v>0</v>
      </c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686514.28300000005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 thickBot="1">
      <c r="A82" s="1"/>
      <c r="B82" s="1"/>
      <c r="C82" s="1"/>
      <c r="D82" s="1"/>
      <c r="E82" s="1" t="s">
        <v>95</v>
      </c>
      <c r="F82" s="37"/>
      <c r="G82" s="37"/>
      <c r="H82" s="91">
        <f>H44-H81</f>
        <v>294220.40700000001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 thickTop="1">
      <c r="A83" s="1"/>
      <c r="B83" s="1"/>
      <c r="C83" s="1"/>
      <c r="D83" s="1"/>
      <c r="E83" s="1" t="s">
        <v>96</v>
      </c>
      <c r="F83" s="37"/>
      <c r="G83" s="37"/>
      <c r="H83" s="91">
        <f>H82/120*20</f>
        <v>49036.734500000006</v>
      </c>
      <c r="I83" s="151"/>
      <c r="J83" s="152"/>
      <c r="K83" s="153">
        <f>SUM(K33:K44)</f>
        <v>7738067.71</v>
      </c>
      <c r="L83" s="153">
        <f>SUM(L33:L82)</f>
        <v>9285681.2519999985</v>
      </c>
      <c r="M83" s="154"/>
      <c r="N83" s="154"/>
      <c r="O83" s="53">
        <f>F35-K83</f>
        <v>0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0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714" t="s">
        <v>98</v>
      </c>
      <c r="D86" s="709"/>
      <c r="E86" s="709"/>
      <c r="F86" s="716"/>
      <c r="G86" s="717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710" t="s">
        <v>100</v>
      </c>
      <c r="D87" s="709"/>
      <c r="E87" s="709"/>
      <c r="F87" s="711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13"/>
      <c r="E88" s="709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14"/>
      <c r="D95" s="709"/>
      <c r="E95" s="709"/>
      <c r="F95" s="715"/>
      <c r="G95" s="709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714" t="s">
        <v>104</v>
      </c>
      <c r="D96" s="709"/>
      <c r="E96" s="709"/>
      <c r="F96" s="716"/>
      <c r="G96" s="717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11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713" t="s">
        <v>106</v>
      </c>
      <c r="E98" s="709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" footer="0"/>
  <pageSetup paperSize="9"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BJ301"/>
  <sheetViews>
    <sheetView zoomScale="70" zoomScaleNormal="70" workbookViewId="0">
      <selection activeCell="AD89" sqref="AD89"/>
    </sheetView>
  </sheetViews>
  <sheetFormatPr defaultColWidth="14.42578125" defaultRowHeight="15" customHeight="1"/>
  <cols>
    <col min="1" max="1" width="6.85546875" customWidth="1"/>
    <col min="2" max="2" width="5" customWidth="1"/>
    <col min="3" max="3" width="1.85546875" customWidth="1"/>
    <col min="4" max="4" width="8.7109375" customWidth="1"/>
    <col min="5" max="5" width="10.140625" customWidth="1"/>
    <col min="6" max="6" width="1.85546875" customWidth="1"/>
    <col min="7" max="7" width="8.85546875" customWidth="1"/>
    <col min="8" max="8" width="8.140625" customWidth="1"/>
    <col min="9" max="9" width="2" customWidth="1"/>
    <col min="10" max="10" width="20.85546875" customWidth="1"/>
    <col min="11" max="11" width="4.140625" customWidth="1"/>
    <col min="12" max="12" width="2.140625" customWidth="1"/>
    <col min="13" max="13" width="3.42578125" customWidth="1"/>
    <col min="14" max="14" width="7" hidden="1" customWidth="1"/>
    <col min="15" max="15" width="3.85546875" style="295" customWidth="1"/>
    <col min="16" max="16" width="2" style="295" customWidth="1"/>
    <col min="17" max="17" width="3.42578125" style="295" customWidth="1"/>
    <col min="18" max="18" width="4.42578125" hidden="1" customWidth="1"/>
    <col min="19" max="19" width="2.42578125" customWidth="1"/>
    <col min="20" max="20" width="3.140625" customWidth="1"/>
    <col min="21" max="21" width="1.42578125" customWidth="1"/>
    <col min="22" max="22" width="6.42578125" customWidth="1"/>
    <col min="23" max="23" width="3.140625" customWidth="1"/>
    <col min="24" max="25" width="16.42578125" customWidth="1"/>
    <col min="26" max="26" width="1.85546875" customWidth="1"/>
    <col min="27" max="27" width="4.42578125" customWidth="1"/>
    <col min="28" max="28" width="6.42578125" customWidth="1"/>
    <col min="29" max="29" width="5.85546875" customWidth="1"/>
    <col min="30" max="30" width="23.42578125" customWidth="1"/>
    <col min="31" max="33" width="8.7109375" hidden="1" customWidth="1"/>
    <col min="34" max="34" width="16.140625" customWidth="1"/>
    <col min="35" max="35" width="17.5703125" customWidth="1"/>
    <col min="36" max="36" width="16.42578125" customWidth="1"/>
    <col min="37" max="37" width="13.5703125" style="314" customWidth="1"/>
    <col min="38" max="39" width="13.5703125" style="282" customWidth="1"/>
    <col min="40" max="40" width="13.5703125" customWidth="1"/>
    <col min="41" max="62" width="8.7109375" customWidth="1"/>
  </cols>
  <sheetData>
    <row r="1" spans="1:62" ht="15" customHeight="1">
      <c r="A1" s="191" t="s">
        <v>34</v>
      </c>
      <c r="B1" s="743" t="s">
        <v>143</v>
      </c>
      <c r="C1" s="712"/>
      <c r="D1" s="712"/>
      <c r="E1" s="712"/>
      <c r="F1" s="712"/>
      <c r="G1" s="712"/>
      <c r="H1" s="712"/>
      <c r="I1" s="712"/>
      <c r="J1" s="728"/>
      <c r="K1" s="745" t="s">
        <v>144</v>
      </c>
      <c r="L1" s="712"/>
      <c r="M1" s="712"/>
      <c r="N1" s="728"/>
      <c r="O1" s="743" t="s">
        <v>145</v>
      </c>
      <c r="P1" s="712"/>
      <c r="Q1" s="712"/>
      <c r="R1" s="728"/>
      <c r="S1" s="745" t="s">
        <v>318</v>
      </c>
      <c r="T1" s="712"/>
      <c r="U1" s="712"/>
      <c r="V1" s="712"/>
      <c r="W1" s="712"/>
      <c r="X1" s="728"/>
      <c r="Y1" s="745" t="s">
        <v>173</v>
      </c>
      <c r="Z1" s="712"/>
      <c r="AA1" s="712"/>
      <c r="AB1" s="712"/>
      <c r="AC1" s="728"/>
      <c r="AD1" s="745" t="s">
        <v>319</v>
      </c>
      <c r="AE1" s="712"/>
      <c r="AF1" s="712"/>
      <c r="AG1" s="712"/>
      <c r="AH1" s="887" t="s">
        <v>320</v>
      </c>
      <c r="AI1" s="893" t="s">
        <v>321</v>
      </c>
      <c r="AJ1" s="893" t="s">
        <v>322</v>
      </c>
      <c r="AK1" s="885" t="s">
        <v>323</v>
      </c>
      <c r="AL1" s="889" t="s">
        <v>417</v>
      </c>
      <c r="AM1" s="919" t="s">
        <v>455</v>
      </c>
      <c r="AN1" s="887" t="s">
        <v>303</v>
      </c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</row>
    <row r="2" spans="1:62" ht="45" customHeight="1">
      <c r="A2" s="190" t="s">
        <v>148</v>
      </c>
      <c r="B2" s="744"/>
      <c r="C2" s="717"/>
      <c r="D2" s="717"/>
      <c r="E2" s="717"/>
      <c r="F2" s="717"/>
      <c r="G2" s="717"/>
      <c r="H2" s="717"/>
      <c r="I2" s="717"/>
      <c r="J2" s="734"/>
      <c r="K2" s="744"/>
      <c r="L2" s="717"/>
      <c r="M2" s="717"/>
      <c r="N2" s="734"/>
      <c r="O2" s="744"/>
      <c r="P2" s="717"/>
      <c r="Q2" s="717"/>
      <c r="R2" s="734"/>
      <c r="S2" s="744"/>
      <c r="T2" s="717"/>
      <c r="U2" s="717"/>
      <c r="V2" s="717"/>
      <c r="W2" s="717"/>
      <c r="X2" s="734"/>
      <c r="Y2" s="744"/>
      <c r="Z2" s="717"/>
      <c r="AA2" s="717"/>
      <c r="AB2" s="717"/>
      <c r="AC2" s="734"/>
      <c r="AD2" s="744"/>
      <c r="AE2" s="717"/>
      <c r="AF2" s="717"/>
      <c r="AG2" s="717"/>
      <c r="AH2" s="888"/>
      <c r="AI2" s="888"/>
      <c r="AJ2" s="888"/>
      <c r="AK2" s="886"/>
      <c r="AL2" s="890"/>
      <c r="AM2" s="920"/>
      <c r="AN2" s="888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</row>
    <row r="3" spans="1:62" ht="22.9" customHeight="1">
      <c r="A3" s="921" t="s">
        <v>382</v>
      </c>
      <c r="B3" s="922"/>
      <c r="C3" s="922"/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  <c r="P3" s="922"/>
      <c r="Q3" s="922"/>
      <c r="R3" s="922"/>
      <c r="S3" s="922"/>
      <c r="T3" s="922"/>
      <c r="U3" s="922"/>
      <c r="V3" s="922"/>
      <c r="W3" s="922"/>
      <c r="X3" s="922"/>
      <c r="Y3" s="922"/>
      <c r="Z3" s="922"/>
      <c r="AA3" s="922"/>
      <c r="AB3" s="922"/>
      <c r="AC3" s="922"/>
      <c r="AD3" s="922"/>
      <c r="AE3" s="922"/>
      <c r="AF3" s="922"/>
      <c r="AG3" s="922"/>
      <c r="AH3" s="922"/>
      <c r="AI3" s="922"/>
      <c r="AJ3" s="922"/>
      <c r="AK3" s="922"/>
      <c r="AL3" s="922"/>
      <c r="AM3" s="922"/>
      <c r="AN3" s="923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</row>
    <row r="4" spans="1:62" ht="15" customHeight="1">
      <c r="A4" s="191"/>
      <c r="B4" s="749"/>
      <c r="C4" s="725"/>
      <c r="D4" s="725"/>
      <c r="E4" s="725"/>
      <c r="F4" s="725"/>
      <c r="G4" s="725"/>
      <c r="H4" s="725"/>
      <c r="I4" s="725"/>
      <c r="J4" s="726"/>
      <c r="K4" s="749"/>
      <c r="L4" s="725"/>
      <c r="M4" s="725"/>
      <c r="N4" s="726"/>
      <c r="O4" s="749"/>
      <c r="P4" s="725"/>
      <c r="Q4" s="725"/>
      <c r="R4" s="726"/>
      <c r="S4" s="748" t="s">
        <v>175</v>
      </c>
      <c r="T4" s="725"/>
      <c r="U4" s="725"/>
      <c r="V4" s="725"/>
      <c r="W4" s="726"/>
      <c r="X4" s="215" t="s">
        <v>176</v>
      </c>
      <c r="Y4" s="227" t="s">
        <v>175</v>
      </c>
      <c r="Z4" s="749" t="s">
        <v>176</v>
      </c>
      <c r="AA4" s="725"/>
      <c r="AB4" s="725"/>
      <c r="AC4" s="726"/>
      <c r="AD4" s="214"/>
      <c r="AE4" s="186"/>
      <c r="AF4" s="186"/>
      <c r="AG4" s="186"/>
      <c r="AH4" s="214"/>
      <c r="AI4" s="214"/>
      <c r="AJ4" s="214"/>
      <c r="AK4" s="307"/>
      <c r="AL4" s="274"/>
      <c r="AM4" s="274"/>
      <c r="AN4" s="214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</row>
    <row r="5" spans="1:62" ht="24" customHeight="1">
      <c r="A5" s="191" t="s">
        <v>324</v>
      </c>
      <c r="B5" s="914" t="s">
        <v>325</v>
      </c>
      <c r="C5" s="725"/>
      <c r="D5" s="725"/>
      <c r="E5" s="725"/>
      <c r="F5" s="725"/>
      <c r="G5" s="725"/>
      <c r="H5" s="725"/>
      <c r="I5" s="725"/>
      <c r="J5" s="726"/>
      <c r="K5" s="802" t="s">
        <v>178</v>
      </c>
      <c r="L5" s="725"/>
      <c r="M5" s="725"/>
      <c r="N5" s="228"/>
      <c r="O5" s="802">
        <v>1</v>
      </c>
      <c r="P5" s="725"/>
      <c r="Q5" s="725"/>
      <c r="R5" s="228"/>
      <c r="S5" s="854">
        <v>434681.9</v>
      </c>
      <c r="T5" s="725"/>
      <c r="U5" s="725"/>
      <c r="V5" s="725"/>
      <c r="W5" s="726"/>
      <c r="X5" s="229">
        <f t="shared" ref="X5:X48" si="0">O5*S5</f>
        <v>434681.9</v>
      </c>
      <c r="Y5" s="230">
        <v>470073.42</v>
      </c>
      <c r="Z5" s="854">
        <f t="shared" ref="Z5:Z64" si="1">O5*Y5</f>
        <v>470073.42</v>
      </c>
      <c r="AA5" s="725"/>
      <c r="AB5" s="725"/>
      <c r="AC5" s="726"/>
      <c r="AD5" s="229">
        <f t="shared" ref="AD5:AD64" si="2">X5+Z5</f>
        <v>904755.32000000007</v>
      </c>
      <c r="AE5" s="186"/>
      <c r="AF5" s="186"/>
      <c r="AG5" s="186"/>
      <c r="AH5" s="204"/>
      <c r="AI5" s="204"/>
      <c r="AJ5" s="204">
        <v>0.8</v>
      </c>
      <c r="AK5" s="308">
        <v>0.1</v>
      </c>
      <c r="AL5" s="275"/>
      <c r="AM5" s="275">
        <v>0.1</v>
      </c>
      <c r="AN5" s="204">
        <f>O5-AH5-AI5-AJ5-AK5-AL5-AM5</f>
        <v>0</v>
      </c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</row>
    <row r="6" spans="1:62" ht="40.5" customHeight="1">
      <c r="A6" s="192" t="s">
        <v>205</v>
      </c>
      <c r="B6" s="793" t="s">
        <v>206</v>
      </c>
      <c r="C6" s="725"/>
      <c r="D6" s="725"/>
      <c r="E6" s="725"/>
      <c r="F6" s="725"/>
      <c r="G6" s="725"/>
      <c r="H6" s="725"/>
      <c r="I6" s="725"/>
      <c r="J6" s="726"/>
      <c r="K6" s="871" t="s">
        <v>207</v>
      </c>
      <c r="L6" s="725"/>
      <c r="M6" s="725"/>
      <c r="N6" s="726"/>
      <c r="O6" s="788">
        <v>188.631</v>
      </c>
      <c r="P6" s="725"/>
      <c r="Q6" s="725"/>
      <c r="R6" s="726"/>
      <c r="S6" s="788" t="s">
        <v>57</v>
      </c>
      <c r="T6" s="725"/>
      <c r="U6" s="725"/>
      <c r="V6" s="725"/>
      <c r="W6" s="726"/>
      <c r="X6" s="207" t="s">
        <v>57</v>
      </c>
      <c r="Y6" s="231" t="s">
        <v>57</v>
      </c>
      <c r="Z6" s="788" t="s">
        <v>57</v>
      </c>
      <c r="AA6" s="725"/>
      <c r="AB6" s="725"/>
      <c r="AC6" s="726"/>
      <c r="AD6" s="207" t="s">
        <v>57</v>
      </c>
      <c r="AE6" s="186"/>
      <c r="AF6" s="186"/>
      <c r="AG6" s="186"/>
      <c r="AH6" s="214"/>
      <c r="AI6" s="214"/>
      <c r="AJ6" s="214">
        <v>188.631</v>
      </c>
      <c r="AK6" s="307"/>
      <c r="AL6" s="274"/>
      <c r="AM6" s="274"/>
      <c r="AN6" s="204">
        <f t="shared" ref="AN6:AN69" si="3">O6-AH6-AI6-AJ6-AK6-AL6-AM6</f>
        <v>0</v>
      </c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</row>
    <row r="7" spans="1:62" ht="29.25" customHeight="1">
      <c r="A7" s="192" t="s">
        <v>208</v>
      </c>
      <c r="B7" s="793" t="s">
        <v>209</v>
      </c>
      <c r="C7" s="725"/>
      <c r="D7" s="725"/>
      <c r="E7" s="725"/>
      <c r="F7" s="725"/>
      <c r="G7" s="725"/>
      <c r="H7" s="725"/>
      <c r="I7" s="725"/>
      <c r="J7" s="726"/>
      <c r="K7" s="871" t="s">
        <v>207</v>
      </c>
      <c r="L7" s="725"/>
      <c r="M7" s="725"/>
      <c r="N7" s="726"/>
      <c r="O7" s="788">
        <v>13.58</v>
      </c>
      <c r="P7" s="725"/>
      <c r="Q7" s="725"/>
      <c r="R7" s="726"/>
      <c r="S7" s="788" t="s">
        <v>57</v>
      </c>
      <c r="T7" s="725"/>
      <c r="U7" s="725"/>
      <c r="V7" s="725"/>
      <c r="W7" s="726"/>
      <c r="X7" s="207" t="s">
        <v>57</v>
      </c>
      <c r="Y7" s="231" t="s">
        <v>57</v>
      </c>
      <c r="Z7" s="788" t="s">
        <v>57</v>
      </c>
      <c r="AA7" s="725"/>
      <c r="AB7" s="725"/>
      <c r="AC7" s="726"/>
      <c r="AD7" s="207" t="s">
        <v>57</v>
      </c>
      <c r="AE7" s="186"/>
      <c r="AF7" s="186"/>
      <c r="AG7" s="186"/>
      <c r="AH7" s="214"/>
      <c r="AI7" s="214"/>
      <c r="AJ7" s="214">
        <v>13.58</v>
      </c>
      <c r="AK7" s="307"/>
      <c r="AL7" s="274"/>
      <c r="AM7" s="274"/>
      <c r="AN7" s="204">
        <f t="shared" si="3"/>
        <v>0</v>
      </c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</row>
    <row r="8" spans="1:62" ht="29.25" customHeight="1">
      <c r="A8" s="192" t="s">
        <v>210</v>
      </c>
      <c r="B8" s="793" t="s">
        <v>211</v>
      </c>
      <c r="C8" s="725"/>
      <c r="D8" s="725"/>
      <c r="E8" s="725"/>
      <c r="F8" s="725"/>
      <c r="G8" s="725"/>
      <c r="H8" s="725"/>
      <c r="I8" s="725"/>
      <c r="J8" s="726"/>
      <c r="K8" s="871" t="s">
        <v>207</v>
      </c>
      <c r="L8" s="725"/>
      <c r="M8" s="725"/>
      <c r="N8" s="726"/>
      <c r="O8" s="788">
        <v>48.53</v>
      </c>
      <c r="P8" s="725"/>
      <c r="Q8" s="725"/>
      <c r="R8" s="726"/>
      <c r="S8" s="788" t="s">
        <v>57</v>
      </c>
      <c r="T8" s="725"/>
      <c r="U8" s="725"/>
      <c r="V8" s="725"/>
      <c r="W8" s="726"/>
      <c r="X8" s="207" t="s">
        <v>57</v>
      </c>
      <c r="Y8" s="231" t="s">
        <v>57</v>
      </c>
      <c r="Z8" s="788" t="s">
        <v>57</v>
      </c>
      <c r="AA8" s="725"/>
      <c r="AB8" s="725"/>
      <c r="AC8" s="726"/>
      <c r="AD8" s="207" t="s">
        <v>57</v>
      </c>
      <c r="AE8" s="186"/>
      <c r="AF8" s="186"/>
      <c r="AG8" s="186"/>
      <c r="AH8" s="214"/>
      <c r="AI8" s="214"/>
      <c r="AJ8" s="214">
        <v>48.53</v>
      </c>
      <c r="AK8" s="307"/>
      <c r="AL8" s="274"/>
      <c r="AM8" s="274"/>
      <c r="AN8" s="204">
        <f t="shared" si="3"/>
        <v>0</v>
      </c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</row>
    <row r="9" spans="1:62" ht="29.25" customHeight="1">
      <c r="A9" s="192" t="s">
        <v>212</v>
      </c>
      <c r="B9" s="793" t="s">
        <v>213</v>
      </c>
      <c r="C9" s="725"/>
      <c r="D9" s="725"/>
      <c r="E9" s="725"/>
      <c r="F9" s="725"/>
      <c r="G9" s="725"/>
      <c r="H9" s="725"/>
      <c r="I9" s="725"/>
      <c r="J9" s="726"/>
      <c r="K9" s="871" t="s">
        <v>207</v>
      </c>
      <c r="L9" s="725"/>
      <c r="M9" s="725"/>
      <c r="N9" s="726"/>
      <c r="O9" s="788">
        <v>47.22</v>
      </c>
      <c r="P9" s="725"/>
      <c r="Q9" s="725"/>
      <c r="R9" s="726"/>
      <c r="S9" s="788" t="s">
        <v>57</v>
      </c>
      <c r="T9" s="725"/>
      <c r="U9" s="725"/>
      <c r="V9" s="725"/>
      <c r="W9" s="726"/>
      <c r="X9" s="207" t="s">
        <v>57</v>
      </c>
      <c r="Y9" s="231" t="s">
        <v>57</v>
      </c>
      <c r="Z9" s="788" t="s">
        <v>57</v>
      </c>
      <c r="AA9" s="725"/>
      <c r="AB9" s="725"/>
      <c r="AC9" s="726"/>
      <c r="AD9" s="207" t="s">
        <v>57</v>
      </c>
      <c r="AE9" s="186"/>
      <c r="AF9" s="186"/>
      <c r="AG9" s="186"/>
      <c r="AH9" s="214"/>
      <c r="AI9" s="214"/>
      <c r="AJ9" s="214">
        <v>47.22</v>
      </c>
      <c r="AK9" s="307"/>
      <c r="AL9" s="274"/>
      <c r="AM9" s="274"/>
      <c r="AN9" s="204">
        <f t="shared" si="3"/>
        <v>0</v>
      </c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</row>
    <row r="10" spans="1:62" ht="33" customHeight="1">
      <c r="A10" s="192" t="s">
        <v>214</v>
      </c>
      <c r="B10" s="793" t="s">
        <v>215</v>
      </c>
      <c r="C10" s="725"/>
      <c r="D10" s="725"/>
      <c r="E10" s="725"/>
      <c r="F10" s="725"/>
      <c r="G10" s="725"/>
      <c r="H10" s="725"/>
      <c r="I10" s="725"/>
      <c r="J10" s="726"/>
      <c r="K10" s="749" t="s">
        <v>153</v>
      </c>
      <c r="L10" s="725"/>
      <c r="M10" s="725"/>
      <c r="N10" s="726"/>
      <c r="O10" s="788">
        <v>1</v>
      </c>
      <c r="P10" s="725"/>
      <c r="Q10" s="725"/>
      <c r="R10" s="726"/>
      <c r="S10" s="788" t="s">
        <v>57</v>
      </c>
      <c r="T10" s="725"/>
      <c r="U10" s="725"/>
      <c r="V10" s="725"/>
      <c r="W10" s="726"/>
      <c r="X10" s="207" t="s">
        <v>57</v>
      </c>
      <c r="Y10" s="231" t="s">
        <v>57</v>
      </c>
      <c r="Z10" s="788" t="s">
        <v>57</v>
      </c>
      <c r="AA10" s="725"/>
      <c r="AB10" s="725"/>
      <c r="AC10" s="726"/>
      <c r="AD10" s="207" t="s">
        <v>57</v>
      </c>
      <c r="AE10" s="186"/>
      <c r="AF10" s="186"/>
      <c r="AG10" s="186"/>
      <c r="AH10" s="214"/>
      <c r="AI10" s="214"/>
      <c r="AJ10" s="214">
        <v>1</v>
      </c>
      <c r="AK10" s="307"/>
      <c r="AL10" s="274"/>
      <c r="AM10" s="274"/>
      <c r="AN10" s="204">
        <f t="shared" si="3"/>
        <v>0</v>
      </c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</row>
    <row r="11" spans="1:62" ht="33" customHeight="1">
      <c r="A11" s="192" t="s">
        <v>216</v>
      </c>
      <c r="B11" s="915" t="s">
        <v>217</v>
      </c>
      <c r="C11" s="725"/>
      <c r="D11" s="725"/>
      <c r="E11" s="725"/>
      <c r="F11" s="725"/>
      <c r="G11" s="725"/>
      <c r="H11" s="725"/>
      <c r="I11" s="725"/>
      <c r="J11" s="726"/>
      <c r="K11" s="871" t="s">
        <v>153</v>
      </c>
      <c r="L11" s="725"/>
      <c r="M11" s="726"/>
      <c r="N11" s="232"/>
      <c r="O11" s="788">
        <v>4</v>
      </c>
      <c r="P11" s="725"/>
      <c r="Q11" s="726"/>
      <c r="R11" s="207"/>
      <c r="S11" s="788" t="s">
        <v>57</v>
      </c>
      <c r="T11" s="725"/>
      <c r="U11" s="725"/>
      <c r="V11" s="725"/>
      <c r="W11" s="726"/>
      <c r="X11" s="207" t="s">
        <v>57</v>
      </c>
      <c r="Y11" s="231" t="s">
        <v>57</v>
      </c>
      <c r="Z11" s="788" t="s">
        <v>57</v>
      </c>
      <c r="AA11" s="725"/>
      <c r="AB11" s="725"/>
      <c r="AC11" s="726"/>
      <c r="AD11" s="207" t="s">
        <v>57</v>
      </c>
      <c r="AE11" s="186"/>
      <c r="AF11" s="186"/>
      <c r="AG11" s="186"/>
      <c r="AH11" s="214"/>
      <c r="AI11" s="214"/>
      <c r="AJ11" s="214">
        <v>4</v>
      </c>
      <c r="AK11" s="307"/>
      <c r="AL11" s="274"/>
      <c r="AM11" s="274"/>
      <c r="AN11" s="204">
        <f t="shared" si="3"/>
        <v>0</v>
      </c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</row>
    <row r="12" spans="1:62" ht="30" customHeight="1">
      <c r="A12" s="192" t="s">
        <v>218</v>
      </c>
      <c r="B12" s="793" t="s">
        <v>219</v>
      </c>
      <c r="C12" s="725"/>
      <c r="D12" s="725"/>
      <c r="E12" s="725"/>
      <c r="F12" s="725"/>
      <c r="G12" s="725"/>
      <c r="H12" s="725"/>
      <c r="I12" s="725"/>
      <c r="J12" s="726"/>
      <c r="K12" s="749" t="s">
        <v>220</v>
      </c>
      <c r="L12" s="725"/>
      <c r="M12" s="725"/>
      <c r="N12" s="726"/>
      <c r="O12" s="788">
        <v>2</v>
      </c>
      <c r="P12" s="725"/>
      <c r="Q12" s="725"/>
      <c r="R12" s="726"/>
      <c r="S12" s="788" t="s">
        <v>57</v>
      </c>
      <c r="T12" s="725"/>
      <c r="U12" s="725"/>
      <c r="V12" s="725"/>
      <c r="W12" s="726"/>
      <c r="X12" s="207" t="s">
        <v>57</v>
      </c>
      <c r="Y12" s="231" t="s">
        <v>57</v>
      </c>
      <c r="Z12" s="788" t="s">
        <v>57</v>
      </c>
      <c r="AA12" s="725"/>
      <c r="AB12" s="725"/>
      <c r="AC12" s="726"/>
      <c r="AD12" s="207" t="s">
        <v>57</v>
      </c>
      <c r="AE12" s="212"/>
      <c r="AF12" s="212"/>
      <c r="AG12" s="212"/>
      <c r="AH12" s="233"/>
      <c r="AI12" s="233"/>
      <c r="AJ12" s="233">
        <v>2</v>
      </c>
      <c r="AK12" s="309"/>
      <c r="AL12" s="278"/>
      <c r="AM12" s="278"/>
      <c r="AN12" s="204">
        <f t="shared" si="3"/>
        <v>0</v>
      </c>
      <c r="AO12" s="212"/>
      <c r="AP12" s="212"/>
      <c r="AQ12" s="212"/>
      <c r="AR12" s="212"/>
      <c r="AS12" s="212"/>
      <c r="AT12" s="212"/>
      <c r="AU12" s="212"/>
      <c r="AV12" s="234" t="s">
        <v>192</v>
      </c>
      <c r="AW12" s="234"/>
      <c r="AX12" s="891"/>
      <c r="AY12" s="717"/>
      <c r="AZ12" s="717"/>
      <c r="BA12" s="734"/>
      <c r="BB12" s="891" t="s">
        <v>156</v>
      </c>
      <c r="BC12" s="717"/>
      <c r="BD12" s="717"/>
      <c r="BE12" s="717"/>
      <c r="BF12" s="734"/>
      <c r="BG12" s="891" t="e">
        <f>Z15+#REF!+#REF!+#REF!+#REF!+#REF!</f>
        <v>#VALUE!</v>
      </c>
      <c r="BH12" s="717"/>
      <c r="BI12" s="717"/>
      <c r="BJ12" s="734"/>
    </row>
    <row r="13" spans="1:62" ht="29.25" customHeight="1">
      <c r="A13" s="192" t="s">
        <v>222</v>
      </c>
      <c r="B13" s="793" t="s">
        <v>223</v>
      </c>
      <c r="C13" s="725"/>
      <c r="D13" s="725"/>
      <c r="E13" s="725"/>
      <c r="F13" s="725"/>
      <c r="G13" s="725"/>
      <c r="H13" s="725"/>
      <c r="I13" s="725"/>
      <c r="J13" s="726"/>
      <c r="K13" s="749" t="s">
        <v>153</v>
      </c>
      <c r="L13" s="725"/>
      <c r="M13" s="725"/>
      <c r="N13" s="726"/>
      <c r="O13" s="749">
        <v>2</v>
      </c>
      <c r="P13" s="725"/>
      <c r="Q13" s="725"/>
      <c r="R13" s="726"/>
      <c r="S13" s="788" t="s">
        <v>57</v>
      </c>
      <c r="T13" s="725"/>
      <c r="U13" s="725"/>
      <c r="V13" s="725"/>
      <c r="W13" s="726"/>
      <c r="X13" s="207" t="s">
        <v>57</v>
      </c>
      <c r="Y13" s="231" t="s">
        <v>57</v>
      </c>
      <c r="Z13" s="788" t="s">
        <v>57</v>
      </c>
      <c r="AA13" s="725"/>
      <c r="AB13" s="725"/>
      <c r="AC13" s="726"/>
      <c r="AD13" s="207" t="s">
        <v>57</v>
      </c>
      <c r="AE13" s="212"/>
      <c r="AF13" s="212"/>
      <c r="AG13" s="212"/>
      <c r="AH13" s="233"/>
      <c r="AI13" s="233"/>
      <c r="AJ13" s="233">
        <v>2</v>
      </c>
      <c r="AK13" s="309"/>
      <c r="AL13" s="278"/>
      <c r="AM13" s="278"/>
      <c r="AN13" s="204">
        <f t="shared" si="3"/>
        <v>0</v>
      </c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</row>
    <row r="14" spans="1:62" ht="32.25" customHeight="1">
      <c r="A14" s="192" t="s">
        <v>225</v>
      </c>
      <c r="B14" s="793" t="s">
        <v>226</v>
      </c>
      <c r="C14" s="725"/>
      <c r="D14" s="725"/>
      <c r="E14" s="725"/>
      <c r="F14" s="725"/>
      <c r="G14" s="725"/>
      <c r="H14" s="725"/>
      <c r="I14" s="725"/>
      <c r="J14" s="726"/>
      <c r="K14" s="749" t="s">
        <v>153</v>
      </c>
      <c r="L14" s="725"/>
      <c r="M14" s="725"/>
      <c r="N14" s="726"/>
      <c r="O14" s="788">
        <v>35</v>
      </c>
      <c r="P14" s="725"/>
      <c r="Q14" s="725"/>
      <c r="R14" s="726"/>
      <c r="S14" s="788" t="s">
        <v>57</v>
      </c>
      <c r="T14" s="725"/>
      <c r="U14" s="725"/>
      <c r="V14" s="725"/>
      <c r="W14" s="726"/>
      <c r="X14" s="207" t="s">
        <v>57</v>
      </c>
      <c r="Y14" s="231" t="s">
        <v>57</v>
      </c>
      <c r="Z14" s="788" t="s">
        <v>57</v>
      </c>
      <c r="AA14" s="725"/>
      <c r="AB14" s="725"/>
      <c r="AC14" s="726"/>
      <c r="AD14" s="207" t="s">
        <v>57</v>
      </c>
      <c r="AE14" s="212"/>
      <c r="AF14" s="212"/>
      <c r="AG14" s="212"/>
      <c r="AH14" s="233"/>
      <c r="AI14" s="233"/>
      <c r="AJ14" s="233">
        <v>35</v>
      </c>
      <c r="AK14" s="309"/>
      <c r="AL14" s="278"/>
      <c r="AM14" s="278"/>
      <c r="AN14" s="204">
        <f t="shared" si="3"/>
        <v>0</v>
      </c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</row>
    <row r="15" spans="1:62" ht="33" customHeight="1">
      <c r="A15" s="192" t="s">
        <v>316</v>
      </c>
      <c r="B15" s="793" t="s">
        <v>326</v>
      </c>
      <c r="C15" s="725"/>
      <c r="D15" s="725"/>
      <c r="E15" s="725"/>
      <c r="F15" s="725"/>
      <c r="G15" s="725"/>
      <c r="H15" s="725"/>
      <c r="I15" s="725"/>
      <c r="J15" s="726"/>
      <c r="K15" s="749" t="s">
        <v>220</v>
      </c>
      <c r="L15" s="725"/>
      <c r="M15" s="725"/>
      <c r="N15" s="726"/>
      <c r="O15" s="788">
        <v>1</v>
      </c>
      <c r="P15" s="725"/>
      <c r="Q15" s="725"/>
      <c r="R15" s="726"/>
      <c r="S15" s="788" t="s">
        <v>57</v>
      </c>
      <c r="T15" s="725"/>
      <c r="U15" s="725"/>
      <c r="V15" s="725"/>
      <c r="W15" s="726"/>
      <c r="X15" s="207" t="s">
        <v>57</v>
      </c>
      <c r="Y15" s="231" t="s">
        <v>57</v>
      </c>
      <c r="Z15" s="788" t="s">
        <v>57</v>
      </c>
      <c r="AA15" s="725"/>
      <c r="AB15" s="725"/>
      <c r="AC15" s="726"/>
      <c r="AD15" s="207" t="s">
        <v>57</v>
      </c>
      <c r="AE15" s="235"/>
      <c r="AF15" s="235"/>
      <c r="AG15" s="235"/>
      <c r="AH15" s="236"/>
      <c r="AI15" s="236"/>
      <c r="AJ15" s="236"/>
      <c r="AK15" s="310"/>
      <c r="AL15" s="279"/>
      <c r="AM15" s="279">
        <v>1</v>
      </c>
      <c r="AN15" s="204">
        <f t="shared" si="3"/>
        <v>0</v>
      </c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</row>
    <row r="16" spans="1:62" ht="35.25" customHeight="1">
      <c r="A16" s="192" t="s">
        <v>317</v>
      </c>
      <c r="B16" s="793" t="s">
        <v>327</v>
      </c>
      <c r="C16" s="725"/>
      <c r="D16" s="725"/>
      <c r="E16" s="725"/>
      <c r="F16" s="725"/>
      <c r="G16" s="725"/>
      <c r="H16" s="725"/>
      <c r="I16" s="725"/>
      <c r="J16" s="726"/>
      <c r="K16" s="749" t="s">
        <v>220</v>
      </c>
      <c r="L16" s="725"/>
      <c r="M16" s="725"/>
      <c r="N16" s="726"/>
      <c r="O16" s="788">
        <v>11</v>
      </c>
      <c r="P16" s="725"/>
      <c r="Q16" s="725"/>
      <c r="R16" s="726"/>
      <c r="S16" s="788" t="s">
        <v>57</v>
      </c>
      <c r="T16" s="725"/>
      <c r="U16" s="725"/>
      <c r="V16" s="725"/>
      <c r="W16" s="726"/>
      <c r="X16" s="207" t="s">
        <v>57</v>
      </c>
      <c r="Y16" s="231" t="s">
        <v>57</v>
      </c>
      <c r="Z16" s="788" t="s">
        <v>57</v>
      </c>
      <c r="AA16" s="725"/>
      <c r="AB16" s="725"/>
      <c r="AC16" s="726"/>
      <c r="AD16" s="207" t="s">
        <v>57</v>
      </c>
      <c r="AE16" s="237"/>
      <c r="AF16" s="237"/>
      <c r="AG16" s="237"/>
      <c r="AH16" s="238"/>
      <c r="AI16" s="238"/>
      <c r="AJ16" s="238"/>
      <c r="AK16" s="311"/>
      <c r="AL16" s="280"/>
      <c r="AM16" s="280">
        <v>11</v>
      </c>
      <c r="AN16" s="204">
        <f t="shared" si="3"/>
        <v>0</v>
      </c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</row>
    <row r="17" spans="1:62" ht="30.75" customHeight="1">
      <c r="A17" s="192" t="s">
        <v>328</v>
      </c>
      <c r="B17" s="793" t="s">
        <v>329</v>
      </c>
      <c r="C17" s="725"/>
      <c r="D17" s="725"/>
      <c r="E17" s="725"/>
      <c r="F17" s="725"/>
      <c r="G17" s="725"/>
      <c r="H17" s="725"/>
      <c r="I17" s="725"/>
      <c r="J17" s="726"/>
      <c r="K17" s="749" t="s">
        <v>153</v>
      </c>
      <c r="L17" s="725"/>
      <c r="M17" s="725"/>
      <c r="N17" s="726"/>
      <c r="O17" s="788">
        <v>35</v>
      </c>
      <c r="P17" s="725"/>
      <c r="Q17" s="725"/>
      <c r="R17" s="726"/>
      <c r="S17" s="788" t="s">
        <v>57</v>
      </c>
      <c r="T17" s="725"/>
      <c r="U17" s="725"/>
      <c r="V17" s="725"/>
      <c r="W17" s="726"/>
      <c r="X17" s="207" t="s">
        <v>57</v>
      </c>
      <c r="Y17" s="231" t="s">
        <v>57</v>
      </c>
      <c r="Z17" s="788" t="s">
        <v>57</v>
      </c>
      <c r="AA17" s="725"/>
      <c r="AB17" s="725"/>
      <c r="AC17" s="726"/>
      <c r="AD17" s="207" t="s">
        <v>57</v>
      </c>
      <c r="AE17" s="212"/>
      <c r="AF17" s="212"/>
      <c r="AG17" s="212"/>
      <c r="AH17" s="233"/>
      <c r="AI17" s="233"/>
      <c r="AJ17" s="233"/>
      <c r="AK17" s="309"/>
      <c r="AL17" s="278"/>
      <c r="AM17" s="278">
        <v>35</v>
      </c>
      <c r="AN17" s="204">
        <f t="shared" si="3"/>
        <v>0</v>
      </c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  <c r="BI17" s="212"/>
      <c r="BJ17" s="212"/>
    </row>
    <row r="18" spans="1:62" ht="36" customHeight="1">
      <c r="A18" s="192" t="s">
        <v>227</v>
      </c>
      <c r="B18" s="793" t="s">
        <v>228</v>
      </c>
      <c r="C18" s="725"/>
      <c r="D18" s="725"/>
      <c r="E18" s="725"/>
      <c r="F18" s="725"/>
      <c r="G18" s="725"/>
      <c r="H18" s="725"/>
      <c r="I18" s="725"/>
      <c r="J18" s="726"/>
      <c r="K18" s="749" t="s">
        <v>153</v>
      </c>
      <c r="L18" s="725"/>
      <c r="M18" s="725"/>
      <c r="N18" s="726"/>
      <c r="O18" s="788">
        <v>4</v>
      </c>
      <c r="P18" s="725"/>
      <c r="Q18" s="725"/>
      <c r="R18" s="726"/>
      <c r="S18" s="788" t="s">
        <v>57</v>
      </c>
      <c r="T18" s="725"/>
      <c r="U18" s="725"/>
      <c r="V18" s="725"/>
      <c r="W18" s="726"/>
      <c r="X18" s="207" t="s">
        <v>57</v>
      </c>
      <c r="Y18" s="231" t="s">
        <v>57</v>
      </c>
      <c r="Z18" s="788" t="s">
        <v>57</v>
      </c>
      <c r="AA18" s="725"/>
      <c r="AB18" s="725"/>
      <c r="AC18" s="726"/>
      <c r="AD18" s="207" t="s">
        <v>57</v>
      </c>
      <c r="AE18" s="212"/>
      <c r="AF18" s="212"/>
      <c r="AG18" s="212"/>
      <c r="AH18" s="233"/>
      <c r="AI18" s="233"/>
      <c r="AJ18" s="233">
        <v>4</v>
      </c>
      <c r="AK18" s="309"/>
      <c r="AL18" s="278"/>
      <c r="AM18" s="278"/>
      <c r="AN18" s="204">
        <f t="shared" si="3"/>
        <v>0</v>
      </c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</row>
    <row r="19" spans="1:62" ht="39" customHeight="1">
      <c r="A19" s="192" t="s">
        <v>330</v>
      </c>
      <c r="B19" s="793" t="s">
        <v>331</v>
      </c>
      <c r="C19" s="725"/>
      <c r="D19" s="725"/>
      <c r="E19" s="725"/>
      <c r="F19" s="725"/>
      <c r="G19" s="725"/>
      <c r="H19" s="725"/>
      <c r="I19" s="725"/>
      <c r="J19" s="726"/>
      <c r="K19" s="749" t="s">
        <v>153</v>
      </c>
      <c r="L19" s="725"/>
      <c r="M19" s="725"/>
      <c r="N19" s="726"/>
      <c r="O19" s="749">
        <v>36</v>
      </c>
      <c r="P19" s="725"/>
      <c r="Q19" s="725"/>
      <c r="R19" s="726"/>
      <c r="S19" s="788" t="s">
        <v>57</v>
      </c>
      <c r="T19" s="725"/>
      <c r="U19" s="725"/>
      <c r="V19" s="725"/>
      <c r="W19" s="726"/>
      <c r="X19" s="207" t="s">
        <v>57</v>
      </c>
      <c r="Y19" s="231" t="s">
        <v>57</v>
      </c>
      <c r="Z19" s="788" t="s">
        <v>57</v>
      </c>
      <c r="AA19" s="725"/>
      <c r="AB19" s="725"/>
      <c r="AC19" s="726"/>
      <c r="AD19" s="207" t="s">
        <v>57</v>
      </c>
      <c r="AE19" s="235"/>
      <c r="AF19" s="235"/>
      <c r="AG19" s="235"/>
      <c r="AH19" s="236"/>
      <c r="AI19" s="236"/>
      <c r="AJ19" s="236"/>
      <c r="AK19" s="310"/>
      <c r="AL19" s="279"/>
      <c r="AM19" s="279">
        <v>36</v>
      </c>
      <c r="AN19" s="204">
        <f t="shared" si="3"/>
        <v>0</v>
      </c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</row>
    <row r="20" spans="1:62" ht="25.5" customHeight="1">
      <c r="A20" s="192" t="s">
        <v>229</v>
      </c>
      <c r="B20" s="793" t="s">
        <v>230</v>
      </c>
      <c r="C20" s="725"/>
      <c r="D20" s="725"/>
      <c r="E20" s="725"/>
      <c r="F20" s="725"/>
      <c r="G20" s="725"/>
      <c r="H20" s="725"/>
      <c r="I20" s="725"/>
      <c r="J20" s="726"/>
      <c r="K20" s="749" t="s">
        <v>153</v>
      </c>
      <c r="L20" s="725"/>
      <c r="M20" s="725"/>
      <c r="N20" s="726"/>
      <c r="O20" s="788">
        <v>1</v>
      </c>
      <c r="P20" s="725"/>
      <c r="Q20" s="725"/>
      <c r="R20" s="726"/>
      <c r="S20" s="788" t="s">
        <v>57</v>
      </c>
      <c r="T20" s="725"/>
      <c r="U20" s="725"/>
      <c r="V20" s="725"/>
      <c r="W20" s="726"/>
      <c r="X20" s="207" t="s">
        <v>57</v>
      </c>
      <c r="Y20" s="231" t="s">
        <v>57</v>
      </c>
      <c r="Z20" s="788" t="s">
        <v>57</v>
      </c>
      <c r="AA20" s="725"/>
      <c r="AB20" s="725"/>
      <c r="AC20" s="726"/>
      <c r="AD20" s="207" t="s">
        <v>57</v>
      </c>
      <c r="AE20" s="237"/>
      <c r="AF20" s="237"/>
      <c r="AG20" s="237"/>
      <c r="AH20" s="238"/>
      <c r="AI20" s="238"/>
      <c r="AJ20" s="238">
        <v>1</v>
      </c>
      <c r="AK20" s="311"/>
      <c r="AL20" s="280"/>
      <c r="AM20" s="280"/>
      <c r="AN20" s="204">
        <f t="shared" si="3"/>
        <v>0</v>
      </c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</row>
    <row r="21" spans="1:62" ht="33" customHeight="1">
      <c r="A21" s="192" t="s">
        <v>231</v>
      </c>
      <c r="B21" s="793" t="s">
        <v>232</v>
      </c>
      <c r="C21" s="725"/>
      <c r="D21" s="725"/>
      <c r="E21" s="725"/>
      <c r="F21" s="725"/>
      <c r="G21" s="725"/>
      <c r="H21" s="725"/>
      <c r="I21" s="725"/>
      <c r="J21" s="726"/>
      <c r="K21" s="871" t="s">
        <v>153</v>
      </c>
      <c r="L21" s="725"/>
      <c r="M21" s="725"/>
      <c r="N21" s="726"/>
      <c r="O21" s="749">
        <v>28</v>
      </c>
      <c r="P21" s="725"/>
      <c r="Q21" s="725"/>
      <c r="R21" s="726"/>
      <c r="S21" s="788" t="s">
        <v>57</v>
      </c>
      <c r="T21" s="725"/>
      <c r="U21" s="725"/>
      <c r="V21" s="725"/>
      <c r="W21" s="726"/>
      <c r="X21" s="207" t="s">
        <v>57</v>
      </c>
      <c r="Y21" s="231" t="s">
        <v>57</v>
      </c>
      <c r="Z21" s="788" t="s">
        <v>57</v>
      </c>
      <c r="AA21" s="725"/>
      <c r="AB21" s="725"/>
      <c r="AC21" s="726"/>
      <c r="AD21" s="207" t="s">
        <v>57</v>
      </c>
      <c r="AE21" s="212"/>
      <c r="AF21" s="212"/>
      <c r="AG21" s="212"/>
      <c r="AH21" s="233"/>
      <c r="AI21" s="233"/>
      <c r="AJ21" s="233">
        <v>28</v>
      </c>
      <c r="AK21" s="309"/>
      <c r="AL21" s="278"/>
      <c r="AM21" s="278"/>
      <c r="AN21" s="204">
        <f t="shared" si="3"/>
        <v>0</v>
      </c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</row>
    <row r="22" spans="1:62" ht="33" customHeight="1">
      <c r="A22" s="192" t="s">
        <v>233</v>
      </c>
      <c r="B22" s="793" t="s">
        <v>234</v>
      </c>
      <c r="C22" s="725"/>
      <c r="D22" s="725"/>
      <c r="E22" s="725"/>
      <c r="F22" s="725"/>
      <c r="G22" s="725"/>
      <c r="H22" s="725"/>
      <c r="I22" s="725"/>
      <c r="J22" s="726"/>
      <c r="K22" s="850" t="s">
        <v>153</v>
      </c>
      <c r="L22" s="725"/>
      <c r="M22" s="725"/>
      <c r="N22" s="212"/>
      <c r="O22" s="749">
        <v>13</v>
      </c>
      <c r="P22" s="725"/>
      <c r="Q22" s="725"/>
      <c r="R22" s="726"/>
      <c r="S22" s="788" t="s">
        <v>57</v>
      </c>
      <c r="T22" s="725"/>
      <c r="U22" s="725"/>
      <c r="V22" s="725"/>
      <c r="W22" s="726"/>
      <c r="X22" s="207" t="s">
        <v>57</v>
      </c>
      <c r="Y22" s="231" t="s">
        <v>57</v>
      </c>
      <c r="Z22" s="788" t="s">
        <v>57</v>
      </c>
      <c r="AA22" s="725"/>
      <c r="AB22" s="725"/>
      <c r="AC22" s="726"/>
      <c r="AD22" s="207" t="s">
        <v>57</v>
      </c>
      <c r="AE22" s="212"/>
      <c r="AF22" s="212"/>
      <c r="AG22" s="212"/>
      <c r="AH22" s="233"/>
      <c r="AI22" s="233"/>
      <c r="AJ22" s="233">
        <v>13</v>
      </c>
      <c r="AK22" s="309"/>
      <c r="AL22" s="278"/>
      <c r="AM22" s="278"/>
      <c r="AN22" s="204">
        <f t="shared" si="3"/>
        <v>0</v>
      </c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  <c r="BI22" s="212"/>
      <c r="BJ22" s="212"/>
    </row>
    <row r="23" spans="1:62" ht="27" customHeight="1">
      <c r="A23" s="192" t="s">
        <v>235</v>
      </c>
      <c r="B23" s="793" t="s">
        <v>236</v>
      </c>
      <c r="C23" s="725"/>
      <c r="D23" s="725"/>
      <c r="E23" s="725"/>
      <c r="F23" s="725"/>
      <c r="G23" s="725"/>
      <c r="H23" s="725"/>
      <c r="I23" s="725"/>
      <c r="J23" s="726"/>
      <c r="K23" s="871" t="s">
        <v>153</v>
      </c>
      <c r="L23" s="725"/>
      <c r="M23" s="725"/>
      <c r="N23" s="726"/>
      <c r="O23" s="749">
        <v>49</v>
      </c>
      <c r="P23" s="725"/>
      <c r="Q23" s="725"/>
      <c r="R23" s="726"/>
      <c r="S23" s="788" t="s">
        <v>57</v>
      </c>
      <c r="T23" s="725"/>
      <c r="U23" s="725"/>
      <c r="V23" s="725"/>
      <c r="W23" s="726"/>
      <c r="X23" s="207" t="s">
        <v>57</v>
      </c>
      <c r="Y23" s="231" t="s">
        <v>57</v>
      </c>
      <c r="Z23" s="788" t="s">
        <v>57</v>
      </c>
      <c r="AA23" s="725"/>
      <c r="AB23" s="725"/>
      <c r="AC23" s="726"/>
      <c r="AD23" s="207" t="s">
        <v>57</v>
      </c>
      <c r="AE23" s="212"/>
      <c r="AF23" s="212"/>
      <c r="AG23" s="212"/>
      <c r="AH23" s="233"/>
      <c r="AI23" s="233"/>
      <c r="AJ23" s="233">
        <v>49</v>
      </c>
      <c r="AK23" s="309"/>
      <c r="AL23" s="278"/>
      <c r="AM23" s="278"/>
      <c r="AN23" s="204">
        <f t="shared" si="3"/>
        <v>0</v>
      </c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  <c r="BI23" s="212"/>
      <c r="BJ23" s="212"/>
    </row>
    <row r="24" spans="1:62" ht="36" customHeight="1">
      <c r="A24" s="192" t="s">
        <v>332</v>
      </c>
      <c r="B24" s="793" t="s">
        <v>253</v>
      </c>
      <c r="C24" s="725"/>
      <c r="D24" s="725"/>
      <c r="E24" s="725"/>
      <c r="F24" s="725"/>
      <c r="G24" s="725"/>
      <c r="H24" s="725"/>
      <c r="I24" s="725"/>
      <c r="J24" s="726"/>
      <c r="K24" s="871" t="s">
        <v>153</v>
      </c>
      <c r="L24" s="725"/>
      <c r="M24" s="725"/>
      <c r="N24" s="726"/>
      <c r="O24" s="749">
        <v>50</v>
      </c>
      <c r="P24" s="725"/>
      <c r="Q24" s="725"/>
      <c r="R24" s="239"/>
      <c r="S24" s="788" t="s">
        <v>57</v>
      </c>
      <c r="T24" s="725"/>
      <c r="U24" s="725"/>
      <c r="V24" s="725"/>
      <c r="W24" s="726"/>
      <c r="X24" s="207" t="s">
        <v>57</v>
      </c>
      <c r="Y24" s="231" t="s">
        <v>57</v>
      </c>
      <c r="Z24" s="788" t="s">
        <v>57</v>
      </c>
      <c r="AA24" s="725"/>
      <c r="AB24" s="725"/>
      <c r="AC24" s="726"/>
      <c r="AD24" s="207" t="s">
        <v>57</v>
      </c>
      <c r="AE24" s="212"/>
      <c r="AF24" s="212"/>
      <c r="AG24" s="212"/>
      <c r="AH24" s="233"/>
      <c r="AI24" s="233"/>
      <c r="AJ24" s="233"/>
      <c r="AK24" s="309">
        <v>50</v>
      </c>
      <c r="AL24" s="278"/>
      <c r="AM24" s="278"/>
      <c r="AN24" s="204">
        <f t="shared" si="3"/>
        <v>0</v>
      </c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  <c r="BI24" s="212"/>
      <c r="BJ24" s="212"/>
    </row>
    <row r="25" spans="1:62" ht="29.25" customHeight="1">
      <c r="A25" s="192" t="s">
        <v>333</v>
      </c>
      <c r="B25" s="852" t="s">
        <v>334</v>
      </c>
      <c r="C25" s="725"/>
      <c r="D25" s="725"/>
      <c r="E25" s="725"/>
      <c r="F25" s="725"/>
      <c r="G25" s="725"/>
      <c r="H25" s="725"/>
      <c r="I25" s="725"/>
      <c r="J25" s="726"/>
      <c r="K25" s="186"/>
      <c r="L25" s="186"/>
      <c r="M25" s="186"/>
      <c r="N25" s="186"/>
      <c r="O25" s="788">
        <v>4</v>
      </c>
      <c r="P25" s="725"/>
      <c r="Q25" s="725"/>
      <c r="R25" s="726"/>
      <c r="S25" s="788" t="s">
        <v>57</v>
      </c>
      <c r="T25" s="725"/>
      <c r="U25" s="725"/>
      <c r="V25" s="725"/>
      <c r="W25" s="726"/>
      <c r="X25" s="207" t="s">
        <v>57</v>
      </c>
      <c r="Y25" s="231" t="s">
        <v>57</v>
      </c>
      <c r="Z25" s="788" t="s">
        <v>57</v>
      </c>
      <c r="AA25" s="725"/>
      <c r="AB25" s="725"/>
      <c r="AC25" s="726"/>
      <c r="AD25" s="207" t="s">
        <v>57</v>
      </c>
      <c r="AE25" s="186"/>
      <c r="AF25" s="186"/>
      <c r="AG25" s="186"/>
      <c r="AH25" s="214"/>
      <c r="AI25" s="214"/>
      <c r="AJ25" s="214"/>
      <c r="AK25" s="307">
        <v>4</v>
      </c>
      <c r="AL25" s="274"/>
      <c r="AM25" s="274"/>
      <c r="AN25" s="204">
        <f t="shared" si="3"/>
        <v>0</v>
      </c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</row>
    <row r="26" spans="1:62" ht="29.25" customHeight="1">
      <c r="A26" s="192" t="s">
        <v>335</v>
      </c>
      <c r="B26" s="917" t="s">
        <v>336</v>
      </c>
      <c r="C26" s="725"/>
      <c r="D26" s="725"/>
      <c r="E26" s="725"/>
      <c r="F26" s="725"/>
      <c r="G26" s="725"/>
      <c r="H26" s="725"/>
      <c r="I26" s="725"/>
      <c r="J26" s="726"/>
      <c r="K26" s="802" t="s">
        <v>178</v>
      </c>
      <c r="L26" s="725"/>
      <c r="M26" s="725"/>
      <c r="N26" s="228"/>
      <c r="O26" s="854">
        <v>1</v>
      </c>
      <c r="P26" s="725"/>
      <c r="Q26" s="725"/>
      <c r="R26" s="240"/>
      <c r="S26" s="854">
        <v>528453.80000000005</v>
      </c>
      <c r="T26" s="725"/>
      <c r="U26" s="725"/>
      <c r="V26" s="725"/>
      <c r="W26" s="726"/>
      <c r="X26" s="229">
        <f t="shared" si="0"/>
        <v>528453.80000000005</v>
      </c>
      <c r="Y26" s="230">
        <v>789971.01</v>
      </c>
      <c r="Z26" s="854">
        <f t="shared" si="1"/>
        <v>789971.01</v>
      </c>
      <c r="AA26" s="725"/>
      <c r="AB26" s="725"/>
      <c r="AC26" s="726"/>
      <c r="AD26" s="229">
        <f t="shared" si="2"/>
        <v>1318424.81</v>
      </c>
      <c r="AE26" s="186"/>
      <c r="AF26" s="186"/>
      <c r="AG26" s="186"/>
      <c r="AH26" s="204"/>
      <c r="AI26" s="204"/>
      <c r="AJ26" s="204">
        <v>0.8</v>
      </c>
      <c r="AK26" s="308">
        <v>0.1</v>
      </c>
      <c r="AL26" s="275"/>
      <c r="AM26" s="275">
        <v>0.1</v>
      </c>
      <c r="AN26" s="204">
        <f t="shared" si="3"/>
        <v>0</v>
      </c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</row>
    <row r="27" spans="1:62" ht="29.25" customHeight="1">
      <c r="A27" s="192" t="s">
        <v>237</v>
      </c>
      <c r="B27" s="913" t="s">
        <v>337</v>
      </c>
      <c r="C27" s="725"/>
      <c r="D27" s="725"/>
      <c r="E27" s="725"/>
      <c r="F27" s="725"/>
      <c r="G27" s="725"/>
      <c r="H27" s="725"/>
      <c r="I27" s="725"/>
      <c r="J27" s="726"/>
      <c r="K27" s="871" t="s">
        <v>207</v>
      </c>
      <c r="L27" s="725"/>
      <c r="M27" s="725"/>
      <c r="N27" s="726"/>
      <c r="O27" s="788">
        <v>177.55699999999999</v>
      </c>
      <c r="P27" s="725"/>
      <c r="Q27" s="725"/>
      <c r="R27" s="726"/>
      <c r="S27" s="788" t="s">
        <v>57</v>
      </c>
      <c r="T27" s="725"/>
      <c r="U27" s="725"/>
      <c r="V27" s="725"/>
      <c r="W27" s="726"/>
      <c r="X27" s="207" t="s">
        <v>57</v>
      </c>
      <c r="Y27" s="231" t="s">
        <v>57</v>
      </c>
      <c r="Z27" s="788" t="s">
        <v>57</v>
      </c>
      <c r="AA27" s="725"/>
      <c r="AB27" s="725"/>
      <c r="AC27" s="726"/>
      <c r="AD27" s="207" t="s">
        <v>57</v>
      </c>
      <c r="AE27" s="186"/>
      <c r="AF27" s="186"/>
      <c r="AG27" s="186"/>
      <c r="AH27" s="214"/>
      <c r="AI27" s="214"/>
      <c r="AJ27" s="214">
        <v>177.56</v>
      </c>
      <c r="AK27" s="307"/>
      <c r="AL27" s="274"/>
      <c r="AM27" s="274"/>
      <c r="AN27" s="229">
        <f>O27-AH27-AI27-AJ27-AK27-AL27</f>
        <v>-3.0000000000143245E-3</v>
      </c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</row>
    <row r="28" spans="1:62" ht="30" customHeight="1">
      <c r="A28" s="192" t="s">
        <v>238</v>
      </c>
      <c r="B28" s="913" t="s">
        <v>338</v>
      </c>
      <c r="C28" s="725"/>
      <c r="D28" s="725"/>
      <c r="E28" s="725"/>
      <c r="F28" s="725"/>
      <c r="G28" s="725"/>
      <c r="H28" s="725"/>
      <c r="I28" s="725"/>
      <c r="J28" s="726"/>
      <c r="K28" s="871" t="s">
        <v>207</v>
      </c>
      <c r="L28" s="725"/>
      <c r="M28" s="726"/>
      <c r="N28" s="232"/>
      <c r="O28" s="788">
        <v>161.75399999999999</v>
      </c>
      <c r="P28" s="725"/>
      <c r="Q28" s="725"/>
      <c r="R28" s="726"/>
      <c r="S28" s="788" t="s">
        <v>57</v>
      </c>
      <c r="T28" s="725"/>
      <c r="U28" s="725"/>
      <c r="V28" s="725"/>
      <c r="W28" s="726"/>
      <c r="X28" s="207" t="s">
        <v>57</v>
      </c>
      <c r="Y28" s="231" t="s">
        <v>57</v>
      </c>
      <c r="Z28" s="788" t="s">
        <v>57</v>
      </c>
      <c r="AA28" s="725"/>
      <c r="AB28" s="725"/>
      <c r="AC28" s="726"/>
      <c r="AD28" s="207" t="s">
        <v>57</v>
      </c>
      <c r="AE28" s="212"/>
      <c r="AF28" s="212"/>
      <c r="AG28" s="212"/>
      <c r="AH28" s="233"/>
      <c r="AI28" s="233"/>
      <c r="AJ28" s="233">
        <v>161.75</v>
      </c>
      <c r="AK28" s="309"/>
      <c r="AL28" s="278"/>
      <c r="AM28" s="278"/>
      <c r="AN28" s="229">
        <f>O28-AH28-AI28-AJ28-AK28-AL28</f>
        <v>3.9999999999906777E-3</v>
      </c>
      <c r="AO28" s="212"/>
      <c r="AP28" s="212"/>
      <c r="AQ28" s="212"/>
      <c r="AR28" s="212"/>
      <c r="AS28" s="212"/>
      <c r="AT28" s="212"/>
      <c r="AU28" s="212"/>
      <c r="AV28" s="234" t="s">
        <v>192</v>
      </c>
      <c r="AW28" s="234"/>
      <c r="AX28" s="891"/>
      <c r="AY28" s="717"/>
      <c r="AZ28" s="717"/>
      <c r="BA28" s="734"/>
      <c r="BB28" s="891" t="s">
        <v>156</v>
      </c>
      <c r="BC28" s="717"/>
      <c r="BD28" s="717"/>
      <c r="BE28" s="717"/>
      <c r="BF28" s="734"/>
      <c r="BG28" s="891" t="e">
        <f>Z30+#REF!+#REF!+#REF!+#REF!+#REF!</f>
        <v>#VALUE!</v>
      </c>
      <c r="BH28" s="717"/>
      <c r="BI28" s="717"/>
      <c r="BJ28" s="734"/>
    </row>
    <row r="29" spans="1:62" ht="32.25" customHeight="1">
      <c r="A29" s="192" t="s">
        <v>239</v>
      </c>
      <c r="B29" s="913" t="s">
        <v>209</v>
      </c>
      <c r="C29" s="725"/>
      <c r="D29" s="725"/>
      <c r="E29" s="725"/>
      <c r="F29" s="725"/>
      <c r="G29" s="725"/>
      <c r="H29" s="725"/>
      <c r="I29" s="725"/>
      <c r="J29" s="726"/>
      <c r="K29" s="871" t="s">
        <v>207</v>
      </c>
      <c r="L29" s="725"/>
      <c r="M29" s="726"/>
      <c r="N29" s="232"/>
      <c r="O29" s="749">
        <v>13.58</v>
      </c>
      <c r="P29" s="725"/>
      <c r="Q29" s="725"/>
      <c r="R29" s="726"/>
      <c r="S29" s="788" t="s">
        <v>57</v>
      </c>
      <c r="T29" s="725"/>
      <c r="U29" s="725"/>
      <c r="V29" s="725"/>
      <c r="W29" s="726"/>
      <c r="X29" s="207" t="s">
        <v>57</v>
      </c>
      <c r="Y29" s="231" t="s">
        <v>57</v>
      </c>
      <c r="Z29" s="788" t="s">
        <v>57</v>
      </c>
      <c r="AA29" s="725"/>
      <c r="AB29" s="725"/>
      <c r="AC29" s="726"/>
      <c r="AD29" s="207" t="s">
        <v>57</v>
      </c>
      <c r="AE29" s="212"/>
      <c r="AF29" s="212"/>
      <c r="AG29" s="212"/>
      <c r="AH29" s="233"/>
      <c r="AI29" s="233"/>
      <c r="AJ29" s="233">
        <v>13.58</v>
      </c>
      <c r="AK29" s="309"/>
      <c r="AL29" s="278"/>
      <c r="AM29" s="278"/>
      <c r="AN29" s="204">
        <f t="shared" si="3"/>
        <v>0</v>
      </c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  <c r="BI29" s="212"/>
      <c r="BJ29" s="212"/>
    </row>
    <row r="30" spans="1:62" ht="33" customHeight="1">
      <c r="A30" s="192" t="s">
        <v>240</v>
      </c>
      <c r="B30" s="913" t="s">
        <v>211</v>
      </c>
      <c r="C30" s="725"/>
      <c r="D30" s="725"/>
      <c r="E30" s="725"/>
      <c r="F30" s="725"/>
      <c r="G30" s="725"/>
      <c r="H30" s="725"/>
      <c r="I30" s="725"/>
      <c r="J30" s="726"/>
      <c r="K30" s="871" t="s">
        <v>207</v>
      </c>
      <c r="L30" s="725"/>
      <c r="M30" s="726"/>
      <c r="N30" s="232"/>
      <c r="O30" s="749">
        <v>48.53</v>
      </c>
      <c r="P30" s="725"/>
      <c r="Q30" s="725"/>
      <c r="R30" s="726"/>
      <c r="S30" s="788" t="s">
        <v>57</v>
      </c>
      <c r="T30" s="725"/>
      <c r="U30" s="725"/>
      <c r="V30" s="725"/>
      <c r="W30" s="726"/>
      <c r="X30" s="207" t="s">
        <v>57</v>
      </c>
      <c r="Y30" s="231" t="s">
        <v>57</v>
      </c>
      <c r="Z30" s="788" t="s">
        <v>57</v>
      </c>
      <c r="AA30" s="725"/>
      <c r="AB30" s="725"/>
      <c r="AC30" s="726"/>
      <c r="AD30" s="207" t="s">
        <v>57</v>
      </c>
      <c r="AE30" s="235"/>
      <c r="AF30" s="235"/>
      <c r="AG30" s="235"/>
      <c r="AH30" s="236"/>
      <c r="AI30" s="236"/>
      <c r="AJ30" s="233">
        <v>48.53</v>
      </c>
      <c r="AK30" s="310"/>
      <c r="AL30" s="279"/>
      <c r="AM30" s="279"/>
      <c r="AN30" s="204">
        <f t="shared" si="3"/>
        <v>0</v>
      </c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</row>
    <row r="31" spans="1:62" ht="35.25" customHeight="1">
      <c r="A31" s="192" t="s">
        <v>241</v>
      </c>
      <c r="B31" s="913" t="s">
        <v>213</v>
      </c>
      <c r="C31" s="725"/>
      <c r="D31" s="725"/>
      <c r="E31" s="725"/>
      <c r="F31" s="725"/>
      <c r="G31" s="725"/>
      <c r="H31" s="725"/>
      <c r="I31" s="725"/>
      <c r="J31" s="726"/>
      <c r="K31" s="871" t="s">
        <v>207</v>
      </c>
      <c r="L31" s="725"/>
      <c r="M31" s="726"/>
      <c r="N31" s="232"/>
      <c r="O31" s="749">
        <v>29.49</v>
      </c>
      <c r="P31" s="725"/>
      <c r="Q31" s="725"/>
      <c r="R31" s="726"/>
      <c r="S31" s="788" t="s">
        <v>57</v>
      </c>
      <c r="T31" s="725"/>
      <c r="U31" s="725"/>
      <c r="V31" s="725"/>
      <c r="W31" s="726"/>
      <c r="X31" s="207" t="s">
        <v>57</v>
      </c>
      <c r="Y31" s="231" t="s">
        <v>57</v>
      </c>
      <c r="Z31" s="788" t="s">
        <v>57</v>
      </c>
      <c r="AA31" s="725"/>
      <c r="AB31" s="725"/>
      <c r="AC31" s="726"/>
      <c r="AD31" s="207" t="s">
        <v>57</v>
      </c>
      <c r="AE31" s="237"/>
      <c r="AF31" s="237"/>
      <c r="AG31" s="237"/>
      <c r="AH31" s="238"/>
      <c r="AI31" s="238"/>
      <c r="AJ31" s="233">
        <v>29.49</v>
      </c>
      <c r="AK31" s="311"/>
      <c r="AL31" s="280"/>
      <c r="AM31" s="280"/>
      <c r="AN31" s="204">
        <f t="shared" si="3"/>
        <v>0</v>
      </c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</row>
    <row r="32" spans="1:62" ht="35.25" customHeight="1">
      <c r="A32" s="192" t="s">
        <v>242</v>
      </c>
      <c r="B32" s="915" t="s">
        <v>243</v>
      </c>
      <c r="C32" s="725"/>
      <c r="D32" s="725"/>
      <c r="E32" s="725"/>
      <c r="F32" s="725"/>
      <c r="G32" s="725"/>
      <c r="H32" s="725"/>
      <c r="I32" s="725"/>
      <c r="J32" s="726"/>
      <c r="K32" s="871" t="s">
        <v>153</v>
      </c>
      <c r="L32" s="725"/>
      <c r="M32" s="726"/>
      <c r="N32" s="232"/>
      <c r="O32" s="788">
        <v>4</v>
      </c>
      <c r="P32" s="725"/>
      <c r="Q32" s="726"/>
      <c r="R32" s="207"/>
      <c r="S32" s="788" t="s">
        <v>57</v>
      </c>
      <c r="T32" s="725"/>
      <c r="U32" s="725"/>
      <c r="V32" s="725"/>
      <c r="W32" s="726"/>
      <c r="X32" s="207" t="s">
        <v>57</v>
      </c>
      <c r="Y32" s="231" t="s">
        <v>57</v>
      </c>
      <c r="Z32" s="788" t="s">
        <v>57</v>
      </c>
      <c r="AA32" s="725"/>
      <c r="AB32" s="725"/>
      <c r="AC32" s="726"/>
      <c r="AD32" s="207" t="s">
        <v>57</v>
      </c>
      <c r="AE32" s="237"/>
      <c r="AF32" s="237"/>
      <c r="AG32" s="237"/>
      <c r="AH32" s="238"/>
      <c r="AI32" s="238"/>
      <c r="AJ32" s="233">
        <v>4</v>
      </c>
      <c r="AK32" s="311"/>
      <c r="AL32" s="280"/>
      <c r="AM32" s="280"/>
      <c r="AN32" s="204">
        <f t="shared" si="3"/>
        <v>0</v>
      </c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  <c r="BE32" s="237"/>
      <c r="BF32" s="237"/>
      <c r="BG32" s="237"/>
      <c r="BH32" s="237"/>
      <c r="BI32" s="237"/>
      <c r="BJ32" s="237"/>
    </row>
    <row r="33" spans="1:62" ht="36" customHeight="1">
      <c r="A33" s="192" t="s">
        <v>244</v>
      </c>
      <c r="B33" s="852" t="s">
        <v>219</v>
      </c>
      <c r="C33" s="725"/>
      <c r="D33" s="725"/>
      <c r="E33" s="725"/>
      <c r="F33" s="725"/>
      <c r="G33" s="725"/>
      <c r="H33" s="725"/>
      <c r="I33" s="725"/>
      <c r="J33" s="726"/>
      <c r="K33" s="749" t="s">
        <v>220</v>
      </c>
      <c r="L33" s="725"/>
      <c r="M33" s="726"/>
      <c r="N33" s="214"/>
      <c r="O33" s="749">
        <v>2</v>
      </c>
      <c r="P33" s="725"/>
      <c r="Q33" s="725"/>
      <c r="R33" s="726"/>
      <c r="S33" s="788" t="s">
        <v>57</v>
      </c>
      <c r="T33" s="725"/>
      <c r="U33" s="725"/>
      <c r="V33" s="725"/>
      <c r="W33" s="726"/>
      <c r="X33" s="207" t="s">
        <v>57</v>
      </c>
      <c r="Y33" s="231" t="s">
        <v>57</v>
      </c>
      <c r="Z33" s="788" t="s">
        <v>57</v>
      </c>
      <c r="AA33" s="725"/>
      <c r="AB33" s="725"/>
      <c r="AC33" s="726"/>
      <c r="AD33" s="207" t="s">
        <v>57</v>
      </c>
      <c r="AE33" s="212"/>
      <c r="AF33" s="212"/>
      <c r="AG33" s="212"/>
      <c r="AH33" s="233"/>
      <c r="AI33" s="233"/>
      <c r="AJ33" s="233">
        <v>2</v>
      </c>
      <c r="AK33" s="309"/>
      <c r="AL33" s="278"/>
      <c r="AM33" s="278"/>
      <c r="AN33" s="204">
        <f t="shared" si="3"/>
        <v>0</v>
      </c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</row>
    <row r="34" spans="1:62" ht="29.25" customHeight="1">
      <c r="A34" s="192" t="s">
        <v>245</v>
      </c>
      <c r="B34" s="852" t="s">
        <v>223</v>
      </c>
      <c r="C34" s="725"/>
      <c r="D34" s="725"/>
      <c r="E34" s="725"/>
      <c r="F34" s="725"/>
      <c r="G34" s="725"/>
      <c r="H34" s="725"/>
      <c r="I34" s="725"/>
      <c r="J34" s="726"/>
      <c r="K34" s="749" t="s">
        <v>153</v>
      </c>
      <c r="L34" s="725"/>
      <c r="M34" s="726"/>
      <c r="N34" s="214"/>
      <c r="O34" s="749">
        <v>2</v>
      </c>
      <c r="P34" s="725"/>
      <c r="Q34" s="725"/>
      <c r="R34" s="726"/>
      <c r="S34" s="788" t="s">
        <v>57</v>
      </c>
      <c r="T34" s="725"/>
      <c r="U34" s="725"/>
      <c r="V34" s="725"/>
      <c r="W34" s="726"/>
      <c r="X34" s="207" t="s">
        <v>57</v>
      </c>
      <c r="Y34" s="231" t="s">
        <v>57</v>
      </c>
      <c r="Z34" s="788" t="s">
        <v>57</v>
      </c>
      <c r="AA34" s="725"/>
      <c r="AB34" s="725"/>
      <c r="AC34" s="726"/>
      <c r="AD34" s="207" t="s">
        <v>57</v>
      </c>
      <c r="AE34" s="235"/>
      <c r="AF34" s="235"/>
      <c r="AG34" s="235"/>
      <c r="AH34" s="236"/>
      <c r="AI34" s="236"/>
      <c r="AJ34" s="233">
        <v>2</v>
      </c>
      <c r="AK34" s="310"/>
      <c r="AL34" s="279"/>
      <c r="AM34" s="279"/>
      <c r="AN34" s="204">
        <f t="shared" si="3"/>
        <v>0</v>
      </c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</row>
    <row r="35" spans="1:62" ht="26.25" customHeight="1">
      <c r="A35" s="192" t="s">
        <v>339</v>
      </c>
      <c r="B35" s="798" t="s">
        <v>226</v>
      </c>
      <c r="C35" s="725"/>
      <c r="D35" s="725"/>
      <c r="E35" s="725"/>
      <c r="F35" s="725"/>
      <c r="G35" s="725"/>
      <c r="H35" s="725"/>
      <c r="I35" s="725"/>
      <c r="J35" s="726"/>
      <c r="K35" s="749" t="s">
        <v>153</v>
      </c>
      <c r="L35" s="725"/>
      <c r="M35" s="726"/>
      <c r="N35" s="225"/>
      <c r="O35" s="749">
        <v>22</v>
      </c>
      <c r="P35" s="725"/>
      <c r="Q35" s="725"/>
      <c r="R35" s="726"/>
      <c r="S35" s="788" t="s">
        <v>57</v>
      </c>
      <c r="T35" s="725"/>
      <c r="U35" s="725"/>
      <c r="V35" s="725"/>
      <c r="W35" s="726"/>
      <c r="X35" s="207" t="s">
        <v>57</v>
      </c>
      <c r="Y35" s="231" t="s">
        <v>57</v>
      </c>
      <c r="Z35" s="788" t="s">
        <v>57</v>
      </c>
      <c r="AA35" s="725"/>
      <c r="AB35" s="725"/>
      <c r="AC35" s="726"/>
      <c r="AD35" s="207" t="s">
        <v>57</v>
      </c>
      <c r="AE35" s="212"/>
      <c r="AF35" s="212"/>
      <c r="AG35" s="212"/>
      <c r="AH35" s="233"/>
      <c r="AI35" s="233"/>
      <c r="AJ35" s="233"/>
      <c r="AK35" s="309">
        <v>22</v>
      </c>
      <c r="AL35" s="278"/>
      <c r="AM35" s="278"/>
      <c r="AN35" s="204">
        <f t="shared" si="3"/>
        <v>0</v>
      </c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  <c r="BI35" s="212"/>
      <c r="BJ35" s="212"/>
    </row>
    <row r="36" spans="1:62" ht="29.25" customHeight="1">
      <c r="A36" s="192" t="s">
        <v>340</v>
      </c>
      <c r="B36" s="798" t="s">
        <v>329</v>
      </c>
      <c r="C36" s="725"/>
      <c r="D36" s="725"/>
      <c r="E36" s="725"/>
      <c r="F36" s="725"/>
      <c r="G36" s="725"/>
      <c r="H36" s="725"/>
      <c r="I36" s="725"/>
      <c r="J36" s="726"/>
      <c r="K36" s="749" t="s">
        <v>153</v>
      </c>
      <c r="L36" s="725"/>
      <c r="M36" s="726"/>
      <c r="N36" s="214"/>
      <c r="O36" s="749">
        <v>22</v>
      </c>
      <c r="P36" s="725"/>
      <c r="Q36" s="726"/>
      <c r="R36" s="233"/>
      <c r="S36" s="788" t="s">
        <v>57</v>
      </c>
      <c r="T36" s="725"/>
      <c r="U36" s="725"/>
      <c r="V36" s="725"/>
      <c r="W36" s="726"/>
      <c r="X36" s="207" t="s">
        <v>57</v>
      </c>
      <c r="Y36" s="231" t="s">
        <v>57</v>
      </c>
      <c r="Z36" s="788" t="s">
        <v>57</v>
      </c>
      <c r="AA36" s="725"/>
      <c r="AB36" s="725"/>
      <c r="AC36" s="726"/>
      <c r="AD36" s="207" t="s">
        <v>57</v>
      </c>
      <c r="AE36" s="212"/>
      <c r="AF36" s="212"/>
      <c r="AG36" s="212"/>
      <c r="AH36" s="233"/>
      <c r="AI36" s="233"/>
      <c r="AJ36" s="233"/>
      <c r="AK36" s="309">
        <v>22</v>
      </c>
      <c r="AL36" s="278"/>
      <c r="AM36" s="278"/>
      <c r="AN36" s="204">
        <f t="shared" si="3"/>
        <v>0</v>
      </c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  <c r="BI36" s="212"/>
      <c r="BJ36" s="212"/>
    </row>
    <row r="37" spans="1:62" ht="37.5" customHeight="1">
      <c r="A37" s="192" t="s">
        <v>341</v>
      </c>
      <c r="B37" s="852" t="s">
        <v>342</v>
      </c>
      <c r="C37" s="725"/>
      <c r="D37" s="725"/>
      <c r="E37" s="725"/>
      <c r="F37" s="725"/>
      <c r="G37" s="725"/>
      <c r="H37" s="725"/>
      <c r="I37" s="725"/>
      <c r="J37" s="726"/>
      <c r="K37" s="749" t="s">
        <v>153</v>
      </c>
      <c r="L37" s="725"/>
      <c r="M37" s="726"/>
      <c r="N37" s="214"/>
      <c r="O37" s="749">
        <v>4</v>
      </c>
      <c r="P37" s="725"/>
      <c r="Q37" s="725"/>
      <c r="R37" s="726"/>
      <c r="S37" s="788" t="s">
        <v>57</v>
      </c>
      <c r="T37" s="725"/>
      <c r="U37" s="725"/>
      <c r="V37" s="725"/>
      <c r="W37" s="726"/>
      <c r="X37" s="207" t="s">
        <v>57</v>
      </c>
      <c r="Y37" s="231" t="s">
        <v>57</v>
      </c>
      <c r="Z37" s="788" t="s">
        <v>57</v>
      </c>
      <c r="AA37" s="725"/>
      <c r="AB37" s="725"/>
      <c r="AC37" s="726"/>
      <c r="AD37" s="207" t="s">
        <v>57</v>
      </c>
      <c r="AE37" s="212"/>
      <c r="AF37" s="212"/>
      <c r="AG37" s="212"/>
      <c r="AH37" s="233"/>
      <c r="AI37" s="233"/>
      <c r="AJ37" s="233"/>
      <c r="AK37" s="309">
        <v>4</v>
      </c>
      <c r="AL37" s="278"/>
      <c r="AM37" s="278"/>
      <c r="AN37" s="204">
        <f t="shared" si="3"/>
        <v>0</v>
      </c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  <c r="BI37" s="212"/>
      <c r="BJ37" s="212"/>
    </row>
    <row r="38" spans="1:62" ht="33" customHeight="1">
      <c r="A38" s="192" t="s">
        <v>343</v>
      </c>
      <c r="B38" s="852" t="s">
        <v>331</v>
      </c>
      <c r="C38" s="725"/>
      <c r="D38" s="725"/>
      <c r="E38" s="725"/>
      <c r="F38" s="725"/>
      <c r="G38" s="725"/>
      <c r="H38" s="725"/>
      <c r="I38" s="725"/>
      <c r="J38" s="726"/>
      <c r="K38" s="749" t="s">
        <v>153</v>
      </c>
      <c r="L38" s="725"/>
      <c r="M38" s="726"/>
      <c r="N38" s="214"/>
      <c r="O38" s="749">
        <v>23</v>
      </c>
      <c r="P38" s="725"/>
      <c r="Q38" s="725"/>
      <c r="R38" s="726"/>
      <c r="S38" s="788" t="s">
        <v>57</v>
      </c>
      <c r="T38" s="725"/>
      <c r="U38" s="725"/>
      <c r="V38" s="725"/>
      <c r="W38" s="726"/>
      <c r="X38" s="207" t="s">
        <v>57</v>
      </c>
      <c r="Y38" s="231" t="s">
        <v>57</v>
      </c>
      <c r="Z38" s="788" t="s">
        <v>57</v>
      </c>
      <c r="AA38" s="725"/>
      <c r="AB38" s="725"/>
      <c r="AC38" s="726"/>
      <c r="AD38" s="207" t="s">
        <v>57</v>
      </c>
      <c r="AE38" s="212"/>
      <c r="AF38" s="212"/>
      <c r="AG38" s="212"/>
      <c r="AH38" s="233"/>
      <c r="AI38" s="233"/>
      <c r="AJ38" s="233"/>
      <c r="AK38" s="309"/>
      <c r="AL38" s="278"/>
      <c r="AM38" s="278">
        <v>23</v>
      </c>
      <c r="AN38" s="204">
        <f t="shared" si="3"/>
        <v>0</v>
      </c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  <c r="BI38" s="212"/>
      <c r="BJ38" s="212"/>
    </row>
    <row r="39" spans="1:62" ht="39.75" customHeight="1">
      <c r="A39" s="192" t="s">
        <v>344</v>
      </c>
      <c r="B39" s="852" t="s">
        <v>230</v>
      </c>
      <c r="C39" s="725"/>
      <c r="D39" s="725"/>
      <c r="E39" s="725"/>
      <c r="F39" s="725"/>
      <c r="G39" s="725"/>
      <c r="H39" s="725"/>
      <c r="I39" s="725"/>
      <c r="J39" s="726"/>
      <c r="K39" s="749" t="s">
        <v>153</v>
      </c>
      <c r="L39" s="725"/>
      <c r="M39" s="726"/>
      <c r="N39" s="214"/>
      <c r="O39" s="749">
        <v>1</v>
      </c>
      <c r="P39" s="725"/>
      <c r="Q39" s="725"/>
      <c r="R39" s="726"/>
      <c r="S39" s="788" t="s">
        <v>57</v>
      </c>
      <c r="T39" s="725"/>
      <c r="U39" s="725"/>
      <c r="V39" s="725"/>
      <c r="W39" s="726"/>
      <c r="X39" s="207" t="s">
        <v>57</v>
      </c>
      <c r="Y39" s="231" t="s">
        <v>57</v>
      </c>
      <c r="Z39" s="788" t="s">
        <v>57</v>
      </c>
      <c r="AA39" s="725"/>
      <c r="AB39" s="725"/>
      <c r="AC39" s="726"/>
      <c r="AD39" s="207" t="s">
        <v>57</v>
      </c>
      <c r="AE39" s="212"/>
      <c r="AF39" s="212"/>
      <c r="AG39" s="212"/>
      <c r="AH39" s="233"/>
      <c r="AI39" s="233"/>
      <c r="AJ39" s="233"/>
      <c r="AK39" s="309"/>
      <c r="AL39" s="278"/>
      <c r="AM39" s="278">
        <v>1</v>
      </c>
      <c r="AN39" s="204">
        <f t="shared" si="3"/>
        <v>0</v>
      </c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  <c r="BI39" s="212"/>
      <c r="BJ39" s="212"/>
    </row>
    <row r="40" spans="1:62" ht="39" customHeight="1">
      <c r="A40" s="192" t="s">
        <v>345</v>
      </c>
      <c r="B40" s="913" t="s">
        <v>346</v>
      </c>
      <c r="C40" s="725"/>
      <c r="D40" s="725"/>
      <c r="E40" s="725"/>
      <c r="F40" s="725"/>
      <c r="G40" s="725"/>
      <c r="H40" s="725"/>
      <c r="I40" s="725"/>
      <c r="J40" s="726"/>
      <c r="K40" s="749" t="s">
        <v>153</v>
      </c>
      <c r="L40" s="725"/>
      <c r="M40" s="726"/>
      <c r="N40" s="214"/>
      <c r="O40" s="749">
        <v>7</v>
      </c>
      <c r="P40" s="725"/>
      <c r="Q40" s="725"/>
      <c r="R40" s="726"/>
      <c r="S40" s="788" t="s">
        <v>57</v>
      </c>
      <c r="T40" s="725"/>
      <c r="U40" s="725"/>
      <c r="V40" s="725"/>
      <c r="W40" s="726"/>
      <c r="X40" s="207" t="s">
        <v>57</v>
      </c>
      <c r="Y40" s="231" t="s">
        <v>57</v>
      </c>
      <c r="Z40" s="788" t="s">
        <v>57</v>
      </c>
      <c r="AA40" s="725"/>
      <c r="AB40" s="725"/>
      <c r="AC40" s="726"/>
      <c r="AD40" s="207" t="s">
        <v>57</v>
      </c>
      <c r="AE40" s="186"/>
      <c r="AF40" s="186"/>
      <c r="AG40" s="186"/>
      <c r="AH40" s="214"/>
      <c r="AI40" s="214"/>
      <c r="AJ40" s="214"/>
      <c r="AK40" s="307"/>
      <c r="AL40" s="274"/>
      <c r="AM40" s="274">
        <v>7</v>
      </c>
      <c r="AN40" s="204">
        <f t="shared" si="3"/>
        <v>0</v>
      </c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186"/>
      <c r="BJ40" s="186"/>
    </row>
    <row r="41" spans="1:62" ht="48" customHeight="1">
      <c r="A41" s="192" t="s">
        <v>347</v>
      </c>
      <c r="B41" s="913" t="s">
        <v>348</v>
      </c>
      <c r="C41" s="725"/>
      <c r="D41" s="725"/>
      <c r="E41" s="725"/>
      <c r="F41" s="725"/>
      <c r="G41" s="725"/>
      <c r="H41" s="725"/>
      <c r="I41" s="725"/>
      <c r="J41" s="726"/>
      <c r="K41" s="749" t="s">
        <v>153</v>
      </c>
      <c r="L41" s="725"/>
      <c r="M41" s="726"/>
      <c r="N41" s="214"/>
      <c r="O41" s="749">
        <v>7</v>
      </c>
      <c r="P41" s="725"/>
      <c r="Q41" s="725"/>
      <c r="R41" s="726"/>
      <c r="S41" s="788" t="s">
        <v>57</v>
      </c>
      <c r="T41" s="725"/>
      <c r="U41" s="725"/>
      <c r="V41" s="725"/>
      <c r="W41" s="726"/>
      <c r="X41" s="207" t="s">
        <v>57</v>
      </c>
      <c r="Y41" s="231" t="s">
        <v>57</v>
      </c>
      <c r="Z41" s="788" t="s">
        <v>57</v>
      </c>
      <c r="AA41" s="725"/>
      <c r="AB41" s="725"/>
      <c r="AC41" s="726"/>
      <c r="AD41" s="207" t="s">
        <v>57</v>
      </c>
      <c r="AE41" s="186"/>
      <c r="AF41" s="186"/>
      <c r="AG41" s="186"/>
      <c r="AH41" s="214"/>
      <c r="AI41" s="214"/>
      <c r="AJ41" s="214"/>
      <c r="AK41" s="307"/>
      <c r="AL41" s="274"/>
      <c r="AM41" s="274">
        <v>7</v>
      </c>
      <c r="AN41" s="204">
        <f t="shared" si="3"/>
        <v>0</v>
      </c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186"/>
      <c r="BJ41" s="186"/>
    </row>
    <row r="42" spans="1:62" ht="45.75" customHeight="1">
      <c r="A42" s="192" t="s">
        <v>246</v>
      </c>
      <c r="B42" s="798" t="s">
        <v>247</v>
      </c>
      <c r="C42" s="725"/>
      <c r="D42" s="725"/>
      <c r="E42" s="725"/>
      <c r="F42" s="725"/>
      <c r="G42" s="725"/>
      <c r="H42" s="725"/>
      <c r="I42" s="725"/>
      <c r="J42" s="726"/>
      <c r="K42" s="871" t="s">
        <v>153</v>
      </c>
      <c r="L42" s="725"/>
      <c r="M42" s="726"/>
      <c r="N42" s="232"/>
      <c r="O42" s="749">
        <v>28</v>
      </c>
      <c r="P42" s="725"/>
      <c r="Q42" s="725"/>
      <c r="R42" s="726"/>
      <c r="S42" s="788" t="s">
        <v>57</v>
      </c>
      <c r="T42" s="725"/>
      <c r="U42" s="725"/>
      <c r="V42" s="725"/>
      <c r="W42" s="726"/>
      <c r="X42" s="207" t="s">
        <v>57</v>
      </c>
      <c r="Y42" s="231" t="s">
        <v>57</v>
      </c>
      <c r="Z42" s="788" t="s">
        <v>57</v>
      </c>
      <c r="AA42" s="725"/>
      <c r="AB42" s="725"/>
      <c r="AC42" s="726"/>
      <c r="AD42" s="207" t="s">
        <v>57</v>
      </c>
      <c r="AE42" s="212"/>
      <c r="AF42" s="212"/>
      <c r="AG42" s="212"/>
      <c r="AH42" s="241"/>
      <c r="AI42" s="233"/>
      <c r="AJ42" s="233">
        <v>28</v>
      </c>
      <c r="AK42" s="309"/>
      <c r="AL42" s="278"/>
      <c r="AM42" s="278"/>
      <c r="AN42" s="204">
        <f t="shared" si="3"/>
        <v>0</v>
      </c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</row>
    <row r="43" spans="1:62" ht="39" customHeight="1">
      <c r="A43" s="192" t="s">
        <v>248</v>
      </c>
      <c r="B43" s="798" t="s">
        <v>249</v>
      </c>
      <c r="C43" s="725"/>
      <c r="D43" s="725"/>
      <c r="E43" s="725"/>
      <c r="F43" s="725"/>
      <c r="G43" s="725"/>
      <c r="H43" s="725"/>
      <c r="I43" s="725"/>
      <c r="J43" s="726"/>
      <c r="K43" s="871" t="s">
        <v>153</v>
      </c>
      <c r="L43" s="725"/>
      <c r="M43" s="726"/>
      <c r="N43" s="232"/>
      <c r="O43" s="749">
        <v>28</v>
      </c>
      <c r="P43" s="725"/>
      <c r="Q43" s="725"/>
      <c r="R43" s="726"/>
      <c r="S43" s="788" t="s">
        <v>57</v>
      </c>
      <c r="T43" s="725"/>
      <c r="U43" s="725"/>
      <c r="V43" s="725"/>
      <c r="W43" s="726"/>
      <c r="X43" s="207" t="s">
        <v>57</v>
      </c>
      <c r="Y43" s="231" t="s">
        <v>57</v>
      </c>
      <c r="Z43" s="788" t="s">
        <v>57</v>
      </c>
      <c r="AA43" s="725"/>
      <c r="AB43" s="725"/>
      <c r="AC43" s="726"/>
      <c r="AD43" s="207" t="s">
        <v>57</v>
      </c>
      <c r="AE43" s="212"/>
      <c r="AF43" s="212"/>
      <c r="AG43" s="212"/>
      <c r="AH43" s="233"/>
      <c r="AI43" s="233"/>
      <c r="AJ43" s="233">
        <v>28</v>
      </c>
      <c r="AK43" s="309"/>
      <c r="AL43" s="278"/>
      <c r="AM43" s="278"/>
      <c r="AN43" s="204">
        <f t="shared" si="3"/>
        <v>0</v>
      </c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  <c r="BI43" s="212"/>
      <c r="BJ43" s="212"/>
    </row>
    <row r="44" spans="1:62" ht="32.25" customHeight="1">
      <c r="A44" s="192" t="s">
        <v>250</v>
      </c>
      <c r="B44" s="798" t="s">
        <v>234</v>
      </c>
      <c r="C44" s="725"/>
      <c r="D44" s="725"/>
      <c r="E44" s="725"/>
      <c r="F44" s="725"/>
      <c r="G44" s="725"/>
      <c r="H44" s="725"/>
      <c r="I44" s="725"/>
      <c r="J44" s="726"/>
      <c r="K44" s="871" t="s">
        <v>153</v>
      </c>
      <c r="L44" s="725"/>
      <c r="M44" s="726"/>
      <c r="N44" s="232"/>
      <c r="O44" s="749">
        <v>13</v>
      </c>
      <c r="P44" s="725"/>
      <c r="Q44" s="725"/>
      <c r="R44" s="726"/>
      <c r="S44" s="788" t="s">
        <v>57</v>
      </c>
      <c r="T44" s="725"/>
      <c r="U44" s="725"/>
      <c r="V44" s="725"/>
      <c r="W44" s="726"/>
      <c r="X44" s="207" t="s">
        <v>57</v>
      </c>
      <c r="Y44" s="231" t="s">
        <v>57</v>
      </c>
      <c r="Z44" s="788" t="s">
        <v>57</v>
      </c>
      <c r="AA44" s="725"/>
      <c r="AB44" s="725"/>
      <c r="AC44" s="726"/>
      <c r="AD44" s="207" t="s">
        <v>57</v>
      </c>
      <c r="AE44" s="212"/>
      <c r="AF44" s="212"/>
      <c r="AG44" s="212"/>
      <c r="AH44" s="233"/>
      <c r="AI44" s="233"/>
      <c r="AJ44" s="233">
        <v>13</v>
      </c>
      <c r="AK44" s="309"/>
      <c r="AL44" s="278"/>
      <c r="AM44" s="278"/>
      <c r="AN44" s="204">
        <f t="shared" si="3"/>
        <v>0</v>
      </c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</row>
    <row r="45" spans="1:62" ht="32.25" customHeight="1">
      <c r="A45" s="192" t="s">
        <v>251</v>
      </c>
      <c r="B45" s="798" t="s">
        <v>236</v>
      </c>
      <c r="C45" s="725"/>
      <c r="D45" s="725"/>
      <c r="E45" s="725"/>
      <c r="F45" s="725"/>
      <c r="G45" s="725"/>
      <c r="H45" s="725"/>
      <c r="I45" s="725"/>
      <c r="J45" s="726"/>
      <c r="K45" s="871" t="s">
        <v>153</v>
      </c>
      <c r="L45" s="725"/>
      <c r="M45" s="726"/>
      <c r="N45" s="232"/>
      <c r="O45" s="749">
        <v>49</v>
      </c>
      <c r="P45" s="725"/>
      <c r="Q45" s="726"/>
      <c r="R45" s="233"/>
      <c r="S45" s="788" t="s">
        <v>57</v>
      </c>
      <c r="T45" s="725"/>
      <c r="U45" s="725"/>
      <c r="V45" s="725"/>
      <c r="W45" s="726"/>
      <c r="X45" s="207" t="s">
        <v>57</v>
      </c>
      <c r="Y45" s="231" t="s">
        <v>57</v>
      </c>
      <c r="Z45" s="788" t="s">
        <v>57</v>
      </c>
      <c r="AA45" s="725"/>
      <c r="AB45" s="725"/>
      <c r="AC45" s="726"/>
      <c r="AD45" s="207" t="s">
        <v>57</v>
      </c>
      <c r="AE45" s="212"/>
      <c r="AF45" s="212"/>
      <c r="AG45" s="212"/>
      <c r="AH45" s="233"/>
      <c r="AI45" s="233"/>
      <c r="AJ45" s="233">
        <v>49</v>
      </c>
      <c r="AK45" s="309"/>
      <c r="AL45" s="278"/>
      <c r="AM45" s="278"/>
      <c r="AN45" s="204">
        <f t="shared" si="3"/>
        <v>0</v>
      </c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</row>
    <row r="46" spans="1:62" ht="33" customHeight="1">
      <c r="A46" s="192" t="s">
        <v>252</v>
      </c>
      <c r="B46" s="852" t="s">
        <v>253</v>
      </c>
      <c r="C46" s="725"/>
      <c r="D46" s="725"/>
      <c r="E46" s="725"/>
      <c r="F46" s="725"/>
      <c r="G46" s="725"/>
      <c r="H46" s="725"/>
      <c r="I46" s="725"/>
      <c r="J46" s="726"/>
      <c r="K46" s="871" t="s">
        <v>153</v>
      </c>
      <c r="L46" s="725"/>
      <c r="M46" s="726"/>
      <c r="N46" s="232"/>
      <c r="O46" s="749">
        <v>30</v>
      </c>
      <c r="P46" s="725"/>
      <c r="Q46" s="725"/>
      <c r="R46" s="726"/>
      <c r="S46" s="788" t="s">
        <v>57</v>
      </c>
      <c r="T46" s="725"/>
      <c r="U46" s="725"/>
      <c r="V46" s="725"/>
      <c r="W46" s="726"/>
      <c r="X46" s="207" t="s">
        <v>57</v>
      </c>
      <c r="Y46" s="231" t="s">
        <v>57</v>
      </c>
      <c r="Z46" s="788" t="s">
        <v>57</v>
      </c>
      <c r="AA46" s="725"/>
      <c r="AB46" s="725"/>
      <c r="AC46" s="726"/>
      <c r="AD46" s="207" t="s">
        <v>57</v>
      </c>
      <c r="AE46" s="235"/>
      <c r="AF46" s="235"/>
      <c r="AG46" s="235"/>
      <c r="AH46" s="236"/>
      <c r="AI46" s="236"/>
      <c r="AJ46" s="238">
        <v>30</v>
      </c>
      <c r="AK46" s="310"/>
      <c r="AL46" s="279"/>
      <c r="AM46" s="279"/>
      <c r="AN46" s="204">
        <f t="shared" si="3"/>
        <v>0</v>
      </c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</row>
    <row r="47" spans="1:62" ht="30.75" customHeight="1">
      <c r="A47" s="192" t="s">
        <v>349</v>
      </c>
      <c r="B47" s="852" t="s">
        <v>350</v>
      </c>
      <c r="C47" s="725"/>
      <c r="D47" s="725"/>
      <c r="E47" s="725"/>
      <c r="F47" s="725"/>
      <c r="G47" s="725"/>
      <c r="H47" s="725"/>
      <c r="I47" s="725"/>
      <c r="J47" s="726"/>
      <c r="K47" s="871" t="s">
        <v>153</v>
      </c>
      <c r="L47" s="725"/>
      <c r="M47" s="726"/>
      <c r="N47" s="232"/>
      <c r="O47" s="749">
        <v>4</v>
      </c>
      <c r="P47" s="725"/>
      <c r="Q47" s="725"/>
      <c r="R47" s="726"/>
      <c r="S47" s="788" t="s">
        <v>57</v>
      </c>
      <c r="T47" s="725"/>
      <c r="U47" s="725"/>
      <c r="V47" s="725"/>
      <c r="W47" s="726"/>
      <c r="X47" s="207" t="s">
        <v>57</v>
      </c>
      <c r="Y47" s="231" t="s">
        <v>57</v>
      </c>
      <c r="Z47" s="788" t="s">
        <v>57</v>
      </c>
      <c r="AA47" s="725"/>
      <c r="AB47" s="725"/>
      <c r="AC47" s="726"/>
      <c r="AD47" s="207" t="s">
        <v>57</v>
      </c>
      <c r="AE47" s="212"/>
      <c r="AF47" s="212"/>
      <c r="AG47" s="212"/>
      <c r="AH47" s="233"/>
      <c r="AI47" s="233"/>
      <c r="AJ47" s="233"/>
      <c r="AK47" s="309">
        <v>4</v>
      </c>
      <c r="AL47" s="278"/>
      <c r="AM47" s="278"/>
      <c r="AN47" s="204">
        <f t="shared" si="3"/>
        <v>0</v>
      </c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</row>
    <row r="48" spans="1:62" ht="26.25" customHeight="1">
      <c r="A48" s="192" t="s">
        <v>351</v>
      </c>
      <c r="B48" s="916" t="s">
        <v>352</v>
      </c>
      <c r="C48" s="898"/>
      <c r="D48" s="898"/>
      <c r="E48" s="898"/>
      <c r="F48" s="898"/>
      <c r="G48" s="898"/>
      <c r="H48" s="898"/>
      <c r="I48" s="898"/>
      <c r="J48" s="899"/>
      <c r="K48" s="802" t="s">
        <v>178</v>
      </c>
      <c r="L48" s="725"/>
      <c r="M48" s="725"/>
      <c r="N48" s="726"/>
      <c r="O48" s="854">
        <v>1</v>
      </c>
      <c r="P48" s="725"/>
      <c r="Q48" s="725"/>
      <c r="R48" s="726"/>
      <c r="S48" s="869">
        <v>1133140</v>
      </c>
      <c r="T48" s="895"/>
      <c r="U48" s="895"/>
      <c r="V48" s="895"/>
      <c r="W48" s="896"/>
      <c r="X48" s="229">
        <f t="shared" si="0"/>
        <v>1133140</v>
      </c>
      <c r="Y48" s="240">
        <v>1669460</v>
      </c>
      <c r="Z48" s="869">
        <f t="shared" si="1"/>
        <v>1669460</v>
      </c>
      <c r="AA48" s="895"/>
      <c r="AB48" s="895"/>
      <c r="AC48" s="896"/>
      <c r="AD48" s="229">
        <f t="shared" si="2"/>
        <v>2802600</v>
      </c>
      <c r="AE48" s="212"/>
      <c r="AF48" s="212"/>
      <c r="AG48" s="212"/>
      <c r="AH48" s="242"/>
      <c r="AI48" s="242"/>
      <c r="AJ48" s="242">
        <v>0.8</v>
      </c>
      <c r="AK48" s="312">
        <v>0.1</v>
      </c>
      <c r="AL48" s="277">
        <v>0.1</v>
      </c>
      <c r="AM48" s="277"/>
      <c r="AN48" s="229">
        <f>O48-AH48-AI48-AJ48-AK48-AL48</f>
        <v>0</v>
      </c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</row>
    <row r="49" spans="1:62" ht="27.75" customHeight="1">
      <c r="A49" s="192" t="s">
        <v>254</v>
      </c>
      <c r="B49" s="900" t="s">
        <v>353</v>
      </c>
      <c r="C49" s="898"/>
      <c r="D49" s="898"/>
      <c r="E49" s="898"/>
      <c r="F49" s="898"/>
      <c r="G49" s="898"/>
      <c r="H49" s="898"/>
      <c r="I49" s="898"/>
      <c r="J49" s="899"/>
      <c r="K49" s="871" t="s">
        <v>207</v>
      </c>
      <c r="L49" s="725"/>
      <c r="M49" s="726"/>
      <c r="N49" s="232" t="s">
        <v>207</v>
      </c>
      <c r="O49" s="788">
        <v>444.7</v>
      </c>
      <c r="P49" s="725"/>
      <c r="Q49" s="725"/>
      <c r="R49" s="726"/>
      <c r="S49" s="788" t="s">
        <v>57</v>
      </c>
      <c r="T49" s="725"/>
      <c r="U49" s="725"/>
      <c r="V49" s="725"/>
      <c r="W49" s="726"/>
      <c r="X49" s="207" t="s">
        <v>57</v>
      </c>
      <c r="Y49" s="231" t="s">
        <v>57</v>
      </c>
      <c r="Z49" s="788" t="s">
        <v>57</v>
      </c>
      <c r="AA49" s="725"/>
      <c r="AB49" s="725"/>
      <c r="AC49" s="726"/>
      <c r="AD49" s="207" t="s">
        <v>57</v>
      </c>
      <c r="AE49" s="212"/>
      <c r="AF49" s="212"/>
      <c r="AG49" s="212"/>
      <c r="AH49" s="233"/>
      <c r="AI49" s="233"/>
      <c r="AJ49" s="233">
        <v>444.7</v>
      </c>
      <c r="AK49" s="309"/>
      <c r="AL49" s="278"/>
      <c r="AM49" s="278"/>
      <c r="AN49" s="204">
        <f t="shared" si="3"/>
        <v>0</v>
      </c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</row>
    <row r="50" spans="1:62" ht="29.25" customHeight="1">
      <c r="A50" s="192" t="s">
        <v>256</v>
      </c>
      <c r="B50" s="900" t="s">
        <v>354</v>
      </c>
      <c r="C50" s="898"/>
      <c r="D50" s="898"/>
      <c r="E50" s="898"/>
      <c r="F50" s="898"/>
      <c r="G50" s="898"/>
      <c r="H50" s="898"/>
      <c r="I50" s="898"/>
      <c r="J50" s="899"/>
      <c r="K50" s="871" t="s">
        <v>207</v>
      </c>
      <c r="L50" s="725"/>
      <c r="M50" s="726"/>
      <c r="N50" s="232" t="s">
        <v>207</v>
      </c>
      <c r="O50" s="788">
        <v>119.8</v>
      </c>
      <c r="P50" s="725"/>
      <c r="Q50" s="725"/>
      <c r="R50" s="726"/>
      <c r="S50" s="788" t="s">
        <v>57</v>
      </c>
      <c r="T50" s="725"/>
      <c r="U50" s="725"/>
      <c r="V50" s="725"/>
      <c r="W50" s="726"/>
      <c r="X50" s="207" t="s">
        <v>57</v>
      </c>
      <c r="Y50" s="231" t="s">
        <v>57</v>
      </c>
      <c r="Z50" s="788" t="s">
        <v>57</v>
      </c>
      <c r="AA50" s="725"/>
      <c r="AB50" s="725"/>
      <c r="AC50" s="726"/>
      <c r="AD50" s="207" t="s">
        <v>57</v>
      </c>
      <c r="AE50" s="212"/>
      <c r="AF50" s="212"/>
      <c r="AG50" s="212"/>
      <c r="AH50" s="233"/>
      <c r="AI50" s="233"/>
      <c r="AJ50" s="233">
        <v>119.8</v>
      </c>
      <c r="AK50" s="309"/>
      <c r="AL50" s="278"/>
      <c r="AM50" s="278"/>
      <c r="AN50" s="204">
        <f t="shared" si="3"/>
        <v>0</v>
      </c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</row>
    <row r="51" spans="1:62" ht="27.75" customHeight="1">
      <c r="A51" s="192" t="s">
        <v>257</v>
      </c>
      <c r="B51" s="900" t="s">
        <v>258</v>
      </c>
      <c r="C51" s="898"/>
      <c r="D51" s="898"/>
      <c r="E51" s="898"/>
      <c r="F51" s="898"/>
      <c r="G51" s="898"/>
      <c r="H51" s="898"/>
      <c r="I51" s="898"/>
      <c r="J51" s="899"/>
      <c r="K51" s="749" t="s">
        <v>153</v>
      </c>
      <c r="L51" s="725"/>
      <c r="M51" s="726"/>
      <c r="N51" s="214" t="s">
        <v>153</v>
      </c>
      <c r="O51" s="894">
        <v>8</v>
      </c>
      <c r="P51" s="725"/>
      <c r="Q51" s="725"/>
      <c r="R51" s="726"/>
      <c r="S51" s="788" t="s">
        <v>57</v>
      </c>
      <c r="T51" s="725"/>
      <c r="U51" s="725"/>
      <c r="V51" s="725"/>
      <c r="W51" s="726"/>
      <c r="X51" s="207" t="s">
        <v>57</v>
      </c>
      <c r="Y51" s="231" t="s">
        <v>57</v>
      </c>
      <c r="Z51" s="788" t="s">
        <v>57</v>
      </c>
      <c r="AA51" s="725"/>
      <c r="AB51" s="725"/>
      <c r="AC51" s="726"/>
      <c r="AD51" s="207" t="s">
        <v>57</v>
      </c>
      <c r="AE51" s="212"/>
      <c r="AF51" s="212"/>
      <c r="AG51" s="212"/>
      <c r="AH51" s="233"/>
      <c r="AI51" s="233"/>
      <c r="AJ51" s="233">
        <v>8</v>
      </c>
      <c r="AK51" s="309"/>
      <c r="AL51" s="278"/>
      <c r="AM51" s="278"/>
      <c r="AN51" s="204">
        <f t="shared" si="3"/>
        <v>0</v>
      </c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  <c r="BI51" s="212"/>
      <c r="BJ51" s="212"/>
    </row>
    <row r="52" spans="1:62" ht="33" customHeight="1">
      <c r="A52" s="192" t="s">
        <v>355</v>
      </c>
      <c r="B52" s="903" t="s">
        <v>356</v>
      </c>
      <c r="C52" s="898"/>
      <c r="D52" s="898"/>
      <c r="E52" s="898"/>
      <c r="F52" s="898"/>
      <c r="G52" s="898"/>
      <c r="H52" s="898"/>
      <c r="I52" s="898"/>
      <c r="J52" s="899"/>
      <c r="K52" s="749" t="s">
        <v>153</v>
      </c>
      <c r="L52" s="725"/>
      <c r="M52" s="726"/>
      <c r="N52" s="214" t="s">
        <v>153</v>
      </c>
      <c r="O52" s="788">
        <v>23</v>
      </c>
      <c r="P52" s="725"/>
      <c r="Q52" s="725"/>
      <c r="R52" s="726"/>
      <c r="S52" s="788" t="s">
        <v>57</v>
      </c>
      <c r="T52" s="725"/>
      <c r="U52" s="725"/>
      <c r="V52" s="725"/>
      <c r="W52" s="726"/>
      <c r="X52" s="207" t="s">
        <v>57</v>
      </c>
      <c r="Y52" s="231" t="s">
        <v>57</v>
      </c>
      <c r="Z52" s="788" t="s">
        <v>57</v>
      </c>
      <c r="AA52" s="725"/>
      <c r="AB52" s="725"/>
      <c r="AC52" s="726"/>
      <c r="AD52" s="207" t="s">
        <v>57</v>
      </c>
      <c r="AE52" s="212"/>
      <c r="AF52" s="212"/>
      <c r="AG52" s="212"/>
      <c r="AH52" s="233"/>
      <c r="AI52" s="233"/>
      <c r="AJ52" s="233"/>
      <c r="AK52" s="309">
        <v>23</v>
      </c>
      <c r="AL52" s="278"/>
      <c r="AM52" s="278"/>
      <c r="AN52" s="204">
        <f t="shared" si="3"/>
        <v>0</v>
      </c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  <c r="BI52" s="212"/>
      <c r="BJ52" s="212"/>
    </row>
    <row r="53" spans="1:62" ht="32.25" customHeight="1">
      <c r="A53" s="192" t="s">
        <v>357</v>
      </c>
      <c r="B53" s="897" t="s">
        <v>358</v>
      </c>
      <c r="C53" s="898"/>
      <c r="D53" s="898"/>
      <c r="E53" s="898"/>
      <c r="F53" s="898"/>
      <c r="G53" s="898"/>
      <c r="H53" s="898"/>
      <c r="I53" s="898"/>
      <c r="J53" s="899"/>
      <c r="K53" s="749" t="s">
        <v>153</v>
      </c>
      <c r="L53" s="725"/>
      <c r="M53" s="726"/>
      <c r="N53" s="214"/>
      <c r="O53" s="788">
        <v>7</v>
      </c>
      <c r="P53" s="725"/>
      <c r="Q53" s="726"/>
      <c r="R53" s="207"/>
      <c r="S53" s="788" t="s">
        <v>57</v>
      </c>
      <c r="T53" s="725"/>
      <c r="U53" s="725"/>
      <c r="V53" s="725"/>
      <c r="W53" s="726"/>
      <c r="X53" s="207" t="s">
        <v>57</v>
      </c>
      <c r="Y53" s="231" t="s">
        <v>57</v>
      </c>
      <c r="Z53" s="788" t="s">
        <v>57</v>
      </c>
      <c r="AA53" s="725"/>
      <c r="AB53" s="725"/>
      <c r="AC53" s="726"/>
      <c r="AD53" s="207" t="s">
        <v>57</v>
      </c>
      <c r="AE53" s="212"/>
      <c r="AF53" s="212"/>
      <c r="AG53" s="212"/>
      <c r="AH53" s="233"/>
      <c r="AI53" s="233"/>
      <c r="AJ53" s="233"/>
      <c r="AK53" s="309">
        <v>7</v>
      </c>
      <c r="AL53" s="278"/>
      <c r="AM53" s="278"/>
      <c r="AN53" s="204">
        <f t="shared" si="3"/>
        <v>0</v>
      </c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  <c r="BI53" s="212"/>
      <c r="BJ53" s="212"/>
    </row>
    <row r="54" spans="1:62" s="390" customFormat="1" ht="27.75" customHeight="1">
      <c r="A54" s="382" t="s">
        <v>359</v>
      </c>
      <c r="B54" s="902" t="s">
        <v>460</v>
      </c>
      <c r="C54" s="898"/>
      <c r="D54" s="898"/>
      <c r="E54" s="898"/>
      <c r="F54" s="898"/>
      <c r="G54" s="898"/>
      <c r="H54" s="898"/>
      <c r="I54" s="898"/>
      <c r="J54" s="899"/>
      <c r="K54" s="749" t="s">
        <v>153</v>
      </c>
      <c r="L54" s="725"/>
      <c r="M54" s="726"/>
      <c r="N54" s="214" t="s">
        <v>153</v>
      </c>
      <c r="O54" s="788">
        <v>30</v>
      </c>
      <c r="P54" s="725"/>
      <c r="Q54" s="725"/>
      <c r="R54" s="726"/>
      <c r="S54" s="788" t="s">
        <v>57</v>
      </c>
      <c r="T54" s="725"/>
      <c r="U54" s="725"/>
      <c r="V54" s="725"/>
      <c r="W54" s="726"/>
      <c r="X54" s="207" t="s">
        <v>57</v>
      </c>
      <c r="Y54" s="231" t="s">
        <v>57</v>
      </c>
      <c r="Z54" s="788" t="s">
        <v>57</v>
      </c>
      <c r="AA54" s="725"/>
      <c r="AB54" s="725"/>
      <c r="AC54" s="726"/>
      <c r="AD54" s="207" t="s">
        <v>57</v>
      </c>
      <c r="AE54" s="384"/>
      <c r="AF54" s="384"/>
      <c r="AG54" s="384"/>
      <c r="AH54" s="233"/>
      <c r="AI54" s="233"/>
      <c r="AJ54" s="233"/>
      <c r="AK54" s="309"/>
      <c r="AL54" s="278">
        <v>30</v>
      </c>
      <c r="AM54" s="388"/>
      <c r="AN54" s="389">
        <f t="shared" si="3"/>
        <v>0</v>
      </c>
      <c r="AO54" s="387"/>
      <c r="AP54" s="387"/>
      <c r="AQ54" s="387"/>
      <c r="AR54" s="387"/>
      <c r="AS54" s="387"/>
      <c r="AT54" s="387"/>
      <c r="AU54" s="387"/>
      <c r="AV54" s="387"/>
      <c r="AW54" s="387"/>
      <c r="AX54" s="387"/>
      <c r="AY54" s="387"/>
      <c r="AZ54" s="387"/>
      <c r="BA54" s="387"/>
      <c r="BB54" s="387"/>
      <c r="BC54" s="387"/>
      <c r="BD54" s="387"/>
      <c r="BE54" s="387"/>
      <c r="BF54" s="387"/>
      <c r="BG54" s="387"/>
      <c r="BH54" s="387"/>
      <c r="BI54" s="387"/>
      <c r="BJ54" s="387"/>
    </row>
    <row r="55" spans="1:62" s="390" customFormat="1" ht="27.75" customHeight="1">
      <c r="A55" s="382" t="s">
        <v>360</v>
      </c>
      <c r="B55" s="897" t="s">
        <v>361</v>
      </c>
      <c r="C55" s="898"/>
      <c r="D55" s="898"/>
      <c r="E55" s="898"/>
      <c r="F55" s="898"/>
      <c r="G55" s="898"/>
      <c r="H55" s="898"/>
      <c r="I55" s="898"/>
      <c r="J55" s="899"/>
      <c r="K55" s="749" t="s">
        <v>153</v>
      </c>
      <c r="L55" s="725"/>
      <c r="M55" s="726"/>
      <c r="N55" s="214" t="s">
        <v>153</v>
      </c>
      <c r="O55" s="788">
        <v>30</v>
      </c>
      <c r="P55" s="725"/>
      <c r="Q55" s="725"/>
      <c r="R55" s="726"/>
      <c r="S55" s="788" t="s">
        <v>57</v>
      </c>
      <c r="T55" s="725"/>
      <c r="U55" s="725"/>
      <c r="V55" s="725"/>
      <c r="W55" s="726"/>
      <c r="X55" s="207" t="s">
        <v>57</v>
      </c>
      <c r="Y55" s="231" t="s">
        <v>57</v>
      </c>
      <c r="Z55" s="788" t="s">
        <v>57</v>
      </c>
      <c r="AA55" s="725"/>
      <c r="AB55" s="725"/>
      <c r="AC55" s="726"/>
      <c r="AD55" s="207" t="s">
        <v>57</v>
      </c>
      <c r="AE55" s="384"/>
      <c r="AF55" s="384"/>
      <c r="AG55" s="384"/>
      <c r="AH55" s="233"/>
      <c r="AI55" s="233"/>
      <c r="AJ55" s="233"/>
      <c r="AK55" s="309"/>
      <c r="AL55" s="278">
        <v>30</v>
      </c>
      <c r="AM55" s="388"/>
      <c r="AN55" s="389">
        <f t="shared" si="3"/>
        <v>0</v>
      </c>
      <c r="AO55" s="387"/>
      <c r="AP55" s="387"/>
      <c r="AQ55" s="387"/>
      <c r="AR55" s="387"/>
      <c r="AS55" s="387"/>
      <c r="AT55" s="387"/>
      <c r="AU55" s="387"/>
      <c r="AV55" s="387"/>
      <c r="AW55" s="387"/>
      <c r="AX55" s="387"/>
      <c r="AY55" s="387"/>
      <c r="AZ55" s="387"/>
      <c r="BA55" s="387"/>
      <c r="BB55" s="387"/>
      <c r="BC55" s="387"/>
      <c r="BD55" s="387"/>
      <c r="BE55" s="387"/>
      <c r="BF55" s="387"/>
      <c r="BG55" s="387"/>
      <c r="BH55" s="387"/>
      <c r="BI55" s="387"/>
      <c r="BJ55" s="387"/>
    </row>
    <row r="56" spans="1:62" s="390" customFormat="1" ht="29.25" customHeight="1">
      <c r="A56" s="382" t="s">
        <v>362</v>
      </c>
      <c r="B56" s="901" t="s">
        <v>461</v>
      </c>
      <c r="C56" s="898"/>
      <c r="D56" s="898"/>
      <c r="E56" s="898"/>
      <c r="F56" s="898"/>
      <c r="G56" s="898"/>
      <c r="H56" s="898"/>
      <c r="I56" s="898"/>
      <c r="J56" s="899"/>
      <c r="K56" s="749" t="s">
        <v>153</v>
      </c>
      <c r="L56" s="725"/>
      <c r="M56" s="726"/>
      <c r="N56" s="214" t="s">
        <v>153</v>
      </c>
      <c r="O56" s="788">
        <v>33</v>
      </c>
      <c r="P56" s="725"/>
      <c r="Q56" s="725"/>
      <c r="R56" s="726"/>
      <c r="S56" s="788" t="s">
        <v>57</v>
      </c>
      <c r="T56" s="725"/>
      <c r="U56" s="725"/>
      <c r="V56" s="725"/>
      <c r="W56" s="726"/>
      <c r="X56" s="207" t="s">
        <v>57</v>
      </c>
      <c r="Y56" s="231" t="s">
        <v>57</v>
      </c>
      <c r="Z56" s="788" t="s">
        <v>57</v>
      </c>
      <c r="AA56" s="725"/>
      <c r="AB56" s="725"/>
      <c r="AC56" s="726"/>
      <c r="AD56" s="207" t="s">
        <v>57</v>
      </c>
      <c r="AE56" s="384"/>
      <c r="AF56" s="384"/>
      <c r="AG56" s="384"/>
      <c r="AH56" s="233"/>
      <c r="AI56" s="233"/>
      <c r="AJ56" s="233"/>
      <c r="AK56" s="309"/>
      <c r="AL56" s="278">
        <v>33</v>
      </c>
      <c r="AM56" s="388"/>
      <c r="AN56" s="389">
        <f t="shared" si="3"/>
        <v>0</v>
      </c>
      <c r="AO56" s="387"/>
      <c r="AP56" s="387"/>
      <c r="AQ56" s="387"/>
      <c r="AR56" s="387"/>
      <c r="AS56" s="387"/>
      <c r="AT56" s="387"/>
      <c r="AU56" s="387"/>
      <c r="AV56" s="387"/>
      <c r="AW56" s="387"/>
      <c r="AX56" s="387"/>
      <c r="AY56" s="387"/>
      <c r="AZ56" s="387"/>
      <c r="BA56" s="387"/>
      <c r="BB56" s="387"/>
      <c r="BC56" s="387"/>
      <c r="BD56" s="387"/>
      <c r="BE56" s="387"/>
      <c r="BF56" s="387"/>
      <c r="BG56" s="387"/>
      <c r="BH56" s="387"/>
      <c r="BI56" s="387"/>
      <c r="BJ56" s="387"/>
    </row>
    <row r="57" spans="1:62" s="390" customFormat="1" ht="27.75" customHeight="1">
      <c r="A57" s="382" t="s">
        <v>363</v>
      </c>
      <c r="B57" s="902" t="s">
        <v>364</v>
      </c>
      <c r="C57" s="898"/>
      <c r="D57" s="898"/>
      <c r="E57" s="898"/>
      <c r="F57" s="898"/>
      <c r="G57" s="898"/>
      <c r="H57" s="898"/>
      <c r="I57" s="898"/>
      <c r="J57" s="899"/>
      <c r="K57" s="749" t="s">
        <v>153</v>
      </c>
      <c r="L57" s="725"/>
      <c r="M57" s="726"/>
      <c r="N57" s="214" t="s">
        <v>153</v>
      </c>
      <c r="O57" s="788">
        <v>33</v>
      </c>
      <c r="P57" s="725"/>
      <c r="Q57" s="725"/>
      <c r="R57" s="726"/>
      <c r="S57" s="788" t="s">
        <v>57</v>
      </c>
      <c r="T57" s="725"/>
      <c r="U57" s="725"/>
      <c r="V57" s="725"/>
      <c r="W57" s="726"/>
      <c r="X57" s="207" t="s">
        <v>57</v>
      </c>
      <c r="Y57" s="231" t="s">
        <v>57</v>
      </c>
      <c r="Z57" s="788" t="s">
        <v>57</v>
      </c>
      <c r="AA57" s="725"/>
      <c r="AB57" s="725"/>
      <c r="AC57" s="726"/>
      <c r="AD57" s="207" t="s">
        <v>57</v>
      </c>
      <c r="AE57" s="384"/>
      <c r="AF57" s="384"/>
      <c r="AG57" s="384"/>
      <c r="AH57" s="233"/>
      <c r="AI57" s="233"/>
      <c r="AJ57" s="233"/>
      <c r="AK57" s="309"/>
      <c r="AL57" s="278">
        <v>33</v>
      </c>
      <c r="AM57" s="388"/>
      <c r="AN57" s="389">
        <f t="shared" si="3"/>
        <v>0</v>
      </c>
      <c r="AO57" s="387"/>
      <c r="AP57" s="387"/>
      <c r="AQ57" s="387"/>
      <c r="AR57" s="387"/>
      <c r="AS57" s="387"/>
      <c r="AT57" s="387"/>
      <c r="AU57" s="387"/>
      <c r="AV57" s="387"/>
      <c r="AW57" s="387"/>
      <c r="AX57" s="387"/>
      <c r="AY57" s="387"/>
      <c r="AZ57" s="387"/>
      <c r="BA57" s="387"/>
      <c r="BB57" s="387"/>
      <c r="BC57" s="387"/>
      <c r="BD57" s="387"/>
      <c r="BE57" s="387"/>
      <c r="BF57" s="387"/>
      <c r="BG57" s="387"/>
      <c r="BH57" s="387"/>
      <c r="BI57" s="387"/>
      <c r="BJ57" s="387"/>
    </row>
    <row r="58" spans="1:62" s="390" customFormat="1" ht="33" customHeight="1">
      <c r="A58" s="382" t="s">
        <v>365</v>
      </c>
      <c r="B58" s="902" t="s">
        <v>366</v>
      </c>
      <c r="C58" s="898"/>
      <c r="D58" s="898"/>
      <c r="E58" s="898"/>
      <c r="F58" s="898"/>
      <c r="G58" s="898"/>
      <c r="H58" s="898"/>
      <c r="I58" s="898"/>
      <c r="J58" s="899"/>
      <c r="K58" s="749" t="s">
        <v>153</v>
      </c>
      <c r="L58" s="725"/>
      <c r="M58" s="726"/>
      <c r="N58" s="214" t="s">
        <v>153</v>
      </c>
      <c r="O58" s="788">
        <v>66</v>
      </c>
      <c r="P58" s="725"/>
      <c r="Q58" s="725"/>
      <c r="R58" s="726"/>
      <c r="S58" s="788" t="s">
        <v>57</v>
      </c>
      <c r="T58" s="725"/>
      <c r="U58" s="725"/>
      <c r="V58" s="725"/>
      <c r="W58" s="726"/>
      <c r="X58" s="207" t="s">
        <v>57</v>
      </c>
      <c r="Y58" s="231" t="s">
        <v>57</v>
      </c>
      <c r="Z58" s="788" t="s">
        <v>57</v>
      </c>
      <c r="AA58" s="725"/>
      <c r="AB58" s="725"/>
      <c r="AC58" s="726"/>
      <c r="AD58" s="207" t="s">
        <v>57</v>
      </c>
      <c r="AE58" s="384"/>
      <c r="AF58" s="384"/>
      <c r="AG58" s="384"/>
      <c r="AH58" s="233"/>
      <c r="AI58" s="233"/>
      <c r="AJ58" s="233"/>
      <c r="AK58" s="309"/>
      <c r="AL58" s="278">
        <v>66</v>
      </c>
      <c r="AM58" s="388"/>
      <c r="AN58" s="389">
        <f t="shared" si="3"/>
        <v>0</v>
      </c>
      <c r="AO58" s="387"/>
      <c r="AP58" s="387"/>
      <c r="AQ58" s="387"/>
      <c r="AR58" s="387"/>
      <c r="AS58" s="387"/>
      <c r="AT58" s="387"/>
      <c r="AU58" s="387"/>
      <c r="AV58" s="387"/>
      <c r="AW58" s="387"/>
      <c r="AX58" s="387"/>
      <c r="AY58" s="387"/>
      <c r="AZ58" s="387"/>
      <c r="BA58" s="387"/>
      <c r="BB58" s="387"/>
      <c r="BC58" s="387"/>
      <c r="BD58" s="387"/>
      <c r="BE58" s="387"/>
      <c r="BF58" s="387"/>
      <c r="BG58" s="387"/>
      <c r="BH58" s="387"/>
      <c r="BI58" s="387"/>
      <c r="BJ58" s="387"/>
    </row>
    <row r="59" spans="1:62" ht="29.25" customHeight="1">
      <c r="A59" s="192" t="s">
        <v>259</v>
      </c>
      <c r="B59" s="900" t="s">
        <v>367</v>
      </c>
      <c r="C59" s="898"/>
      <c r="D59" s="898"/>
      <c r="E59" s="898"/>
      <c r="F59" s="898"/>
      <c r="G59" s="898"/>
      <c r="H59" s="898"/>
      <c r="I59" s="898"/>
      <c r="J59" s="899"/>
      <c r="K59" s="871" t="s">
        <v>153</v>
      </c>
      <c r="L59" s="725"/>
      <c r="M59" s="726"/>
      <c r="N59" s="232" t="s">
        <v>153</v>
      </c>
      <c r="O59" s="788">
        <v>32</v>
      </c>
      <c r="P59" s="725"/>
      <c r="Q59" s="725"/>
      <c r="R59" s="726"/>
      <c r="S59" s="788" t="s">
        <v>57</v>
      </c>
      <c r="T59" s="725"/>
      <c r="U59" s="725"/>
      <c r="V59" s="725"/>
      <c r="W59" s="726"/>
      <c r="X59" s="207" t="s">
        <v>57</v>
      </c>
      <c r="Y59" s="231" t="s">
        <v>57</v>
      </c>
      <c r="Z59" s="788" t="s">
        <v>57</v>
      </c>
      <c r="AA59" s="725"/>
      <c r="AB59" s="725"/>
      <c r="AC59" s="726"/>
      <c r="AD59" s="207" t="s">
        <v>57</v>
      </c>
      <c r="AE59" s="212"/>
      <c r="AF59" s="212"/>
      <c r="AG59" s="212"/>
      <c r="AH59" s="233"/>
      <c r="AI59" s="233"/>
      <c r="AJ59" s="233">
        <v>32</v>
      </c>
      <c r="AK59" s="309"/>
      <c r="AL59" s="278"/>
      <c r="AM59" s="278"/>
      <c r="AN59" s="204">
        <f t="shared" si="3"/>
        <v>0</v>
      </c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  <c r="BI59" s="212"/>
      <c r="BJ59" s="212"/>
    </row>
    <row r="60" spans="1:62" ht="36" customHeight="1">
      <c r="A60" s="192" t="s">
        <v>260</v>
      </c>
      <c r="B60" s="905" t="s">
        <v>261</v>
      </c>
      <c r="C60" s="898"/>
      <c r="D60" s="898"/>
      <c r="E60" s="898"/>
      <c r="F60" s="898"/>
      <c r="G60" s="898"/>
      <c r="H60" s="898"/>
      <c r="I60" s="898"/>
      <c r="J60" s="899"/>
      <c r="K60" s="871" t="s">
        <v>153</v>
      </c>
      <c r="L60" s="725"/>
      <c r="M60" s="726"/>
      <c r="N60" s="232" t="s">
        <v>153</v>
      </c>
      <c r="O60" s="894">
        <v>32</v>
      </c>
      <c r="P60" s="725"/>
      <c r="Q60" s="725"/>
      <c r="R60" s="726"/>
      <c r="S60" s="788" t="s">
        <v>57</v>
      </c>
      <c r="T60" s="725"/>
      <c r="U60" s="725"/>
      <c r="V60" s="725"/>
      <c r="W60" s="726"/>
      <c r="X60" s="207" t="s">
        <v>57</v>
      </c>
      <c r="Y60" s="231" t="s">
        <v>57</v>
      </c>
      <c r="Z60" s="788" t="s">
        <v>57</v>
      </c>
      <c r="AA60" s="725"/>
      <c r="AB60" s="725"/>
      <c r="AC60" s="726"/>
      <c r="AD60" s="207" t="s">
        <v>57</v>
      </c>
      <c r="AE60" s="212"/>
      <c r="AF60" s="212"/>
      <c r="AG60" s="212"/>
      <c r="AH60" s="233"/>
      <c r="AI60" s="233"/>
      <c r="AJ60" s="233">
        <v>32</v>
      </c>
      <c r="AK60" s="309"/>
      <c r="AL60" s="278"/>
      <c r="AM60" s="278"/>
      <c r="AN60" s="204">
        <f t="shared" si="3"/>
        <v>0</v>
      </c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  <c r="BI60" s="212"/>
      <c r="BJ60" s="212"/>
    </row>
    <row r="61" spans="1:62" ht="36" customHeight="1">
      <c r="A61" s="192" t="s">
        <v>262</v>
      </c>
      <c r="B61" s="918" t="s">
        <v>263</v>
      </c>
      <c r="C61" s="898"/>
      <c r="D61" s="898"/>
      <c r="E61" s="898"/>
      <c r="F61" s="898"/>
      <c r="G61" s="898"/>
      <c r="H61" s="898"/>
      <c r="I61" s="898"/>
      <c r="J61" s="899"/>
      <c r="K61" s="871" t="s">
        <v>153</v>
      </c>
      <c r="L61" s="725"/>
      <c r="M61" s="726"/>
      <c r="N61" s="232"/>
      <c r="O61" s="788">
        <v>18</v>
      </c>
      <c r="P61" s="725"/>
      <c r="Q61" s="726"/>
      <c r="R61" s="207"/>
      <c r="S61" s="788" t="s">
        <v>57</v>
      </c>
      <c r="T61" s="725"/>
      <c r="U61" s="725"/>
      <c r="V61" s="725"/>
      <c r="W61" s="726"/>
      <c r="X61" s="207" t="s">
        <v>57</v>
      </c>
      <c r="Y61" s="231" t="s">
        <v>57</v>
      </c>
      <c r="Z61" s="788" t="s">
        <v>57</v>
      </c>
      <c r="AA61" s="725"/>
      <c r="AB61" s="725"/>
      <c r="AC61" s="726"/>
      <c r="AD61" s="207" t="s">
        <v>57</v>
      </c>
      <c r="AE61" s="212"/>
      <c r="AF61" s="212"/>
      <c r="AG61" s="212"/>
      <c r="AH61" s="233"/>
      <c r="AI61" s="233"/>
      <c r="AJ61" s="233">
        <v>18</v>
      </c>
      <c r="AK61" s="309"/>
      <c r="AL61" s="278"/>
      <c r="AM61" s="278"/>
      <c r="AN61" s="204">
        <f t="shared" si="3"/>
        <v>0</v>
      </c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  <c r="BI61" s="212"/>
      <c r="BJ61" s="212"/>
    </row>
    <row r="62" spans="1:62" ht="33" customHeight="1">
      <c r="A62" s="192" t="s">
        <v>264</v>
      </c>
      <c r="B62" s="927" t="s">
        <v>368</v>
      </c>
      <c r="C62" s="898"/>
      <c r="D62" s="898"/>
      <c r="E62" s="898"/>
      <c r="F62" s="898"/>
      <c r="G62" s="898"/>
      <c r="H62" s="898"/>
      <c r="I62" s="898"/>
      <c r="J62" s="899"/>
      <c r="K62" s="871" t="s">
        <v>207</v>
      </c>
      <c r="L62" s="725"/>
      <c r="M62" s="725"/>
      <c r="N62" s="243" t="s">
        <v>207</v>
      </c>
      <c r="O62" s="788">
        <v>156</v>
      </c>
      <c r="P62" s="725"/>
      <c r="Q62" s="725"/>
      <c r="R62" s="726"/>
      <c r="S62" s="788" t="s">
        <v>57</v>
      </c>
      <c r="T62" s="725"/>
      <c r="U62" s="725"/>
      <c r="V62" s="725"/>
      <c r="W62" s="726"/>
      <c r="X62" s="207" t="s">
        <v>57</v>
      </c>
      <c r="Y62" s="231" t="s">
        <v>57</v>
      </c>
      <c r="Z62" s="788" t="s">
        <v>57</v>
      </c>
      <c r="AA62" s="725"/>
      <c r="AB62" s="725"/>
      <c r="AC62" s="726"/>
      <c r="AD62" s="207" t="s">
        <v>57</v>
      </c>
      <c r="AE62" s="212"/>
      <c r="AF62" s="212"/>
      <c r="AG62" s="212"/>
      <c r="AH62" s="233"/>
      <c r="AI62" s="233"/>
      <c r="AJ62" s="233">
        <v>156</v>
      </c>
      <c r="AK62" s="309"/>
      <c r="AL62" s="278"/>
      <c r="AM62" s="278"/>
      <c r="AN62" s="204">
        <f t="shared" si="3"/>
        <v>0</v>
      </c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</row>
    <row r="63" spans="1:62" ht="33" customHeight="1">
      <c r="A63" s="192" t="s">
        <v>369</v>
      </c>
      <c r="B63" s="905" t="s">
        <v>370</v>
      </c>
      <c r="C63" s="898"/>
      <c r="D63" s="898"/>
      <c r="E63" s="898"/>
      <c r="F63" s="898"/>
      <c r="G63" s="898"/>
      <c r="H63" s="898"/>
      <c r="I63" s="898"/>
      <c r="J63" s="899"/>
      <c r="K63" s="871" t="s">
        <v>153</v>
      </c>
      <c r="L63" s="725"/>
      <c r="M63" s="726"/>
      <c r="N63" s="232"/>
      <c r="O63" s="788">
        <v>59</v>
      </c>
      <c r="P63" s="725"/>
      <c r="Q63" s="726"/>
      <c r="R63" s="207"/>
      <c r="S63" s="788" t="s">
        <v>57</v>
      </c>
      <c r="T63" s="725"/>
      <c r="U63" s="725"/>
      <c r="V63" s="725"/>
      <c r="W63" s="726"/>
      <c r="X63" s="207" t="s">
        <v>57</v>
      </c>
      <c r="Y63" s="231" t="s">
        <v>57</v>
      </c>
      <c r="Z63" s="788" t="s">
        <v>57</v>
      </c>
      <c r="AA63" s="725"/>
      <c r="AB63" s="725"/>
      <c r="AC63" s="726"/>
      <c r="AD63" s="207" t="s">
        <v>57</v>
      </c>
      <c r="AE63" s="212"/>
      <c r="AF63" s="212"/>
      <c r="AG63" s="212"/>
      <c r="AH63" s="233"/>
      <c r="AI63" s="233"/>
      <c r="AJ63" s="233"/>
      <c r="AK63" s="309">
        <v>59</v>
      </c>
      <c r="AL63" s="278"/>
      <c r="AM63" s="278"/>
      <c r="AN63" s="204">
        <f t="shared" si="3"/>
        <v>0</v>
      </c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  <c r="BI63" s="212"/>
      <c r="BJ63" s="212"/>
    </row>
    <row r="64" spans="1:62" ht="27.75" customHeight="1">
      <c r="A64" s="192" t="s">
        <v>371</v>
      </c>
      <c r="B64" s="924" t="s">
        <v>177</v>
      </c>
      <c r="C64" s="925"/>
      <c r="D64" s="925"/>
      <c r="E64" s="925"/>
      <c r="F64" s="925"/>
      <c r="G64" s="925"/>
      <c r="H64" s="925"/>
      <c r="I64" s="925"/>
      <c r="J64" s="926"/>
      <c r="K64" s="802" t="s">
        <v>178</v>
      </c>
      <c r="L64" s="725"/>
      <c r="M64" s="725"/>
      <c r="N64" s="726"/>
      <c r="O64" s="854">
        <v>1</v>
      </c>
      <c r="P64" s="725"/>
      <c r="Q64" s="725"/>
      <c r="R64" s="726"/>
      <c r="S64" s="854">
        <v>236375</v>
      </c>
      <c r="T64" s="725"/>
      <c r="U64" s="725"/>
      <c r="V64" s="725"/>
      <c r="W64" s="726"/>
      <c r="X64" s="229">
        <f t="shared" ref="X64" si="4">O64*S64</f>
        <v>236375</v>
      </c>
      <c r="Y64" s="240">
        <v>439234</v>
      </c>
      <c r="Z64" s="854">
        <f t="shared" si="1"/>
        <v>439234</v>
      </c>
      <c r="AA64" s="725"/>
      <c r="AB64" s="725"/>
      <c r="AC64" s="726"/>
      <c r="AD64" s="229">
        <f t="shared" si="2"/>
        <v>675609</v>
      </c>
      <c r="AE64" s="212"/>
      <c r="AF64" s="212"/>
      <c r="AG64" s="212"/>
      <c r="AH64" s="242"/>
      <c r="AI64" s="242">
        <v>0.5</v>
      </c>
      <c r="AJ64" s="242">
        <v>0.3</v>
      </c>
      <c r="AK64" s="312">
        <v>0.1</v>
      </c>
      <c r="AL64" s="277">
        <v>0.1</v>
      </c>
      <c r="AM64" s="277"/>
      <c r="AN64" s="204">
        <f t="shared" si="3"/>
        <v>0</v>
      </c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  <c r="BI64" s="212"/>
      <c r="BJ64" s="212"/>
    </row>
    <row r="65" spans="1:62" ht="33" customHeight="1">
      <c r="A65" s="192" t="s">
        <v>179</v>
      </c>
      <c r="B65" s="905" t="s">
        <v>180</v>
      </c>
      <c r="C65" s="898"/>
      <c r="D65" s="898"/>
      <c r="E65" s="898"/>
      <c r="F65" s="898"/>
      <c r="G65" s="898"/>
      <c r="H65" s="898"/>
      <c r="I65" s="898"/>
      <c r="J65" s="899"/>
      <c r="K65" s="871" t="s">
        <v>207</v>
      </c>
      <c r="L65" s="725"/>
      <c r="M65" s="726"/>
      <c r="N65" s="232" t="s">
        <v>207</v>
      </c>
      <c r="O65" s="788">
        <v>77.28</v>
      </c>
      <c r="P65" s="725"/>
      <c r="Q65" s="725"/>
      <c r="R65" s="726"/>
      <c r="S65" s="788" t="s">
        <v>57</v>
      </c>
      <c r="T65" s="725"/>
      <c r="U65" s="725"/>
      <c r="V65" s="725"/>
      <c r="W65" s="726"/>
      <c r="X65" s="207" t="s">
        <v>57</v>
      </c>
      <c r="Y65" s="231" t="s">
        <v>57</v>
      </c>
      <c r="Z65" s="788" t="s">
        <v>57</v>
      </c>
      <c r="AA65" s="725"/>
      <c r="AB65" s="725"/>
      <c r="AC65" s="726"/>
      <c r="AD65" s="207" t="s">
        <v>57</v>
      </c>
      <c r="AE65" s="212"/>
      <c r="AF65" s="212"/>
      <c r="AG65" s="212"/>
      <c r="AH65" s="233"/>
      <c r="AI65" s="233">
        <v>77.28</v>
      </c>
      <c r="AJ65" s="233"/>
      <c r="AK65" s="309"/>
      <c r="AL65" s="278"/>
      <c r="AM65" s="278"/>
      <c r="AN65" s="204">
        <f t="shared" si="3"/>
        <v>0</v>
      </c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</row>
    <row r="66" spans="1:62" ht="27.75" customHeight="1">
      <c r="A66" s="192" t="s">
        <v>182</v>
      </c>
      <c r="B66" s="905" t="s">
        <v>183</v>
      </c>
      <c r="C66" s="898"/>
      <c r="D66" s="898"/>
      <c r="E66" s="898"/>
      <c r="F66" s="898"/>
      <c r="G66" s="898"/>
      <c r="H66" s="898"/>
      <c r="I66" s="898"/>
      <c r="J66" s="899"/>
      <c r="K66" s="871" t="s">
        <v>207</v>
      </c>
      <c r="L66" s="725"/>
      <c r="M66" s="726"/>
      <c r="N66" s="232" t="s">
        <v>207</v>
      </c>
      <c r="O66" s="788">
        <v>15.97</v>
      </c>
      <c r="P66" s="725"/>
      <c r="Q66" s="725"/>
      <c r="R66" s="726"/>
      <c r="S66" s="788" t="s">
        <v>57</v>
      </c>
      <c r="T66" s="725"/>
      <c r="U66" s="725"/>
      <c r="V66" s="725"/>
      <c r="W66" s="726"/>
      <c r="X66" s="207" t="s">
        <v>57</v>
      </c>
      <c r="Y66" s="231" t="s">
        <v>57</v>
      </c>
      <c r="Z66" s="788" t="s">
        <v>57</v>
      </c>
      <c r="AA66" s="725"/>
      <c r="AB66" s="725"/>
      <c r="AC66" s="726"/>
      <c r="AD66" s="207" t="s">
        <v>57</v>
      </c>
      <c r="AE66" s="212"/>
      <c r="AF66" s="212"/>
      <c r="AG66" s="212"/>
      <c r="AH66" s="233"/>
      <c r="AI66" s="233">
        <v>15.97</v>
      </c>
      <c r="AJ66" s="233"/>
      <c r="AK66" s="309"/>
      <c r="AL66" s="278"/>
      <c r="AM66" s="278"/>
      <c r="AN66" s="204">
        <f t="shared" si="3"/>
        <v>0</v>
      </c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  <c r="BI66" s="212"/>
      <c r="BJ66" s="212"/>
    </row>
    <row r="67" spans="1:62" ht="27.75" customHeight="1">
      <c r="A67" s="192" t="s">
        <v>184</v>
      </c>
      <c r="B67" s="905" t="s">
        <v>185</v>
      </c>
      <c r="C67" s="898"/>
      <c r="D67" s="898"/>
      <c r="E67" s="898"/>
      <c r="F67" s="898"/>
      <c r="G67" s="898"/>
      <c r="H67" s="898"/>
      <c r="I67" s="898"/>
      <c r="J67" s="899"/>
      <c r="K67" s="871" t="s">
        <v>153</v>
      </c>
      <c r="L67" s="725"/>
      <c r="M67" s="726"/>
      <c r="N67" s="232" t="s">
        <v>153</v>
      </c>
      <c r="O67" s="788">
        <v>6</v>
      </c>
      <c r="P67" s="725"/>
      <c r="Q67" s="725"/>
      <c r="R67" s="726"/>
      <c r="S67" s="788" t="s">
        <v>57</v>
      </c>
      <c r="T67" s="725"/>
      <c r="U67" s="725"/>
      <c r="V67" s="725"/>
      <c r="W67" s="726"/>
      <c r="X67" s="207" t="s">
        <v>57</v>
      </c>
      <c r="Y67" s="231" t="s">
        <v>57</v>
      </c>
      <c r="Z67" s="788" t="s">
        <v>57</v>
      </c>
      <c r="AA67" s="725"/>
      <c r="AB67" s="725"/>
      <c r="AC67" s="726"/>
      <c r="AD67" s="207" t="s">
        <v>57</v>
      </c>
      <c r="AE67" s="212"/>
      <c r="AF67" s="212"/>
      <c r="AG67" s="212"/>
      <c r="AH67" s="233"/>
      <c r="AI67" s="233">
        <v>6</v>
      </c>
      <c r="AJ67" s="233"/>
      <c r="AK67" s="309"/>
      <c r="AL67" s="278"/>
      <c r="AM67" s="278"/>
      <c r="AN67" s="204">
        <f t="shared" si="3"/>
        <v>0</v>
      </c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  <c r="BI67" s="212"/>
      <c r="BJ67" s="212"/>
    </row>
    <row r="68" spans="1:62" ht="29.25" customHeight="1">
      <c r="A68" s="192" t="s">
        <v>186</v>
      </c>
      <c r="B68" s="905" t="s">
        <v>187</v>
      </c>
      <c r="C68" s="898"/>
      <c r="D68" s="898"/>
      <c r="E68" s="898"/>
      <c r="F68" s="898"/>
      <c r="G68" s="898"/>
      <c r="H68" s="898"/>
      <c r="I68" s="898"/>
      <c r="J68" s="899"/>
      <c r="K68" s="871" t="s">
        <v>153</v>
      </c>
      <c r="L68" s="725"/>
      <c r="M68" s="726"/>
      <c r="N68" s="232" t="s">
        <v>153</v>
      </c>
      <c r="O68" s="788">
        <v>15</v>
      </c>
      <c r="P68" s="725"/>
      <c r="Q68" s="725"/>
      <c r="R68" s="726"/>
      <c r="S68" s="788" t="s">
        <v>57</v>
      </c>
      <c r="T68" s="725"/>
      <c r="U68" s="725"/>
      <c r="V68" s="725"/>
      <c r="W68" s="726"/>
      <c r="X68" s="207" t="s">
        <v>57</v>
      </c>
      <c r="Y68" s="231" t="s">
        <v>57</v>
      </c>
      <c r="Z68" s="788" t="s">
        <v>57</v>
      </c>
      <c r="AA68" s="725"/>
      <c r="AB68" s="725"/>
      <c r="AC68" s="726"/>
      <c r="AD68" s="207" t="s">
        <v>57</v>
      </c>
      <c r="AE68" s="212"/>
      <c r="AF68" s="212"/>
      <c r="AG68" s="212"/>
      <c r="AH68" s="233"/>
      <c r="AI68" s="233">
        <v>15</v>
      </c>
      <c r="AJ68" s="233"/>
      <c r="AK68" s="309"/>
      <c r="AL68" s="278"/>
      <c r="AM68" s="278"/>
      <c r="AN68" s="204">
        <f t="shared" si="3"/>
        <v>0</v>
      </c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  <c r="BI68" s="212"/>
      <c r="BJ68" s="212"/>
    </row>
    <row r="69" spans="1:62" ht="27.75" customHeight="1">
      <c r="A69" s="192" t="s">
        <v>188</v>
      </c>
      <c r="B69" s="905" t="s">
        <v>189</v>
      </c>
      <c r="C69" s="898"/>
      <c r="D69" s="898"/>
      <c r="E69" s="898"/>
      <c r="F69" s="898"/>
      <c r="G69" s="898"/>
      <c r="H69" s="898"/>
      <c r="I69" s="898"/>
      <c r="J69" s="899"/>
      <c r="K69" s="871" t="s">
        <v>153</v>
      </c>
      <c r="L69" s="725"/>
      <c r="M69" s="726"/>
      <c r="N69" s="232" t="s">
        <v>153</v>
      </c>
      <c r="O69" s="894">
        <v>2</v>
      </c>
      <c r="P69" s="725"/>
      <c r="Q69" s="725"/>
      <c r="R69" s="726"/>
      <c r="S69" s="788" t="s">
        <v>57</v>
      </c>
      <c r="T69" s="725"/>
      <c r="U69" s="725"/>
      <c r="V69" s="725"/>
      <c r="W69" s="726"/>
      <c r="X69" s="207" t="s">
        <v>57</v>
      </c>
      <c r="Y69" s="231" t="s">
        <v>57</v>
      </c>
      <c r="Z69" s="788" t="s">
        <v>57</v>
      </c>
      <c r="AA69" s="725"/>
      <c r="AB69" s="725"/>
      <c r="AC69" s="726"/>
      <c r="AD69" s="207" t="s">
        <v>57</v>
      </c>
      <c r="AE69" s="212"/>
      <c r="AF69" s="212"/>
      <c r="AG69" s="212"/>
      <c r="AH69" s="233"/>
      <c r="AI69" s="233">
        <v>2</v>
      </c>
      <c r="AJ69" s="233"/>
      <c r="AK69" s="309"/>
      <c r="AL69" s="278"/>
      <c r="AM69" s="278"/>
      <c r="AN69" s="204">
        <f t="shared" si="3"/>
        <v>0</v>
      </c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  <c r="BI69" s="212"/>
      <c r="BJ69" s="212"/>
    </row>
    <row r="70" spans="1:62" ht="33" customHeight="1">
      <c r="A70" s="192" t="s">
        <v>190</v>
      </c>
      <c r="B70" s="905" t="s">
        <v>372</v>
      </c>
      <c r="C70" s="898"/>
      <c r="D70" s="898"/>
      <c r="E70" s="898"/>
      <c r="F70" s="898"/>
      <c r="G70" s="898"/>
      <c r="H70" s="898"/>
      <c r="I70" s="898"/>
      <c r="J70" s="899"/>
      <c r="K70" s="871" t="s">
        <v>153</v>
      </c>
      <c r="L70" s="725"/>
      <c r="M70" s="726"/>
      <c r="N70" s="232" t="s">
        <v>153</v>
      </c>
      <c r="O70" s="788">
        <v>51</v>
      </c>
      <c r="P70" s="725"/>
      <c r="Q70" s="725"/>
      <c r="R70" s="726"/>
      <c r="S70" s="788" t="s">
        <v>57</v>
      </c>
      <c r="T70" s="725"/>
      <c r="U70" s="725"/>
      <c r="V70" s="725"/>
      <c r="W70" s="726"/>
      <c r="X70" s="207" t="s">
        <v>57</v>
      </c>
      <c r="Y70" s="231" t="s">
        <v>57</v>
      </c>
      <c r="Z70" s="788" t="s">
        <v>57</v>
      </c>
      <c r="AA70" s="725"/>
      <c r="AB70" s="725"/>
      <c r="AC70" s="726"/>
      <c r="AD70" s="207" t="s">
        <v>57</v>
      </c>
      <c r="AE70" s="212"/>
      <c r="AF70" s="212"/>
      <c r="AG70" s="212"/>
      <c r="AH70" s="233"/>
      <c r="AI70" s="233">
        <v>51</v>
      </c>
      <c r="AJ70" s="233"/>
      <c r="AK70" s="309"/>
      <c r="AL70" s="278"/>
      <c r="AM70" s="278"/>
      <c r="AN70" s="204">
        <f t="shared" ref="AN70:AN86" si="5">O70-AH70-AI70-AJ70-AK70-AL70-AM70</f>
        <v>0</v>
      </c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  <c r="BI70" s="212"/>
      <c r="BJ70" s="212"/>
    </row>
    <row r="71" spans="1:62" ht="33" customHeight="1">
      <c r="A71" s="192" t="s">
        <v>194</v>
      </c>
      <c r="B71" s="905" t="s">
        <v>195</v>
      </c>
      <c r="C71" s="898"/>
      <c r="D71" s="898"/>
      <c r="E71" s="898"/>
      <c r="F71" s="898"/>
      <c r="G71" s="898"/>
      <c r="H71" s="898"/>
      <c r="I71" s="898"/>
      <c r="J71" s="899"/>
      <c r="K71" s="871" t="s">
        <v>153</v>
      </c>
      <c r="L71" s="725"/>
      <c r="M71" s="726"/>
      <c r="N71" s="232"/>
      <c r="O71" s="788">
        <v>1</v>
      </c>
      <c r="P71" s="725"/>
      <c r="Q71" s="726"/>
      <c r="R71" s="207"/>
      <c r="S71" s="788" t="s">
        <v>57</v>
      </c>
      <c r="T71" s="725"/>
      <c r="U71" s="725"/>
      <c r="V71" s="725"/>
      <c r="W71" s="726"/>
      <c r="X71" s="207" t="s">
        <v>57</v>
      </c>
      <c r="Y71" s="231" t="s">
        <v>57</v>
      </c>
      <c r="Z71" s="788" t="s">
        <v>57</v>
      </c>
      <c r="AA71" s="725"/>
      <c r="AB71" s="725"/>
      <c r="AC71" s="726"/>
      <c r="AD71" s="207" t="s">
        <v>57</v>
      </c>
      <c r="AE71" s="212"/>
      <c r="AF71" s="212"/>
      <c r="AG71" s="212"/>
      <c r="AH71" s="233"/>
      <c r="AI71" s="233">
        <v>1</v>
      </c>
      <c r="AJ71" s="233"/>
      <c r="AK71" s="309"/>
      <c r="AL71" s="278"/>
      <c r="AM71" s="278"/>
      <c r="AN71" s="204">
        <f t="shared" si="5"/>
        <v>0</v>
      </c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  <c r="BI71" s="212"/>
      <c r="BJ71" s="212"/>
    </row>
    <row r="72" spans="1:62" ht="27.75" customHeight="1">
      <c r="A72" s="192" t="s">
        <v>197</v>
      </c>
      <c r="B72" s="905" t="s">
        <v>198</v>
      </c>
      <c r="C72" s="898"/>
      <c r="D72" s="898"/>
      <c r="E72" s="898"/>
      <c r="F72" s="898"/>
      <c r="G72" s="898"/>
      <c r="H72" s="898"/>
      <c r="I72" s="898"/>
      <c r="J72" s="899"/>
      <c r="K72" s="871" t="s">
        <v>153</v>
      </c>
      <c r="L72" s="725"/>
      <c r="M72" s="726"/>
      <c r="N72" s="232" t="s">
        <v>153</v>
      </c>
      <c r="O72" s="788">
        <v>51</v>
      </c>
      <c r="P72" s="725"/>
      <c r="Q72" s="725"/>
      <c r="R72" s="726"/>
      <c r="S72" s="788" t="s">
        <v>57</v>
      </c>
      <c r="T72" s="725"/>
      <c r="U72" s="725"/>
      <c r="V72" s="725"/>
      <c r="W72" s="726"/>
      <c r="X72" s="207" t="s">
        <v>57</v>
      </c>
      <c r="Y72" s="231" t="s">
        <v>57</v>
      </c>
      <c r="Z72" s="788" t="s">
        <v>57</v>
      </c>
      <c r="AA72" s="725"/>
      <c r="AB72" s="725"/>
      <c r="AC72" s="726"/>
      <c r="AD72" s="207" t="s">
        <v>57</v>
      </c>
      <c r="AE72" s="212"/>
      <c r="AF72" s="212"/>
      <c r="AG72" s="212"/>
      <c r="AH72" s="233"/>
      <c r="AI72" s="233">
        <v>51</v>
      </c>
      <c r="AJ72" s="233"/>
      <c r="AK72" s="309"/>
      <c r="AL72" s="278"/>
      <c r="AM72" s="278"/>
      <c r="AN72" s="204">
        <f t="shared" si="5"/>
        <v>0</v>
      </c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  <c r="BI72" s="212"/>
      <c r="BJ72" s="212"/>
    </row>
    <row r="73" spans="1:62" ht="33" customHeight="1">
      <c r="A73" s="192" t="s">
        <v>265</v>
      </c>
      <c r="B73" s="905" t="s">
        <v>266</v>
      </c>
      <c r="C73" s="898"/>
      <c r="D73" s="898"/>
      <c r="E73" s="898"/>
      <c r="F73" s="898"/>
      <c r="G73" s="898"/>
      <c r="H73" s="898"/>
      <c r="I73" s="898"/>
      <c r="J73" s="899"/>
      <c r="K73" s="871" t="s">
        <v>153</v>
      </c>
      <c r="L73" s="725"/>
      <c r="M73" s="726"/>
      <c r="N73" s="232" t="s">
        <v>153</v>
      </c>
      <c r="O73" s="788">
        <v>24</v>
      </c>
      <c r="P73" s="725"/>
      <c r="Q73" s="725"/>
      <c r="R73" s="726"/>
      <c r="S73" s="788" t="s">
        <v>57</v>
      </c>
      <c r="T73" s="725"/>
      <c r="U73" s="725"/>
      <c r="V73" s="725"/>
      <c r="W73" s="726"/>
      <c r="X73" s="207" t="s">
        <v>57</v>
      </c>
      <c r="Y73" s="231" t="s">
        <v>57</v>
      </c>
      <c r="Z73" s="788" t="s">
        <v>57</v>
      </c>
      <c r="AA73" s="725"/>
      <c r="AB73" s="725"/>
      <c r="AC73" s="726"/>
      <c r="AD73" s="207" t="s">
        <v>57</v>
      </c>
      <c r="AE73" s="212"/>
      <c r="AF73" s="212"/>
      <c r="AG73" s="212"/>
      <c r="AH73" s="233"/>
      <c r="AI73" s="233"/>
      <c r="AJ73" s="233">
        <v>24</v>
      </c>
      <c r="AK73" s="309"/>
      <c r="AL73" s="278"/>
      <c r="AM73" s="278"/>
      <c r="AN73" s="204">
        <f t="shared" si="5"/>
        <v>0</v>
      </c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  <c r="BI73" s="212"/>
      <c r="BJ73" s="212"/>
    </row>
    <row r="74" spans="1:62" ht="27.75" customHeight="1">
      <c r="A74" s="192" t="s">
        <v>267</v>
      </c>
      <c r="B74" s="905" t="s">
        <v>268</v>
      </c>
      <c r="C74" s="898"/>
      <c r="D74" s="898"/>
      <c r="E74" s="898"/>
      <c r="F74" s="898"/>
      <c r="G74" s="898"/>
      <c r="H74" s="898"/>
      <c r="I74" s="898"/>
      <c r="J74" s="899"/>
      <c r="K74" s="871" t="s">
        <v>153</v>
      </c>
      <c r="L74" s="725"/>
      <c r="M74" s="726"/>
      <c r="N74" s="232" t="s">
        <v>153</v>
      </c>
      <c r="O74" s="788">
        <v>5</v>
      </c>
      <c r="P74" s="725"/>
      <c r="Q74" s="725"/>
      <c r="R74" s="726"/>
      <c r="S74" s="788" t="s">
        <v>57</v>
      </c>
      <c r="T74" s="725"/>
      <c r="U74" s="725"/>
      <c r="V74" s="725"/>
      <c r="W74" s="726"/>
      <c r="X74" s="207" t="s">
        <v>57</v>
      </c>
      <c r="Y74" s="231" t="s">
        <v>57</v>
      </c>
      <c r="Z74" s="788" t="s">
        <v>57</v>
      </c>
      <c r="AA74" s="725"/>
      <c r="AB74" s="725"/>
      <c r="AC74" s="726"/>
      <c r="AD74" s="207" t="s">
        <v>57</v>
      </c>
      <c r="AE74" s="212"/>
      <c r="AF74" s="212"/>
      <c r="AG74" s="212"/>
      <c r="AH74" s="233"/>
      <c r="AI74" s="233"/>
      <c r="AJ74" s="233">
        <v>5</v>
      </c>
      <c r="AK74" s="309"/>
      <c r="AL74" s="278"/>
      <c r="AM74" s="278"/>
      <c r="AN74" s="204">
        <f t="shared" si="5"/>
        <v>0</v>
      </c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</row>
    <row r="75" spans="1:62" ht="29.25" customHeight="1">
      <c r="A75" s="192" t="s">
        <v>373</v>
      </c>
      <c r="B75" s="900" t="s">
        <v>374</v>
      </c>
      <c r="C75" s="898"/>
      <c r="D75" s="898"/>
      <c r="E75" s="898"/>
      <c r="F75" s="898"/>
      <c r="G75" s="898"/>
      <c r="H75" s="898"/>
      <c r="I75" s="898"/>
      <c r="J75" s="899"/>
      <c r="K75" s="871" t="s">
        <v>312</v>
      </c>
      <c r="L75" s="725"/>
      <c r="M75" s="726"/>
      <c r="N75" s="232" t="s">
        <v>312</v>
      </c>
      <c r="O75" s="788">
        <v>22</v>
      </c>
      <c r="P75" s="725"/>
      <c r="Q75" s="725"/>
      <c r="R75" s="726"/>
      <c r="S75" s="788" t="s">
        <v>57</v>
      </c>
      <c r="T75" s="725"/>
      <c r="U75" s="725"/>
      <c r="V75" s="725"/>
      <c r="W75" s="726"/>
      <c r="X75" s="207" t="s">
        <v>57</v>
      </c>
      <c r="Y75" s="231" t="s">
        <v>57</v>
      </c>
      <c r="Z75" s="788" t="s">
        <v>57</v>
      </c>
      <c r="AA75" s="725"/>
      <c r="AB75" s="725"/>
      <c r="AC75" s="726"/>
      <c r="AD75" s="207" t="s">
        <v>57</v>
      </c>
      <c r="AE75" s="212"/>
      <c r="AF75" s="212"/>
      <c r="AG75" s="212"/>
      <c r="AH75" s="233"/>
      <c r="AI75" s="233"/>
      <c r="AJ75" s="233"/>
      <c r="AK75" s="309">
        <v>22</v>
      </c>
      <c r="AL75" s="278"/>
      <c r="AM75" s="278"/>
      <c r="AN75" s="204">
        <f t="shared" si="5"/>
        <v>0</v>
      </c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  <c r="BI75" s="212"/>
      <c r="BJ75" s="212"/>
    </row>
    <row r="76" spans="1:62" ht="27.75" customHeight="1">
      <c r="A76" s="192" t="s">
        <v>375</v>
      </c>
      <c r="B76" s="904" t="s">
        <v>376</v>
      </c>
      <c r="C76" s="898"/>
      <c r="D76" s="898"/>
      <c r="E76" s="898"/>
      <c r="F76" s="898"/>
      <c r="G76" s="898"/>
      <c r="H76" s="898"/>
      <c r="I76" s="898"/>
      <c r="J76" s="899"/>
      <c r="K76" s="871" t="s">
        <v>312</v>
      </c>
      <c r="L76" s="725"/>
      <c r="M76" s="726"/>
      <c r="N76" s="232" t="s">
        <v>312</v>
      </c>
      <c r="O76" s="788">
        <v>13</v>
      </c>
      <c r="P76" s="725"/>
      <c r="Q76" s="725"/>
      <c r="R76" s="726"/>
      <c r="S76" s="788" t="s">
        <v>57</v>
      </c>
      <c r="T76" s="725"/>
      <c r="U76" s="725"/>
      <c r="V76" s="725"/>
      <c r="W76" s="726"/>
      <c r="X76" s="207" t="s">
        <v>57</v>
      </c>
      <c r="Y76" s="231" t="s">
        <v>57</v>
      </c>
      <c r="Z76" s="788" t="s">
        <v>57</v>
      </c>
      <c r="AA76" s="725"/>
      <c r="AB76" s="725"/>
      <c r="AC76" s="726"/>
      <c r="AD76" s="207" t="s">
        <v>57</v>
      </c>
      <c r="AE76" s="212"/>
      <c r="AF76" s="212"/>
      <c r="AG76" s="212"/>
      <c r="AH76" s="233"/>
      <c r="AI76" s="233"/>
      <c r="AJ76" s="233"/>
      <c r="AK76" s="309"/>
      <c r="AL76" s="278">
        <v>13</v>
      </c>
      <c r="AM76" s="278"/>
      <c r="AN76" s="204">
        <f t="shared" si="5"/>
        <v>0</v>
      </c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  <c r="BI76" s="212"/>
      <c r="BJ76" s="212"/>
    </row>
    <row r="77" spans="1:62" ht="33" customHeight="1">
      <c r="A77" s="192" t="s">
        <v>377</v>
      </c>
      <c r="B77" s="900" t="s">
        <v>378</v>
      </c>
      <c r="C77" s="898"/>
      <c r="D77" s="898"/>
      <c r="E77" s="898"/>
      <c r="F77" s="898"/>
      <c r="G77" s="898"/>
      <c r="H77" s="898"/>
      <c r="I77" s="898"/>
      <c r="J77" s="899"/>
      <c r="K77" s="871" t="s">
        <v>312</v>
      </c>
      <c r="L77" s="725"/>
      <c r="M77" s="726"/>
      <c r="N77" s="232" t="s">
        <v>312</v>
      </c>
      <c r="O77" s="788">
        <v>1</v>
      </c>
      <c r="P77" s="725"/>
      <c r="Q77" s="725"/>
      <c r="R77" s="726"/>
      <c r="S77" s="788" t="s">
        <v>57</v>
      </c>
      <c r="T77" s="725"/>
      <c r="U77" s="725"/>
      <c r="V77" s="725"/>
      <c r="W77" s="726"/>
      <c r="X77" s="207" t="s">
        <v>57</v>
      </c>
      <c r="Y77" s="231" t="s">
        <v>57</v>
      </c>
      <c r="Z77" s="788" t="s">
        <v>57</v>
      </c>
      <c r="AA77" s="725"/>
      <c r="AB77" s="725"/>
      <c r="AC77" s="726"/>
      <c r="AD77" s="207" t="s">
        <v>57</v>
      </c>
      <c r="AE77" s="212"/>
      <c r="AF77" s="212"/>
      <c r="AG77" s="212"/>
      <c r="AH77" s="233"/>
      <c r="AI77" s="233"/>
      <c r="AJ77" s="233"/>
      <c r="AK77" s="309"/>
      <c r="AL77" s="278">
        <v>1</v>
      </c>
      <c r="AM77" s="278"/>
      <c r="AN77" s="204">
        <f t="shared" si="5"/>
        <v>0</v>
      </c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  <c r="BI77" s="212"/>
      <c r="BJ77" s="212"/>
    </row>
    <row r="78" spans="1:62" ht="27.75" customHeight="1">
      <c r="A78" s="192" t="s">
        <v>269</v>
      </c>
      <c r="B78" s="905" t="s">
        <v>270</v>
      </c>
      <c r="C78" s="898"/>
      <c r="D78" s="898"/>
      <c r="E78" s="898"/>
      <c r="F78" s="898"/>
      <c r="G78" s="898"/>
      <c r="H78" s="898"/>
      <c r="I78" s="898"/>
      <c r="J78" s="899"/>
      <c r="K78" s="871" t="s">
        <v>153</v>
      </c>
      <c r="L78" s="725"/>
      <c r="M78" s="726"/>
      <c r="N78" s="232" t="s">
        <v>153</v>
      </c>
      <c r="O78" s="788">
        <v>6</v>
      </c>
      <c r="P78" s="725"/>
      <c r="Q78" s="725"/>
      <c r="R78" s="726"/>
      <c r="S78" s="788" t="s">
        <v>57</v>
      </c>
      <c r="T78" s="725"/>
      <c r="U78" s="725"/>
      <c r="V78" s="725"/>
      <c r="W78" s="726"/>
      <c r="X78" s="207" t="s">
        <v>57</v>
      </c>
      <c r="Y78" s="231" t="s">
        <v>57</v>
      </c>
      <c r="Z78" s="788" t="s">
        <v>57</v>
      </c>
      <c r="AA78" s="725"/>
      <c r="AB78" s="725"/>
      <c r="AC78" s="726"/>
      <c r="AD78" s="207" t="s">
        <v>57</v>
      </c>
      <c r="AE78" s="212"/>
      <c r="AF78" s="212"/>
      <c r="AG78" s="212"/>
      <c r="AH78" s="233"/>
      <c r="AI78" s="233"/>
      <c r="AJ78" s="233">
        <v>6</v>
      </c>
      <c r="AK78" s="309"/>
      <c r="AL78" s="278"/>
      <c r="AM78" s="278"/>
      <c r="AN78" s="204">
        <f t="shared" si="5"/>
        <v>0</v>
      </c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  <c r="BI78" s="212"/>
      <c r="BJ78" s="212"/>
    </row>
    <row r="79" spans="1:62" ht="29.25" customHeight="1">
      <c r="A79" s="192" t="s">
        <v>271</v>
      </c>
      <c r="B79" s="905" t="s">
        <v>272</v>
      </c>
      <c r="C79" s="898"/>
      <c r="D79" s="898"/>
      <c r="E79" s="898"/>
      <c r="F79" s="898"/>
      <c r="G79" s="898"/>
      <c r="H79" s="898"/>
      <c r="I79" s="898"/>
      <c r="J79" s="899"/>
      <c r="K79" s="871" t="s">
        <v>153</v>
      </c>
      <c r="L79" s="725"/>
      <c r="M79" s="726"/>
      <c r="N79" s="232" t="s">
        <v>153</v>
      </c>
      <c r="O79" s="788">
        <v>3</v>
      </c>
      <c r="P79" s="725"/>
      <c r="Q79" s="725"/>
      <c r="R79" s="726"/>
      <c r="S79" s="788" t="s">
        <v>57</v>
      </c>
      <c r="T79" s="725"/>
      <c r="U79" s="725"/>
      <c r="V79" s="725"/>
      <c r="W79" s="726"/>
      <c r="X79" s="207" t="s">
        <v>57</v>
      </c>
      <c r="Y79" s="231" t="s">
        <v>57</v>
      </c>
      <c r="Z79" s="788" t="s">
        <v>57</v>
      </c>
      <c r="AA79" s="725"/>
      <c r="AB79" s="725"/>
      <c r="AC79" s="726"/>
      <c r="AD79" s="207" t="s">
        <v>57</v>
      </c>
      <c r="AE79" s="212"/>
      <c r="AF79" s="212"/>
      <c r="AG79" s="212"/>
      <c r="AH79" s="233"/>
      <c r="AI79" s="233"/>
      <c r="AJ79" s="233">
        <v>3</v>
      </c>
      <c r="AK79" s="309"/>
      <c r="AL79" s="278"/>
      <c r="AM79" s="278"/>
      <c r="AN79" s="204">
        <f t="shared" si="5"/>
        <v>0</v>
      </c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  <c r="BI79" s="212"/>
      <c r="BJ79" s="212"/>
    </row>
    <row r="80" spans="1:62" ht="27.75" customHeight="1">
      <c r="A80" s="192" t="s">
        <v>273</v>
      </c>
      <c r="B80" s="905" t="s">
        <v>274</v>
      </c>
      <c r="C80" s="898"/>
      <c r="D80" s="898"/>
      <c r="E80" s="898"/>
      <c r="F80" s="898"/>
      <c r="G80" s="898"/>
      <c r="H80" s="898"/>
      <c r="I80" s="898"/>
      <c r="J80" s="899"/>
      <c r="K80" s="871" t="s">
        <v>153</v>
      </c>
      <c r="L80" s="725"/>
      <c r="M80" s="726"/>
      <c r="N80" s="232" t="s">
        <v>153</v>
      </c>
      <c r="O80" s="894">
        <v>3</v>
      </c>
      <c r="P80" s="725"/>
      <c r="Q80" s="725"/>
      <c r="R80" s="726"/>
      <c r="S80" s="788" t="s">
        <v>57</v>
      </c>
      <c r="T80" s="725"/>
      <c r="U80" s="725"/>
      <c r="V80" s="725"/>
      <c r="W80" s="726"/>
      <c r="X80" s="207" t="s">
        <v>57</v>
      </c>
      <c r="Y80" s="231" t="s">
        <v>57</v>
      </c>
      <c r="Z80" s="788" t="s">
        <v>57</v>
      </c>
      <c r="AA80" s="725"/>
      <c r="AB80" s="725"/>
      <c r="AC80" s="726"/>
      <c r="AD80" s="207" t="s">
        <v>57</v>
      </c>
      <c r="AE80" s="212" t="s">
        <v>379</v>
      </c>
      <c r="AF80" s="212"/>
      <c r="AG80" s="212"/>
      <c r="AH80" s="233"/>
      <c r="AI80" s="233"/>
      <c r="AJ80" s="233">
        <v>3</v>
      </c>
      <c r="AK80" s="309"/>
      <c r="AL80" s="278"/>
      <c r="AM80" s="278"/>
      <c r="AN80" s="204">
        <f t="shared" si="5"/>
        <v>0</v>
      </c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  <c r="BI80" s="212"/>
      <c r="BJ80" s="212"/>
    </row>
    <row r="81" spans="1:62" ht="33" customHeight="1">
      <c r="A81" s="192" t="s">
        <v>275</v>
      </c>
      <c r="B81" s="900" t="s">
        <v>276</v>
      </c>
      <c r="C81" s="898"/>
      <c r="D81" s="898"/>
      <c r="E81" s="898"/>
      <c r="F81" s="898"/>
      <c r="G81" s="898"/>
      <c r="H81" s="898"/>
      <c r="I81" s="898"/>
      <c r="J81" s="899"/>
      <c r="K81" s="871" t="s">
        <v>153</v>
      </c>
      <c r="L81" s="725"/>
      <c r="M81" s="726"/>
      <c r="N81" s="232" t="s">
        <v>153</v>
      </c>
      <c r="O81" s="788">
        <v>4</v>
      </c>
      <c r="P81" s="725"/>
      <c r="Q81" s="725"/>
      <c r="R81" s="726"/>
      <c r="S81" s="788" t="s">
        <v>57</v>
      </c>
      <c r="T81" s="725"/>
      <c r="U81" s="725"/>
      <c r="V81" s="725"/>
      <c r="W81" s="726"/>
      <c r="X81" s="207" t="s">
        <v>57</v>
      </c>
      <c r="Y81" s="231" t="s">
        <v>57</v>
      </c>
      <c r="Z81" s="788" t="s">
        <v>57</v>
      </c>
      <c r="AA81" s="725"/>
      <c r="AB81" s="725"/>
      <c r="AC81" s="726"/>
      <c r="AD81" s="207" t="s">
        <v>57</v>
      </c>
      <c r="AE81" s="212"/>
      <c r="AF81" s="212"/>
      <c r="AG81" s="212"/>
      <c r="AH81" s="233"/>
      <c r="AI81" s="233"/>
      <c r="AJ81" s="233">
        <v>4</v>
      </c>
      <c r="AK81" s="309"/>
      <c r="AL81" s="278"/>
      <c r="AM81" s="278"/>
      <c r="AN81" s="204">
        <f t="shared" si="5"/>
        <v>0</v>
      </c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  <c r="BI81" s="212"/>
      <c r="BJ81" s="212"/>
    </row>
    <row r="82" spans="1:62" ht="27.75" customHeight="1">
      <c r="A82" s="192" t="s">
        <v>277</v>
      </c>
      <c r="B82" s="853" t="s">
        <v>278</v>
      </c>
      <c r="C82" s="725"/>
      <c r="D82" s="725"/>
      <c r="E82" s="725"/>
      <c r="F82" s="725"/>
      <c r="G82" s="725"/>
      <c r="H82" s="725"/>
      <c r="I82" s="725"/>
      <c r="J82" s="726"/>
      <c r="K82" s="850" t="s">
        <v>312</v>
      </c>
      <c r="L82" s="725"/>
      <c r="M82" s="726"/>
      <c r="N82" s="233" t="s">
        <v>312</v>
      </c>
      <c r="O82" s="788">
        <v>4</v>
      </c>
      <c r="P82" s="725"/>
      <c r="Q82" s="725"/>
      <c r="R82" s="726"/>
      <c r="S82" s="788" t="s">
        <v>57</v>
      </c>
      <c r="T82" s="725"/>
      <c r="U82" s="725"/>
      <c r="V82" s="725"/>
      <c r="W82" s="726"/>
      <c r="X82" s="207" t="s">
        <v>57</v>
      </c>
      <c r="Y82" s="231" t="s">
        <v>57</v>
      </c>
      <c r="Z82" s="788" t="s">
        <v>57</v>
      </c>
      <c r="AA82" s="725"/>
      <c r="AB82" s="725"/>
      <c r="AC82" s="726"/>
      <c r="AD82" s="207" t="s">
        <v>57</v>
      </c>
      <c r="AE82" s="212"/>
      <c r="AF82" s="212"/>
      <c r="AG82" s="212"/>
      <c r="AH82" s="233"/>
      <c r="AI82" s="233"/>
      <c r="AJ82" s="233">
        <v>4</v>
      </c>
      <c r="AK82" s="309"/>
      <c r="AL82" s="278"/>
      <c r="AM82" s="278"/>
      <c r="AN82" s="204">
        <f t="shared" si="5"/>
        <v>0</v>
      </c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  <c r="BI82" s="212"/>
      <c r="BJ82" s="212"/>
    </row>
    <row r="83" spans="1:62" ht="27.75" customHeight="1">
      <c r="A83" s="192" t="s">
        <v>279</v>
      </c>
      <c r="B83" s="852" t="s">
        <v>280</v>
      </c>
      <c r="C83" s="725"/>
      <c r="D83" s="725"/>
      <c r="E83" s="725"/>
      <c r="F83" s="725"/>
      <c r="G83" s="725"/>
      <c r="H83" s="725"/>
      <c r="I83" s="725"/>
      <c r="J83" s="726"/>
      <c r="K83" s="871" t="s">
        <v>153</v>
      </c>
      <c r="L83" s="725"/>
      <c r="M83" s="726"/>
      <c r="N83" s="232" t="s">
        <v>153</v>
      </c>
      <c r="O83" s="894">
        <v>13</v>
      </c>
      <c r="P83" s="725"/>
      <c r="Q83" s="725"/>
      <c r="R83" s="726"/>
      <c r="S83" s="788" t="s">
        <v>57</v>
      </c>
      <c r="T83" s="725"/>
      <c r="U83" s="725"/>
      <c r="V83" s="725"/>
      <c r="W83" s="726"/>
      <c r="X83" s="207" t="s">
        <v>57</v>
      </c>
      <c r="Y83" s="231" t="s">
        <v>57</v>
      </c>
      <c r="Z83" s="788" t="s">
        <v>57</v>
      </c>
      <c r="AA83" s="725"/>
      <c r="AB83" s="725"/>
      <c r="AC83" s="726"/>
      <c r="AD83" s="207" t="s">
        <v>57</v>
      </c>
      <c r="AE83" s="212"/>
      <c r="AF83" s="212"/>
      <c r="AG83" s="212"/>
      <c r="AH83" s="233"/>
      <c r="AI83" s="233"/>
      <c r="AJ83" s="233">
        <v>13</v>
      </c>
      <c r="AK83" s="309"/>
      <c r="AL83" s="278"/>
      <c r="AM83" s="278"/>
      <c r="AN83" s="204">
        <f t="shared" si="5"/>
        <v>0</v>
      </c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  <c r="BI83" s="212"/>
      <c r="BJ83" s="212"/>
    </row>
    <row r="84" spans="1:62" ht="33" customHeight="1">
      <c r="A84" s="192" t="s">
        <v>281</v>
      </c>
      <c r="B84" s="853" t="s">
        <v>282</v>
      </c>
      <c r="C84" s="725"/>
      <c r="D84" s="725"/>
      <c r="E84" s="725"/>
      <c r="F84" s="725"/>
      <c r="G84" s="725"/>
      <c r="H84" s="725"/>
      <c r="I84" s="725"/>
      <c r="J84" s="726"/>
      <c r="K84" s="850" t="s">
        <v>153</v>
      </c>
      <c r="L84" s="725"/>
      <c r="M84" s="726"/>
      <c r="N84" s="233" t="s">
        <v>153</v>
      </c>
      <c r="O84" s="788">
        <v>3</v>
      </c>
      <c r="P84" s="725"/>
      <c r="Q84" s="725"/>
      <c r="R84" s="726"/>
      <c r="S84" s="788" t="s">
        <v>57</v>
      </c>
      <c r="T84" s="725"/>
      <c r="U84" s="725"/>
      <c r="V84" s="725"/>
      <c r="W84" s="726"/>
      <c r="X84" s="207" t="s">
        <v>57</v>
      </c>
      <c r="Y84" s="231" t="s">
        <v>57</v>
      </c>
      <c r="Z84" s="788" t="s">
        <v>57</v>
      </c>
      <c r="AA84" s="725"/>
      <c r="AB84" s="725"/>
      <c r="AC84" s="726"/>
      <c r="AD84" s="207" t="s">
        <v>57</v>
      </c>
      <c r="AE84" s="212"/>
      <c r="AF84" s="212"/>
      <c r="AG84" s="212"/>
      <c r="AH84" s="233"/>
      <c r="AI84" s="233"/>
      <c r="AJ84" s="233">
        <v>3</v>
      </c>
      <c r="AK84" s="309"/>
      <c r="AL84" s="278"/>
      <c r="AM84" s="278"/>
      <c r="AN84" s="204">
        <f t="shared" si="5"/>
        <v>0</v>
      </c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  <c r="BI84" s="212"/>
      <c r="BJ84" s="212"/>
    </row>
    <row r="85" spans="1:62" ht="27.75" customHeight="1">
      <c r="A85" s="192" t="s">
        <v>283</v>
      </c>
      <c r="B85" s="853" t="s">
        <v>284</v>
      </c>
      <c r="C85" s="725"/>
      <c r="D85" s="725"/>
      <c r="E85" s="725"/>
      <c r="F85" s="725"/>
      <c r="G85" s="725"/>
      <c r="H85" s="725"/>
      <c r="I85" s="725"/>
      <c r="J85" s="726"/>
      <c r="K85" s="850" t="s">
        <v>153</v>
      </c>
      <c r="L85" s="725"/>
      <c r="M85" s="726"/>
      <c r="N85" s="233" t="s">
        <v>153</v>
      </c>
      <c r="O85" s="788">
        <v>1</v>
      </c>
      <c r="P85" s="725"/>
      <c r="Q85" s="725"/>
      <c r="R85" s="726"/>
      <c r="S85" s="788" t="s">
        <v>57</v>
      </c>
      <c r="T85" s="725"/>
      <c r="U85" s="725"/>
      <c r="V85" s="725"/>
      <c r="W85" s="726"/>
      <c r="X85" s="207" t="s">
        <v>57</v>
      </c>
      <c r="Y85" s="231" t="s">
        <v>57</v>
      </c>
      <c r="Z85" s="788" t="s">
        <v>57</v>
      </c>
      <c r="AA85" s="725"/>
      <c r="AB85" s="725"/>
      <c r="AC85" s="726"/>
      <c r="AD85" s="207" t="s">
        <v>57</v>
      </c>
      <c r="AE85" s="212"/>
      <c r="AF85" s="212"/>
      <c r="AG85" s="212"/>
      <c r="AH85" s="233"/>
      <c r="AI85" s="233"/>
      <c r="AJ85" s="233">
        <v>1</v>
      </c>
      <c r="AK85" s="309"/>
      <c r="AL85" s="278"/>
      <c r="AM85" s="278"/>
      <c r="AN85" s="204">
        <f t="shared" si="5"/>
        <v>0</v>
      </c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  <c r="BI85" s="212"/>
      <c r="BJ85" s="212"/>
    </row>
    <row r="86" spans="1:62" ht="27.75" customHeight="1">
      <c r="A86" s="192" t="s">
        <v>285</v>
      </c>
      <c r="B86" s="906" t="s">
        <v>286</v>
      </c>
      <c r="C86" s="725"/>
      <c r="D86" s="725"/>
      <c r="E86" s="725"/>
      <c r="F86" s="725"/>
      <c r="G86" s="725"/>
      <c r="H86" s="725"/>
      <c r="I86" s="725"/>
      <c r="J86" s="726"/>
      <c r="K86" s="871" t="s">
        <v>153</v>
      </c>
      <c r="L86" s="725"/>
      <c r="M86" s="726"/>
      <c r="N86" s="232"/>
      <c r="O86" s="788">
        <v>4</v>
      </c>
      <c r="P86" s="725"/>
      <c r="Q86" s="726"/>
      <c r="R86" s="207"/>
      <c r="S86" s="788" t="s">
        <v>57</v>
      </c>
      <c r="T86" s="725"/>
      <c r="U86" s="725"/>
      <c r="V86" s="725"/>
      <c r="W86" s="726"/>
      <c r="X86" s="207" t="s">
        <v>57</v>
      </c>
      <c r="Y86" s="231" t="s">
        <v>57</v>
      </c>
      <c r="Z86" s="788" t="s">
        <v>57</v>
      </c>
      <c r="AA86" s="725"/>
      <c r="AB86" s="725"/>
      <c r="AC86" s="726"/>
      <c r="AD86" s="207" t="s">
        <v>57</v>
      </c>
      <c r="AE86" s="212"/>
      <c r="AF86" s="212"/>
      <c r="AG86" s="212"/>
      <c r="AH86" s="233"/>
      <c r="AI86" s="233"/>
      <c r="AJ86" s="233">
        <v>4</v>
      </c>
      <c r="AK86" s="309"/>
      <c r="AL86" s="278"/>
      <c r="AM86" s="278"/>
      <c r="AN86" s="204">
        <f t="shared" si="5"/>
        <v>0</v>
      </c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  <c r="BI86" s="212"/>
      <c r="BJ86" s="212"/>
    </row>
    <row r="87" spans="1:62" ht="13.5" customHeight="1">
      <c r="A87" s="212"/>
      <c r="B87" s="212"/>
      <c r="C87" s="212"/>
      <c r="D87" s="212"/>
      <c r="E87" s="212"/>
      <c r="F87" s="212"/>
      <c r="G87" s="212"/>
      <c r="H87" s="212"/>
      <c r="I87" s="212"/>
      <c r="J87" s="907" t="s">
        <v>380</v>
      </c>
      <c r="K87" s="712"/>
      <c r="L87" s="712"/>
      <c r="M87" s="712"/>
      <c r="N87" s="712"/>
      <c r="O87" s="712"/>
      <c r="P87" s="712"/>
      <c r="Q87" s="712"/>
      <c r="R87" s="244"/>
      <c r="S87" s="850" t="s">
        <v>156</v>
      </c>
      <c r="T87" s="725"/>
      <c r="U87" s="725"/>
      <c r="V87" s="725"/>
      <c r="W87" s="726"/>
      <c r="X87" s="233"/>
      <c r="Y87" s="239"/>
      <c r="Z87" s="883"/>
      <c r="AA87" s="725"/>
      <c r="AB87" s="725"/>
      <c r="AC87" s="726"/>
      <c r="AD87" s="245">
        <f>AD5+AD26+AD48+AD64</f>
        <v>5701389.1299999999</v>
      </c>
      <c r="AE87" s="212"/>
      <c r="AF87" s="212"/>
      <c r="AG87" s="212"/>
      <c r="AH87" s="246"/>
      <c r="AI87" s="273"/>
      <c r="AJ87" s="273"/>
      <c r="AK87" s="313"/>
      <c r="AL87" s="281"/>
      <c r="AM87" s="281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  <c r="BI87" s="212"/>
      <c r="BJ87" s="212"/>
    </row>
    <row r="88" spans="1:62" ht="13.5" customHeight="1">
      <c r="A88" s="212"/>
      <c r="B88" s="212"/>
      <c r="C88" s="212"/>
      <c r="D88" s="212"/>
      <c r="E88" s="212"/>
      <c r="F88" s="212"/>
      <c r="G88" s="212"/>
      <c r="H88" s="212"/>
      <c r="I88" s="212"/>
      <c r="J88" s="908" t="s">
        <v>199</v>
      </c>
      <c r="K88" s="709"/>
      <c r="L88" s="709"/>
      <c r="M88" s="709"/>
      <c r="N88" s="709"/>
      <c r="O88" s="709"/>
      <c r="P88" s="709"/>
      <c r="Q88" s="709"/>
      <c r="R88" s="731"/>
      <c r="S88" s="883"/>
      <c r="T88" s="725"/>
      <c r="U88" s="725"/>
      <c r="V88" s="725"/>
      <c r="W88" s="726"/>
      <c r="X88" s="245"/>
      <c r="Y88" s="247"/>
      <c r="Z88" s="883"/>
      <c r="AA88" s="725"/>
      <c r="AB88" s="725"/>
      <c r="AC88" s="726"/>
      <c r="AD88" s="245">
        <f>AD87*0.2</f>
        <v>1140277.8260000001</v>
      </c>
      <c r="AE88" s="212"/>
      <c r="AF88" s="212"/>
      <c r="AG88" s="212"/>
      <c r="AH88" s="248"/>
      <c r="AI88" s="273"/>
      <c r="AJ88" s="273"/>
      <c r="AK88" s="313"/>
      <c r="AL88" s="281"/>
      <c r="AM88" s="281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  <c r="BI88" s="212"/>
      <c r="BJ88" s="212"/>
    </row>
    <row r="89" spans="1:62" ht="13.5" customHeight="1">
      <c r="A89" s="212"/>
      <c r="B89" s="212"/>
      <c r="C89" s="212"/>
      <c r="D89" s="212"/>
      <c r="E89" s="212"/>
      <c r="F89" s="212"/>
      <c r="G89" s="212"/>
      <c r="H89" s="212"/>
      <c r="I89" s="212"/>
      <c r="J89" s="212" t="s">
        <v>381</v>
      </c>
      <c r="K89" s="212"/>
      <c r="L89" s="212"/>
      <c r="M89" s="212"/>
      <c r="N89" s="212"/>
      <c r="O89" s="299"/>
      <c r="P89" s="299"/>
      <c r="Q89" s="299"/>
      <c r="R89" s="212"/>
      <c r="S89" s="883"/>
      <c r="T89" s="725"/>
      <c r="U89" s="725"/>
      <c r="V89" s="725"/>
      <c r="W89" s="726"/>
      <c r="X89" s="245"/>
      <c r="Y89" s="245"/>
      <c r="Z89" s="883"/>
      <c r="AA89" s="725"/>
      <c r="AB89" s="725"/>
      <c r="AC89" s="726"/>
      <c r="AD89" s="245">
        <f>AD87+AD88</f>
        <v>6841666.9560000002</v>
      </c>
      <c r="AE89" s="212"/>
      <c r="AF89" s="212"/>
      <c r="AG89" s="212"/>
      <c r="AH89" s="249"/>
      <c r="AI89" s="273"/>
      <c r="AJ89" s="273"/>
      <c r="AK89" s="313"/>
      <c r="AL89" s="281"/>
      <c r="AM89" s="281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  <c r="BI89" s="212"/>
      <c r="BJ89" s="212"/>
    </row>
    <row r="90" spans="1:62" ht="13.5" customHeight="1">
      <c r="A90" s="212"/>
      <c r="B90" s="212"/>
      <c r="C90" s="212"/>
      <c r="D90" s="212"/>
      <c r="E90" s="212"/>
      <c r="F90" s="212"/>
      <c r="G90" s="212"/>
      <c r="H90" s="212"/>
      <c r="I90" s="212"/>
      <c r="J90" s="212"/>
      <c r="K90" s="212"/>
      <c r="L90" s="212"/>
      <c r="M90" s="212"/>
      <c r="N90" s="212"/>
      <c r="O90" s="299"/>
      <c r="P90" s="299"/>
      <c r="Q90" s="299"/>
      <c r="R90" s="212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12"/>
      <c r="AF90" s="212"/>
      <c r="AG90" s="212"/>
      <c r="AH90" s="249"/>
      <c r="AI90" s="273"/>
      <c r="AJ90" s="273"/>
      <c r="AK90" s="313"/>
      <c r="AL90" s="281"/>
      <c r="AM90" s="281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  <c r="BI90" s="212"/>
      <c r="BJ90" s="212"/>
    </row>
    <row r="91" spans="1:62" ht="13.5" customHeight="1">
      <c r="A91" s="212"/>
      <c r="B91" s="212"/>
      <c r="C91" s="212"/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99"/>
      <c r="P91" s="299"/>
      <c r="Q91" s="299"/>
      <c r="R91" s="212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12"/>
      <c r="AF91" s="212"/>
      <c r="AG91" s="212"/>
      <c r="AH91" s="249"/>
      <c r="AI91" s="273"/>
      <c r="AJ91" s="273"/>
      <c r="AK91" s="313"/>
      <c r="AL91" s="281"/>
      <c r="AM91" s="281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  <c r="BI91" s="212"/>
      <c r="BJ91" s="212"/>
    </row>
    <row r="92" spans="1:62" ht="13.5" customHeight="1">
      <c r="A92" s="212"/>
      <c r="B92" s="212"/>
      <c r="C92" s="212"/>
      <c r="D92" s="212"/>
      <c r="E92" s="212"/>
      <c r="F92" s="212"/>
      <c r="G92" s="212"/>
      <c r="H92" s="212"/>
      <c r="I92" s="212"/>
      <c r="J92" s="212"/>
      <c r="K92" s="212"/>
      <c r="L92" s="212"/>
      <c r="M92" s="212"/>
      <c r="N92" s="212"/>
      <c r="O92" s="299"/>
      <c r="P92" s="299"/>
      <c r="Q92" s="299"/>
      <c r="R92" s="212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12"/>
      <c r="AF92" s="212"/>
      <c r="AG92" s="212"/>
      <c r="AH92" s="249"/>
      <c r="AI92" s="273"/>
      <c r="AJ92" s="273"/>
      <c r="AK92" s="313"/>
      <c r="AL92" s="281"/>
      <c r="AM92" s="281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  <c r="BI92" s="212"/>
      <c r="BJ92" s="212"/>
    </row>
    <row r="93" spans="1:62" ht="13.5" customHeight="1">
      <c r="A93" s="212"/>
      <c r="B93" s="909" t="s">
        <v>315</v>
      </c>
      <c r="C93" s="717"/>
      <c r="D93" s="717"/>
      <c r="E93" s="717"/>
      <c r="F93" s="212"/>
      <c r="G93" s="882"/>
      <c r="H93" s="709"/>
      <c r="I93" s="212"/>
      <c r="J93" s="250"/>
      <c r="K93" s="250"/>
      <c r="L93" s="250"/>
      <c r="M93" s="250"/>
      <c r="N93" s="250"/>
      <c r="O93" s="884"/>
      <c r="P93" s="717"/>
      <c r="Q93" s="717"/>
      <c r="R93" s="717"/>
      <c r="S93" s="250"/>
      <c r="T93" s="250"/>
      <c r="U93" s="250"/>
      <c r="V93" s="250"/>
      <c r="W93" s="909"/>
      <c r="X93" s="717"/>
      <c r="Y93" s="251"/>
      <c r="Z93" s="250" t="s">
        <v>105</v>
      </c>
      <c r="AA93" s="250"/>
      <c r="AB93" s="250"/>
      <c r="AC93" s="250"/>
      <c r="AD93" s="248"/>
      <c r="AE93" s="212"/>
      <c r="AF93" s="212"/>
      <c r="AG93" s="212"/>
      <c r="AH93" s="248"/>
      <c r="AI93" s="273"/>
      <c r="AJ93" s="273"/>
      <c r="AK93" s="313"/>
      <c r="AL93" s="281"/>
      <c r="AM93" s="281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  <c r="BI93" s="212"/>
      <c r="BJ93" s="212"/>
    </row>
    <row r="94" spans="1:62" ht="13.5" customHeight="1">
      <c r="A94" s="235"/>
      <c r="B94" s="911" t="s">
        <v>160</v>
      </c>
      <c r="C94" s="712"/>
      <c r="D94" s="712"/>
      <c r="E94" s="712"/>
      <c r="F94" s="235"/>
      <c r="G94" s="912"/>
      <c r="H94" s="709"/>
      <c r="I94" s="235"/>
      <c r="J94" s="911" t="s">
        <v>161</v>
      </c>
      <c r="K94" s="712"/>
      <c r="L94" s="712"/>
      <c r="M94" s="712"/>
      <c r="N94" s="712"/>
      <c r="O94" s="712"/>
      <c r="P94" s="712"/>
      <c r="Q94" s="712"/>
      <c r="R94" s="712"/>
      <c r="S94" s="712"/>
      <c r="T94" s="712"/>
      <c r="U94" s="712"/>
      <c r="V94" s="712"/>
      <c r="W94" s="712"/>
      <c r="X94" s="712"/>
      <c r="Y94" s="235"/>
      <c r="Z94" s="253" t="s">
        <v>162</v>
      </c>
      <c r="AA94" s="253"/>
      <c r="AB94" s="253"/>
      <c r="AC94" s="252"/>
      <c r="AD94" s="253"/>
      <c r="AE94" s="212"/>
      <c r="AF94" s="212"/>
      <c r="AG94" s="212"/>
      <c r="AH94" s="248"/>
      <c r="AI94" s="273"/>
      <c r="AJ94" s="273"/>
      <c r="AK94" s="313"/>
      <c r="AL94" s="281"/>
      <c r="AM94" s="281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  <c r="BI94" s="212"/>
      <c r="BJ94" s="212"/>
    </row>
    <row r="95" spans="1:62" ht="13.5" customHeight="1">
      <c r="A95" s="237"/>
      <c r="B95" s="254"/>
      <c r="C95" s="254"/>
      <c r="D95" s="254"/>
      <c r="E95" s="254"/>
      <c r="F95" s="237"/>
      <c r="G95" s="254"/>
      <c r="H95" s="254"/>
      <c r="I95" s="237"/>
      <c r="J95" s="254"/>
      <c r="K95" s="254"/>
      <c r="L95" s="254"/>
      <c r="M95" s="254"/>
      <c r="N95" s="254"/>
      <c r="O95" s="892"/>
      <c r="P95" s="709"/>
      <c r="Q95" s="709"/>
      <c r="R95" s="709"/>
      <c r="S95" s="254"/>
      <c r="T95" s="254"/>
      <c r="U95" s="254"/>
      <c r="V95" s="254"/>
      <c r="W95" s="254"/>
      <c r="X95" s="254"/>
      <c r="Y95" s="237"/>
      <c r="Z95" s="254"/>
      <c r="AA95" s="254"/>
      <c r="AB95" s="254"/>
      <c r="AC95" s="254"/>
      <c r="AD95" s="254"/>
      <c r="AE95" s="212"/>
      <c r="AF95" s="212"/>
      <c r="AG95" s="212"/>
      <c r="AH95" s="248"/>
      <c r="AI95" s="273"/>
      <c r="AJ95" s="273"/>
      <c r="AK95" s="313"/>
      <c r="AL95" s="281"/>
      <c r="AM95" s="281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  <c r="BI95" s="212"/>
      <c r="BJ95" s="212"/>
    </row>
    <row r="96" spans="1:62" ht="13.5" customHeight="1">
      <c r="A96" s="212"/>
      <c r="B96" s="212"/>
      <c r="C96" s="212" t="s">
        <v>103</v>
      </c>
      <c r="D96" s="212"/>
      <c r="E96" s="212"/>
      <c r="F96" s="212"/>
      <c r="G96" s="212"/>
      <c r="H96" s="212"/>
      <c r="I96" s="212"/>
      <c r="J96" s="212"/>
      <c r="K96" s="212"/>
      <c r="L96" s="212"/>
      <c r="M96" s="212"/>
      <c r="N96" s="212"/>
      <c r="O96" s="892"/>
      <c r="P96" s="709"/>
      <c r="Q96" s="709"/>
      <c r="R96" s="709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  <c r="AH96" s="248"/>
      <c r="AI96" s="273"/>
      <c r="AJ96" s="273"/>
      <c r="AK96" s="313"/>
      <c r="AL96" s="281"/>
      <c r="AM96" s="281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  <c r="BI96" s="212"/>
      <c r="BJ96" s="212"/>
    </row>
    <row r="97" spans="1:62" ht="13.5" customHeight="1">
      <c r="A97" s="212"/>
      <c r="B97" s="212"/>
      <c r="C97" s="255"/>
      <c r="D97" s="212"/>
      <c r="E97" s="212"/>
      <c r="F97" s="212"/>
      <c r="G97" s="212"/>
      <c r="H97" s="212"/>
      <c r="I97" s="212"/>
      <c r="J97" s="212"/>
      <c r="K97" s="212"/>
      <c r="L97" s="212"/>
      <c r="M97" s="212"/>
      <c r="N97" s="212"/>
      <c r="O97" s="880"/>
      <c r="P97" s="709"/>
      <c r="Q97" s="709"/>
      <c r="R97" s="709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  <c r="AH97" s="248"/>
      <c r="AI97" s="273"/>
      <c r="AJ97" s="273"/>
      <c r="AK97" s="313"/>
      <c r="AL97" s="281"/>
      <c r="AM97" s="281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  <c r="BI97" s="212"/>
      <c r="BJ97" s="212"/>
    </row>
    <row r="98" spans="1:62" ht="13.5" customHeight="1">
      <c r="A98" s="212"/>
      <c r="B98" s="909" t="s">
        <v>315</v>
      </c>
      <c r="C98" s="717"/>
      <c r="D98" s="717"/>
      <c r="E98" s="717"/>
      <c r="F98" s="212"/>
      <c r="G98" s="882"/>
      <c r="H98" s="709"/>
      <c r="I98" s="212"/>
      <c r="J98" s="909"/>
      <c r="K98" s="717"/>
      <c r="L98" s="717"/>
      <c r="M98" s="717"/>
      <c r="N98" s="717"/>
      <c r="O98" s="717"/>
      <c r="P98" s="717"/>
      <c r="Q98" s="717"/>
      <c r="R98" s="717"/>
      <c r="S98" s="717"/>
      <c r="T98" s="717"/>
      <c r="U98" s="717"/>
      <c r="V98" s="717"/>
      <c r="W98" s="717"/>
      <c r="X98" s="717"/>
      <c r="Y98" s="251"/>
      <c r="Z98" s="250" t="s">
        <v>99</v>
      </c>
      <c r="AA98" s="250"/>
      <c r="AB98" s="250"/>
      <c r="AC98" s="250"/>
      <c r="AD98" s="248"/>
      <c r="AE98" s="212"/>
      <c r="AF98" s="212"/>
      <c r="AG98" s="212"/>
      <c r="AH98" s="248"/>
      <c r="AI98" s="273"/>
      <c r="AJ98" s="273"/>
      <c r="AK98" s="313"/>
      <c r="AL98" s="281"/>
      <c r="AM98" s="281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  <c r="BI98" s="212"/>
      <c r="BJ98" s="212"/>
    </row>
    <row r="99" spans="1:62" ht="13.5" customHeight="1">
      <c r="A99" s="235"/>
      <c r="B99" s="911" t="s">
        <v>160</v>
      </c>
      <c r="C99" s="712"/>
      <c r="D99" s="712"/>
      <c r="E99" s="712"/>
      <c r="F99" s="235"/>
      <c r="G99" s="912"/>
      <c r="H99" s="709"/>
      <c r="I99" s="235"/>
      <c r="J99" s="911" t="s">
        <v>161</v>
      </c>
      <c r="K99" s="712"/>
      <c r="L99" s="712"/>
      <c r="M99" s="712"/>
      <c r="N99" s="712"/>
      <c r="O99" s="712"/>
      <c r="P99" s="712"/>
      <c r="Q99" s="712"/>
      <c r="R99" s="712"/>
      <c r="S99" s="712"/>
      <c r="T99" s="712"/>
      <c r="U99" s="712"/>
      <c r="V99" s="712"/>
      <c r="W99" s="712"/>
      <c r="X99" s="712"/>
      <c r="Y99" s="235"/>
      <c r="Z99" s="252" t="s">
        <v>162</v>
      </c>
      <c r="AA99" s="252"/>
      <c r="AB99" s="252"/>
      <c r="AC99" s="252"/>
      <c r="AD99" s="253"/>
      <c r="AE99" s="212"/>
      <c r="AF99" s="212"/>
      <c r="AG99" s="212"/>
      <c r="AH99" s="248"/>
      <c r="AI99" s="273"/>
      <c r="AJ99" s="273"/>
      <c r="AK99" s="313"/>
      <c r="AL99" s="281"/>
      <c r="AM99" s="281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  <c r="BI99" s="212"/>
      <c r="BJ99" s="212"/>
    </row>
    <row r="100" spans="1:62" ht="13.5" customHeight="1">
      <c r="A100" s="237"/>
      <c r="B100" s="254"/>
      <c r="C100" s="254"/>
      <c r="D100" s="254"/>
      <c r="E100" s="254"/>
      <c r="F100" s="237"/>
      <c r="G100" s="254"/>
      <c r="H100" s="254"/>
      <c r="I100" s="237"/>
      <c r="J100" s="254"/>
      <c r="K100" s="254"/>
      <c r="L100" s="254"/>
      <c r="M100" s="254"/>
      <c r="N100" s="254"/>
      <c r="O100" s="892"/>
      <c r="P100" s="709"/>
      <c r="Q100" s="709"/>
      <c r="R100" s="709"/>
      <c r="S100" s="254"/>
      <c r="T100" s="254"/>
      <c r="U100" s="254"/>
      <c r="V100" s="254"/>
      <c r="W100" s="254"/>
      <c r="X100" s="254"/>
      <c r="Y100" s="237"/>
      <c r="Z100" s="254"/>
      <c r="AA100" s="254"/>
      <c r="AB100" s="254"/>
      <c r="AC100" s="254"/>
      <c r="AD100" s="254"/>
      <c r="AE100" s="212"/>
      <c r="AF100" s="212"/>
      <c r="AG100" s="212"/>
      <c r="AH100" s="248"/>
      <c r="AI100" s="273"/>
      <c r="AJ100" s="273"/>
      <c r="AK100" s="313"/>
      <c r="AL100" s="281"/>
      <c r="AM100" s="281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  <c r="BI100" s="212"/>
      <c r="BJ100" s="212"/>
    </row>
    <row r="101" spans="1:62" ht="13.5" customHeight="1">
      <c r="A101" s="212"/>
      <c r="B101" s="212"/>
      <c r="C101" s="212" t="s">
        <v>103</v>
      </c>
      <c r="D101" s="212"/>
      <c r="E101" s="212"/>
      <c r="F101" s="212"/>
      <c r="G101" s="212"/>
      <c r="H101" s="212"/>
      <c r="I101" s="212"/>
      <c r="J101" s="212"/>
      <c r="K101" s="212"/>
      <c r="L101" s="212"/>
      <c r="M101" s="212"/>
      <c r="N101" s="212"/>
      <c r="O101" s="880"/>
      <c r="P101" s="709"/>
      <c r="Q101" s="709"/>
      <c r="R101" s="709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48"/>
      <c r="AI101" s="273"/>
      <c r="AJ101" s="273"/>
      <c r="AK101" s="313"/>
      <c r="AL101" s="281"/>
      <c r="AM101" s="281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  <c r="BI101" s="212"/>
      <c r="BJ101" s="212"/>
    </row>
    <row r="102" spans="1:62" ht="13.5" customHeight="1">
      <c r="A102" s="212"/>
      <c r="B102" s="212"/>
      <c r="C102" s="212"/>
      <c r="D102" s="212"/>
      <c r="E102" s="212"/>
      <c r="F102" s="212"/>
      <c r="G102" s="212"/>
      <c r="H102" s="212"/>
      <c r="I102" s="212"/>
      <c r="J102" s="212"/>
      <c r="K102" s="212"/>
      <c r="L102" s="212"/>
      <c r="M102" s="212"/>
      <c r="N102" s="212"/>
      <c r="O102" s="892"/>
      <c r="P102" s="709"/>
      <c r="Q102" s="709"/>
      <c r="R102" s="709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48"/>
      <c r="AI102" s="273"/>
      <c r="AJ102" s="273"/>
      <c r="AK102" s="313"/>
      <c r="AL102" s="281"/>
      <c r="AM102" s="281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  <c r="BI102" s="212"/>
      <c r="BJ102" s="212"/>
    </row>
    <row r="103" spans="1:62" ht="13.5" customHeight="1">
      <c r="A103" s="212"/>
      <c r="B103" s="212"/>
      <c r="C103" s="212"/>
      <c r="D103" s="212"/>
      <c r="E103" s="212"/>
      <c r="F103" s="212"/>
      <c r="G103" s="212"/>
      <c r="H103" s="212"/>
      <c r="I103" s="212"/>
      <c r="J103" s="212"/>
      <c r="K103" s="212"/>
      <c r="L103" s="212"/>
      <c r="M103" s="212"/>
      <c r="N103" s="212"/>
      <c r="O103" s="892"/>
      <c r="P103" s="709"/>
      <c r="Q103" s="709"/>
      <c r="R103" s="709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48"/>
      <c r="AI103" s="273"/>
      <c r="AJ103" s="273"/>
      <c r="AK103" s="313"/>
      <c r="AL103" s="281"/>
      <c r="AM103" s="281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  <c r="BI103" s="212"/>
      <c r="BJ103" s="212"/>
    </row>
    <row r="104" spans="1:62" ht="13.5" customHeight="1">
      <c r="A104" s="212"/>
      <c r="B104" s="212"/>
      <c r="C104" s="212"/>
      <c r="D104" s="212"/>
      <c r="E104" s="212"/>
      <c r="F104" s="212"/>
      <c r="G104" s="212"/>
      <c r="H104" s="212"/>
      <c r="I104" s="212"/>
      <c r="J104" s="212"/>
      <c r="K104" s="212"/>
      <c r="L104" s="212"/>
      <c r="M104" s="212"/>
      <c r="N104" s="212"/>
      <c r="O104" s="892"/>
      <c r="P104" s="709"/>
      <c r="Q104" s="709"/>
      <c r="R104" s="709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48"/>
      <c r="AI104" s="273"/>
      <c r="AJ104" s="273"/>
      <c r="AK104" s="313"/>
      <c r="AL104" s="281"/>
      <c r="AM104" s="281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  <c r="BI104" s="212"/>
      <c r="BJ104" s="212"/>
    </row>
    <row r="105" spans="1:62" ht="13.5" customHeight="1">
      <c r="A105" s="212"/>
      <c r="B105" s="212"/>
      <c r="C105" s="212"/>
      <c r="D105" s="212"/>
      <c r="E105" s="212"/>
      <c r="F105" s="212"/>
      <c r="G105" s="212"/>
      <c r="H105" s="212"/>
      <c r="I105" s="212"/>
      <c r="J105" s="212"/>
      <c r="K105" s="212"/>
      <c r="L105" s="212"/>
      <c r="M105" s="212"/>
      <c r="N105" s="212"/>
      <c r="O105" s="892"/>
      <c r="P105" s="709"/>
      <c r="Q105" s="709"/>
      <c r="R105" s="709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48"/>
      <c r="AI105" s="273"/>
      <c r="AJ105" s="273"/>
      <c r="AK105" s="313"/>
      <c r="AL105" s="281"/>
      <c r="AM105" s="281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  <c r="BI105" s="212"/>
      <c r="BJ105" s="212"/>
    </row>
    <row r="106" spans="1:62" ht="13.5" customHeight="1">
      <c r="A106" s="212"/>
      <c r="B106" s="212"/>
      <c r="C106" s="212"/>
      <c r="D106" s="212"/>
      <c r="E106" s="212"/>
      <c r="F106" s="212"/>
      <c r="G106" s="212"/>
      <c r="H106" s="212"/>
      <c r="I106" s="212"/>
      <c r="J106" s="212"/>
      <c r="K106" s="212"/>
      <c r="L106" s="212"/>
      <c r="M106" s="212"/>
      <c r="N106" s="212"/>
      <c r="O106" s="892"/>
      <c r="P106" s="709"/>
      <c r="Q106" s="709"/>
      <c r="R106" s="709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48"/>
      <c r="AI106" s="273"/>
      <c r="AJ106" s="273"/>
      <c r="AK106" s="313"/>
      <c r="AL106" s="281"/>
      <c r="AM106" s="281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  <c r="BI106" s="212"/>
      <c r="BJ106" s="212"/>
    </row>
    <row r="107" spans="1:62" ht="13.5" customHeight="1">
      <c r="A107" s="212"/>
      <c r="B107" s="212"/>
      <c r="C107" s="212"/>
      <c r="D107" s="212"/>
      <c r="E107" s="212"/>
      <c r="F107" s="212"/>
      <c r="G107" s="212"/>
      <c r="H107" s="212"/>
      <c r="I107" s="212"/>
      <c r="J107" s="212"/>
      <c r="K107" s="212"/>
      <c r="L107" s="212"/>
      <c r="M107" s="212"/>
      <c r="N107" s="212"/>
      <c r="O107" s="910"/>
      <c r="P107" s="709"/>
      <c r="Q107" s="709"/>
      <c r="R107" s="709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48"/>
      <c r="AI107" s="273"/>
      <c r="AJ107" s="273"/>
      <c r="AK107" s="313"/>
      <c r="AL107" s="281"/>
      <c r="AM107" s="281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  <c r="BI107" s="212"/>
      <c r="BJ107" s="212"/>
    </row>
    <row r="108" spans="1:62" ht="13.5" customHeight="1">
      <c r="A108" s="212"/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  <c r="O108" s="892"/>
      <c r="P108" s="709"/>
      <c r="Q108" s="709"/>
      <c r="R108" s="709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48"/>
      <c r="AI108" s="273"/>
      <c r="AJ108" s="273"/>
      <c r="AK108" s="313"/>
      <c r="AL108" s="281"/>
      <c r="AM108" s="281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  <c r="BI108" s="212"/>
      <c r="BJ108" s="212"/>
    </row>
    <row r="109" spans="1:62" ht="13.5" customHeight="1">
      <c r="A109" s="212"/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212"/>
      <c r="N109" s="212"/>
      <c r="O109" s="892"/>
      <c r="P109" s="709"/>
      <c r="Q109" s="709"/>
      <c r="R109" s="709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48"/>
      <c r="AI109" s="273"/>
      <c r="AJ109" s="273"/>
      <c r="AK109" s="313"/>
      <c r="AL109" s="281"/>
      <c r="AM109" s="281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  <c r="BI109" s="212"/>
      <c r="BJ109" s="212"/>
    </row>
    <row r="110" spans="1:62" ht="13.5" customHeight="1">
      <c r="A110" s="212"/>
      <c r="B110" s="212"/>
      <c r="C110" s="212"/>
      <c r="D110" s="212"/>
      <c r="E110" s="212"/>
      <c r="F110" s="212"/>
      <c r="G110" s="212"/>
      <c r="H110" s="212"/>
      <c r="I110" s="212"/>
      <c r="J110" s="212"/>
      <c r="K110" s="212"/>
      <c r="L110" s="212"/>
      <c r="M110" s="212"/>
      <c r="N110" s="212"/>
      <c r="O110" s="880"/>
      <c r="P110" s="709"/>
      <c r="Q110" s="709"/>
      <c r="R110" s="709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48"/>
      <c r="AI110" s="273"/>
      <c r="AJ110" s="273"/>
      <c r="AK110" s="313"/>
      <c r="AL110" s="281"/>
      <c r="AM110" s="281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  <c r="BI110" s="212"/>
      <c r="BJ110" s="212"/>
    </row>
    <row r="111" spans="1:62" ht="13.5" customHeight="1">
      <c r="A111" s="212"/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892"/>
      <c r="P111" s="709"/>
      <c r="Q111" s="709"/>
      <c r="R111" s="709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48"/>
      <c r="AI111" s="273"/>
      <c r="AJ111" s="273"/>
      <c r="AK111" s="313"/>
      <c r="AL111" s="281"/>
      <c r="AM111" s="281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  <c r="BI111" s="212"/>
      <c r="BJ111" s="212"/>
    </row>
    <row r="112" spans="1:62" ht="13.5" customHeight="1">
      <c r="A112" s="212"/>
      <c r="B112" s="212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12"/>
      <c r="N112" s="212"/>
      <c r="O112" s="892"/>
      <c r="P112" s="709"/>
      <c r="Q112" s="709"/>
      <c r="R112" s="709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48"/>
      <c r="AI112" s="273"/>
      <c r="AJ112" s="273"/>
      <c r="AK112" s="313"/>
      <c r="AL112" s="281"/>
      <c r="AM112" s="281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  <c r="BI112" s="212"/>
      <c r="BJ112" s="212"/>
    </row>
    <row r="113" spans="1:62" ht="13.5" customHeight="1">
      <c r="A113" s="212"/>
      <c r="B113" s="212"/>
      <c r="C113" s="212"/>
      <c r="D113" s="212"/>
      <c r="E113" s="212"/>
      <c r="F113" s="212"/>
      <c r="G113" s="212"/>
      <c r="H113" s="212"/>
      <c r="I113" s="212"/>
      <c r="J113" s="212"/>
      <c r="K113" s="212"/>
      <c r="L113" s="212"/>
      <c r="M113" s="212"/>
      <c r="N113" s="212"/>
      <c r="O113" s="892"/>
      <c r="P113" s="709"/>
      <c r="Q113" s="709"/>
      <c r="R113" s="709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48"/>
      <c r="AI113" s="273"/>
      <c r="AJ113" s="273"/>
      <c r="AK113" s="313"/>
      <c r="AL113" s="281"/>
      <c r="AM113" s="281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  <c r="BI113" s="212"/>
      <c r="BJ113" s="212"/>
    </row>
    <row r="114" spans="1:62" ht="13.5" customHeight="1">
      <c r="A114" s="212"/>
      <c r="B114" s="212"/>
      <c r="C114" s="212"/>
      <c r="D114" s="212"/>
      <c r="E114" s="212"/>
      <c r="F114" s="212"/>
      <c r="G114" s="212"/>
      <c r="H114" s="212"/>
      <c r="I114" s="212"/>
      <c r="J114" s="212"/>
      <c r="K114" s="212"/>
      <c r="L114" s="212"/>
      <c r="M114" s="212"/>
      <c r="N114" s="212"/>
      <c r="O114" s="892"/>
      <c r="P114" s="709"/>
      <c r="Q114" s="709"/>
      <c r="R114" s="709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48"/>
      <c r="AI114" s="273"/>
      <c r="AJ114" s="273"/>
      <c r="AK114" s="313"/>
      <c r="AL114" s="281"/>
      <c r="AM114" s="281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  <c r="BI114" s="212"/>
      <c r="BJ114" s="212"/>
    </row>
    <row r="115" spans="1:62" ht="13.5" customHeight="1">
      <c r="A115" s="212"/>
      <c r="B115" s="212"/>
      <c r="C115" s="212"/>
      <c r="D115" s="212"/>
      <c r="E115" s="212"/>
      <c r="F115" s="212"/>
      <c r="G115" s="212"/>
      <c r="H115" s="212"/>
      <c r="I115" s="212"/>
      <c r="J115" s="212"/>
      <c r="K115" s="212"/>
      <c r="L115" s="212"/>
      <c r="M115" s="212"/>
      <c r="N115" s="212"/>
      <c r="O115" s="892"/>
      <c r="P115" s="709"/>
      <c r="Q115" s="709"/>
      <c r="R115" s="709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48"/>
      <c r="AI115" s="273"/>
      <c r="AJ115" s="273"/>
      <c r="AK115" s="313"/>
      <c r="AL115" s="281"/>
      <c r="AM115" s="281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  <c r="BI115" s="212"/>
      <c r="BJ115" s="212"/>
    </row>
    <row r="116" spans="1:62" ht="13.5" customHeight="1">
      <c r="A116" s="212"/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892"/>
      <c r="P116" s="709"/>
      <c r="Q116" s="709"/>
      <c r="R116" s="709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48"/>
      <c r="AI116" s="273"/>
      <c r="AJ116" s="273"/>
      <c r="AK116" s="313"/>
      <c r="AL116" s="281"/>
      <c r="AM116" s="281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  <c r="BI116" s="212"/>
      <c r="BJ116" s="212"/>
    </row>
    <row r="117" spans="1:62" ht="13.5" customHeight="1">
      <c r="A117" s="212"/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212"/>
      <c r="M117" s="212"/>
      <c r="N117" s="212"/>
      <c r="O117" s="892"/>
      <c r="P117" s="709"/>
      <c r="Q117" s="709"/>
      <c r="R117" s="709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48"/>
      <c r="AI117" s="273"/>
      <c r="AJ117" s="273"/>
      <c r="AK117" s="313"/>
      <c r="AL117" s="281"/>
      <c r="AM117" s="281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  <c r="BI117" s="212"/>
      <c r="BJ117" s="212"/>
    </row>
    <row r="118" spans="1:62" ht="13.5" customHeight="1">
      <c r="A118" s="212"/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12"/>
      <c r="N118" s="212"/>
      <c r="O118" s="880"/>
      <c r="P118" s="709"/>
      <c r="Q118" s="709"/>
      <c r="R118" s="709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48"/>
      <c r="AI118" s="273"/>
      <c r="AJ118" s="273"/>
      <c r="AK118" s="313"/>
      <c r="AL118" s="281"/>
      <c r="AM118" s="281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  <c r="BI118" s="212"/>
      <c r="BJ118" s="212"/>
    </row>
    <row r="119" spans="1:62" ht="13.5" customHeight="1">
      <c r="A119" s="212"/>
      <c r="B119" s="212"/>
      <c r="C119" s="212"/>
      <c r="D119" s="212"/>
      <c r="E119" s="212"/>
      <c r="F119" s="212"/>
      <c r="G119" s="212"/>
      <c r="H119" s="212"/>
      <c r="I119" s="212"/>
      <c r="J119" s="212"/>
      <c r="K119" s="212"/>
      <c r="L119" s="212"/>
      <c r="M119" s="212"/>
      <c r="N119" s="212"/>
      <c r="O119" s="297"/>
      <c r="P119" s="297"/>
      <c r="Q119" s="297"/>
      <c r="R119" s="186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48"/>
      <c r="AI119" s="273"/>
      <c r="AJ119" s="273"/>
      <c r="AK119" s="313"/>
      <c r="AL119" s="281"/>
      <c r="AM119" s="281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  <c r="BI119" s="212"/>
      <c r="BJ119" s="212"/>
    </row>
    <row r="120" spans="1:62" ht="13.5" customHeight="1">
      <c r="A120" s="212"/>
      <c r="B120" s="212"/>
      <c r="C120" s="212"/>
      <c r="D120" s="212"/>
      <c r="E120" s="212"/>
      <c r="F120" s="212"/>
      <c r="G120" s="212"/>
      <c r="H120" s="212"/>
      <c r="I120" s="212"/>
      <c r="J120" s="212"/>
      <c r="K120" s="212"/>
      <c r="L120" s="212"/>
      <c r="M120" s="212"/>
      <c r="N120" s="212"/>
      <c r="O120" s="881"/>
      <c r="P120" s="709"/>
      <c r="Q120" s="709"/>
      <c r="R120" s="709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48"/>
      <c r="AI120" s="273"/>
      <c r="AJ120" s="273"/>
      <c r="AK120" s="313"/>
      <c r="AL120" s="281"/>
      <c r="AM120" s="281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  <c r="BI120" s="212"/>
      <c r="BJ120" s="212"/>
    </row>
    <row r="121" spans="1:62" ht="13.5" customHeight="1">
      <c r="A121" s="212"/>
      <c r="B121" s="212"/>
      <c r="C121" s="212"/>
      <c r="D121" s="212"/>
      <c r="E121" s="212"/>
      <c r="F121" s="212"/>
      <c r="G121" s="212"/>
      <c r="H121" s="212"/>
      <c r="I121" s="212"/>
      <c r="J121" s="212"/>
      <c r="K121" s="212"/>
      <c r="L121" s="212"/>
      <c r="M121" s="212"/>
      <c r="N121" s="212"/>
      <c r="O121" s="882"/>
      <c r="P121" s="709"/>
      <c r="Q121" s="709"/>
      <c r="R121" s="709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  <c r="AH121" s="248"/>
      <c r="AI121" s="273"/>
      <c r="AJ121" s="273"/>
      <c r="AK121" s="313"/>
      <c r="AL121" s="281"/>
      <c r="AM121" s="281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  <c r="BI121" s="212"/>
      <c r="BJ121" s="212"/>
    </row>
    <row r="122" spans="1:62" ht="13.5" customHeight="1">
      <c r="A122" s="212"/>
      <c r="B122" s="212"/>
      <c r="C122" s="212"/>
      <c r="D122" s="212"/>
      <c r="E122" s="212"/>
      <c r="F122" s="212"/>
      <c r="G122" s="212"/>
      <c r="H122" s="212"/>
      <c r="I122" s="212"/>
      <c r="J122" s="212"/>
      <c r="K122" s="212"/>
      <c r="L122" s="212"/>
      <c r="M122" s="212"/>
      <c r="N122" s="212"/>
      <c r="O122" s="882"/>
      <c r="P122" s="709"/>
      <c r="Q122" s="709"/>
      <c r="R122" s="709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  <c r="AH122" s="248"/>
      <c r="AI122" s="273"/>
      <c r="AJ122" s="273"/>
      <c r="AK122" s="313"/>
      <c r="AL122" s="281"/>
      <c r="AM122" s="281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  <c r="BI122" s="212"/>
      <c r="BJ122" s="212"/>
    </row>
    <row r="123" spans="1:62" ht="13.5" customHeight="1">
      <c r="A123" s="212"/>
      <c r="B123" s="212"/>
      <c r="C123" s="212"/>
      <c r="D123" s="212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298"/>
      <c r="P123" s="298"/>
      <c r="Q123" s="298"/>
      <c r="R123" s="248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  <c r="AH123" s="248"/>
      <c r="AI123" s="273"/>
      <c r="AJ123" s="273"/>
      <c r="AK123" s="313"/>
      <c r="AL123" s="281"/>
      <c r="AM123" s="281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  <c r="BI123" s="212"/>
      <c r="BJ123" s="212"/>
    </row>
    <row r="124" spans="1:62" ht="13.5" customHeight="1">
      <c r="A124" s="212"/>
      <c r="B124" s="212"/>
      <c r="C124" s="212"/>
      <c r="D124" s="212"/>
      <c r="E124" s="212"/>
      <c r="F124" s="212"/>
      <c r="G124" s="212"/>
      <c r="H124" s="212"/>
      <c r="I124" s="212"/>
      <c r="J124" s="212"/>
      <c r="K124" s="212"/>
      <c r="L124" s="212"/>
      <c r="M124" s="212"/>
      <c r="N124" s="212"/>
      <c r="O124" s="302"/>
      <c r="P124" s="302"/>
      <c r="Q124" s="302"/>
      <c r="R124" s="253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  <c r="AH124" s="248"/>
      <c r="AI124" s="273"/>
      <c r="AJ124" s="273"/>
      <c r="AK124" s="313"/>
      <c r="AL124" s="281"/>
      <c r="AM124" s="281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  <c r="BI124" s="212"/>
      <c r="BJ124" s="212"/>
    </row>
    <row r="125" spans="1:62" ht="13.5" customHeight="1">
      <c r="A125" s="212"/>
      <c r="B125" s="212"/>
      <c r="C125" s="212"/>
      <c r="D125" s="212"/>
      <c r="E125" s="212"/>
      <c r="F125" s="212"/>
      <c r="G125" s="212"/>
      <c r="H125" s="212"/>
      <c r="I125" s="212"/>
      <c r="J125" s="212"/>
      <c r="K125" s="212"/>
      <c r="L125" s="212"/>
      <c r="M125" s="212"/>
      <c r="N125" s="212"/>
      <c r="O125" s="254"/>
      <c r="P125" s="254"/>
      <c r="Q125" s="254"/>
      <c r="R125" s="254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  <c r="AH125" s="248"/>
      <c r="AI125" s="273"/>
      <c r="AJ125" s="273"/>
      <c r="AK125" s="313"/>
      <c r="AL125" s="281"/>
      <c r="AM125" s="281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  <c r="BI125" s="212"/>
      <c r="BJ125" s="212"/>
    </row>
    <row r="126" spans="1:62" ht="13.5" customHeight="1">
      <c r="A126" s="212"/>
      <c r="B126" s="212"/>
      <c r="C126" s="212"/>
      <c r="D126" s="212"/>
      <c r="E126" s="212"/>
      <c r="F126" s="212"/>
      <c r="G126" s="212"/>
      <c r="H126" s="212"/>
      <c r="I126" s="212"/>
      <c r="J126" s="212"/>
      <c r="K126" s="212"/>
      <c r="L126" s="212"/>
      <c r="M126" s="212"/>
      <c r="N126" s="212"/>
      <c r="O126" s="299"/>
      <c r="P126" s="299"/>
      <c r="Q126" s="299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  <c r="AH126" s="248"/>
      <c r="AI126" s="273"/>
      <c r="AJ126" s="273"/>
      <c r="AK126" s="313"/>
      <c r="AL126" s="281"/>
      <c r="AM126" s="281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  <c r="BI126" s="212"/>
      <c r="BJ126" s="212"/>
    </row>
    <row r="127" spans="1:62" ht="13.5" customHeight="1">
      <c r="A127" s="212"/>
      <c r="B127" s="212"/>
      <c r="C127" s="212"/>
      <c r="D127" s="212"/>
      <c r="E127" s="212"/>
      <c r="F127" s="212"/>
      <c r="G127" s="212"/>
      <c r="H127" s="212"/>
      <c r="I127" s="212"/>
      <c r="J127" s="212"/>
      <c r="K127" s="212"/>
      <c r="L127" s="212"/>
      <c r="M127" s="212"/>
      <c r="N127" s="212"/>
      <c r="O127" s="299"/>
      <c r="P127" s="299"/>
      <c r="Q127" s="299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  <c r="AH127" s="248"/>
      <c r="AI127" s="273"/>
      <c r="AJ127" s="273"/>
      <c r="AK127" s="313"/>
      <c r="AL127" s="281"/>
      <c r="AM127" s="281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  <c r="BI127" s="212"/>
      <c r="BJ127" s="212"/>
    </row>
    <row r="128" spans="1:62" ht="13.5" customHeight="1">
      <c r="A128" s="212"/>
      <c r="B128" s="212"/>
      <c r="C128" s="212"/>
      <c r="D128" s="212"/>
      <c r="E128" s="212"/>
      <c r="F128" s="212"/>
      <c r="G128" s="212"/>
      <c r="H128" s="212"/>
      <c r="I128" s="212"/>
      <c r="J128" s="212"/>
      <c r="K128" s="212"/>
      <c r="L128" s="212"/>
      <c r="M128" s="212"/>
      <c r="N128" s="212"/>
      <c r="O128" s="300"/>
      <c r="P128" s="300"/>
      <c r="Q128" s="300"/>
      <c r="R128" s="250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  <c r="AH128" s="248"/>
      <c r="AI128" s="273"/>
      <c r="AJ128" s="273"/>
      <c r="AK128" s="313"/>
      <c r="AL128" s="281"/>
      <c r="AM128" s="281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  <c r="BI128" s="212"/>
      <c r="BJ128" s="212"/>
    </row>
    <row r="129" spans="1:62" ht="13.5" customHeight="1">
      <c r="A129" s="212"/>
      <c r="B129" s="212"/>
      <c r="C129" s="212"/>
      <c r="D129" s="212"/>
      <c r="E129" s="212"/>
      <c r="F129" s="212"/>
      <c r="G129" s="212"/>
      <c r="H129" s="212"/>
      <c r="I129" s="212"/>
      <c r="J129" s="212"/>
      <c r="K129" s="212"/>
      <c r="L129" s="212"/>
      <c r="M129" s="212"/>
      <c r="N129" s="212"/>
      <c r="O129" s="301"/>
      <c r="P129" s="301"/>
      <c r="Q129" s="301"/>
      <c r="R129" s="25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  <c r="AH129" s="248"/>
      <c r="AI129" s="273"/>
      <c r="AJ129" s="273"/>
      <c r="AK129" s="313"/>
      <c r="AL129" s="281"/>
      <c r="AM129" s="281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  <c r="BI129" s="212"/>
      <c r="BJ129" s="212"/>
    </row>
    <row r="130" spans="1:62" ht="13.5" customHeight="1">
      <c r="A130" s="212"/>
      <c r="B130" s="212"/>
      <c r="C130" s="212"/>
      <c r="D130" s="212"/>
      <c r="E130" s="212"/>
      <c r="F130" s="212"/>
      <c r="G130" s="212"/>
      <c r="H130" s="212"/>
      <c r="I130" s="212"/>
      <c r="J130" s="212"/>
      <c r="K130" s="212"/>
      <c r="L130" s="212"/>
      <c r="M130" s="212"/>
      <c r="N130" s="212"/>
      <c r="O130" s="254"/>
      <c r="P130" s="254"/>
      <c r="Q130" s="254"/>
      <c r="R130" s="254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  <c r="AH130" s="248"/>
      <c r="AI130" s="273"/>
      <c r="AJ130" s="273"/>
      <c r="AK130" s="313"/>
      <c r="AL130" s="281"/>
      <c r="AM130" s="281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  <c r="BI130" s="212"/>
      <c r="BJ130" s="212"/>
    </row>
    <row r="131" spans="1:62" ht="13.5" customHeight="1">
      <c r="A131" s="212"/>
      <c r="B131" s="212"/>
      <c r="C131" s="212"/>
      <c r="D131" s="212"/>
      <c r="E131" s="212"/>
      <c r="F131" s="212"/>
      <c r="G131" s="212"/>
      <c r="H131" s="212"/>
      <c r="I131" s="212"/>
      <c r="J131" s="212"/>
      <c r="K131" s="212"/>
      <c r="L131" s="212"/>
      <c r="M131" s="212"/>
      <c r="N131" s="212"/>
      <c r="O131" s="299"/>
      <c r="P131" s="299"/>
      <c r="Q131" s="299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  <c r="AH131" s="248"/>
      <c r="AI131" s="273"/>
      <c r="AJ131" s="273"/>
      <c r="AK131" s="313"/>
      <c r="AL131" s="281"/>
      <c r="AM131" s="281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  <c r="BI131" s="212"/>
      <c r="BJ131" s="212"/>
    </row>
    <row r="132" spans="1:62" ht="13.5" customHeight="1">
      <c r="A132" s="212"/>
      <c r="B132" s="212"/>
      <c r="C132" s="212"/>
      <c r="D132" s="212"/>
      <c r="E132" s="212"/>
      <c r="F132" s="212"/>
      <c r="G132" s="212"/>
      <c r="H132" s="212"/>
      <c r="I132" s="212"/>
      <c r="J132" s="212"/>
      <c r="K132" s="212"/>
      <c r="L132" s="212"/>
      <c r="M132" s="212"/>
      <c r="N132" s="212"/>
      <c r="O132" s="299"/>
      <c r="P132" s="299"/>
      <c r="Q132" s="299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  <c r="AH132" s="248"/>
      <c r="AI132" s="273"/>
      <c r="AJ132" s="273"/>
      <c r="AK132" s="313"/>
      <c r="AL132" s="281"/>
      <c r="AM132" s="281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  <c r="BI132" s="212"/>
      <c r="BJ132" s="212"/>
    </row>
    <row r="133" spans="1:62" ht="13.5" customHeight="1">
      <c r="A133" s="212"/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212"/>
      <c r="M133" s="212"/>
      <c r="N133" s="212"/>
      <c r="O133" s="299"/>
      <c r="P133" s="299"/>
      <c r="Q133" s="299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  <c r="AH133" s="248"/>
      <c r="AI133" s="273"/>
      <c r="AJ133" s="273"/>
      <c r="AK133" s="313"/>
      <c r="AL133" s="281"/>
      <c r="AM133" s="281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  <c r="BI133" s="212"/>
      <c r="BJ133" s="212"/>
    </row>
    <row r="134" spans="1:62" ht="13.5" customHeight="1">
      <c r="A134" s="212"/>
      <c r="B134" s="212"/>
      <c r="C134" s="212"/>
      <c r="D134" s="212"/>
      <c r="E134" s="212"/>
      <c r="F134" s="212"/>
      <c r="G134" s="212"/>
      <c r="H134" s="212"/>
      <c r="I134" s="212"/>
      <c r="J134" s="212"/>
      <c r="K134" s="212"/>
      <c r="L134" s="212"/>
      <c r="M134" s="212"/>
      <c r="N134" s="212"/>
      <c r="O134" s="299"/>
      <c r="P134" s="299"/>
      <c r="Q134" s="299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  <c r="AH134" s="248"/>
      <c r="AI134" s="273"/>
      <c r="AJ134" s="273"/>
      <c r="AK134" s="313"/>
      <c r="AL134" s="281"/>
      <c r="AM134" s="281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  <c r="BI134" s="212"/>
      <c r="BJ134" s="212"/>
    </row>
    <row r="135" spans="1:62" ht="13.5" customHeight="1">
      <c r="A135" s="212"/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212"/>
      <c r="M135" s="212"/>
      <c r="N135" s="212"/>
      <c r="O135" s="299"/>
      <c r="P135" s="299"/>
      <c r="Q135" s="299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  <c r="AH135" s="248"/>
      <c r="AI135" s="273"/>
      <c r="AJ135" s="273"/>
      <c r="AK135" s="313"/>
      <c r="AL135" s="281"/>
      <c r="AM135" s="281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  <c r="BI135" s="212"/>
      <c r="BJ135" s="212"/>
    </row>
    <row r="136" spans="1:62" ht="13.5" customHeight="1">
      <c r="A136" s="212"/>
      <c r="B136" s="212"/>
      <c r="C136" s="212"/>
      <c r="D136" s="212"/>
      <c r="E136" s="212"/>
      <c r="F136" s="212"/>
      <c r="G136" s="212"/>
      <c r="H136" s="212"/>
      <c r="I136" s="212"/>
      <c r="J136" s="212"/>
      <c r="K136" s="212"/>
      <c r="L136" s="212"/>
      <c r="M136" s="212"/>
      <c r="N136" s="212"/>
      <c r="O136" s="299"/>
      <c r="P136" s="299"/>
      <c r="Q136" s="299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  <c r="AH136" s="248"/>
      <c r="AI136" s="273"/>
      <c r="AJ136" s="273"/>
      <c r="AK136" s="313"/>
      <c r="AL136" s="281"/>
      <c r="AM136" s="281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  <c r="BI136" s="212"/>
      <c r="BJ136" s="212"/>
    </row>
    <row r="137" spans="1:62" ht="13.5" customHeight="1">
      <c r="A137" s="212"/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212"/>
      <c r="N137" s="212"/>
      <c r="O137" s="299"/>
      <c r="P137" s="299"/>
      <c r="Q137" s="299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  <c r="AH137" s="248"/>
      <c r="AI137" s="273"/>
      <c r="AJ137" s="273"/>
      <c r="AK137" s="313"/>
      <c r="AL137" s="281"/>
      <c r="AM137" s="281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  <c r="BI137" s="212"/>
      <c r="BJ137" s="212"/>
    </row>
    <row r="138" spans="1:62" ht="13.5" customHeight="1">
      <c r="A138" s="212"/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212"/>
      <c r="M138" s="212"/>
      <c r="N138" s="212"/>
      <c r="O138" s="299"/>
      <c r="P138" s="299"/>
      <c r="Q138" s="299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  <c r="AH138" s="248"/>
      <c r="AI138" s="273"/>
      <c r="AJ138" s="273"/>
      <c r="AK138" s="313"/>
      <c r="AL138" s="281"/>
      <c r="AM138" s="281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  <c r="BI138" s="212"/>
      <c r="BJ138" s="212"/>
    </row>
    <row r="139" spans="1:62" ht="13.5" customHeight="1">
      <c r="A139" s="212"/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  <c r="M139" s="212"/>
      <c r="N139" s="212"/>
      <c r="O139" s="299"/>
      <c r="P139" s="299"/>
      <c r="Q139" s="299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  <c r="AH139" s="248"/>
      <c r="AI139" s="273"/>
      <c r="AJ139" s="273"/>
      <c r="AK139" s="313"/>
      <c r="AL139" s="281"/>
      <c r="AM139" s="281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  <c r="BI139" s="212"/>
      <c r="BJ139" s="212"/>
    </row>
    <row r="140" spans="1:62" ht="13.5" customHeight="1">
      <c r="A140" s="212"/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212"/>
      <c r="M140" s="212"/>
      <c r="N140" s="212"/>
      <c r="O140" s="299"/>
      <c r="P140" s="299"/>
      <c r="Q140" s="299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  <c r="AH140" s="248"/>
      <c r="AI140" s="273"/>
      <c r="AJ140" s="273"/>
      <c r="AK140" s="313"/>
      <c r="AL140" s="281"/>
      <c r="AM140" s="281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  <c r="BI140" s="212"/>
      <c r="BJ140" s="212"/>
    </row>
    <row r="141" spans="1:62" ht="13.5" customHeight="1">
      <c r="A141" s="212"/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212"/>
      <c r="M141" s="212"/>
      <c r="N141" s="212"/>
      <c r="O141" s="299"/>
      <c r="P141" s="299"/>
      <c r="Q141" s="299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  <c r="AH141" s="248"/>
      <c r="AI141" s="273"/>
      <c r="AJ141" s="273"/>
      <c r="AK141" s="313"/>
      <c r="AL141" s="281"/>
      <c r="AM141" s="281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  <c r="BI141" s="212"/>
      <c r="BJ141" s="212"/>
    </row>
    <row r="142" spans="1:62" ht="13.5" customHeight="1">
      <c r="A142" s="212"/>
      <c r="B142" s="212"/>
      <c r="C142" s="212"/>
      <c r="D142" s="212"/>
      <c r="E142" s="212"/>
      <c r="F142" s="212"/>
      <c r="G142" s="212"/>
      <c r="H142" s="212"/>
      <c r="I142" s="212"/>
      <c r="J142" s="212"/>
      <c r="K142" s="212"/>
      <c r="L142" s="212"/>
      <c r="M142" s="212"/>
      <c r="N142" s="212"/>
      <c r="O142" s="299"/>
      <c r="P142" s="299"/>
      <c r="Q142" s="299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  <c r="AH142" s="248"/>
      <c r="AI142" s="273"/>
      <c r="AJ142" s="273"/>
      <c r="AK142" s="313"/>
      <c r="AL142" s="281"/>
      <c r="AM142" s="281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  <c r="BI142" s="212"/>
      <c r="BJ142" s="212"/>
    </row>
    <row r="143" spans="1:62" ht="13.5" customHeight="1">
      <c r="A143" s="212"/>
      <c r="B143" s="212"/>
      <c r="C143" s="212"/>
      <c r="D143" s="212"/>
      <c r="E143" s="212"/>
      <c r="F143" s="212"/>
      <c r="G143" s="212"/>
      <c r="H143" s="212"/>
      <c r="I143" s="212"/>
      <c r="J143" s="212"/>
      <c r="K143" s="212"/>
      <c r="L143" s="212"/>
      <c r="M143" s="212"/>
      <c r="N143" s="212"/>
      <c r="O143" s="299"/>
      <c r="P143" s="299"/>
      <c r="Q143" s="299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  <c r="AH143" s="248"/>
      <c r="AI143" s="273"/>
      <c r="AJ143" s="273"/>
      <c r="AK143" s="313"/>
      <c r="AL143" s="281"/>
      <c r="AM143" s="281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  <c r="BI143" s="212"/>
      <c r="BJ143" s="212"/>
    </row>
    <row r="144" spans="1:62" ht="13.5" customHeight="1">
      <c r="A144" s="212"/>
      <c r="B144" s="212"/>
      <c r="C144" s="212"/>
      <c r="D144" s="212"/>
      <c r="E144" s="212"/>
      <c r="F144" s="212"/>
      <c r="G144" s="212"/>
      <c r="H144" s="212"/>
      <c r="I144" s="212"/>
      <c r="J144" s="212"/>
      <c r="K144" s="212"/>
      <c r="L144" s="212"/>
      <c r="M144" s="212"/>
      <c r="N144" s="212"/>
      <c r="O144" s="299"/>
      <c r="P144" s="299"/>
      <c r="Q144" s="299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  <c r="AH144" s="248"/>
      <c r="AI144" s="273"/>
      <c r="AJ144" s="273"/>
      <c r="AK144" s="313"/>
      <c r="AL144" s="281"/>
      <c r="AM144" s="281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  <c r="BI144" s="212"/>
      <c r="BJ144" s="212"/>
    </row>
    <row r="145" spans="1:62" ht="13.5" customHeight="1">
      <c r="A145" s="212"/>
      <c r="B145" s="212"/>
      <c r="C145" s="212"/>
      <c r="D145" s="212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99"/>
      <c r="P145" s="299"/>
      <c r="Q145" s="299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  <c r="AH145" s="248"/>
      <c r="AI145" s="273"/>
      <c r="AJ145" s="273"/>
      <c r="AK145" s="313"/>
      <c r="AL145" s="281"/>
      <c r="AM145" s="281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  <c r="BI145" s="212"/>
      <c r="BJ145" s="212"/>
    </row>
    <row r="146" spans="1:62" ht="13.5" customHeight="1">
      <c r="A146" s="212"/>
      <c r="B146" s="212"/>
      <c r="C146" s="212"/>
      <c r="D146" s="212"/>
      <c r="E146" s="212"/>
      <c r="F146" s="212"/>
      <c r="G146" s="212"/>
      <c r="H146" s="212"/>
      <c r="I146" s="212"/>
      <c r="J146" s="212"/>
      <c r="K146" s="212"/>
      <c r="L146" s="212"/>
      <c r="M146" s="212"/>
      <c r="N146" s="212"/>
      <c r="O146" s="299"/>
      <c r="P146" s="299"/>
      <c r="Q146" s="299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  <c r="AH146" s="248"/>
      <c r="AI146" s="273"/>
      <c r="AJ146" s="273"/>
      <c r="AK146" s="313"/>
      <c r="AL146" s="281"/>
      <c r="AM146" s="281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  <c r="BI146" s="212"/>
      <c r="BJ146" s="212"/>
    </row>
    <row r="147" spans="1:62" ht="13.5" customHeight="1">
      <c r="A147" s="212"/>
      <c r="B147" s="212"/>
      <c r="C147" s="212"/>
      <c r="D147" s="212"/>
      <c r="E147" s="212"/>
      <c r="F147" s="212"/>
      <c r="G147" s="212"/>
      <c r="H147" s="212"/>
      <c r="I147" s="212"/>
      <c r="J147" s="212"/>
      <c r="K147" s="212"/>
      <c r="L147" s="212"/>
      <c r="M147" s="212"/>
      <c r="N147" s="212"/>
      <c r="O147" s="299"/>
      <c r="P147" s="299"/>
      <c r="Q147" s="299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  <c r="AH147" s="248"/>
      <c r="AI147" s="273"/>
      <c r="AJ147" s="273"/>
      <c r="AK147" s="313"/>
      <c r="AL147" s="281"/>
      <c r="AM147" s="281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  <c r="BI147" s="212"/>
      <c r="BJ147" s="212"/>
    </row>
    <row r="148" spans="1:62" ht="13.5" customHeight="1">
      <c r="A148" s="212"/>
      <c r="B148" s="212"/>
      <c r="C148" s="212"/>
      <c r="D148" s="212"/>
      <c r="E148" s="212"/>
      <c r="F148" s="212"/>
      <c r="G148" s="212"/>
      <c r="H148" s="212"/>
      <c r="I148" s="212"/>
      <c r="J148" s="212"/>
      <c r="K148" s="212"/>
      <c r="L148" s="212"/>
      <c r="M148" s="212"/>
      <c r="N148" s="212"/>
      <c r="O148" s="299"/>
      <c r="P148" s="299"/>
      <c r="Q148" s="299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  <c r="AH148" s="248"/>
      <c r="AI148" s="273"/>
      <c r="AJ148" s="273"/>
      <c r="AK148" s="313"/>
      <c r="AL148" s="281"/>
      <c r="AM148" s="281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  <c r="BI148" s="212"/>
      <c r="BJ148" s="212"/>
    </row>
    <row r="149" spans="1:62" ht="13.5" customHeight="1">
      <c r="A149" s="212"/>
      <c r="B149" s="212"/>
      <c r="C149" s="212"/>
      <c r="D149" s="212"/>
      <c r="E149" s="212"/>
      <c r="F149" s="212"/>
      <c r="G149" s="212"/>
      <c r="H149" s="212"/>
      <c r="I149" s="212"/>
      <c r="J149" s="212"/>
      <c r="K149" s="212"/>
      <c r="L149" s="212"/>
      <c r="M149" s="212"/>
      <c r="N149" s="212"/>
      <c r="O149" s="299"/>
      <c r="P149" s="299"/>
      <c r="Q149" s="299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  <c r="AH149" s="248"/>
      <c r="AI149" s="273"/>
      <c r="AJ149" s="273"/>
      <c r="AK149" s="313"/>
      <c r="AL149" s="281"/>
      <c r="AM149" s="281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  <c r="BI149" s="212"/>
      <c r="BJ149" s="212"/>
    </row>
    <row r="150" spans="1:62" ht="13.5" customHeight="1">
      <c r="A150" s="212"/>
      <c r="B150" s="212"/>
      <c r="C150" s="212"/>
      <c r="D150" s="212"/>
      <c r="E150" s="212"/>
      <c r="F150" s="212"/>
      <c r="G150" s="212"/>
      <c r="H150" s="212"/>
      <c r="I150" s="212"/>
      <c r="J150" s="212"/>
      <c r="K150" s="212"/>
      <c r="L150" s="212"/>
      <c r="M150" s="212"/>
      <c r="N150" s="212"/>
      <c r="O150" s="299"/>
      <c r="P150" s="299"/>
      <c r="Q150" s="299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  <c r="AH150" s="248"/>
      <c r="AI150" s="273"/>
      <c r="AJ150" s="273"/>
      <c r="AK150" s="313"/>
      <c r="AL150" s="281"/>
      <c r="AM150" s="281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  <c r="BI150" s="212"/>
      <c r="BJ150" s="212"/>
    </row>
    <row r="151" spans="1:62" ht="13.5" customHeight="1">
      <c r="A151" s="212"/>
      <c r="B151" s="212"/>
      <c r="C151" s="212"/>
      <c r="D151" s="212"/>
      <c r="E151" s="212"/>
      <c r="F151" s="212"/>
      <c r="G151" s="212"/>
      <c r="H151" s="212"/>
      <c r="I151" s="212"/>
      <c r="J151" s="212"/>
      <c r="K151" s="212"/>
      <c r="L151" s="212"/>
      <c r="M151" s="212"/>
      <c r="N151" s="212"/>
      <c r="O151" s="299"/>
      <c r="P151" s="299"/>
      <c r="Q151" s="299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  <c r="AH151" s="248"/>
      <c r="AI151" s="273"/>
      <c r="AJ151" s="273"/>
      <c r="AK151" s="313"/>
      <c r="AL151" s="281"/>
      <c r="AM151" s="281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  <c r="BI151" s="212"/>
      <c r="BJ151" s="212"/>
    </row>
    <row r="152" spans="1:62" ht="13.5" customHeight="1">
      <c r="A152" s="212"/>
      <c r="B152" s="212"/>
      <c r="C152" s="212"/>
      <c r="D152" s="212"/>
      <c r="E152" s="212"/>
      <c r="F152" s="212"/>
      <c r="G152" s="212"/>
      <c r="H152" s="212"/>
      <c r="I152" s="212"/>
      <c r="J152" s="212"/>
      <c r="K152" s="212"/>
      <c r="L152" s="212"/>
      <c r="M152" s="212"/>
      <c r="N152" s="212"/>
      <c r="O152" s="299"/>
      <c r="P152" s="299"/>
      <c r="Q152" s="299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  <c r="AH152" s="248"/>
      <c r="AI152" s="273"/>
      <c r="AJ152" s="273"/>
      <c r="AK152" s="313"/>
      <c r="AL152" s="281"/>
      <c r="AM152" s="281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  <c r="BI152" s="212"/>
      <c r="BJ152" s="212"/>
    </row>
    <row r="153" spans="1:62" ht="13.5" customHeight="1">
      <c r="A153" s="212"/>
      <c r="B153" s="212"/>
      <c r="C153" s="212"/>
      <c r="D153" s="212"/>
      <c r="E153" s="212"/>
      <c r="F153" s="212"/>
      <c r="G153" s="212"/>
      <c r="H153" s="212"/>
      <c r="I153" s="212"/>
      <c r="J153" s="212"/>
      <c r="K153" s="212"/>
      <c r="L153" s="212"/>
      <c r="M153" s="212"/>
      <c r="N153" s="212"/>
      <c r="O153" s="299"/>
      <c r="P153" s="299"/>
      <c r="Q153" s="299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  <c r="AH153" s="248"/>
      <c r="AI153" s="273"/>
      <c r="AJ153" s="273"/>
      <c r="AK153" s="313"/>
      <c r="AL153" s="281"/>
      <c r="AM153" s="281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  <c r="BI153" s="212"/>
      <c r="BJ153" s="212"/>
    </row>
    <row r="154" spans="1:62" ht="13.5" customHeight="1">
      <c r="A154" s="212"/>
      <c r="B154" s="212"/>
      <c r="C154" s="212"/>
      <c r="D154" s="212"/>
      <c r="E154" s="212"/>
      <c r="F154" s="212"/>
      <c r="G154" s="212"/>
      <c r="H154" s="212"/>
      <c r="I154" s="212"/>
      <c r="J154" s="212"/>
      <c r="K154" s="212"/>
      <c r="L154" s="212"/>
      <c r="M154" s="212"/>
      <c r="N154" s="212"/>
      <c r="O154" s="299"/>
      <c r="P154" s="299"/>
      <c r="Q154" s="299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  <c r="AH154" s="248"/>
      <c r="AI154" s="273"/>
      <c r="AJ154" s="273"/>
      <c r="AK154" s="313"/>
      <c r="AL154" s="281"/>
      <c r="AM154" s="281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  <c r="BI154" s="212"/>
      <c r="BJ154" s="212"/>
    </row>
    <row r="155" spans="1:62" ht="13.5" customHeight="1">
      <c r="A155" s="212"/>
      <c r="B155" s="212"/>
      <c r="C155" s="212"/>
      <c r="D155" s="212"/>
      <c r="E155" s="212"/>
      <c r="F155" s="212"/>
      <c r="G155" s="212"/>
      <c r="H155" s="212"/>
      <c r="I155" s="212"/>
      <c r="J155" s="212"/>
      <c r="K155" s="212"/>
      <c r="L155" s="212"/>
      <c r="M155" s="212"/>
      <c r="N155" s="212"/>
      <c r="O155" s="299"/>
      <c r="P155" s="299"/>
      <c r="Q155" s="299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  <c r="AH155" s="248"/>
      <c r="AI155" s="273"/>
      <c r="AJ155" s="273"/>
      <c r="AK155" s="313"/>
      <c r="AL155" s="281"/>
      <c r="AM155" s="281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  <c r="BI155" s="212"/>
      <c r="BJ155" s="212"/>
    </row>
    <row r="156" spans="1:62" ht="13.5" customHeight="1">
      <c r="A156" s="212"/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212"/>
      <c r="O156" s="299"/>
      <c r="P156" s="299"/>
      <c r="Q156" s="299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  <c r="AH156" s="248"/>
      <c r="AI156" s="273"/>
      <c r="AJ156" s="273"/>
      <c r="AK156" s="313"/>
      <c r="AL156" s="281"/>
      <c r="AM156" s="281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  <c r="BI156" s="212"/>
      <c r="BJ156" s="212"/>
    </row>
    <row r="157" spans="1:62" ht="13.5" customHeight="1">
      <c r="A157" s="212"/>
      <c r="B157" s="212"/>
      <c r="C157" s="212"/>
      <c r="D157" s="212"/>
      <c r="E157" s="212"/>
      <c r="F157" s="212"/>
      <c r="G157" s="212"/>
      <c r="H157" s="212"/>
      <c r="I157" s="212"/>
      <c r="J157" s="212"/>
      <c r="K157" s="212"/>
      <c r="L157" s="212"/>
      <c r="M157" s="212"/>
      <c r="N157" s="212"/>
      <c r="O157" s="299"/>
      <c r="P157" s="299"/>
      <c r="Q157" s="299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  <c r="AH157" s="248"/>
      <c r="AI157" s="273"/>
      <c r="AJ157" s="273"/>
      <c r="AK157" s="313"/>
      <c r="AL157" s="281"/>
      <c r="AM157" s="281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  <c r="BI157" s="212"/>
      <c r="BJ157" s="212"/>
    </row>
    <row r="158" spans="1:62" ht="13.5" customHeight="1">
      <c r="A158" s="212"/>
      <c r="B158" s="212"/>
      <c r="C158" s="212"/>
      <c r="D158" s="212"/>
      <c r="E158" s="212"/>
      <c r="F158" s="212"/>
      <c r="G158" s="212"/>
      <c r="H158" s="212"/>
      <c r="I158" s="212"/>
      <c r="J158" s="212"/>
      <c r="K158" s="212"/>
      <c r="L158" s="212"/>
      <c r="M158" s="212"/>
      <c r="N158" s="212"/>
      <c r="O158" s="299"/>
      <c r="P158" s="299"/>
      <c r="Q158" s="299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  <c r="AH158" s="248"/>
      <c r="AI158" s="273"/>
      <c r="AJ158" s="273"/>
      <c r="AK158" s="313"/>
      <c r="AL158" s="281"/>
      <c r="AM158" s="281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  <c r="BI158" s="212"/>
      <c r="BJ158" s="212"/>
    </row>
    <row r="159" spans="1:62" ht="13.5" customHeight="1">
      <c r="A159" s="212"/>
      <c r="B159" s="212"/>
      <c r="C159" s="212"/>
      <c r="D159" s="212"/>
      <c r="E159" s="212"/>
      <c r="F159" s="212"/>
      <c r="G159" s="212"/>
      <c r="H159" s="212"/>
      <c r="I159" s="212"/>
      <c r="J159" s="212"/>
      <c r="K159" s="212"/>
      <c r="L159" s="212"/>
      <c r="M159" s="212"/>
      <c r="N159" s="212"/>
      <c r="O159" s="299"/>
      <c r="P159" s="299"/>
      <c r="Q159" s="299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  <c r="AH159" s="248"/>
      <c r="AI159" s="273"/>
      <c r="AJ159" s="273"/>
      <c r="AK159" s="313"/>
      <c r="AL159" s="281"/>
      <c r="AM159" s="281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  <c r="BI159" s="212"/>
      <c r="BJ159" s="212"/>
    </row>
    <row r="160" spans="1:62" ht="13.5" customHeight="1">
      <c r="A160" s="212"/>
      <c r="B160" s="212"/>
      <c r="C160" s="212"/>
      <c r="D160" s="212"/>
      <c r="E160" s="212"/>
      <c r="F160" s="212"/>
      <c r="G160" s="212"/>
      <c r="H160" s="212"/>
      <c r="I160" s="212"/>
      <c r="J160" s="212"/>
      <c r="K160" s="212"/>
      <c r="L160" s="212"/>
      <c r="M160" s="212"/>
      <c r="N160" s="212"/>
      <c r="O160" s="299"/>
      <c r="P160" s="299"/>
      <c r="Q160" s="299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  <c r="AH160" s="248"/>
      <c r="AI160" s="273"/>
      <c r="AJ160" s="273"/>
      <c r="AK160" s="313"/>
      <c r="AL160" s="281"/>
      <c r="AM160" s="281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  <c r="BI160" s="212"/>
      <c r="BJ160" s="212"/>
    </row>
    <row r="161" spans="1:62" ht="13.5" customHeight="1">
      <c r="A161" s="212"/>
      <c r="B161" s="212"/>
      <c r="C161" s="212"/>
      <c r="D161" s="212"/>
      <c r="E161" s="212"/>
      <c r="F161" s="212"/>
      <c r="G161" s="212"/>
      <c r="H161" s="212"/>
      <c r="I161" s="212"/>
      <c r="J161" s="212"/>
      <c r="K161" s="212"/>
      <c r="L161" s="212"/>
      <c r="M161" s="212"/>
      <c r="N161" s="212"/>
      <c r="O161" s="299"/>
      <c r="P161" s="299"/>
      <c r="Q161" s="299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  <c r="AH161" s="248"/>
      <c r="AI161" s="273"/>
      <c r="AJ161" s="273"/>
      <c r="AK161" s="313"/>
      <c r="AL161" s="281"/>
      <c r="AM161" s="281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  <c r="BI161" s="212"/>
      <c r="BJ161" s="212"/>
    </row>
    <row r="162" spans="1:62" ht="13.5" customHeight="1">
      <c r="A162" s="212"/>
      <c r="B162" s="212"/>
      <c r="C162" s="212"/>
      <c r="D162" s="212"/>
      <c r="E162" s="212"/>
      <c r="F162" s="212"/>
      <c r="G162" s="212"/>
      <c r="H162" s="212"/>
      <c r="I162" s="212"/>
      <c r="J162" s="212"/>
      <c r="K162" s="212"/>
      <c r="L162" s="212"/>
      <c r="M162" s="212"/>
      <c r="N162" s="212"/>
      <c r="O162" s="299"/>
      <c r="P162" s="299"/>
      <c r="Q162" s="299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  <c r="AH162" s="248"/>
      <c r="AI162" s="273"/>
      <c r="AJ162" s="273"/>
      <c r="AK162" s="313"/>
      <c r="AL162" s="281"/>
      <c r="AM162" s="281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  <c r="BI162" s="212"/>
      <c r="BJ162" s="212"/>
    </row>
    <row r="163" spans="1:62" ht="13.5" customHeight="1">
      <c r="A163" s="212"/>
      <c r="B163" s="212"/>
      <c r="C163" s="212"/>
      <c r="D163" s="212"/>
      <c r="E163" s="212"/>
      <c r="F163" s="212"/>
      <c r="G163" s="212"/>
      <c r="H163" s="212"/>
      <c r="I163" s="212"/>
      <c r="J163" s="212"/>
      <c r="K163" s="212"/>
      <c r="L163" s="212"/>
      <c r="M163" s="212"/>
      <c r="N163" s="212"/>
      <c r="O163" s="299"/>
      <c r="P163" s="299"/>
      <c r="Q163" s="299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  <c r="AH163" s="248"/>
      <c r="AI163" s="273"/>
      <c r="AJ163" s="273"/>
      <c r="AK163" s="313"/>
      <c r="AL163" s="281"/>
      <c r="AM163" s="281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  <c r="BI163" s="212"/>
      <c r="BJ163" s="212"/>
    </row>
    <row r="164" spans="1:62" ht="13.5" customHeight="1">
      <c r="A164" s="212"/>
      <c r="B164" s="212"/>
      <c r="C164" s="212"/>
      <c r="D164" s="212"/>
      <c r="E164" s="212"/>
      <c r="F164" s="212"/>
      <c r="G164" s="212"/>
      <c r="H164" s="212"/>
      <c r="I164" s="212"/>
      <c r="J164" s="212"/>
      <c r="K164" s="212"/>
      <c r="L164" s="212"/>
      <c r="M164" s="212"/>
      <c r="N164" s="212"/>
      <c r="O164" s="299"/>
      <c r="P164" s="299"/>
      <c r="Q164" s="299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  <c r="AH164" s="248"/>
      <c r="AI164" s="273"/>
      <c r="AJ164" s="273"/>
      <c r="AK164" s="313"/>
      <c r="AL164" s="281"/>
      <c r="AM164" s="281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  <c r="BI164" s="212"/>
      <c r="BJ164" s="212"/>
    </row>
    <row r="165" spans="1:62" ht="13.5" customHeight="1">
      <c r="A165" s="212"/>
      <c r="B165" s="212"/>
      <c r="C165" s="212"/>
      <c r="D165" s="212"/>
      <c r="E165" s="212"/>
      <c r="F165" s="212"/>
      <c r="G165" s="212"/>
      <c r="H165" s="212"/>
      <c r="I165" s="212"/>
      <c r="J165" s="212"/>
      <c r="K165" s="212"/>
      <c r="L165" s="212"/>
      <c r="M165" s="212"/>
      <c r="N165" s="212"/>
      <c r="O165" s="299"/>
      <c r="P165" s="299"/>
      <c r="Q165" s="299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  <c r="AH165" s="248"/>
      <c r="AI165" s="273"/>
      <c r="AJ165" s="273"/>
      <c r="AK165" s="313"/>
      <c r="AL165" s="281"/>
      <c r="AM165" s="281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  <c r="BI165" s="212"/>
      <c r="BJ165" s="212"/>
    </row>
    <row r="166" spans="1:62" ht="13.5" customHeight="1">
      <c r="A166" s="212"/>
      <c r="B166" s="212"/>
      <c r="C166" s="212"/>
      <c r="D166" s="212"/>
      <c r="E166" s="212"/>
      <c r="F166" s="212"/>
      <c r="G166" s="212"/>
      <c r="H166" s="212"/>
      <c r="I166" s="212"/>
      <c r="J166" s="212"/>
      <c r="K166" s="212"/>
      <c r="L166" s="212"/>
      <c r="M166" s="212"/>
      <c r="N166" s="212"/>
      <c r="O166" s="299"/>
      <c r="P166" s="299"/>
      <c r="Q166" s="299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  <c r="AH166" s="248"/>
      <c r="AI166" s="273"/>
      <c r="AJ166" s="273"/>
      <c r="AK166" s="313"/>
      <c r="AL166" s="281"/>
      <c r="AM166" s="281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  <c r="BI166" s="212"/>
      <c r="BJ166" s="212"/>
    </row>
    <row r="167" spans="1:62" ht="13.5" customHeight="1">
      <c r="A167" s="212"/>
      <c r="B167" s="212"/>
      <c r="C167" s="212"/>
      <c r="D167" s="212"/>
      <c r="E167" s="212"/>
      <c r="F167" s="212"/>
      <c r="G167" s="212"/>
      <c r="H167" s="212"/>
      <c r="I167" s="212"/>
      <c r="J167" s="212"/>
      <c r="K167" s="212"/>
      <c r="L167" s="212"/>
      <c r="M167" s="212"/>
      <c r="N167" s="212"/>
      <c r="O167" s="299"/>
      <c r="P167" s="299"/>
      <c r="Q167" s="299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  <c r="AH167" s="248"/>
      <c r="AI167" s="273"/>
      <c r="AJ167" s="273"/>
      <c r="AK167" s="313"/>
      <c r="AL167" s="281"/>
      <c r="AM167" s="281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  <c r="BI167" s="212"/>
      <c r="BJ167" s="212"/>
    </row>
    <row r="168" spans="1:62" ht="13.5" customHeight="1">
      <c r="A168" s="212"/>
      <c r="B168" s="212"/>
      <c r="C168" s="212"/>
      <c r="D168" s="212"/>
      <c r="E168" s="212"/>
      <c r="F168" s="212"/>
      <c r="G168" s="212"/>
      <c r="H168" s="212"/>
      <c r="I168" s="212"/>
      <c r="J168" s="212"/>
      <c r="K168" s="212"/>
      <c r="L168" s="212"/>
      <c r="M168" s="212"/>
      <c r="N168" s="212"/>
      <c r="O168" s="299"/>
      <c r="P168" s="299"/>
      <c r="Q168" s="299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  <c r="AH168" s="248"/>
      <c r="AI168" s="273"/>
      <c r="AJ168" s="273"/>
      <c r="AK168" s="313"/>
      <c r="AL168" s="281"/>
      <c r="AM168" s="281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  <c r="BI168" s="212"/>
      <c r="BJ168" s="212"/>
    </row>
    <row r="169" spans="1:62" ht="13.5" customHeight="1">
      <c r="A169" s="212"/>
      <c r="B169" s="212"/>
      <c r="C169" s="212"/>
      <c r="D169" s="212"/>
      <c r="E169" s="212"/>
      <c r="F169" s="212"/>
      <c r="G169" s="212"/>
      <c r="H169" s="212"/>
      <c r="I169" s="212"/>
      <c r="J169" s="212"/>
      <c r="K169" s="212"/>
      <c r="L169" s="212"/>
      <c r="M169" s="212"/>
      <c r="N169" s="212"/>
      <c r="O169" s="299"/>
      <c r="P169" s="299"/>
      <c r="Q169" s="299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  <c r="AH169" s="248"/>
      <c r="AI169" s="273"/>
      <c r="AJ169" s="273"/>
      <c r="AK169" s="313"/>
      <c r="AL169" s="281"/>
      <c r="AM169" s="281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  <c r="BI169" s="212"/>
      <c r="BJ169" s="212"/>
    </row>
    <row r="170" spans="1:62" ht="13.5" customHeigh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99"/>
      <c r="P170" s="299"/>
      <c r="Q170" s="299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  <c r="AH170" s="248"/>
      <c r="AI170" s="273"/>
      <c r="AJ170" s="273"/>
      <c r="AK170" s="313"/>
      <c r="AL170" s="281"/>
      <c r="AM170" s="281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  <c r="BI170" s="212"/>
      <c r="BJ170" s="212"/>
    </row>
    <row r="171" spans="1:62" ht="13.5" customHeight="1">
      <c r="A171" s="212"/>
      <c r="B171" s="212"/>
      <c r="C171" s="212"/>
      <c r="D171" s="212"/>
      <c r="E171" s="212"/>
      <c r="F171" s="212"/>
      <c r="G171" s="212"/>
      <c r="H171" s="212"/>
      <c r="I171" s="212"/>
      <c r="J171" s="212"/>
      <c r="K171" s="212"/>
      <c r="L171" s="212"/>
      <c r="M171" s="212"/>
      <c r="N171" s="212"/>
      <c r="O171" s="299"/>
      <c r="P171" s="299"/>
      <c r="Q171" s="299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  <c r="AH171" s="248"/>
      <c r="AI171" s="273"/>
      <c r="AJ171" s="273"/>
      <c r="AK171" s="313"/>
      <c r="AL171" s="281"/>
      <c r="AM171" s="281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  <c r="BI171" s="212"/>
      <c r="BJ171" s="212"/>
    </row>
    <row r="172" spans="1:62" ht="13.5" customHeight="1">
      <c r="A172" s="212"/>
      <c r="B172" s="212"/>
      <c r="C172" s="212"/>
      <c r="D172" s="212"/>
      <c r="E172" s="212"/>
      <c r="F172" s="212"/>
      <c r="G172" s="212"/>
      <c r="H172" s="212"/>
      <c r="I172" s="212"/>
      <c r="J172" s="212"/>
      <c r="K172" s="212"/>
      <c r="L172" s="212"/>
      <c r="M172" s="212"/>
      <c r="N172" s="212"/>
      <c r="O172" s="299"/>
      <c r="P172" s="299"/>
      <c r="Q172" s="299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  <c r="AH172" s="248"/>
      <c r="AI172" s="273"/>
      <c r="AJ172" s="273"/>
      <c r="AK172" s="313"/>
      <c r="AL172" s="281"/>
      <c r="AM172" s="281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  <c r="BI172" s="212"/>
      <c r="BJ172" s="212"/>
    </row>
    <row r="173" spans="1:62" ht="13.5" customHeight="1">
      <c r="A173" s="212"/>
      <c r="B173" s="212"/>
      <c r="C173" s="212"/>
      <c r="D173" s="212"/>
      <c r="E173" s="212"/>
      <c r="F173" s="212"/>
      <c r="G173" s="212"/>
      <c r="H173" s="212"/>
      <c r="I173" s="212"/>
      <c r="J173" s="212"/>
      <c r="K173" s="212"/>
      <c r="L173" s="212"/>
      <c r="M173" s="212"/>
      <c r="N173" s="212"/>
      <c r="O173" s="299"/>
      <c r="P173" s="299"/>
      <c r="Q173" s="299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  <c r="AH173" s="248"/>
      <c r="AI173" s="273"/>
      <c r="AJ173" s="273"/>
      <c r="AK173" s="313"/>
      <c r="AL173" s="281"/>
      <c r="AM173" s="281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  <c r="BI173" s="212"/>
      <c r="BJ173" s="212"/>
    </row>
    <row r="174" spans="1:62" ht="13.5" customHeight="1">
      <c r="A174" s="212"/>
      <c r="B174" s="212"/>
      <c r="C174" s="212"/>
      <c r="D174" s="212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99"/>
      <c r="P174" s="299"/>
      <c r="Q174" s="299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  <c r="AH174" s="248"/>
      <c r="AI174" s="273"/>
      <c r="AJ174" s="273"/>
      <c r="AK174" s="313"/>
      <c r="AL174" s="281"/>
      <c r="AM174" s="281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  <c r="BI174" s="212"/>
      <c r="BJ174" s="212"/>
    </row>
    <row r="175" spans="1:62" ht="13.5" customHeight="1">
      <c r="A175" s="212"/>
      <c r="B175" s="212"/>
      <c r="C175" s="212"/>
      <c r="D175" s="212"/>
      <c r="E175" s="212"/>
      <c r="F175" s="212"/>
      <c r="G175" s="212"/>
      <c r="H175" s="212"/>
      <c r="I175" s="212"/>
      <c r="J175" s="212"/>
      <c r="K175" s="212"/>
      <c r="L175" s="212"/>
      <c r="M175" s="212"/>
      <c r="N175" s="212"/>
      <c r="O175" s="299"/>
      <c r="P175" s="299"/>
      <c r="Q175" s="299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  <c r="AH175" s="248"/>
      <c r="AI175" s="273"/>
      <c r="AJ175" s="273"/>
      <c r="AK175" s="313"/>
      <c r="AL175" s="281"/>
      <c r="AM175" s="281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  <c r="BI175" s="212"/>
      <c r="BJ175" s="212"/>
    </row>
    <row r="176" spans="1:62" ht="13.5" customHeight="1">
      <c r="A176" s="212"/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12"/>
      <c r="N176" s="212"/>
      <c r="O176" s="299"/>
      <c r="P176" s="299"/>
      <c r="Q176" s="299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  <c r="AH176" s="248"/>
      <c r="AI176" s="273"/>
      <c r="AJ176" s="273"/>
      <c r="AK176" s="313"/>
      <c r="AL176" s="281"/>
      <c r="AM176" s="281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  <c r="BI176" s="212"/>
      <c r="BJ176" s="212"/>
    </row>
    <row r="177" spans="1:62" ht="13.5" customHeight="1">
      <c r="A177" s="212"/>
      <c r="B177" s="212"/>
      <c r="C177" s="212"/>
      <c r="D177" s="212"/>
      <c r="E177" s="212"/>
      <c r="F177" s="212"/>
      <c r="G177" s="212"/>
      <c r="H177" s="212"/>
      <c r="I177" s="212"/>
      <c r="J177" s="212"/>
      <c r="K177" s="212"/>
      <c r="L177" s="212"/>
      <c r="M177" s="212"/>
      <c r="N177" s="212"/>
      <c r="O177" s="299"/>
      <c r="P177" s="299"/>
      <c r="Q177" s="299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  <c r="AH177" s="248"/>
      <c r="AI177" s="273"/>
      <c r="AJ177" s="273"/>
      <c r="AK177" s="313"/>
      <c r="AL177" s="281"/>
      <c r="AM177" s="281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  <c r="BI177" s="212"/>
      <c r="BJ177" s="212"/>
    </row>
    <row r="178" spans="1:62" ht="13.5" customHeight="1">
      <c r="A178" s="212"/>
      <c r="B178" s="212"/>
      <c r="C178" s="212"/>
      <c r="D178" s="212"/>
      <c r="E178" s="212"/>
      <c r="F178" s="212"/>
      <c r="G178" s="212"/>
      <c r="H178" s="212"/>
      <c r="I178" s="212"/>
      <c r="J178" s="212"/>
      <c r="K178" s="212"/>
      <c r="L178" s="212"/>
      <c r="M178" s="212"/>
      <c r="N178" s="212"/>
      <c r="O178" s="299"/>
      <c r="P178" s="299"/>
      <c r="Q178" s="299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  <c r="AH178" s="248"/>
      <c r="AI178" s="273"/>
      <c r="AJ178" s="273"/>
      <c r="AK178" s="313"/>
      <c r="AL178" s="281"/>
      <c r="AM178" s="281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  <c r="BI178" s="212"/>
      <c r="BJ178" s="212"/>
    </row>
    <row r="179" spans="1:62" ht="13.5" customHeight="1">
      <c r="A179" s="212"/>
      <c r="B179" s="212"/>
      <c r="C179" s="212"/>
      <c r="D179" s="212"/>
      <c r="E179" s="212"/>
      <c r="F179" s="212"/>
      <c r="G179" s="212"/>
      <c r="H179" s="212"/>
      <c r="I179" s="212"/>
      <c r="J179" s="212"/>
      <c r="K179" s="212"/>
      <c r="L179" s="212"/>
      <c r="M179" s="212"/>
      <c r="N179" s="212"/>
      <c r="O179" s="299"/>
      <c r="P179" s="299"/>
      <c r="Q179" s="299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  <c r="AH179" s="248"/>
      <c r="AI179" s="273"/>
      <c r="AJ179" s="273"/>
      <c r="AK179" s="313"/>
      <c r="AL179" s="281"/>
      <c r="AM179" s="281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  <c r="BI179" s="212"/>
      <c r="BJ179" s="212"/>
    </row>
    <row r="180" spans="1:62" ht="13.5" customHeight="1">
      <c r="A180" s="212"/>
      <c r="B180" s="212"/>
      <c r="C180" s="212"/>
      <c r="D180" s="212"/>
      <c r="E180" s="212"/>
      <c r="F180" s="212"/>
      <c r="G180" s="212"/>
      <c r="H180" s="212"/>
      <c r="I180" s="212"/>
      <c r="J180" s="212"/>
      <c r="K180" s="212"/>
      <c r="L180" s="212"/>
      <c r="M180" s="212"/>
      <c r="N180" s="212"/>
      <c r="O180" s="299"/>
      <c r="P180" s="299"/>
      <c r="Q180" s="299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  <c r="AH180" s="248"/>
      <c r="AI180" s="273"/>
      <c r="AJ180" s="273"/>
      <c r="AK180" s="313"/>
      <c r="AL180" s="281"/>
      <c r="AM180" s="281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  <c r="BI180" s="212"/>
      <c r="BJ180" s="212"/>
    </row>
    <row r="181" spans="1:62" ht="13.5" customHeight="1">
      <c r="A181" s="212"/>
      <c r="B181" s="212"/>
      <c r="C181" s="212"/>
      <c r="D181" s="212"/>
      <c r="E181" s="212"/>
      <c r="F181" s="212"/>
      <c r="G181" s="212"/>
      <c r="H181" s="212"/>
      <c r="I181" s="212"/>
      <c r="J181" s="212"/>
      <c r="K181" s="212"/>
      <c r="L181" s="212"/>
      <c r="M181" s="212"/>
      <c r="N181" s="212"/>
      <c r="O181" s="299"/>
      <c r="P181" s="299"/>
      <c r="Q181" s="299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  <c r="AH181" s="248"/>
      <c r="AI181" s="273"/>
      <c r="AJ181" s="273"/>
      <c r="AK181" s="313"/>
      <c r="AL181" s="281"/>
      <c r="AM181" s="281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  <c r="BI181" s="212"/>
      <c r="BJ181" s="212"/>
    </row>
    <row r="182" spans="1:62" ht="13.5" customHeight="1">
      <c r="A182" s="212"/>
      <c r="B182" s="212"/>
      <c r="C182" s="212"/>
      <c r="D182" s="212"/>
      <c r="E182" s="212"/>
      <c r="F182" s="212"/>
      <c r="G182" s="212"/>
      <c r="H182" s="212"/>
      <c r="I182" s="212"/>
      <c r="J182" s="212"/>
      <c r="K182" s="212"/>
      <c r="L182" s="212"/>
      <c r="M182" s="212"/>
      <c r="N182" s="212"/>
      <c r="O182" s="299"/>
      <c r="P182" s="299"/>
      <c r="Q182" s="299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  <c r="AH182" s="248"/>
      <c r="AI182" s="273"/>
      <c r="AJ182" s="273"/>
      <c r="AK182" s="313"/>
      <c r="AL182" s="281"/>
      <c r="AM182" s="281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  <c r="BI182" s="212"/>
      <c r="BJ182" s="212"/>
    </row>
    <row r="183" spans="1:62" ht="13.5" customHeight="1">
      <c r="A183" s="212"/>
      <c r="B183" s="212"/>
      <c r="C183" s="212"/>
      <c r="D183" s="212"/>
      <c r="E183" s="212"/>
      <c r="F183" s="212"/>
      <c r="G183" s="212"/>
      <c r="H183" s="212"/>
      <c r="I183" s="212"/>
      <c r="J183" s="212"/>
      <c r="K183" s="212"/>
      <c r="L183" s="212"/>
      <c r="M183" s="212"/>
      <c r="N183" s="212"/>
      <c r="O183" s="299"/>
      <c r="P183" s="299"/>
      <c r="Q183" s="299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  <c r="AH183" s="248"/>
      <c r="AI183" s="273"/>
      <c r="AJ183" s="273"/>
      <c r="AK183" s="313"/>
      <c r="AL183" s="281"/>
      <c r="AM183" s="281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  <c r="BI183" s="212"/>
      <c r="BJ183" s="212"/>
    </row>
    <row r="184" spans="1:62" ht="13.5" customHeight="1">
      <c r="A184" s="212"/>
      <c r="B184" s="212"/>
      <c r="C184" s="212"/>
      <c r="D184" s="212"/>
      <c r="E184" s="212"/>
      <c r="F184" s="212"/>
      <c r="G184" s="212"/>
      <c r="H184" s="212"/>
      <c r="I184" s="212"/>
      <c r="J184" s="212"/>
      <c r="K184" s="212"/>
      <c r="L184" s="212"/>
      <c r="M184" s="212"/>
      <c r="N184" s="212"/>
      <c r="O184" s="299"/>
      <c r="P184" s="299"/>
      <c r="Q184" s="299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  <c r="AH184" s="248"/>
      <c r="AI184" s="273"/>
      <c r="AJ184" s="273"/>
      <c r="AK184" s="313"/>
      <c r="AL184" s="281"/>
      <c r="AM184" s="281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  <c r="BI184" s="212"/>
      <c r="BJ184" s="212"/>
    </row>
    <row r="185" spans="1:62" ht="13.5" customHeight="1">
      <c r="A185" s="212"/>
      <c r="B185" s="212"/>
      <c r="C185" s="212"/>
      <c r="D185" s="212"/>
      <c r="E185" s="212"/>
      <c r="F185" s="212"/>
      <c r="G185" s="212"/>
      <c r="H185" s="212"/>
      <c r="I185" s="212"/>
      <c r="J185" s="212"/>
      <c r="K185" s="212"/>
      <c r="L185" s="212"/>
      <c r="M185" s="212"/>
      <c r="N185" s="212"/>
      <c r="O185" s="299"/>
      <c r="P185" s="299"/>
      <c r="Q185" s="299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  <c r="AH185" s="248"/>
      <c r="AI185" s="273"/>
      <c r="AJ185" s="273"/>
      <c r="AK185" s="313"/>
      <c r="AL185" s="281"/>
      <c r="AM185" s="281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  <c r="BI185" s="212"/>
      <c r="BJ185" s="212"/>
    </row>
    <row r="186" spans="1:62" ht="13.5" customHeight="1">
      <c r="A186" s="212"/>
      <c r="B186" s="212"/>
      <c r="C186" s="212"/>
      <c r="D186" s="212"/>
      <c r="E186" s="212"/>
      <c r="F186" s="212"/>
      <c r="G186" s="212"/>
      <c r="H186" s="212"/>
      <c r="I186" s="212"/>
      <c r="J186" s="212"/>
      <c r="K186" s="212"/>
      <c r="L186" s="212"/>
      <c r="M186" s="212"/>
      <c r="N186" s="212"/>
      <c r="O186" s="299"/>
      <c r="P186" s="299"/>
      <c r="Q186" s="299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  <c r="AH186" s="248"/>
      <c r="AI186" s="273"/>
      <c r="AJ186" s="273"/>
      <c r="AK186" s="313"/>
      <c r="AL186" s="281"/>
      <c r="AM186" s="281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  <c r="BI186" s="212"/>
      <c r="BJ186" s="212"/>
    </row>
    <row r="187" spans="1:62" ht="13.5" customHeight="1">
      <c r="A187" s="212"/>
      <c r="B187" s="212"/>
      <c r="C187" s="212"/>
      <c r="D187" s="212"/>
      <c r="E187" s="212"/>
      <c r="F187" s="212"/>
      <c r="G187" s="212"/>
      <c r="H187" s="212"/>
      <c r="I187" s="212"/>
      <c r="J187" s="212"/>
      <c r="K187" s="212"/>
      <c r="L187" s="212"/>
      <c r="M187" s="212"/>
      <c r="N187" s="212"/>
      <c r="O187" s="299"/>
      <c r="P187" s="299"/>
      <c r="Q187" s="299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  <c r="AH187" s="248"/>
      <c r="AI187" s="273"/>
      <c r="AJ187" s="273"/>
      <c r="AK187" s="313"/>
      <c r="AL187" s="281"/>
      <c r="AM187" s="281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  <c r="BI187" s="212"/>
      <c r="BJ187" s="212"/>
    </row>
    <row r="188" spans="1:62" ht="13.5" customHeight="1">
      <c r="A188" s="212"/>
      <c r="B188" s="212"/>
      <c r="C188" s="212"/>
      <c r="D188" s="212"/>
      <c r="E188" s="212"/>
      <c r="F188" s="212"/>
      <c r="G188" s="212"/>
      <c r="H188" s="212"/>
      <c r="I188" s="212"/>
      <c r="J188" s="212"/>
      <c r="K188" s="212"/>
      <c r="L188" s="212"/>
      <c r="M188" s="212"/>
      <c r="N188" s="212"/>
      <c r="O188" s="299"/>
      <c r="P188" s="299"/>
      <c r="Q188" s="299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  <c r="AH188" s="248"/>
      <c r="AI188" s="273"/>
      <c r="AJ188" s="273"/>
      <c r="AK188" s="313"/>
      <c r="AL188" s="281"/>
      <c r="AM188" s="281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  <c r="BI188" s="212"/>
      <c r="BJ188" s="212"/>
    </row>
    <row r="189" spans="1:62" ht="13.5" customHeight="1">
      <c r="A189" s="212"/>
      <c r="B189" s="212"/>
      <c r="C189" s="212"/>
      <c r="D189" s="212"/>
      <c r="E189" s="212"/>
      <c r="F189" s="212"/>
      <c r="G189" s="212"/>
      <c r="H189" s="212"/>
      <c r="I189" s="212"/>
      <c r="J189" s="212"/>
      <c r="K189" s="212"/>
      <c r="L189" s="212"/>
      <c r="M189" s="212"/>
      <c r="N189" s="212"/>
      <c r="O189" s="299"/>
      <c r="P189" s="299"/>
      <c r="Q189" s="299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  <c r="AH189" s="248"/>
      <c r="AI189" s="273"/>
      <c r="AJ189" s="273"/>
      <c r="AK189" s="313"/>
      <c r="AL189" s="281"/>
      <c r="AM189" s="281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  <c r="BI189" s="212"/>
      <c r="BJ189" s="212"/>
    </row>
    <row r="190" spans="1:62" ht="13.5" customHeight="1">
      <c r="A190" s="212"/>
      <c r="B190" s="212"/>
      <c r="C190" s="212"/>
      <c r="D190" s="212"/>
      <c r="E190" s="212"/>
      <c r="F190" s="212"/>
      <c r="G190" s="212"/>
      <c r="H190" s="212"/>
      <c r="I190" s="212"/>
      <c r="J190" s="212"/>
      <c r="K190" s="212"/>
      <c r="L190" s="212"/>
      <c r="M190" s="212"/>
      <c r="N190" s="212"/>
      <c r="O190" s="299"/>
      <c r="P190" s="299"/>
      <c r="Q190" s="299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  <c r="AH190" s="248"/>
      <c r="AI190" s="273"/>
      <c r="AJ190" s="273"/>
      <c r="AK190" s="313"/>
      <c r="AL190" s="281"/>
      <c r="AM190" s="281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  <c r="BI190" s="212"/>
      <c r="BJ190" s="212"/>
    </row>
    <row r="191" spans="1:62" ht="13.5" customHeight="1">
      <c r="A191" s="212"/>
      <c r="B191" s="212"/>
      <c r="C191" s="212"/>
      <c r="D191" s="212"/>
      <c r="E191" s="212"/>
      <c r="F191" s="212"/>
      <c r="G191" s="212"/>
      <c r="H191" s="212"/>
      <c r="I191" s="212"/>
      <c r="J191" s="212"/>
      <c r="K191" s="212"/>
      <c r="L191" s="212"/>
      <c r="M191" s="212"/>
      <c r="N191" s="212"/>
      <c r="O191" s="299"/>
      <c r="P191" s="299"/>
      <c r="Q191" s="299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  <c r="AH191" s="248"/>
      <c r="AI191" s="273"/>
      <c r="AJ191" s="273"/>
      <c r="AK191" s="313"/>
      <c r="AL191" s="281"/>
      <c r="AM191" s="281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  <c r="BI191" s="212"/>
      <c r="BJ191" s="212"/>
    </row>
    <row r="192" spans="1:62" ht="13.5" customHeight="1">
      <c r="A192" s="212"/>
      <c r="B192" s="212"/>
      <c r="C192" s="212"/>
      <c r="D192" s="212"/>
      <c r="E192" s="212"/>
      <c r="F192" s="212"/>
      <c r="G192" s="212"/>
      <c r="H192" s="212"/>
      <c r="I192" s="212"/>
      <c r="J192" s="212"/>
      <c r="K192" s="212"/>
      <c r="L192" s="212"/>
      <c r="M192" s="212"/>
      <c r="N192" s="212"/>
      <c r="O192" s="299"/>
      <c r="P192" s="299"/>
      <c r="Q192" s="299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  <c r="AH192" s="248"/>
      <c r="AI192" s="273"/>
      <c r="AJ192" s="273"/>
      <c r="AK192" s="313"/>
      <c r="AL192" s="281"/>
      <c r="AM192" s="281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  <c r="BI192" s="212"/>
      <c r="BJ192" s="212"/>
    </row>
    <row r="193" spans="1:62" ht="13.5" customHeight="1">
      <c r="A193" s="212"/>
      <c r="B193" s="212"/>
      <c r="C193" s="212"/>
      <c r="D193" s="212"/>
      <c r="E193" s="212"/>
      <c r="F193" s="212"/>
      <c r="G193" s="212"/>
      <c r="H193" s="212"/>
      <c r="I193" s="212"/>
      <c r="J193" s="212"/>
      <c r="K193" s="212"/>
      <c r="L193" s="212"/>
      <c r="M193" s="212"/>
      <c r="N193" s="212"/>
      <c r="O193" s="299"/>
      <c r="P193" s="299"/>
      <c r="Q193" s="299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  <c r="AH193" s="248"/>
      <c r="AI193" s="273"/>
      <c r="AJ193" s="273"/>
      <c r="AK193" s="313"/>
      <c r="AL193" s="281"/>
      <c r="AM193" s="281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  <c r="BI193" s="212"/>
      <c r="BJ193" s="212"/>
    </row>
    <row r="194" spans="1:62" ht="13.5" customHeight="1">
      <c r="A194" s="212"/>
      <c r="B194" s="212"/>
      <c r="C194" s="212"/>
      <c r="D194" s="212"/>
      <c r="E194" s="212"/>
      <c r="F194" s="212"/>
      <c r="G194" s="212"/>
      <c r="H194" s="212"/>
      <c r="I194" s="212"/>
      <c r="J194" s="212"/>
      <c r="K194" s="212"/>
      <c r="L194" s="212"/>
      <c r="M194" s="212"/>
      <c r="N194" s="212"/>
      <c r="O194" s="299"/>
      <c r="P194" s="299"/>
      <c r="Q194" s="299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  <c r="AH194" s="248"/>
      <c r="AI194" s="273"/>
      <c r="AJ194" s="273"/>
      <c r="AK194" s="313"/>
      <c r="AL194" s="281"/>
      <c r="AM194" s="281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  <c r="BI194" s="212"/>
      <c r="BJ194" s="212"/>
    </row>
    <row r="195" spans="1:62" ht="13.5" customHeight="1">
      <c r="A195" s="212"/>
      <c r="B195" s="212"/>
      <c r="C195" s="212"/>
      <c r="D195" s="212"/>
      <c r="E195" s="212"/>
      <c r="F195" s="212"/>
      <c r="G195" s="212"/>
      <c r="H195" s="212"/>
      <c r="I195" s="212"/>
      <c r="J195" s="212"/>
      <c r="K195" s="212"/>
      <c r="L195" s="212"/>
      <c r="M195" s="212"/>
      <c r="N195" s="212"/>
      <c r="O195" s="299"/>
      <c r="P195" s="299"/>
      <c r="Q195" s="299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  <c r="AH195" s="248"/>
      <c r="AI195" s="273"/>
      <c r="AJ195" s="273"/>
      <c r="AK195" s="313"/>
      <c r="AL195" s="281"/>
      <c r="AM195" s="281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  <c r="BI195" s="212"/>
      <c r="BJ195" s="212"/>
    </row>
    <row r="196" spans="1:62" ht="13.5" customHeight="1">
      <c r="A196" s="212"/>
      <c r="B196" s="212"/>
      <c r="C196" s="212"/>
      <c r="D196" s="212"/>
      <c r="E196" s="212"/>
      <c r="F196" s="212"/>
      <c r="G196" s="212"/>
      <c r="H196" s="212"/>
      <c r="I196" s="212"/>
      <c r="J196" s="212"/>
      <c r="K196" s="212"/>
      <c r="L196" s="212"/>
      <c r="M196" s="212"/>
      <c r="N196" s="212"/>
      <c r="O196" s="299"/>
      <c r="P196" s="299"/>
      <c r="Q196" s="299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  <c r="AH196" s="248"/>
      <c r="AI196" s="273"/>
      <c r="AJ196" s="273"/>
      <c r="AK196" s="313"/>
      <c r="AL196" s="281"/>
      <c r="AM196" s="281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  <c r="BI196" s="212"/>
      <c r="BJ196" s="212"/>
    </row>
    <row r="197" spans="1:62" ht="13.5" customHeight="1">
      <c r="A197" s="212"/>
      <c r="B197" s="212"/>
      <c r="C197" s="212"/>
      <c r="D197" s="212"/>
      <c r="E197" s="212"/>
      <c r="F197" s="212"/>
      <c r="G197" s="212"/>
      <c r="H197" s="212"/>
      <c r="I197" s="212"/>
      <c r="J197" s="212"/>
      <c r="K197" s="212"/>
      <c r="L197" s="212"/>
      <c r="M197" s="212"/>
      <c r="N197" s="212"/>
      <c r="O197" s="299"/>
      <c r="P197" s="299"/>
      <c r="Q197" s="299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  <c r="AH197" s="248"/>
      <c r="AI197" s="273"/>
      <c r="AJ197" s="273"/>
      <c r="AK197" s="313"/>
      <c r="AL197" s="281"/>
      <c r="AM197" s="281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  <c r="BI197" s="212"/>
      <c r="BJ197" s="212"/>
    </row>
    <row r="198" spans="1:62" ht="13.5" customHeight="1">
      <c r="A198" s="212"/>
      <c r="B198" s="212"/>
      <c r="C198" s="212"/>
      <c r="D198" s="212"/>
      <c r="E198" s="212"/>
      <c r="F198" s="212"/>
      <c r="G198" s="212"/>
      <c r="H198" s="212"/>
      <c r="I198" s="212"/>
      <c r="J198" s="212"/>
      <c r="K198" s="212"/>
      <c r="L198" s="212"/>
      <c r="M198" s="212"/>
      <c r="N198" s="212"/>
      <c r="O198" s="299"/>
      <c r="P198" s="299"/>
      <c r="Q198" s="299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  <c r="AH198" s="248"/>
      <c r="AI198" s="273"/>
      <c r="AJ198" s="273"/>
      <c r="AK198" s="313"/>
      <c r="AL198" s="281"/>
      <c r="AM198" s="281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  <c r="BI198" s="212"/>
      <c r="BJ198" s="212"/>
    </row>
    <row r="199" spans="1:62" ht="13.5" customHeight="1">
      <c r="A199" s="212"/>
      <c r="B199" s="212"/>
      <c r="C199" s="212"/>
      <c r="D199" s="212"/>
      <c r="E199" s="212"/>
      <c r="F199" s="212"/>
      <c r="G199" s="212"/>
      <c r="H199" s="212"/>
      <c r="I199" s="212"/>
      <c r="J199" s="212"/>
      <c r="K199" s="212"/>
      <c r="L199" s="212"/>
      <c r="M199" s="212"/>
      <c r="N199" s="212"/>
      <c r="O199" s="299"/>
      <c r="P199" s="299"/>
      <c r="Q199" s="299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  <c r="AH199" s="248"/>
      <c r="AI199" s="273"/>
      <c r="AJ199" s="273"/>
      <c r="AK199" s="313"/>
      <c r="AL199" s="281"/>
      <c r="AM199" s="281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  <c r="BI199" s="212"/>
      <c r="BJ199" s="212"/>
    </row>
    <row r="200" spans="1:62" ht="13.5" customHeight="1">
      <c r="A200" s="212"/>
      <c r="B200" s="212"/>
      <c r="C200" s="212"/>
      <c r="D200" s="212"/>
      <c r="E200" s="212"/>
      <c r="F200" s="212"/>
      <c r="G200" s="212"/>
      <c r="H200" s="212"/>
      <c r="I200" s="212"/>
      <c r="J200" s="212"/>
      <c r="K200" s="212"/>
      <c r="L200" s="212"/>
      <c r="M200" s="212"/>
      <c r="N200" s="212"/>
      <c r="O200" s="299"/>
      <c r="P200" s="299"/>
      <c r="Q200" s="299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  <c r="AH200" s="248"/>
      <c r="AI200" s="273"/>
      <c r="AJ200" s="273"/>
      <c r="AK200" s="313"/>
      <c r="AL200" s="281"/>
      <c r="AM200" s="281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  <c r="BI200" s="212"/>
      <c r="BJ200" s="212"/>
    </row>
    <row r="201" spans="1:62" ht="13.5" customHeight="1">
      <c r="A201" s="212"/>
      <c r="B201" s="212"/>
      <c r="C201" s="212"/>
      <c r="D201" s="212"/>
      <c r="E201" s="212"/>
      <c r="F201" s="212"/>
      <c r="G201" s="212"/>
      <c r="H201" s="212"/>
      <c r="I201" s="212"/>
      <c r="J201" s="212"/>
      <c r="K201" s="212"/>
      <c r="L201" s="212"/>
      <c r="M201" s="212"/>
      <c r="N201" s="212"/>
      <c r="O201" s="299"/>
      <c r="P201" s="299"/>
      <c r="Q201" s="299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  <c r="AH201" s="248"/>
      <c r="AI201" s="273"/>
      <c r="AJ201" s="273"/>
      <c r="AK201" s="313"/>
      <c r="AL201" s="281"/>
      <c r="AM201" s="281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  <c r="BI201" s="212"/>
      <c r="BJ201" s="212"/>
    </row>
    <row r="202" spans="1:62" ht="13.5" customHeight="1">
      <c r="A202" s="212"/>
      <c r="B202" s="212"/>
      <c r="C202" s="212"/>
      <c r="D202" s="212"/>
      <c r="E202" s="212"/>
      <c r="F202" s="212"/>
      <c r="G202" s="212"/>
      <c r="H202" s="212"/>
      <c r="I202" s="212"/>
      <c r="J202" s="212"/>
      <c r="K202" s="212"/>
      <c r="L202" s="212"/>
      <c r="M202" s="212"/>
      <c r="N202" s="212"/>
      <c r="O202" s="299"/>
      <c r="P202" s="299"/>
      <c r="Q202" s="299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  <c r="AH202" s="248"/>
      <c r="AI202" s="273"/>
      <c r="AJ202" s="273"/>
      <c r="AK202" s="313"/>
      <c r="AL202" s="281"/>
      <c r="AM202" s="281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  <c r="BI202" s="212"/>
      <c r="BJ202" s="212"/>
    </row>
    <row r="203" spans="1:62" ht="13.5" customHeight="1">
      <c r="A203" s="212"/>
      <c r="B203" s="212"/>
      <c r="C203" s="212"/>
      <c r="D203" s="212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99"/>
      <c r="P203" s="299"/>
      <c r="Q203" s="299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  <c r="AH203" s="248"/>
      <c r="AI203" s="273"/>
      <c r="AJ203" s="273"/>
      <c r="AK203" s="313"/>
      <c r="AL203" s="281"/>
      <c r="AM203" s="281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  <c r="BI203" s="212"/>
      <c r="BJ203" s="212"/>
    </row>
    <row r="204" spans="1:62" ht="13.5" customHeight="1">
      <c r="A204" s="212"/>
      <c r="B204" s="212"/>
      <c r="C204" s="212"/>
      <c r="D204" s="212"/>
      <c r="E204" s="212"/>
      <c r="F204" s="212"/>
      <c r="G204" s="212"/>
      <c r="H204" s="212"/>
      <c r="I204" s="212"/>
      <c r="J204" s="212"/>
      <c r="K204" s="212"/>
      <c r="L204" s="212"/>
      <c r="M204" s="212"/>
      <c r="N204" s="212"/>
      <c r="O204" s="299"/>
      <c r="P204" s="299"/>
      <c r="Q204" s="299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  <c r="AH204" s="248"/>
      <c r="AI204" s="273"/>
      <c r="AJ204" s="273"/>
      <c r="AK204" s="313"/>
      <c r="AL204" s="281"/>
      <c r="AM204" s="281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  <c r="BI204" s="212"/>
      <c r="BJ204" s="212"/>
    </row>
    <row r="205" spans="1:62" ht="13.5" customHeight="1">
      <c r="A205" s="212"/>
      <c r="B205" s="212"/>
      <c r="C205" s="212"/>
      <c r="D205" s="212"/>
      <c r="E205" s="212"/>
      <c r="F205" s="212"/>
      <c r="G205" s="212"/>
      <c r="H205" s="212"/>
      <c r="I205" s="212"/>
      <c r="J205" s="212"/>
      <c r="K205" s="212"/>
      <c r="L205" s="212"/>
      <c r="M205" s="212"/>
      <c r="N205" s="212"/>
      <c r="O205" s="299"/>
      <c r="P205" s="299"/>
      <c r="Q205" s="299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  <c r="AH205" s="248"/>
      <c r="AI205" s="273"/>
      <c r="AJ205" s="273"/>
      <c r="AK205" s="313"/>
      <c r="AL205" s="281"/>
      <c r="AM205" s="281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  <c r="BI205" s="212"/>
      <c r="BJ205" s="212"/>
    </row>
    <row r="206" spans="1:62" ht="13.5" customHeight="1">
      <c r="A206" s="212"/>
      <c r="B206" s="212"/>
      <c r="C206" s="212"/>
      <c r="D206" s="212"/>
      <c r="E206" s="212"/>
      <c r="F206" s="212"/>
      <c r="G206" s="212"/>
      <c r="H206" s="212"/>
      <c r="I206" s="212"/>
      <c r="J206" s="212"/>
      <c r="K206" s="212"/>
      <c r="L206" s="212"/>
      <c r="M206" s="212"/>
      <c r="N206" s="212"/>
      <c r="O206" s="299"/>
      <c r="P206" s="299"/>
      <c r="Q206" s="299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  <c r="AH206" s="248"/>
      <c r="AI206" s="273"/>
      <c r="AJ206" s="273"/>
      <c r="AK206" s="313"/>
      <c r="AL206" s="281"/>
      <c r="AM206" s="281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  <c r="BI206" s="212"/>
      <c r="BJ206" s="212"/>
    </row>
    <row r="207" spans="1:62" ht="13.5" customHeight="1">
      <c r="A207" s="212"/>
      <c r="B207" s="212"/>
      <c r="C207" s="212"/>
      <c r="D207" s="212"/>
      <c r="E207" s="212"/>
      <c r="F207" s="212"/>
      <c r="G207" s="212"/>
      <c r="H207" s="212"/>
      <c r="I207" s="212"/>
      <c r="J207" s="212"/>
      <c r="K207" s="212"/>
      <c r="L207" s="212"/>
      <c r="M207" s="212"/>
      <c r="N207" s="212"/>
      <c r="O207" s="299"/>
      <c r="P207" s="299"/>
      <c r="Q207" s="299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  <c r="AH207" s="248"/>
      <c r="AI207" s="273"/>
      <c r="AJ207" s="273"/>
      <c r="AK207" s="313"/>
      <c r="AL207" s="281"/>
      <c r="AM207" s="281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  <c r="BI207" s="212"/>
      <c r="BJ207" s="212"/>
    </row>
    <row r="208" spans="1:62" ht="13.5" customHeight="1">
      <c r="A208" s="212"/>
      <c r="B208" s="212"/>
      <c r="C208" s="212"/>
      <c r="D208" s="212"/>
      <c r="E208" s="212"/>
      <c r="F208" s="212"/>
      <c r="G208" s="212"/>
      <c r="H208" s="212"/>
      <c r="I208" s="212"/>
      <c r="J208" s="212"/>
      <c r="K208" s="212"/>
      <c r="L208" s="212"/>
      <c r="M208" s="212"/>
      <c r="N208" s="212"/>
      <c r="O208" s="299"/>
      <c r="P208" s="299"/>
      <c r="Q208" s="299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  <c r="AH208" s="248"/>
      <c r="AI208" s="273"/>
      <c r="AJ208" s="273"/>
      <c r="AK208" s="313"/>
      <c r="AL208" s="281"/>
      <c r="AM208" s="281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  <c r="BI208" s="212"/>
      <c r="BJ208" s="212"/>
    </row>
    <row r="209" spans="1:62" ht="13.5" customHeight="1">
      <c r="A209" s="212"/>
      <c r="B209" s="212"/>
      <c r="C209" s="212"/>
      <c r="D209" s="212"/>
      <c r="E209" s="212"/>
      <c r="F209" s="212"/>
      <c r="G209" s="212"/>
      <c r="H209" s="212"/>
      <c r="I209" s="212"/>
      <c r="J209" s="212"/>
      <c r="K209" s="212"/>
      <c r="L209" s="212"/>
      <c r="M209" s="212"/>
      <c r="N209" s="212"/>
      <c r="O209" s="299"/>
      <c r="P209" s="299"/>
      <c r="Q209" s="299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  <c r="AH209" s="248"/>
      <c r="AI209" s="273"/>
      <c r="AJ209" s="273"/>
      <c r="AK209" s="313"/>
      <c r="AL209" s="281"/>
      <c r="AM209" s="281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  <c r="BI209" s="212"/>
      <c r="BJ209" s="212"/>
    </row>
    <row r="210" spans="1:62" ht="13.5" customHeight="1">
      <c r="A210" s="212"/>
      <c r="B210" s="212"/>
      <c r="C210" s="212"/>
      <c r="D210" s="212"/>
      <c r="E210" s="212"/>
      <c r="F210" s="212"/>
      <c r="G210" s="212"/>
      <c r="H210" s="212"/>
      <c r="I210" s="212"/>
      <c r="J210" s="212"/>
      <c r="K210" s="212"/>
      <c r="L210" s="212"/>
      <c r="M210" s="212"/>
      <c r="N210" s="212"/>
      <c r="O210" s="299"/>
      <c r="P210" s="299"/>
      <c r="Q210" s="299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  <c r="AH210" s="248"/>
      <c r="AI210" s="273"/>
      <c r="AJ210" s="273"/>
      <c r="AK210" s="313"/>
      <c r="AL210" s="281"/>
      <c r="AM210" s="281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  <c r="BI210" s="212"/>
      <c r="BJ210" s="212"/>
    </row>
    <row r="211" spans="1:62" ht="13.5" customHeight="1">
      <c r="A211" s="212"/>
      <c r="B211" s="212"/>
      <c r="C211" s="212"/>
      <c r="D211" s="212"/>
      <c r="E211" s="212"/>
      <c r="F211" s="212"/>
      <c r="G211" s="212"/>
      <c r="H211" s="212"/>
      <c r="I211" s="212"/>
      <c r="J211" s="212"/>
      <c r="K211" s="212"/>
      <c r="L211" s="212"/>
      <c r="M211" s="212"/>
      <c r="N211" s="212"/>
      <c r="O211" s="299"/>
      <c r="P211" s="299"/>
      <c r="Q211" s="299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  <c r="AH211" s="248"/>
      <c r="AI211" s="273"/>
      <c r="AJ211" s="273"/>
      <c r="AK211" s="313"/>
      <c r="AL211" s="281"/>
      <c r="AM211" s="281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  <c r="BI211" s="212"/>
      <c r="BJ211" s="212"/>
    </row>
    <row r="212" spans="1:62" ht="13.5" customHeight="1">
      <c r="A212" s="212"/>
      <c r="B212" s="212"/>
      <c r="C212" s="212"/>
      <c r="D212" s="212"/>
      <c r="E212" s="212"/>
      <c r="F212" s="212"/>
      <c r="G212" s="212"/>
      <c r="H212" s="212"/>
      <c r="I212" s="212"/>
      <c r="J212" s="212"/>
      <c r="K212" s="212"/>
      <c r="L212" s="212"/>
      <c r="M212" s="212"/>
      <c r="N212" s="212"/>
      <c r="O212" s="299"/>
      <c r="P212" s="299"/>
      <c r="Q212" s="299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  <c r="AH212" s="248"/>
      <c r="AI212" s="273"/>
      <c r="AJ212" s="273"/>
      <c r="AK212" s="313"/>
      <c r="AL212" s="281"/>
      <c r="AM212" s="281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  <c r="BI212" s="212"/>
      <c r="BJ212" s="212"/>
    </row>
    <row r="213" spans="1:62" ht="13.5" customHeight="1">
      <c r="A213" s="212"/>
      <c r="B213" s="212"/>
      <c r="C213" s="212"/>
      <c r="D213" s="212"/>
      <c r="E213" s="212"/>
      <c r="F213" s="212"/>
      <c r="G213" s="212"/>
      <c r="H213" s="212"/>
      <c r="I213" s="212"/>
      <c r="J213" s="212"/>
      <c r="K213" s="212"/>
      <c r="L213" s="212"/>
      <c r="M213" s="212"/>
      <c r="N213" s="212"/>
      <c r="O213" s="299"/>
      <c r="P213" s="299"/>
      <c r="Q213" s="299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  <c r="AH213" s="248"/>
      <c r="AI213" s="273"/>
      <c r="AJ213" s="273"/>
      <c r="AK213" s="313"/>
      <c r="AL213" s="281"/>
      <c r="AM213" s="281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  <c r="BI213" s="212"/>
      <c r="BJ213" s="212"/>
    </row>
    <row r="214" spans="1:62" ht="13.5" customHeight="1">
      <c r="A214" s="212"/>
      <c r="B214" s="212"/>
      <c r="C214" s="212"/>
      <c r="D214" s="212"/>
      <c r="E214" s="212"/>
      <c r="F214" s="212"/>
      <c r="G214" s="212"/>
      <c r="H214" s="212"/>
      <c r="I214" s="212"/>
      <c r="J214" s="212"/>
      <c r="K214" s="212"/>
      <c r="L214" s="212"/>
      <c r="M214" s="212"/>
      <c r="N214" s="212"/>
      <c r="O214" s="299"/>
      <c r="P214" s="299"/>
      <c r="Q214" s="299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  <c r="AH214" s="248"/>
      <c r="AI214" s="273"/>
      <c r="AJ214" s="273"/>
      <c r="AK214" s="313"/>
      <c r="AL214" s="281"/>
      <c r="AM214" s="281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  <c r="BI214" s="212"/>
      <c r="BJ214" s="212"/>
    </row>
    <row r="215" spans="1:62" ht="13.5" customHeight="1">
      <c r="A215" s="212"/>
      <c r="B215" s="212"/>
      <c r="C215" s="212"/>
      <c r="D215" s="212"/>
      <c r="E215" s="212"/>
      <c r="F215" s="212"/>
      <c r="G215" s="212"/>
      <c r="H215" s="212"/>
      <c r="I215" s="212"/>
      <c r="J215" s="212"/>
      <c r="K215" s="212"/>
      <c r="L215" s="212"/>
      <c r="M215" s="212"/>
      <c r="N215" s="212"/>
      <c r="O215" s="299"/>
      <c r="P215" s="299"/>
      <c r="Q215" s="299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  <c r="AH215" s="248"/>
      <c r="AI215" s="273"/>
      <c r="AJ215" s="273"/>
      <c r="AK215" s="313"/>
      <c r="AL215" s="281"/>
      <c r="AM215" s="281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  <c r="BI215" s="212"/>
      <c r="BJ215" s="212"/>
    </row>
    <row r="216" spans="1:62" ht="13.5" customHeight="1">
      <c r="A216" s="212"/>
      <c r="B216" s="212"/>
      <c r="C216" s="212"/>
      <c r="D216" s="212"/>
      <c r="E216" s="212"/>
      <c r="F216" s="212"/>
      <c r="G216" s="212"/>
      <c r="H216" s="212"/>
      <c r="I216" s="212"/>
      <c r="J216" s="212"/>
      <c r="K216" s="212"/>
      <c r="L216" s="212"/>
      <c r="M216" s="212"/>
      <c r="N216" s="212"/>
      <c r="O216" s="299"/>
      <c r="P216" s="299"/>
      <c r="Q216" s="299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  <c r="AH216" s="248"/>
      <c r="AI216" s="273"/>
      <c r="AJ216" s="273"/>
      <c r="AK216" s="313"/>
      <c r="AL216" s="281"/>
      <c r="AM216" s="281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  <c r="BI216" s="212"/>
      <c r="BJ216" s="212"/>
    </row>
    <row r="217" spans="1:62" ht="13.5" customHeight="1">
      <c r="A217" s="212"/>
      <c r="B217" s="212"/>
      <c r="C217" s="212"/>
      <c r="D217" s="212"/>
      <c r="E217" s="212"/>
      <c r="F217" s="212"/>
      <c r="G217" s="212"/>
      <c r="H217" s="212"/>
      <c r="I217" s="212"/>
      <c r="J217" s="212"/>
      <c r="K217" s="212"/>
      <c r="L217" s="212"/>
      <c r="M217" s="212"/>
      <c r="N217" s="212"/>
      <c r="O217" s="299"/>
      <c r="P217" s="299"/>
      <c r="Q217" s="299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  <c r="AH217" s="248"/>
      <c r="AI217" s="273"/>
      <c r="AJ217" s="273"/>
      <c r="AK217" s="313"/>
      <c r="AL217" s="281"/>
      <c r="AM217" s="281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  <c r="BI217" s="212"/>
      <c r="BJ217" s="212"/>
    </row>
    <row r="218" spans="1:62" ht="13.5" customHeight="1">
      <c r="A218" s="212"/>
      <c r="B218" s="212"/>
      <c r="C218" s="212"/>
      <c r="D218" s="212"/>
      <c r="E218" s="212"/>
      <c r="F218" s="212"/>
      <c r="G218" s="212"/>
      <c r="H218" s="212"/>
      <c r="I218" s="212"/>
      <c r="J218" s="212"/>
      <c r="K218" s="212"/>
      <c r="L218" s="212"/>
      <c r="M218" s="212"/>
      <c r="N218" s="212"/>
      <c r="O218" s="299"/>
      <c r="P218" s="299"/>
      <c r="Q218" s="299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  <c r="AH218" s="248"/>
      <c r="AI218" s="273"/>
      <c r="AJ218" s="273"/>
      <c r="AK218" s="313"/>
      <c r="AL218" s="281"/>
      <c r="AM218" s="281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  <c r="BI218" s="212"/>
      <c r="BJ218" s="212"/>
    </row>
    <row r="219" spans="1:62" ht="13.5" customHeight="1">
      <c r="A219" s="212"/>
      <c r="B219" s="212"/>
      <c r="C219" s="212"/>
      <c r="D219" s="212"/>
      <c r="E219" s="212"/>
      <c r="F219" s="212"/>
      <c r="G219" s="212"/>
      <c r="H219" s="212"/>
      <c r="I219" s="212"/>
      <c r="J219" s="212"/>
      <c r="K219" s="212"/>
      <c r="L219" s="212"/>
      <c r="M219" s="212"/>
      <c r="N219" s="212"/>
      <c r="O219" s="299"/>
      <c r="P219" s="299"/>
      <c r="Q219" s="299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  <c r="AH219" s="248"/>
      <c r="AI219" s="273"/>
      <c r="AJ219" s="273"/>
      <c r="AK219" s="313"/>
      <c r="AL219" s="281"/>
      <c r="AM219" s="281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  <c r="BI219" s="212"/>
      <c r="BJ219" s="212"/>
    </row>
    <row r="220" spans="1:62" ht="13.5" customHeight="1">
      <c r="A220" s="212"/>
      <c r="B220" s="212"/>
      <c r="C220" s="212"/>
      <c r="D220" s="212"/>
      <c r="E220" s="212"/>
      <c r="F220" s="212"/>
      <c r="G220" s="212"/>
      <c r="H220" s="212"/>
      <c r="I220" s="212"/>
      <c r="J220" s="212"/>
      <c r="K220" s="212"/>
      <c r="L220" s="212"/>
      <c r="M220" s="212"/>
      <c r="N220" s="212"/>
      <c r="O220" s="299"/>
      <c r="P220" s="299"/>
      <c r="Q220" s="299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  <c r="AH220" s="248"/>
      <c r="AI220" s="273"/>
      <c r="AJ220" s="273"/>
      <c r="AK220" s="313"/>
      <c r="AL220" s="281"/>
      <c r="AM220" s="281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  <c r="BI220" s="212"/>
      <c r="BJ220" s="212"/>
    </row>
    <row r="221" spans="1:62" ht="13.5" customHeight="1">
      <c r="A221" s="212"/>
      <c r="B221" s="212"/>
      <c r="C221" s="212"/>
      <c r="D221" s="212"/>
      <c r="E221" s="212"/>
      <c r="F221" s="212"/>
      <c r="G221" s="212"/>
      <c r="H221" s="212"/>
      <c r="I221" s="212"/>
      <c r="J221" s="212"/>
      <c r="K221" s="212"/>
      <c r="L221" s="212"/>
      <c r="M221" s="212"/>
      <c r="N221" s="212"/>
      <c r="O221" s="299"/>
      <c r="P221" s="299"/>
      <c r="Q221" s="299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  <c r="AH221" s="248"/>
      <c r="AI221" s="273"/>
      <c r="AJ221" s="273"/>
      <c r="AK221" s="313"/>
      <c r="AL221" s="281"/>
      <c r="AM221" s="281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  <c r="BI221" s="212"/>
      <c r="BJ221" s="212"/>
    </row>
    <row r="222" spans="1:62" ht="13.5" customHeight="1">
      <c r="A222" s="212"/>
      <c r="B222" s="212"/>
      <c r="C222" s="212"/>
      <c r="D222" s="212"/>
      <c r="E222" s="212"/>
      <c r="F222" s="212"/>
      <c r="G222" s="212"/>
      <c r="H222" s="212"/>
      <c r="I222" s="212"/>
      <c r="J222" s="212"/>
      <c r="K222" s="212"/>
      <c r="L222" s="212"/>
      <c r="M222" s="212"/>
      <c r="N222" s="212"/>
      <c r="O222" s="299"/>
      <c r="P222" s="299"/>
      <c r="Q222" s="299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  <c r="AH222" s="248"/>
      <c r="AI222" s="273"/>
      <c r="AJ222" s="273"/>
      <c r="AK222" s="313"/>
      <c r="AL222" s="281"/>
      <c r="AM222" s="281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  <c r="BI222" s="212"/>
      <c r="BJ222" s="212"/>
    </row>
    <row r="223" spans="1:62" ht="13.5" customHeight="1">
      <c r="A223" s="212"/>
      <c r="B223" s="212"/>
      <c r="C223" s="212"/>
      <c r="D223" s="212"/>
      <c r="E223" s="212"/>
      <c r="F223" s="212"/>
      <c r="G223" s="212"/>
      <c r="H223" s="212"/>
      <c r="I223" s="212"/>
      <c r="J223" s="212"/>
      <c r="K223" s="212"/>
      <c r="L223" s="212"/>
      <c r="M223" s="212"/>
      <c r="N223" s="212"/>
      <c r="O223" s="299"/>
      <c r="P223" s="299"/>
      <c r="Q223" s="299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  <c r="AH223" s="248"/>
      <c r="AI223" s="273"/>
      <c r="AJ223" s="273"/>
      <c r="AK223" s="313"/>
      <c r="AL223" s="281"/>
      <c r="AM223" s="281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  <c r="BI223" s="212"/>
      <c r="BJ223" s="212"/>
    </row>
    <row r="224" spans="1:62" ht="13.5" customHeight="1">
      <c r="A224" s="212"/>
      <c r="B224" s="212"/>
      <c r="C224" s="212"/>
      <c r="D224" s="212"/>
      <c r="E224" s="212"/>
      <c r="F224" s="212"/>
      <c r="G224" s="212"/>
      <c r="H224" s="212"/>
      <c r="I224" s="212"/>
      <c r="J224" s="212"/>
      <c r="K224" s="212"/>
      <c r="L224" s="212"/>
      <c r="M224" s="212"/>
      <c r="N224" s="212"/>
      <c r="O224" s="299"/>
      <c r="P224" s="299"/>
      <c r="Q224" s="299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  <c r="AH224" s="248"/>
      <c r="AI224" s="273"/>
      <c r="AJ224" s="273"/>
      <c r="AK224" s="313"/>
      <c r="AL224" s="281"/>
      <c r="AM224" s="281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  <c r="BI224" s="212"/>
      <c r="BJ224" s="212"/>
    </row>
    <row r="225" spans="1:62" ht="13.5" customHeight="1">
      <c r="A225" s="212"/>
      <c r="B225" s="212"/>
      <c r="C225" s="212"/>
      <c r="D225" s="212"/>
      <c r="E225" s="212"/>
      <c r="F225" s="212"/>
      <c r="G225" s="212"/>
      <c r="H225" s="212"/>
      <c r="I225" s="212"/>
      <c r="J225" s="212"/>
      <c r="K225" s="212"/>
      <c r="L225" s="212"/>
      <c r="M225" s="212"/>
      <c r="N225" s="212"/>
      <c r="O225" s="299"/>
      <c r="P225" s="299"/>
      <c r="Q225" s="299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  <c r="AH225" s="248"/>
      <c r="AI225" s="273"/>
      <c r="AJ225" s="273"/>
      <c r="AK225" s="313"/>
      <c r="AL225" s="281"/>
      <c r="AM225" s="281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  <c r="BI225" s="212"/>
      <c r="BJ225" s="212"/>
    </row>
    <row r="226" spans="1:62" ht="13.5" customHeight="1">
      <c r="A226" s="212"/>
      <c r="B226" s="212"/>
      <c r="C226" s="212"/>
      <c r="D226" s="212"/>
      <c r="E226" s="212"/>
      <c r="F226" s="212"/>
      <c r="G226" s="212"/>
      <c r="H226" s="212"/>
      <c r="I226" s="212"/>
      <c r="J226" s="212"/>
      <c r="K226" s="212"/>
      <c r="L226" s="212"/>
      <c r="M226" s="212"/>
      <c r="N226" s="212"/>
      <c r="O226" s="299"/>
      <c r="P226" s="299"/>
      <c r="Q226" s="299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  <c r="AH226" s="248"/>
      <c r="AI226" s="273"/>
      <c r="AJ226" s="273"/>
      <c r="AK226" s="313"/>
      <c r="AL226" s="281"/>
      <c r="AM226" s="281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  <c r="BI226" s="212"/>
      <c r="BJ226" s="212"/>
    </row>
    <row r="227" spans="1:62" ht="13.5" customHeight="1">
      <c r="A227" s="212"/>
      <c r="B227" s="212"/>
      <c r="C227" s="212"/>
      <c r="D227" s="212"/>
      <c r="E227" s="212"/>
      <c r="F227" s="212"/>
      <c r="G227" s="212"/>
      <c r="H227" s="212"/>
      <c r="I227" s="212"/>
      <c r="J227" s="212"/>
      <c r="K227" s="212"/>
      <c r="L227" s="212"/>
      <c r="M227" s="212"/>
      <c r="N227" s="212"/>
      <c r="O227" s="299"/>
      <c r="P227" s="299"/>
      <c r="Q227" s="299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  <c r="AH227" s="248"/>
      <c r="AI227" s="273"/>
      <c r="AJ227" s="273"/>
      <c r="AK227" s="313"/>
      <c r="AL227" s="281"/>
      <c r="AM227" s="281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  <c r="BI227" s="212"/>
      <c r="BJ227" s="212"/>
    </row>
    <row r="228" spans="1:62" ht="13.5" customHeight="1">
      <c r="A228" s="212"/>
      <c r="B228" s="212"/>
      <c r="C228" s="212"/>
      <c r="D228" s="212"/>
      <c r="E228" s="212"/>
      <c r="F228" s="212"/>
      <c r="G228" s="212"/>
      <c r="H228" s="212"/>
      <c r="I228" s="212"/>
      <c r="J228" s="212"/>
      <c r="K228" s="212"/>
      <c r="L228" s="212"/>
      <c r="M228" s="212"/>
      <c r="N228" s="212"/>
      <c r="O228" s="299"/>
      <c r="P228" s="299"/>
      <c r="Q228" s="299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  <c r="AH228" s="248"/>
      <c r="AI228" s="273"/>
      <c r="AJ228" s="273"/>
      <c r="AK228" s="313"/>
      <c r="AL228" s="281"/>
      <c r="AM228" s="281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  <c r="BI228" s="212"/>
      <c r="BJ228" s="212"/>
    </row>
    <row r="229" spans="1:62" ht="13.5" customHeight="1">
      <c r="A229" s="212"/>
      <c r="B229" s="212"/>
      <c r="C229" s="212"/>
      <c r="D229" s="212"/>
      <c r="E229" s="212"/>
      <c r="F229" s="212"/>
      <c r="G229" s="212"/>
      <c r="H229" s="212"/>
      <c r="I229" s="212"/>
      <c r="J229" s="212"/>
      <c r="K229" s="212"/>
      <c r="L229" s="212"/>
      <c r="M229" s="212"/>
      <c r="N229" s="212"/>
      <c r="O229" s="299"/>
      <c r="P229" s="299"/>
      <c r="Q229" s="299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  <c r="AH229" s="248"/>
      <c r="AI229" s="273"/>
      <c r="AJ229" s="273"/>
      <c r="AK229" s="313"/>
      <c r="AL229" s="281"/>
      <c r="AM229" s="281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  <c r="BI229" s="212"/>
      <c r="BJ229" s="212"/>
    </row>
    <row r="230" spans="1:62" ht="13.5" customHeight="1">
      <c r="A230" s="212"/>
      <c r="B230" s="212"/>
      <c r="C230" s="212"/>
      <c r="D230" s="212"/>
      <c r="E230" s="212"/>
      <c r="F230" s="212"/>
      <c r="G230" s="212"/>
      <c r="H230" s="212"/>
      <c r="I230" s="212"/>
      <c r="J230" s="212"/>
      <c r="K230" s="212"/>
      <c r="L230" s="212"/>
      <c r="M230" s="212"/>
      <c r="N230" s="212"/>
      <c r="O230" s="299"/>
      <c r="P230" s="299"/>
      <c r="Q230" s="299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  <c r="AH230" s="248"/>
      <c r="AI230" s="273"/>
      <c r="AJ230" s="273"/>
      <c r="AK230" s="313"/>
      <c r="AL230" s="281"/>
      <c r="AM230" s="281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  <c r="BI230" s="212"/>
      <c r="BJ230" s="212"/>
    </row>
    <row r="231" spans="1:62" ht="13.5" customHeight="1">
      <c r="A231" s="212"/>
      <c r="B231" s="212"/>
      <c r="C231" s="212"/>
      <c r="D231" s="212"/>
      <c r="E231" s="212"/>
      <c r="F231" s="212"/>
      <c r="G231" s="212"/>
      <c r="H231" s="212"/>
      <c r="I231" s="212"/>
      <c r="J231" s="212"/>
      <c r="K231" s="212"/>
      <c r="L231" s="212"/>
      <c r="M231" s="212"/>
      <c r="N231" s="212"/>
      <c r="O231" s="299"/>
      <c r="P231" s="299"/>
      <c r="Q231" s="299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  <c r="AH231" s="248"/>
      <c r="AI231" s="273"/>
      <c r="AJ231" s="273"/>
      <c r="AK231" s="313"/>
      <c r="AL231" s="281"/>
      <c r="AM231" s="281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  <c r="BI231" s="212"/>
      <c r="BJ231" s="212"/>
    </row>
    <row r="232" spans="1:62" ht="13.5" customHeight="1">
      <c r="A232" s="212"/>
      <c r="B232" s="212"/>
      <c r="C232" s="212"/>
      <c r="D232" s="212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99"/>
      <c r="P232" s="299"/>
      <c r="Q232" s="299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  <c r="AH232" s="248"/>
      <c r="AI232" s="273"/>
      <c r="AJ232" s="273"/>
      <c r="AK232" s="313"/>
      <c r="AL232" s="281"/>
      <c r="AM232" s="281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  <c r="BI232" s="212"/>
      <c r="BJ232" s="212"/>
    </row>
    <row r="233" spans="1:62" ht="13.5" customHeight="1">
      <c r="A233" s="212"/>
      <c r="B233" s="212"/>
      <c r="C233" s="212"/>
      <c r="D233" s="212"/>
      <c r="E233" s="212"/>
      <c r="F233" s="212"/>
      <c r="G233" s="212"/>
      <c r="H233" s="212"/>
      <c r="I233" s="212"/>
      <c r="J233" s="212"/>
      <c r="K233" s="212"/>
      <c r="L233" s="212"/>
      <c r="M233" s="212"/>
      <c r="N233" s="212"/>
      <c r="O233" s="299"/>
      <c r="P233" s="299"/>
      <c r="Q233" s="299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  <c r="AH233" s="248"/>
      <c r="AI233" s="273"/>
      <c r="AJ233" s="273"/>
      <c r="AK233" s="313"/>
      <c r="AL233" s="281"/>
      <c r="AM233" s="281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  <c r="BI233" s="212"/>
      <c r="BJ233" s="212"/>
    </row>
    <row r="234" spans="1:62" ht="13.5" customHeight="1">
      <c r="A234" s="212"/>
      <c r="B234" s="212"/>
      <c r="C234" s="212"/>
      <c r="D234" s="212"/>
      <c r="E234" s="212"/>
      <c r="F234" s="212"/>
      <c r="G234" s="212"/>
      <c r="H234" s="212"/>
      <c r="I234" s="212"/>
      <c r="J234" s="212"/>
      <c r="K234" s="212"/>
      <c r="L234" s="212"/>
      <c r="M234" s="212"/>
      <c r="N234" s="212"/>
      <c r="O234" s="299"/>
      <c r="P234" s="299"/>
      <c r="Q234" s="299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  <c r="AH234" s="248"/>
      <c r="AI234" s="273"/>
      <c r="AJ234" s="273"/>
      <c r="AK234" s="313"/>
      <c r="AL234" s="281"/>
      <c r="AM234" s="281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  <c r="BI234" s="212"/>
      <c r="BJ234" s="212"/>
    </row>
    <row r="235" spans="1:62" ht="13.5" customHeight="1">
      <c r="A235" s="212"/>
      <c r="B235" s="212"/>
      <c r="C235" s="212"/>
      <c r="D235" s="212"/>
      <c r="E235" s="212"/>
      <c r="F235" s="212"/>
      <c r="G235" s="212"/>
      <c r="H235" s="212"/>
      <c r="I235" s="212"/>
      <c r="J235" s="212"/>
      <c r="K235" s="212"/>
      <c r="L235" s="212"/>
      <c r="M235" s="212"/>
      <c r="N235" s="212"/>
      <c r="O235" s="299"/>
      <c r="P235" s="299"/>
      <c r="Q235" s="299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  <c r="AH235" s="248"/>
      <c r="AI235" s="273"/>
      <c r="AJ235" s="273"/>
      <c r="AK235" s="313"/>
      <c r="AL235" s="281"/>
      <c r="AM235" s="281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  <c r="BI235" s="212"/>
      <c r="BJ235" s="212"/>
    </row>
    <row r="236" spans="1:62" ht="13.5" customHeight="1">
      <c r="A236" s="212"/>
      <c r="B236" s="212"/>
      <c r="C236" s="212"/>
      <c r="D236" s="212"/>
      <c r="E236" s="212"/>
      <c r="F236" s="212"/>
      <c r="G236" s="212"/>
      <c r="H236" s="212"/>
      <c r="I236" s="212"/>
      <c r="J236" s="212"/>
      <c r="K236" s="212"/>
      <c r="L236" s="212"/>
      <c r="M236" s="212"/>
      <c r="N236" s="212"/>
      <c r="O236" s="299"/>
      <c r="P236" s="299"/>
      <c r="Q236" s="299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  <c r="AH236" s="248"/>
      <c r="AI236" s="273"/>
      <c r="AJ236" s="273"/>
      <c r="AK236" s="313"/>
      <c r="AL236" s="281"/>
      <c r="AM236" s="281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  <c r="BI236" s="212"/>
      <c r="BJ236" s="212"/>
    </row>
    <row r="237" spans="1:62" ht="13.5" customHeight="1">
      <c r="A237" s="212"/>
      <c r="B237" s="212"/>
      <c r="C237" s="212"/>
      <c r="D237" s="212"/>
      <c r="E237" s="212"/>
      <c r="F237" s="212"/>
      <c r="G237" s="212"/>
      <c r="H237" s="212"/>
      <c r="I237" s="212"/>
      <c r="J237" s="212"/>
      <c r="K237" s="212"/>
      <c r="L237" s="212"/>
      <c r="M237" s="212"/>
      <c r="N237" s="212"/>
      <c r="O237" s="299"/>
      <c r="P237" s="299"/>
      <c r="Q237" s="299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  <c r="AH237" s="248"/>
      <c r="AI237" s="273"/>
      <c r="AJ237" s="273"/>
      <c r="AK237" s="313"/>
      <c r="AL237" s="281"/>
      <c r="AM237" s="281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  <c r="BI237" s="212"/>
      <c r="BJ237" s="212"/>
    </row>
    <row r="238" spans="1:62" ht="13.5" customHeight="1">
      <c r="A238" s="212"/>
      <c r="B238" s="212"/>
      <c r="C238" s="212"/>
      <c r="D238" s="212"/>
      <c r="E238" s="212"/>
      <c r="F238" s="212"/>
      <c r="G238" s="212"/>
      <c r="H238" s="212"/>
      <c r="I238" s="212"/>
      <c r="J238" s="212"/>
      <c r="K238" s="212"/>
      <c r="L238" s="212"/>
      <c r="M238" s="212"/>
      <c r="N238" s="212"/>
      <c r="O238" s="299"/>
      <c r="P238" s="299"/>
      <c r="Q238" s="299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  <c r="AH238" s="248"/>
      <c r="AI238" s="273"/>
      <c r="AJ238" s="273"/>
      <c r="AK238" s="313"/>
      <c r="AL238" s="281"/>
      <c r="AM238" s="281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  <c r="BI238" s="212"/>
      <c r="BJ238" s="212"/>
    </row>
    <row r="239" spans="1:62" ht="13.5" customHeight="1">
      <c r="A239" s="212"/>
      <c r="B239" s="212"/>
      <c r="C239" s="212"/>
      <c r="D239" s="212"/>
      <c r="E239" s="212"/>
      <c r="F239" s="212"/>
      <c r="G239" s="212"/>
      <c r="H239" s="212"/>
      <c r="I239" s="212"/>
      <c r="J239" s="212"/>
      <c r="K239" s="212"/>
      <c r="L239" s="212"/>
      <c r="M239" s="212"/>
      <c r="N239" s="212"/>
      <c r="O239" s="299"/>
      <c r="P239" s="299"/>
      <c r="Q239" s="299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  <c r="AH239" s="248"/>
      <c r="AI239" s="273"/>
      <c r="AJ239" s="273"/>
      <c r="AK239" s="313"/>
      <c r="AL239" s="281"/>
      <c r="AM239" s="281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  <c r="BI239" s="212"/>
      <c r="BJ239" s="212"/>
    </row>
    <row r="240" spans="1:62" ht="13.5" customHeight="1">
      <c r="A240" s="212"/>
      <c r="B240" s="212"/>
      <c r="C240" s="212"/>
      <c r="D240" s="212"/>
      <c r="E240" s="212"/>
      <c r="F240" s="212"/>
      <c r="G240" s="212"/>
      <c r="H240" s="212"/>
      <c r="I240" s="212"/>
      <c r="J240" s="212"/>
      <c r="K240" s="212"/>
      <c r="L240" s="212"/>
      <c r="M240" s="212"/>
      <c r="N240" s="212"/>
      <c r="O240" s="299"/>
      <c r="P240" s="299"/>
      <c r="Q240" s="299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  <c r="AH240" s="248"/>
      <c r="AI240" s="273"/>
      <c r="AJ240" s="273"/>
      <c r="AK240" s="313"/>
      <c r="AL240" s="281"/>
      <c r="AM240" s="281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  <c r="BI240" s="212"/>
      <c r="BJ240" s="212"/>
    </row>
    <row r="241" spans="1:62" ht="13.5" customHeight="1">
      <c r="A241" s="212"/>
      <c r="B241" s="212"/>
      <c r="C241" s="212"/>
      <c r="D241" s="212"/>
      <c r="E241" s="212"/>
      <c r="F241" s="212"/>
      <c r="G241" s="212"/>
      <c r="H241" s="212"/>
      <c r="I241" s="212"/>
      <c r="J241" s="212"/>
      <c r="K241" s="212"/>
      <c r="L241" s="212"/>
      <c r="M241" s="212"/>
      <c r="N241" s="212"/>
      <c r="O241" s="299"/>
      <c r="P241" s="299"/>
      <c r="Q241" s="299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  <c r="AH241" s="248"/>
      <c r="AI241" s="273"/>
      <c r="AJ241" s="273"/>
      <c r="AK241" s="313"/>
      <c r="AL241" s="281"/>
      <c r="AM241" s="281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  <c r="BI241" s="212"/>
      <c r="BJ241" s="212"/>
    </row>
    <row r="242" spans="1:62" ht="13.5" customHeight="1">
      <c r="A242" s="212"/>
      <c r="B242" s="212"/>
      <c r="C242" s="212"/>
      <c r="D242" s="212"/>
      <c r="E242" s="212"/>
      <c r="F242" s="212"/>
      <c r="G242" s="212"/>
      <c r="H242" s="212"/>
      <c r="I242" s="212"/>
      <c r="J242" s="212"/>
      <c r="K242" s="212"/>
      <c r="L242" s="212"/>
      <c r="M242" s="212"/>
      <c r="N242" s="212"/>
      <c r="O242" s="299"/>
      <c r="P242" s="299"/>
      <c r="Q242" s="299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  <c r="AH242" s="248"/>
      <c r="AI242" s="273"/>
      <c r="AJ242" s="273"/>
      <c r="AK242" s="313"/>
      <c r="AL242" s="281"/>
      <c r="AM242" s="281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  <c r="BI242" s="212"/>
      <c r="BJ242" s="212"/>
    </row>
    <row r="243" spans="1:62" ht="13.5" customHeight="1">
      <c r="A243" s="212"/>
      <c r="B243" s="212"/>
      <c r="C243" s="212"/>
      <c r="D243" s="212"/>
      <c r="E243" s="212"/>
      <c r="F243" s="212"/>
      <c r="G243" s="212"/>
      <c r="H243" s="212"/>
      <c r="I243" s="212"/>
      <c r="J243" s="212"/>
      <c r="K243" s="212"/>
      <c r="L243" s="212"/>
      <c r="M243" s="212"/>
      <c r="N243" s="212"/>
      <c r="O243" s="299"/>
      <c r="P243" s="299"/>
      <c r="Q243" s="299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  <c r="AH243" s="248"/>
      <c r="AI243" s="273"/>
      <c r="AJ243" s="273"/>
      <c r="AK243" s="313"/>
      <c r="AL243" s="281"/>
      <c r="AM243" s="281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  <c r="BI243" s="212"/>
      <c r="BJ243" s="212"/>
    </row>
    <row r="244" spans="1:62" ht="13.5" customHeight="1">
      <c r="A244" s="212"/>
      <c r="B244" s="212"/>
      <c r="C244" s="212"/>
      <c r="D244" s="212"/>
      <c r="E244" s="212"/>
      <c r="F244" s="212"/>
      <c r="G244" s="212"/>
      <c r="H244" s="212"/>
      <c r="I244" s="212"/>
      <c r="J244" s="212"/>
      <c r="K244" s="212"/>
      <c r="L244" s="212"/>
      <c r="M244" s="212"/>
      <c r="N244" s="212"/>
      <c r="O244" s="299"/>
      <c r="P244" s="299"/>
      <c r="Q244" s="299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  <c r="AH244" s="248"/>
      <c r="AI244" s="273"/>
      <c r="AJ244" s="273"/>
      <c r="AK244" s="313"/>
      <c r="AL244" s="281"/>
      <c r="AM244" s="281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  <c r="BI244" s="212"/>
      <c r="BJ244" s="212"/>
    </row>
    <row r="245" spans="1:62" ht="13.5" customHeight="1">
      <c r="A245" s="212"/>
      <c r="B245" s="212"/>
      <c r="C245" s="212"/>
      <c r="D245" s="212"/>
      <c r="E245" s="212"/>
      <c r="F245" s="212"/>
      <c r="G245" s="212"/>
      <c r="H245" s="212"/>
      <c r="I245" s="212"/>
      <c r="J245" s="212"/>
      <c r="K245" s="212"/>
      <c r="L245" s="212"/>
      <c r="M245" s="212"/>
      <c r="N245" s="212"/>
      <c r="O245" s="299"/>
      <c r="P245" s="299"/>
      <c r="Q245" s="299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  <c r="AH245" s="248"/>
      <c r="AI245" s="273"/>
      <c r="AJ245" s="273"/>
      <c r="AK245" s="313"/>
      <c r="AL245" s="281"/>
      <c r="AM245" s="281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  <c r="BI245" s="212"/>
      <c r="BJ245" s="212"/>
    </row>
    <row r="246" spans="1:62" ht="13.5" customHeight="1">
      <c r="A246" s="212"/>
      <c r="B246" s="212"/>
      <c r="C246" s="212"/>
      <c r="D246" s="212"/>
      <c r="E246" s="212"/>
      <c r="F246" s="212"/>
      <c r="G246" s="212"/>
      <c r="H246" s="212"/>
      <c r="I246" s="212"/>
      <c r="J246" s="212"/>
      <c r="K246" s="212"/>
      <c r="L246" s="212"/>
      <c r="M246" s="212"/>
      <c r="N246" s="212"/>
      <c r="O246" s="299"/>
      <c r="P246" s="299"/>
      <c r="Q246" s="299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  <c r="AH246" s="248"/>
      <c r="AI246" s="273"/>
      <c r="AJ246" s="273"/>
      <c r="AK246" s="313"/>
      <c r="AL246" s="281"/>
      <c r="AM246" s="281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  <c r="BI246" s="212"/>
      <c r="BJ246" s="212"/>
    </row>
    <row r="247" spans="1:62" ht="13.5" customHeight="1">
      <c r="A247" s="212"/>
      <c r="B247" s="212"/>
      <c r="C247" s="212"/>
      <c r="D247" s="212"/>
      <c r="E247" s="212"/>
      <c r="F247" s="212"/>
      <c r="G247" s="212"/>
      <c r="H247" s="212"/>
      <c r="I247" s="212"/>
      <c r="J247" s="212"/>
      <c r="K247" s="212"/>
      <c r="L247" s="212"/>
      <c r="M247" s="212"/>
      <c r="N247" s="212"/>
      <c r="O247" s="299"/>
      <c r="P247" s="299"/>
      <c r="Q247" s="299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  <c r="AH247" s="248"/>
      <c r="AI247" s="273"/>
      <c r="AJ247" s="273"/>
      <c r="AK247" s="313"/>
      <c r="AL247" s="281"/>
      <c r="AM247" s="281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  <c r="BI247" s="212"/>
      <c r="BJ247" s="212"/>
    </row>
    <row r="248" spans="1:62" ht="13.5" customHeight="1">
      <c r="A248" s="212"/>
      <c r="B248" s="212"/>
      <c r="C248" s="212"/>
      <c r="D248" s="212"/>
      <c r="E248" s="212"/>
      <c r="F248" s="212"/>
      <c r="G248" s="212"/>
      <c r="H248" s="212"/>
      <c r="I248" s="212"/>
      <c r="J248" s="212"/>
      <c r="K248" s="212"/>
      <c r="L248" s="212"/>
      <c r="M248" s="212"/>
      <c r="N248" s="212"/>
      <c r="O248" s="299"/>
      <c r="P248" s="299"/>
      <c r="Q248" s="299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  <c r="AH248" s="248"/>
      <c r="AI248" s="273"/>
      <c r="AJ248" s="273"/>
      <c r="AK248" s="313"/>
      <c r="AL248" s="281"/>
      <c r="AM248" s="281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  <c r="BI248" s="212"/>
      <c r="BJ248" s="212"/>
    </row>
    <row r="249" spans="1:62" ht="13.5" customHeight="1">
      <c r="A249" s="212"/>
      <c r="B249" s="212"/>
      <c r="C249" s="212"/>
      <c r="D249" s="212"/>
      <c r="E249" s="212"/>
      <c r="F249" s="212"/>
      <c r="G249" s="212"/>
      <c r="H249" s="212"/>
      <c r="I249" s="212"/>
      <c r="J249" s="212"/>
      <c r="K249" s="212"/>
      <c r="L249" s="212"/>
      <c r="M249" s="212"/>
      <c r="N249" s="212"/>
      <c r="O249" s="299"/>
      <c r="P249" s="299"/>
      <c r="Q249" s="299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  <c r="AH249" s="248"/>
      <c r="AI249" s="273"/>
      <c r="AJ249" s="273"/>
      <c r="AK249" s="313"/>
      <c r="AL249" s="281"/>
      <c r="AM249" s="281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  <c r="BI249" s="212"/>
      <c r="BJ249" s="212"/>
    </row>
    <row r="250" spans="1:62" ht="13.5" customHeight="1">
      <c r="A250" s="212"/>
      <c r="B250" s="212"/>
      <c r="C250" s="212"/>
      <c r="D250" s="212"/>
      <c r="E250" s="212"/>
      <c r="F250" s="212"/>
      <c r="G250" s="212"/>
      <c r="H250" s="212"/>
      <c r="I250" s="212"/>
      <c r="J250" s="212"/>
      <c r="K250" s="212"/>
      <c r="L250" s="212"/>
      <c r="M250" s="212"/>
      <c r="N250" s="212"/>
      <c r="O250" s="299"/>
      <c r="P250" s="299"/>
      <c r="Q250" s="299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  <c r="AH250" s="248"/>
      <c r="AI250" s="273"/>
      <c r="AJ250" s="273"/>
      <c r="AK250" s="313"/>
      <c r="AL250" s="281"/>
      <c r="AM250" s="281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  <c r="BI250" s="212"/>
      <c r="BJ250" s="212"/>
    </row>
    <row r="251" spans="1:62" ht="13.5" customHeight="1">
      <c r="A251" s="212"/>
      <c r="B251" s="212"/>
      <c r="C251" s="212"/>
      <c r="D251" s="212"/>
      <c r="E251" s="212"/>
      <c r="F251" s="212"/>
      <c r="G251" s="212"/>
      <c r="H251" s="212"/>
      <c r="I251" s="212"/>
      <c r="J251" s="212"/>
      <c r="K251" s="212"/>
      <c r="L251" s="212"/>
      <c r="M251" s="212"/>
      <c r="N251" s="212"/>
      <c r="O251" s="299"/>
      <c r="P251" s="299"/>
      <c r="Q251" s="299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  <c r="AH251" s="248"/>
      <c r="AI251" s="273"/>
      <c r="AJ251" s="273"/>
      <c r="AK251" s="313"/>
      <c r="AL251" s="281"/>
      <c r="AM251" s="281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  <c r="BI251" s="212"/>
      <c r="BJ251" s="212"/>
    </row>
    <row r="252" spans="1:62" ht="13.5" customHeight="1">
      <c r="A252" s="212"/>
      <c r="B252" s="212"/>
      <c r="C252" s="212"/>
      <c r="D252" s="212"/>
      <c r="E252" s="212"/>
      <c r="F252" s="212"/>
      <c r="G252" s="212"/>
      <c r="H252" s="212"/>
      <c r="I252" s="212"/>
      <c r="J252" s="212"/>
      <c r="K252" s="212"/>
      <c r="L252" s="212"/>
      <c r="M252" s="212"/>
      <c r="N252" s="212"/>
      <c r="O252" s="299"/>
      <c r="P252" s="299"/>
      <c r="Q252" s="299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  <c r="AH252" s="248"/>
      <c r="AI252" s="273"/>
      <c r="AJ252" s="273"/>
      <c r="AK252" s="313"/>
      <c r="AL252" s="281"/>
      <c r="AM252" s="281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  <c r="BI252" s="212"/>
      <c r="BJ252" s="212"/>
    </row>
    <row r="253" spans="1:62" ht="13.5" customHeight="1">
      <c r="A253" s="212"/>
      <c r="B253" s="212"/>
      <c r="C253" s="212"/>
      <c r="D253" s="212"/>
      <c r="E253" s="212"/>
      <c r="F253" s="212"/>
      <c r="G253" s="212"/>
      <c r="H253" s="212"/>
      <c r="I253" s="212"/>
      <c r="J253" s="212"/>
      <c r="K253" s="212"/>
      <c r="L253" s="212"/>
      <c r="M253" s="212"/>
      <c r="N253" s="212"/>
      <c r="O253" s="299"/>
      <c r="P253" s="299"/>
      <c r="Q253" s="299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  <c r="AH253" s="248"/>
      <c r="AI253" s="273"/>
      <c r="AJ253" s="273"/>
      <c r="AK253" s="313"/>
      <c r="AL253" s="281"/>
      <c r="AM253" s="281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  <c r="BI253" s="212"/>
      <c r="BJ253" s="212"/>
    </row>
    <row r="254" spans="1:62" ht="13.5" customHeight="1">
      <c r="A254" s="212"/>
      <c r="B254" s="212"/>
      <c r="C254" s="212"/>
      <c r="D254" s="212"/>
      <c r="E254" s="212"/>
      <c r="F254" s="212"/>
      <c r="G254" s="212"/>
      <c r="H254" s="212"/>
      <c r="I254" s="212"/>
      <c r="J254" s="212"/>
      <c r="K254" s="212"/>
      <c r="L254" s="212"/>
      <c r="M254" s="212"/>
      <c r="N254" s="212"/>
      <c r="O254" s="299"/>
      <c r="P254" s="299"/>
      <c r="Q254" s="299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  <c r="AH254" s="248"/>
      <c r="AI254" s="273"/>
      <c r="AJ254" s="273"/>
      <c r="AK254" s="313"/>
      <c r="AL254" s="281"/>
      <c r="AM254" s="281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  <c r="BI254" s="212"/>
      <c r="BJ254" s="212"/>
    </row>
    <row r="255" spans="1:62" ht="13.5" customHeight="1">
      <c r="A255" s="212"/>
      <c r="B255" s="212"/>
      <c r="C255" s="212"/>
      <c r="D255" s="212"/>
      <c r="E255" s="212"/>
      <c r="F255" s="212"/>
      <c r="G255" s="212"/>
      <c r="H255" s="212"/>
      <c r="I255" s="212"/>
      <c r="J255" s="212"/>
      <c r="K255" s="212"/>
      <c r="L255" s="212"/>
      <c r="M255" s="212"/>
      <c r="N255" s="212"/>
      <c r="O255" s="299"/>
      <c r="P255" s="299"/>
      <c r="Q255" s="299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  <c r="AH255" s="248"/>
      <c r="AI255" s="273"/>
      <c r="AJ255" s="273"/>
      <c r="AK255" s="313"/>
      <c r="AL255" s="281"/>
      <c r="AM255" s="281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  <c r="BI255" s="212"/>
      <c r="BJ255" s="212"/>
    </row>
    <row r="256" spans="1:62" ht="13.5" customHeight="1">
      <c r="A256" s="212"/>
      <c r="B256" s="212"/>
      <c r="C256" s="212"/>
      <c r="D256" s="212"/>
      <c r="E256" s="212"/>
      <c r="F256" s="212"/>
      <c r="G256" s="212"/>
      <c r="H256" s="212"/>
      <c r="I256" s="212"/>
      <c r="J256" s="212"/>
      <c r="K256" s="212"/>
      <c r="L256" s="212"/>
      <c r="M256" s="212"/>
      <c r="N256" s="212"/>
      <c r="O256" s="299"/>
      <c r="P256" s="299"/>
      <c r="Q256" s="299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  <c r="AH256" s="248"/>
      <c r="AI256" s="273"/>
      <c r="AJ256" s="273"/>
      <c r="AK256" s="313"/>
      <c r="AL256" s="281"/>
      <c r="AM256" s="281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  <c r="BI256" s="212"/>
      <c r="BJ256" s="212"/>
    </row>
    <row r="257" spans="1:62" ht="13.5" customHeight="1">
      <c r="A257" s="212"/>
      <c r="B257" s="212"/>
      <c r="C257" s="212"/>
      <c r="D257" s="212"/>
      <c r="E257" s="212"/>
      <c r="F257" s="212"/>
      <c r="G257" s="212"/>
      <c r="H257" s="212"/>
      <c r="I257" s="212"/>
      <c r="J257" s="212"/>
      <c r="K257" s="212"/>
      <c r="L257" s="212"/>
      <c r="M257" s="212"/>
      <c r="N257" s="212"/>
      <c r="O257" s="299"/>
      <c r="P257" s="299"/>
      <c r="Q257" s="299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  <c r="AH257" s="248"/>
      <c r="AI257" s="273"/>
      <c r="AJ257" s="273"/>
      <c r="AK257" s="313"/>
      <c r="AL257" s="281"/>
      <c r="AM257" s="281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  <c r="BI257" s="212"/>
      <c r="BJ257" s="212"/>
    </row>
    <row r="258" spans="1:62" ht="13.5" customHeight="1">
      <c r="A258" s="212"/>
      <c r="B258" s="212"/>
      <c r="C258" s="212"/>
      <c r="D258" s="212"/>
      <c r="E258" s="212"/>
      <c r="F258" s="212"/>
      <c r="G258" s="212"/>
      <c r="H258" s="212"/>
      <c r="I258" s="212"/>
      <c r="J258" s="212"/>
      <c r="K258" s="212"/>
      <c r="L258" s="212"/>
      <c r="M258" s="212"/>
      <c r="N258" s="212"/>
      <c r="O258" s="299"/>
      <c r="P258" s="299"/>
      <c r="Q258" s="299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  <c r="AH258" s="248"/>
      <c r="AI258" s="273"/>
      <c r="AJ258" s="273"/>
      <c r="AK258" s="313"/>
      <c r="AL258" s="281"/>
      <c r="AM258" s="281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  <c r="BI258" s="212"/>
      <c r="BJ258" s="212"/>
    </row>
    <row r="259" spans="1:62" ht="13.5" customHeight="1">
      <c r="A259" s="212"/>
      <c r="B259" s="212"/>
      <c r="C259" s="212"/>
      <c r="D259" s="212"/>
      <c r="E259" s="212"/>
      <c r="F259" s="212"/>
      <c r="G259" s="212"/>
      <c r="H259" s="212"/>
      <c r="I259" s="212"/>
      <c r="J259" s="212"/>
      <c r="K259" s="212"/>
      <c r="L259" s="212"/>
      <c r="M259" s="212"/>
      <c r="N259" s="212"/>
      <c r="O259" s="299"/>
      <c r="P259" s="299"/>
      <c r="Q259" s="299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  <c r="AH259" s="248"/>
      <c r="AI259" s="273"/>
      <c r="AJ259" s="273"/>
      <c r="AK259" s="313"/>
      <c r="AL259" s="281"/>
      <c r="AM259" s="281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  <c r="BI259" s="212"/>
      <c r="BJ259" s="212"/>
    </row>
    <row r="260" spans="1:62" ht="13.5" customHeight="1">
      <c r="A260" s="212"/>
      <c r="B260" s="212"/>
      <c r="C260" s="212"/>
      <c r="D260" s="212"/>
      <c r="E260" s="212"/>
      <c r="F260" s="212"/>
      <c r="G260" s="212"/>
      <c r="H260" s="212"/>
      <c r="I260" s="212"/>
      <c r="J260" s="212"/>
      <c r="K260" s="212"/>
      <c r="L260" s="212"/>
      <c r="M260" s="212"/>
      <c r="N260" s="212"/>
      <c r="O260" s="299"/>
      <c r="P260" s="299"/>
      <c r="Q260" s="299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  <c r="AH260" s="248"/>
      <c r="AI260" s="273"/>
      <c r="AJ260" s="273"/>
      <c r="AK260" s="313"/>
      <c r="AL260" s="281"/>
      <c r="AM260" s="281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  <c r="BI260" s="212"/>
      <c r="BJ260" s="212"/>
    </row>
    <row r="261" spans="1:62" ht="13.5" customHeight="1">
      <c r="A261" s="212"/>
      <c r="B261" s="212"/>
      <c r="C261" s="212"/>
      <c r="D261" s="212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99"/>
      <c r="P261" s="299"/>
      <c r="Q261" s="299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  <c r="AH261" s="248"/>
      <c r="AI261" s="273"/>
      <c r="AJ261" s="273"/>
      <c r="AK261" s="313"/>
      <c r="AL261" s="281"/>
      <c r="AM261" s="281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  <c r="BI261" s="212"/>
      <c r="BJ261" s="212"/>
    </row>
    <row r="262" spans="1:62" ht="13.5" customHeight="1">
      <c r="A262" s="212"/>
      <c r="B262" s="212"/>
      <c r="C262" s="212"/>
      <c r="D262" s="212"/>
      <c r="E262" s="212"/>
      <c r="F262" s="212"/>
      <c r="G262" s="212"/>
      <c r="H262" s="212"/>
      <c r="I262" s="212"/>
      <c r="J262" s="212"/>
      <c r="K262" s="212"/>
      <c r="L262" s="212"/>
      <c r="M262" s="212"/>
      <c r="N262" s="212"/>
      <c r="O262" s="299"/>
      <c r="P262" s="299"/>
      <c r="Q262" s="299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  <c r="AH262" s="248"/>
      <c r="AI262" s="273"/>
      <c r="AJ262" s="273"/>
      <c r="AK262" s="313"/>
      <c r="AL262" s="281"/>
      <c r="AM262" s="281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  <c r="BI262" s="212"/>
      <c r="BJ262" s="212"/>
    </row>
    <row r="263" spans="1:62" ht="13.5" customHeight="1">
      <c r="A263" s="212"/>
      <c r="B263" s="212"/>
      <c r="C263" s="212"/>
      <c r="D263" s="212"/>
      <c r="E263" s="212"/>
      <c r="F263" s="212"/>
      <c r="G263" s="212"/>
      <c r="H263" s="212"/>
      <c r="I263" s="212"/>
      <c r="J263" s="212"/>
      <c r="K263" s="212"/>
      <c r="L263" s="212"/>
      <c r="M263" s="212"/>
      <c r="N263" s="212"/>
      <c r="O263" s="299"/>
      <c r="P263" s="299"/>
      <c r="Q263" s="299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  <c r="AH263" s="248"/>
      <c r="AI263" s="273"/>
      <c r="AJ263" s="273"/>
      <c r="AK263" s="313"/>
      <c r="AL263" s="281"/>
      <c r="AM263" s="281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  <c r="BI263" s="212"/>
      <c r="BJ263" s="212"/>
    </row>
    <row r="264" spans="1:62" ht="13.5" customHeight="1">
      <c r="A264" s="212"/>
      <c r="B264" s="212"/>
      <c r="C264" s="212"/>
      <c r="D264" s="212"/>
      <c r="E264" s="212"/>
      <c r="F264" s="212"/>
      <c r="G264" s="212"/>
      <c r="H264" s="212"/>
      <c r="I264" s="212"/>
      <c r="J264" s="212"/>
      <c r="K264" s="212"/>
      <c r="L264" s="212"/>
      <c r="M264" s="212"/>
      <c r="N264" s="212"/>
      <c r="O264" s="299"/>
      <c r="P264" s="299"/>
      <c r="Q264" s="299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  <c r="AH264" s="248"/>
      <c r="AI264" s="273"/>
      <c r="AJ264" s="273"/>
      <c r="AK264" s="313"/>
      <c r="AL264" s="281"/>
      <c r="AM264" s="281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  <c r="BI264" s="212"/>
      <c r="BJ264" s="212"/>
    </row>
    <row r="265" spans="1:62" ht="13.5" customHeight="1">
      <c r="A265" s="212"/>
      <c r="B265" s="212"/>
      <c r="C265" s="212"/>
      <c r="D265" s="212"/>
      <c r="E265" s="212"/>
      <c r="F265" s="212"/>
      <c r="G265" s="212"/>
      <c r="H265" s="212"/>
      <c r="I265" s="212"/>
      <c r="J265" s="212"/>
      <c r="K265" s="212"/>
      <c r="L265" s="212"/>
      <c r="M265" s="212"/>
      <c r="N265" s="212"/>
      <c r="O265" s="299"/>
      <c r="P265" s="299"/>
      <c r="Q265" s="299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  <c r="AH265" s="248"/>
      <c r="AI265" s="273"/>
      <c r="AJ265" s="273"/>
      <c r="AK265" s="313"/>
      <c r="AL265" s="281"/>
      <c r="AM265" s="281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  <c r="BI265" s="212"/>
      <c r="BJ265" s="212"/>
    </row>
    <row r="266" spans="1:62" ht="13.5" customHeight="1">
      <c r="A266" s="212"/>
      <c r="B266" s="212"/>
      <c r="C266" s="212"/>
      <c r="D266" s="212"/>
      <c r="E266" s="212"/>
      <c r="F266" s="212"/>
      <c r="G266" s="212"/>
      <c r="H266" s="212"/>
      <c r="I266" s="212"/>
      <c r="J266" s="212"/>
      <c r="K266" s="212"/>
      <c r="L266" s="212"/>
      <c r="M266" s="212"/>
      <c r="N266" s="212"/>
      <c r="O266" s="299"/>
      <c r="P266" s="299"/>
      <c r="Q266" s="299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  <c r="AH266" s="248"/>
      <c r="AI266" s="273"/>
      <c r="AJ266" s="273"/>
      <c r="AK266" s="313"/>
      <c r="AL266" s="281"/>
      <c r="AM266" s="281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  <c r="BI266" s="212"/>
      <c r="BJ266" s="212"/>
    </row>
    <row r="267" spans="1:62" ht="13.5" customHeight="1">
      <c r="A267" s="212"/>
      <c r="B267" s="212"/>
      <c r="C267" s="212"/>
      <c r="D267" s="212"/>
      <c r="E267" s="212"/>
      <c r="F267" s="212"/>
      <c r="G267" s="212"/>
      <c r="H267" s="212"/>
      <c r="I267" s="212"/>
      <c r="J267" s="212"/>
      <c r="K267" s="212"/>
      <c r="L267" s="212"/>
      <c r="M267" s="212"/>
      <c r="N267" s="212"/>
      <c r="O267" s="299"/>
      <c r="P267" s="299"/>
      <c r="Q267" s="299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  <c r="AH267" s="248"/>
      <c r="AI267" s="273"/>
      <c r="AJ267" s="273"/>
      <c r="AK267" s="313"/>
      <c r="AL267" s="281"/>
      <c r="AM267" s="281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  <c r="BI267" s="212"/>
      <c r="BJ267" s="212"/>
    </row>
    <row r="268" spans="1:62" ht="13.5" customHeight="1">
      <c r="A268" s="212"/>
      <c r="B268" s="212"/>
      <c r="C268" s="212"/>
      <c r="D268" s="212"/>
      <c r="E268" s="212"/>
      <c r="F268" s="212"/>
      <c r="G268" s="212"/>
      <c r="H268" s="212"/>
      <c r="I268" s="212"/>
      <c r="J268" s="212"/>
      <c r="K268" s="212"/>
      <c r="L268" s="212"/>
      <c r="M268" s="212"/>
      <c r="N268" s="212"/>
      <c r="O268" s="299"/>
      <c r="P268" s="299"/>
      <c r="Q268" s="299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  <c r="AH268" s="248"/>
      <c r="AI268" s="273"/>
      <c r="AJ268" s="273"/>
      <c r="AK268" s="313"/>
      <c r="AL268" s="281"/>
      <c r="AM268" s="281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  <c r="BI268" s="212"/>
      <c r="BJ268" s="212"/>
    </row>
    <row r="269" spans="1:62" ht="13.5" customHeight="1">
      <c r="A269" s="212"/>
      <c r="B269" s="212"/>
      <c r="C269" s="212"/>
      <c r="D269" s="212"/>
      <c r="E269" s="212"/>
      <c r="F269" s="212"/>
      <c r="G269" s="212"/>
      <c r="H269" s="212"/>
      <c r="I269" s="212"/>
      <c r="J269" s="212"/>
      <c r="K269" s="212"/>
      <c r="L269" s="212"/>
      <c r="M269" s="212"/>
      <c r="N269" s="212"/>
      <c r="O269" s="299"/>
      <c r="P269" s="299"/>
      <c r="Q269" s="299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  <c r="AH269" s="248"/>
      <c r="AI269" s="273"/>
      <c r="AJ269" s="273"/>
      <c r="AK269" s="313"/>
      <c r="AL269" s="281"/>
      <c r="AM269" s="281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  <c r="BI269" s="212"/>
      <c r="BJ269" s="212"/>
    </row>
    <row r="270" spans="1:62" ht="13.5" customHeight="1">
      <c r="A270" s="212"/>
      <c r="B270" s="212"/>
      <c r="C270" s="212"/>
      <c r="D270" s="212"/>
      <c r="E270" s="212"/>
      <c r="F270" s="212"/>
      <c r="G270" s="212"/>
      <c r="H270" s="212"/>
      <c r="I270" s="212"/>
      <c r="J270" s="212"/>
      <c r="K270" s="212"/>
      <c r="L270" s="212"/>
      <c r="M270" s="212"/>
      <c r="N270" s="212"/>
      <c r="O270" s="299"/>
      <c r="P270" s="299"/>
      <c r="Q270" s="299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  <c r="AH270" s="248"/>
      <c r="AI270" s="273"/>
      <c r="AJ270" s="273"/>
      <c r="AK270" s="313"/>
      <c r="AL270" s="281"/>
      <c r="AM270" s="281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  <c r="BI270" s="212"/>
      <c r="BJ270" s="212"/>
    </row>
    <row r="271" spans="1:62" ht="13.5" customHeight="1">
      <c r="A271" s="212"/>
      <c r="B271" s="212"/>
      <c r="C271" s="212"/>
      <c r="D271" s="212"/>
      <c r="E271" s="212"/>
      <c r="F271" s="212"/>
      <c r="G271" s="212"/>
      <c r="H271" s="212"/>
      <c r="I271" s="212"/>
      <c r="J271" s="212"/>
      <c r="K271" s="212"/>
      <c r="L271" s="212"/>
      <c r="M271" s="212"/>
      <c r="N271" s="212"/>
      <c r="O271" s="299"/>
      <c r="P271" s="299"/>
      <c r="Q271" s="299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  <c r="AH271" s="248"/>
      <c r="AI271" s="273"/>
      <c r="AJ271" s="273"/>
      <c r="AK271" s="313"/>
      <c r="AL271" s="281"/>
      <c r="AM271" s="281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  <c r="BI271" s="212"/>
      <c r="BJ271" s="212"/>
    </row>
    <row r="272" spans="1:62" ht="13.5" customHeight="1">
      <c r="A272" s="212"/>
      <c r="B272" s="212"/>
      <c r="C272" s="212"/>
      <c r="D272" s="212"/>
      <c r="E272" s="212"/>
      <c r="F272" s="212"/>
      <c r="G272" s="212"/>
      <c r="H272" s="212"/>
      <c r="I272" s="212"/>
      <c r="J272" s="212"/>
      <c r="K272" s="212"/>
      <c r="L272" s="212"/>
      <c r="M272" s="212"/>
      <c r="N272" s="212"/>
      <c r="O272" s="299"/>
      <c r="P272" s="299"/>
      <c r="Q272" s="299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  <c r="AH272" s="248"/>
      <c r="AI272" s="273"/>
      <c r="AJ272" s="273"/>
      <c r="AK272" s="313"/>
      <c r="AL272" s="281"/>
      <c r="AM272" s="281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  <c r="BI272" s="212"/>
      <c r="BJ272" s="212"/>
    </row>
    <row r="273" spans="1:62" ht="13.5" customHeight="1">
      <c r="A273" s="212"/>
      <c r="B273" s="212"/>
      <c r="C273" s="212"/>
      <c r="D273" s="212"/>
      <c r="E273" s="212"/>
      <c r="F273" s="212"/>
      <c r="G273" s="212"/>
      <c r="H273" s="212"/>
      <c r="I273" s="212"/>
      <c r="J273" s="212"/>
      <c r="K273" s="212"/>
      <c r="L273" s="212"/>
      <c r="M273" s="212"/>
      <c r="N273" s="212"/>
      <c r="O273" s="299"/>
      <c r="P273" s="299"/>
      <c r="Q273" s="299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  <c r="AH273" s="248"/>
      <c r="AI273" s="273"/>
      <c r="AJ273" s="273"/>
      <c r="AK273" s="313"/>
      <c r="AL273" s="281"/>
      <c r="AM273" s="281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  <c r="BI273" s="212"/>
      <c r="BJ273" s="212"/>
    </row>
    <row r="274" spans="1:62" ht="13.5" customHeight="1">
      <c r="A274" s="212"/>
      <c r="B274" s="212"/>
      <c r="C274" s="212"/>
      <c r="D274" s="212"/>
      <c r="E274" s="212"/>
      <c r="F274" s="212"/>
      <c r="G274" s="212"/>
      <c r="H274" s="212"/>
      <c r="I274" s="212"/>
      <c r="J274" s="212"/>
      <c r="K274" s="212"/>
      <c r="L274" s="212"/>
      <c r="M274" s="212"/>
      <c r="N274" s="212"/>
      <c r="O274" s="299"/>
      <c r="P274" s="299"/>
      <c r="Q274" s="299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  <c r="AH274" s="248"/>
      <c r="AI274" s="273"/>
      <c r="AJ274" s="273"/>
      <c r="AK274" s="313"/>
      <c r="AL274" s="281"/>
      <c r="AM274" s="281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  <c r="BI274" s="212"/>
      <c r="BJ274" s="212"/>
    </row>
    <row r="275" spans="1:62" ht="13.5" customHeight="1">
      <c r="A275" s="212"/>
      <c r="B275" s="212"/>
      <c r="C275" s="212"/>
      <c r="D275" s="212"/>
      <c r="E275" s="212"/>
      <c r="F275" s="212"/>
      <c r="G275" s="212"/>
      <c r="H275" s="212"/>
      <c r="I275" s="212"/>
      <c r="J275" s="212"/>
      <c r="K275" s="212"/>
      <c r="L275" s="212"/>
      <c r="M275" s="212"/>
      <c r="N275" s="212"/>
      <c r="O275" s="299"/>
      <c r="P275" s="299"/>
      <c r="Q275" s="299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  <c r="AH275" s="248"/>
      <c r="AI275" s="273"/>
      <c r="AJ275" s="273"/>
      <c r="AK275" s="313"/>
      <c r="AL275" s="281"/>
      <c r="AM275" s="281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  <c r="BI275" s="212"/>
      <c r="BJ275" s="212"/>
    </row>
    <row r="276" spans="1:62" ht="13.5" customHeight="1">
      <c r="A276" s="212"/>
      <c r="B276" s="212"/>
      <c r="C276" s="212"/>
      <c r="D276" s="212"/>
      <c r="E276" s="212"/>
      <c r="F276" s="212"/>
      <c r="G276" s="212"/>
      <c r="H276" s="212"/>
      <c r="I276" s="212"/>
      <c r="J276" s="212"/>
      <c r="K276" s="212"/>
      <c r="L276" s="212"/>
      <c r="M276" s="212"/>
      <c r="N276" s="212"/>
      <c r="O276" s="299"/>
      <c r="P276" s="299"/>
      <c r="Q276" s="299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  <c r="AH276" s="248"/>
      <c r="AI276" s="273"/>
      <c r="AJ276" s="273"/>
      <c r="AK276" s="313"/>
      <c r="AL276" s="281"/>
      <c r="AM276" s="281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  <c r="BI276" s="212"/>
      <c r="BJ276" s="212"/>
    </row>
    <row r="277" spans="1:62" ht="13.5" customHeight="1">
      <c r="A277" s="212"/>
      <c r="B277" s="212"/>
      <c r="C277" s="212"/>
      <c r="D277" s="212"/>
      <c r="E277" s="212"/>
      <c r="F277" s="212"/>
      <c r="G277" s="212"/>
      <c r="H277" s="212"/>
      <c r="I277" s="212"/>
      <c r="J277" s="212"/>
      <c r="K277" s="212"/>
      <c r="L277" s="212"/>
      <c r="M277" s="212"/>
      <c r="N277" s="212"/>
      <c r="O277" s="299"/>
      <c r="P277" s="299"/>
      <c r="Q277" s="299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  <c r="AH277" s="248"/>
      <c r="AI277" s="273"/>
      <c r="AJ277" s="273"/>
      <c r="AK277" s="313"/>
      <c r="AL277" s="281"/>
      <c r="AM277" s="281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  <c r="BI277" s="212"/>
      <c r="BJ277" s="212"/>
    </row>
    <row r="278" spans="1:62" ht="13.5" customHeight="1">
      <c r="A278" s="212"/>
      <c r="B278" s="212"/>
      <c r="C278" s="212"/>
      <c r="D278" s="212"/>
      <c r="E278" s="212"/>
      <c r="F278" s="212"/>
      <c r="G278" s="212"/>
      <c r="H278" s="212"/>
      <c r="I278" s="212"/>
      <c r="J278" s="212"/>
      <c r="K278" s="212"/>
      <c r="L278" s="212"/>
      <c r="M278" s="212"/>
      <c r="N278" s="212"/>
      <c r="O278" s="299"/>
      <c r="P278" s="299"/>
      <c r="Q278" s="299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  <c r="AH278" s="248"/>
      <c r="AI278" s="273"/>
      <c r="AJ278" s="273"/>
      <c r="AK278" s="313"/>
      <c r="AL278" s="281"/>
      <c r="AM278" s="281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  <c r="BI278" s="212"/>
      <c r="BJ278" s="212"/>
    </row>
    <row r="279" spans="1:62" ht="13.5" customHeight="1">
      <c r="A279" s="212"/>
      <c r="B279" s="212"/>
      <c r="C279" s="212"/>
      <c r="D279" s="212"/>
      <c r="E279" s="212"/>
      <c r="F279" s="212"/>
      <c r="G279" s="212"/>
      <c r="H279" s="212"/>
      <c r="I279" s="212"/>
      <c r="J279" s="212"/>
      <c r="K279" s="212"/>
      <c r="L279" s="212"/>
      <c r="M279" s="212"/>
      <c r="N279" s="212"/>
      <c r="O279" s="299"/>
      <c r="P279" s="299"/>
      <c r="Q279" s="299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  <c r="AH279" s="248"/>
      <c r="AI279" s="273"/>
      <c r="AJ279" s="273"/>
      <c r="AK279" s="313"/>
      <c r="AL279" s="281"/>
      <c r="AM279" s="281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  <c r="BI279" s="212"/>
      <c r="BJ279" s="212"/>
    </row>
    <row r="280" spans="1:62" ht="13.5" customHeight="1">
      <c r="A280" s="212"/>
      <c r="B280" s="212"/>
      <c r="C280" s="212"/>
      <c r="D280" s="212"/>
      <c r="E280" s="212"/>
      <c r="F280" s="212"/>
      <c r="G280" s="212"/>
      <c r="H280" s="212"/>
      <c r="I280" s="212"/>
      <c r="J280" s="212"/>
      <c r="K280" s="212"/>
      <c r="L280" s="212"/>
      <c r="M280" s="212"/>
      <c r="N280" s="212"/>
      <c r="O280" s="299"/>
      <c r="P280" s="299"/>
      <c r="Q280" s="299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  <c r="AH280" s="248"/>
      <c r="AI280" s="273"/>
      <c r="AJ280" s="273"/>
      <c r="AK280" s="313"/>
      <c r="AL280" s="281"/>
      <c r="AM280" s="281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  <c r="BI280" s="212"/>
      <c r="BJ280" s="212"/>
    </row>
    <row r="281" spans="1:62" ht="13.5" customHeight="1">
      <c r="A281" s="212"/>
      <c r="B281" s="212"/>
      <c r="C281" s="212"/>
      <c r="D281" s="212"/>
      <c r="E281" s="212"/>
      <c r="F281" s="212"/>
      <c r="G281" s="212"/>
      <c r="H281" s="212"/>
      <c r="I281" s="212"/>
      <c r="J281" s="212"/>
      <c r="K281" s="212"/>
      <c r="L281" s="212"/>
      <c r="M281" s="212"/>
      <c r="N281" s="212"/>
      <c r="O281" s="299"/>
      <c r="P281" s="299"/>
      <c r="Q281" s="299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  <c r="AH281" s="248"/>
      <c r="AI281" s="273"/>
      <c r="AJ281" s="273"/>
      <c r="AK281" s="313"/>
      <c r="AL281" s="281"/>
      <c r="AM281" s="281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  <c r="BI281" s="212"/>
      <c r="BJ281" s="212"/>
    </row>
    <row r="282" spans="1:62" ht="13.5" customHeight="1">
      <c r="A282" s="212"/>
      <c r="B282" s="212"/>
      <c r="C282" s="212"/>
      <c r="D282" s="212"/>
      <c r="E282" s="212"/>
      <c r="F282" s="212"/>
      <c r="G282" s="212"/>
      <c r="H282" s="212"/>
      <c r="I282" s="212"/>
      <c r="J282" s="212"/>
      <c r="K282" s="212"/>
      <c r="L282" s="212"/>
      <c r="M282" s="212"/>
      <c r="N282" s="212"/>
      <c r="O282" s="299"/>
      <c r="P282" s="299"/>
      <c r="Q282" s="299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  <c r="AH282" s="248"/>
      <c r="AI282" s="273"/>
      <c r="AJ282" s="273"/>
      <c r="AK282" s="313"/>
      <c r="AL282" s="281"/>
      <c r="AM282" s="281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  <c r="BI282" s="212"/>
      <c r="BJ282" s="212"/>
    </row>
    <row r="283" spans="1:62" ht="13.5" customHeight="1">
      <c r="A283" s="212"/>
      <c r="B283" s="212"/>
      <c r="C283" s="212"/>
      <c r="D283" s="212"/>
      <c r="E283" s="212"/>
      <c r="F283" s="212"/>
      <c r="G283" s="212"/>
      <c r="H283" s="212"/>
      <c r="I283" s="212"/>
      <c r="J283" s="212"/>
      <c r="K283" s="212"/>
      <c r="L283" s="212"/>
      <c r="M283" s="212"/>
      <c r="N283" s="212"/>
      <c r="O283" s="299"/>
      <c r="P283" s="299"/>
      <c r="Q283" s="299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  <c r="AH283" s="248"/>
      <c r="AI283" s="273"/>
      <c r="AJ283" s="273"/>
      <c r="AK283" s="313"/>
      <c r="AL283" s="281"/>
      <c r="AM283" s="281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  <c r="BI283" s="212"/>
      <c r="BJ283" s="212"/>
    </row>
    <row r="284" spans="1:62" ht="13.5" customHeight="1">
      <c r="A284" s="212"/>
      <c r="B284" s="212"/>
      <c r="C284" s="212"/>
      <c r="D284" s="212"/>
      <c r="E284" s="212"/>
      <c r="F284" s="212"/>
      <c r="G284" s="212"/>
      <c r="H284" s="212"/>
      <c r="I284" s="212"/>
      <c r="J284" s="212"/>
      <c r="K284" s="212"/>
      <c r="L284" s="212"/>
      <c r="M284" s="212"/>
      <c r="N284" s="212"/>
      <c r="O284" s="299"/>
      <c r="P284" s="299"/>
      <c r="Q284" s="299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  <c r="AH284" s="248"/>
      <c r="AI284" s="273"/>
      <c r="AJ284" s="273"/>
      <c r="AK284" s="313"/>
      <c r="AL284" s="281"/>
      <c r="AM284" s="281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  <c r="BI284" s="212"/>
      <c r="BJ284" s="212"/>
    </row>
    <row r="285" spans="1:62" ht="13.5" customHeight="1">
      <c r="A285" s="212"/>
      <c r="B285" s="212"/>
      <c r="C285" s="212"/>
      <c r="D285" s="212"/>
      <c r="E285" s="212"/>
      <c r="F285" s="212"/>
      <c r="G285" s="212"/>
      <c r="H285" s="212"/>
      <c r="I285" s="212"/>
      <c r="J285" s="212"/>
      <c r="K285" s="212"/>
      <c r="L285" s="212"/>
      <c r="M285" s="212"/>
      <c r="N285" s="212"/>
      <c r="O285" s="299"/>
      <c r="P285" s="299"/>
      <c r="Q285" s="299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  <c r="AH285" s="248"/>
      <c r="AI285" s="273"/>
      <c r="AJ285" s="273"/>
      <c r="AK285" s="313"/>
      <c r="AL285" s="281"/>
      <c r="AM285" s="281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  <c r="BI285" s="212"/>
      <c r="BJ285" s="212"/>
    </row>
    <row r="286" spans="1:62" ht="13.5" customHeight="1">
      <c r="A286" s="212"/>
      <c r="B286" s="212"/>
      <c r="C286" s="212"/>
      <c r="D286" s="212"/>
      <c r="E286" s="212"/>
      <c r="F286" s="212"/>
      <c r="G286" s="212"/>
      <c r="H286" s="212"/>
      <c r="I286" s="212"/>
      <c r="J286" s="212"/>
      <c r="K286" s="212"/>
      <c r="L286" s="212"/>
      <c r="M286" s="212"/>
      <c r="N286" s="212"/>
      <c r="O286" s="299"/>
      <c r="P286" s="299"/>
      <c r="Q286" s="299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  <c r="AH286" s="248"/>
      <c r="AI286" s="273"/>
      <c r="AJ286" s="273"/>
      <c r="AK286" s="313"/>
      <c r="AL286" s="281"/>
      <c r="AM286" s="281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  <c r="BI286" s="212"/>
      <c r="BJ286" s="212"/>
    </row>
    <row r="287" spans="1:62" ht="13.5" customHeight="1">
      <c r="A287" s="212"/>
      <c r="B287" s="212"/>
      <c r="C287" s="212"/>
      <c r="D287" s="212"/>
      <c r="E287" s="212"/>
      <c r="F287" s="212"/>
      <c r="G287" s="212"/>
      <c r="H287" s="212"/>
      <c r="I287" s="212"/>
      <c r="J287" s="212"/>
      <c r="K287" s="212"/>
      <c r="L287" s="212"/>
      <c r="M287" s="212"/>
      <c r="N287" s="212"/>
      <c r="O287" s="299"/>
      <c r="P287" s="299"/>
      <c r="Q287" s="299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  <c r="AH287" s="248"/>
      <c r="AI287" s="273"/>
      <c r="AJ287" s="273"/>
      <c r="AK287" s="313"/>
      <c r="AL287" s="281"/>
      <c r="AM287" s="281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  <c r="BI287" s="212"/>
      <c r="BJ287" s="212"/>
    </row>
    <row r="288" spans="1:62" ht="13.5" customHeight="1">
      <c r="A288" s="212"/>
      <c r="B288" s="212"/>
      <c r="C288" s="212"/>
      <c r="D288" s="212"/>
      <c r="E288" s="212"/>
      <c r="F288" s="212"/>
      <c r="G288" s="212"/>
      <c r="H288" s="212"/>
      <c r="I288" s="212"/>
      <c r="J288" s="212"/>
      <c r="K288" s="212"/>
      <c r="L288" s="212"/>
      <c r="M288" s="212"/>
      <c r="N288" s="212"/>
      <c r="O288" s="299"/>
      <c r="P288" s="299"/>
      <c r="Q288" s="299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  <c r="AH288" s="248"/>
      <c r="AI288" s="273"/>
      <c r="AJ288" s="273"/>
      <c r="AK288" s="313"/>
      <c r="AL288" s="281"/>
      <c r="AM288" s="281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  <c r="BI288" s="212"/>
      <c r="BJ288" s="212"/>
    </row>
    <row r="289" spans="1:62" ht="13.5" customHeight="1">
      <c r="A289" s="212"/>
      <c r="B289" s="212"/>
      <c r="C289" s="212"/>
      <c r="D289" s="212"/>
      <c r="E289" s="212"/>
      <c r="F289" s="212"/>
      <c r="G289" s="212"/>
      <c r="H289" s="212"/>
      <c r="I289" s="212"/>
      <c r="J289" s="212"/>
      <c r="K289" s="212"/>
      <c r="L289" s="212"/>
      <c r="M289" s="212"/>
      <c r="N289" s="212"/>
      <c r="O289" s="299"/>
      <c r="P289" s="299"/>
      <c r="Q289" s="299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  <c r="AH289" s="248"/>
      <c r="AI289" s="273"/>
      <c r="AJ289" s="273"/>
      <c r="AK289" s="313"/>
      <c r="AL289" s="281"/>
      <c r="AM289" s="281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  <c r="BI289" s="212"/>
      <c r="BJ289" s="212"/>
    </row>
    <row r="290" spans="1:62" ht="13.5" customHeight="1">
      <c r="A290" s="212"/>
      <c r="B290" s="212"/>
      <c r="C290" s="212"/>
      <c r="D290" s="212"/>
      <c r="E290" s="212"/>
      <c r="F290" s="212"/>
      <c r="G290" s="212"/>
      <c r="H290" s="212"/>
      <c r="I290" s="212"/>
      <c r="J290" s="212"/>
      <c r="K290" s="212"/>
      <c r="L290" s="212"/>
      <c r="M290" s="212"/>
      <c r="N290" s="212"/>
      <c r="O290" s="299"/>
      <c r="P290" s="299"/>
      <c r="Q290" s="299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  <c r="AH290" s="248"/>
      <c r="AI290" s="273"/>
      <c r="AJ290" s="273"/>
      <c r="AK290" s="313"/>
      <c r="AL290" s="281"/>
      <c r="AM290" s="281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  <c r="BI290" s="212"/>
      <c r="BJ290" s="212"/>
    </row>
    <row r="291" spans="1:62" ht="13.5" customHeight="1">
      <c r="A291" s="212"/>
      <c r="B291" s="212"/>
      <c r="C291" s="212"/>
      <c r="D291" s="212"/>
      <c r="E291" s="212"/>
      <c r="F291" s="212"/>
      <c r="G291" s="212"/>
      <c r="H291" s="212"/>
      <c r="I291" s="212"/>
      <c r="J291" s="212"/>
      <c r="K291" s="212"/>
      <c r="L291" s="212"/>
      <c r="M291" s="212"/>
      <c r="N291" s="212"/>
      <c r="O291" s="299"/>
      <c r="P291" s="299"/>
      <c r="Q291" s="299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  <c r="AH291" s="248"/>
      <c r="AI291" s="273"/>
      <c r="AJ291" s="273"/>
      <c r="AK291" s="313"/>
      <c r="AL291" s="281"/>
      <c r="AM291" s="281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  <c r="BI291" s="212"/>
      <c r="BJ291" s="212"/>
    </row>
    <row r="292" spans="1:62" ht="13.5" customHeight="1">
      <c r="A292" s="212"/>
      <c r="B292" s="212"/>
      <c r="C292" s="212"/>
      <c r="D292" s="212"/>
      <c r="E292" s="212"/>
      <c r="F292" s="212"/>
      <c r="G292" s="212"/>
      <c r="H292" s="212"/>
      <c r="I292" s="212"/>
      <c r="J292" s="212"/>
      <c r="K292" s="212"/>
      <c r="L292" s="212"/>
      <c r="M292" s="212"/>
      <c r="N292" s="212"/>
      <c r="O292" s="299"/>
      <c r="P292" s="299"/>
      <c r="Q292" s="299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  <c r="AH292" s="248"/>
      <c r="AI292" s="273"/>
      <c r="AJ292" s="273"/>
      <c r="AK292" s="313"/>
      <c r="AL292" s="281"/>
      <c r="AM292" s="281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  <c r="BI292" s="212"/>
      <c r="BJ292" s="212"/>
    </row>
    <row r="293" spans="1:62" ht="13.5" customHeight="1">
      <c r="A293" s="212"/>
      <c r="B293" s="212"/>
      <c r="C293" s="212"/>
      <c r="D293" s="212"/>
      <c r="E293" s="212"/>
      <c r="F293" s="212"/>
      <c r="G293" s="212"/>
      <c r="H293" s="212"/>
      <c r="I293" s="212"/>
      <c r="J293" s="212"/>
      <c r="K293" s="212"/>
      <c r="L293" s="212"/>
      <c r="M293" s="212"/>
      <c r="N293" s="212"/>
      <c r="O293" s="299"/>
      <c r="P293" s="299"/>
      <c r="Q293" s="299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  <c r="AH293" s="248"/>
      <c r="AI293" s="273"/>
      <c r="AJ293" s="273"/>
      <c r="AK293" s="313"/>
      <c r="AL293" s="281"/>
      <c r="AM293" s="281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  <c r="BI293" s="212"/>
      <c r="BJ293" s="212"/>
    </row>
    <row r="294" spans="1:62" ht="13.5" customHeight="1">
      <c r="A294" s="212"/>
      <c r="B294" s="212"/>
      <c r="C294" s="212"/>
      <c r="D294" s="212"/>
      <c r="E294" s="212"/>
      <c r="F294" s="212"/>
      <c r="G294" s="212"/>
      <c r="H294" s="212"/>
      <c r="I294" s="212"/>
      <c r="J294" s="212"/>
      <c r="K294" s="212"/>
      <c r="L294" s="212"/>
      <c r="M294" s="212"/>
      <c r="N294" s="212"/>
      <c r="O294" s="299"/>
      <c r="P294" s="299"/>
      <c r="Q294" s="299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  <c r="AH294" s="248"/>
      <c r="AI294" s="273"/>
      <c r="AJ294" s="273"/>
      <c r="AK294" s="313"/>
      <c r="AL294" s="281"/>
      <c r="AM294" s="281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  <c r="BI294" s="212"/>
      <c r="BJ294" s="212"/>
    </row>
    <row r="295" spans="1:62" ht="13.5" customHeight="1">
      <c r="A295" s="212"/>
      <c r="B295" s="212"/>
      <c r="C295" s="212"/>
      <c r="D295" s="212"/>
      <c r="E295" s="212"/>
      <c r="F295" s="212"/>
      <c r="G295" s="212"/>
      <c r="H295" s="212"/>
      <c r="I295" s="212"/>
      <c r="J295" s="212"/>
      <c r="K295" s="212"/>
      <c r="L295" s="212"/>
      <c r="M295" s="212"/>
      <c r="N295" s="212"/>
      <c r="O295" s="299"/>
      <c r="P295" s="299"/>
      <c r="Q295" s="299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  <c r="AH295" s="248"/>
      <c r="AI295" s="273"/>
      <c r="AJ295" s="273"/>
      <c r="AK295" s="313"/>
      <c r="AL295" s="281"/>
      <c r="AM295" s="281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  <c r="BI295" s="212"/>
      <c r="BJ295" s="212"/>
    </row>
    <row r="296" spans="1:62" ht="13.5" customHeight="1">
      <c r="A296" s="212"/>
      <c r="B296" s="212"/>
      <c r="C296" s="212"/>
      <c r="D296" s="212"/>
      <c r="E296" s="212"/>
      <c r="F296" s="212"/>
      <c r="G296" s="212"/>
      <c r="H296" s="212"/>
      <c r="I296" s="212"/>
      <c r="J296" s="212"/>
      <c r="K296" s="212"/>
      <c r="L296" s="212"/>
      <c r="M296" s="212"/>
      <c r="N296" s="212"/>
      <c r="O296" s="299"/>
      <c r="P296" s="299"/>
      <c r="Q296" s="299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  <c r="AH296" s="248"/>
      <c r="AI296" s="273"/>
      <c r="AJ296" s="273"/>
      <c r="AK296" s="313"/>
      <c r="AL296" s="281"/>
      <c r="AM296" s="281"/>
      <c r="AN296" s="212"/>
      <c r="AO296" s="212"/>
      <c r="AP296" s="212"/>
      <c r="AQ296" s="212"/>
      <c r="AR296" s="212"/>
      <c r="AS296" s="212"/>
      <c r="AT296" s="212"/>
      <c r="AU296" s="212"/>
      <c r="AV296" s="212"/>
      <c r="AW296" s="212"/>
      <c r="AX296" s="212"/>
      <c r="AY296" s="212"/>
      <c r="AZ296" s="212"/>
      <c r="BA296" s="212"/>
      <c r="BB296" s="212"/>
      <c r="BC296" s="212"/>
      <c r="BD296" s="212"/>
      <c r="BE296" s="212"/>
      <c r="BF296" s="212"/>
      <c r="BG296" s="212"/>
      <c r="BH296" s="212"/>
      <c r="BI296" s="212"/>
      <c r="BJ296" s="212"/>
    </row>
    <row r="297" spans="1:62" ht="13.5" customHeight="1">
      <c r="A297" s="212"/>
      <c r="B297" s="212"/>
      <c r="C297" s="212"/>
      <c r="D297" s="212"/>
      <c r="E297" s="212"/>
      <c r="F297" s="212"/>
      <c r="G297" s="212"/>
      <c r="H297" s="212"/>
      <c r="I297" s="212"/>
      <c r="J297" s="212"/>
      <c r="K297" s="212"/>
      <c r="L297" s="212"/>
      <c r="M297" s="212"/>
      <c r="N297" s="212"/>
      <c r="O297" s="299"/>
      <c r="P297" s="299"/>
      <c r="Q297" s="299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  <c r="AH297" s="248"/>
      <c r="AI297" s="273"/>
      <c r="AJ297" s="273"/>
      <c r="AK297" s="313"/>
      <c r="AL297" s="281"/>
      <c r="AM297" s="281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  <c r="BI297" s="212"/>
      <c r="BJ297" s="212"/>
    </row>
    <row r="298" spans="1:62" ht="13.5" customHeight="1">
      <c r="A298" s="212"/>
      <c r="B298" s="212"/>
      <c r="C298" s="212"/>
      <c r="D298" s="212"/>
      <c r="E298" s="212"/>
      <c r="F298" s="212"/>
      <c r="G298" s="212"/>
      <c r="H298" s="212"/>
      <c r="I298" s="212"/>
      <c r="J298" s="212"/>
      <c r="K298" s="212"/>
      <c r="L298" s="212"/>
      <c r="M298" s="212"/>
      <c r="N298" s="212"/>
      <c r="O298" s="299"/>
      <c r="P298" s="299"/>
      <c r="Q298" s="299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  <c r="AH298" s="248"/>
      <c r="AI298" s="273"/>
      <c r="AJ298" s="273"/>
      <c r="AK298" s="313"/>
      <c r="AL298" s="281"/>
      <c r="AM298" s="281"/>
      <c r="AN298" s="212"/>
      <c r="AO298" s="212"/>
      <c r="AP298" s="212"/>
      <c r="AQ298" s="212"/>
      <c r="AR298" s="212"/>
      <c r="AS298" s="212"/>
      <c r="AT298" s="212"/>
      <c r="AU298" s="212"/>
      <c r="AV298" s="212"/>
      <c r="AW298" s="212"/>
      <c r="AX298" s="212"/>
      <c r="AY298" s="212"/>
      <c r="AZ298" s="212"/>
      <c r="BA298" s="212"/>
      <c r="BB298" s="212"/>
      <c r="BC298" s="212"/>
      <c r="BD298" s="212"/>
      <c r="BE298" s="212"/>
      <c r="BF298" s="212"/>
      <c r="BG298" s="212"/>
      <c r="BH298" s="212"/>
      <c r="BI298" s="212"/>
      <c r="BJ298" s="212"/>
    </row>
    <row r="299" spans="1:62" ht="13.5" customHeight="1">
      <c r="A299" s="212"/>
      <c r="B299" s="212"/>
      <c r="C299" s="212"/>
      <c r="D299" s="212"/>
      <c r="E299" s="212"/>
      <c r="F299" s="212"/>
      <c r="G299" s="212"/>
      <c r="H299" s="212"/>
      <c r="I299" s="212"/>
      <c r="J299" s="212"/>
      <c r="K299" s="212"/>
      <c r="L299" s="212"/>
      <c r="M299" s="212"/>
      <c r="N299" s="212"/>
      <c r="O299" s="299"/>
      <c r="P299" s="299"/>
      <c r="Q299" s="299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  <c r="AH299" s="248"/>
      <c r="AI299" s="273"/>
      <c r="AJ299" s="273"/>
      <c r="AK299" s="313"/>
      <c r="AL299" s="281"/>
      <c r="AM299" s="281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  <c r="BI299" s="212"/>
      <c r="BJ299" s="212"/>
    </row>
    <row r="300" spans="1:62" ht="13.5" customHeight="1">
      <c r="A300" s="212"/>
      <c r="B300" s="212"/>
      <c r="C300" s="212"/>
      <c r="D300" s="212"/>
      <c r="E300" s="212"/>
      <c r="F300" s="212"/>
      <c r="G300" s="212"/>
      <c r="H300" s="212"/>
      <c r="I300" s="212"/>
      <c r="J300" s="212"/>
      <c r="K300" s="212"/>
      <c r="L300" s="212"/>
      <c r="M300" s="212"/>
      <c r="N300" s="212"/>
      <c r="O300" s="299"/>
      <c r="P300" s="299"/>
      <c r="Q300" s="299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  <c r="AH300" s="248"/>
      <c r="AI300" s="273"/>
      <c r="AJ300" s="273"/>
      <c r="AK300" s="313"/>
      <c r="AL300" s="281"/>
      <c r="AM300" s="281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12"/>
      <c r="BB300" s="212"/>
      <c r="BC300" s="212"/>
      <c r="BD300" s="212"/>
      <c r="BE300" s="212"/>
      <c r="BF300" s="212"/>
      <c r="BG300" s="212"/>
      <c r="BH300" s="212"/>
      <c r="BI300" s="212"/>
      <c r="BJ300" s="212"/>
    </row>
    <row r="301" spans="1:62" ht="13.5" customHeight="1">
      <c r="A301" s="212"/>
      <c r="B301" s="212"/>
      <c r="C301" s="212"/>
      <c r="D301" s="212"/>
      <c r="E301" s="212"/>
      <c r="F301" s="212"/>
      <c r="G301" s="212"/>
      <c r="H301" s="212"/>
      <c r="I301" s="212"/>
      <c r="J301" s="212"/>
      <c r="K301" s="212"/>
      <c r="L301" s="212"/>
      <c r="M301" s="212"/>
      <c r="N301" s="212"/>
      <c r="O301" s="299"/>
      <c r="P301" s="299"/>
      <c r="Q301" s="299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  <c r="AH301" s="248"/>
      <c r="AI301" s="273"/>
      <c r="AJ301" s="273"/>
      <c r="AK301" s="313"/>
      <c r="AL301" s="281"/>
      <c r="AM301" s="281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  <c r="BI301" s="212"/>
      <c r="BJ301" s="212"/>
    </row>
  </sheetData>
  <mergeCells count="480">
    <mergeCell ref="AM1:AM2"/>
    <mergeCell ref="B69:J69"/>
    <mergeCell ref="A3:AN3"/>
    <mergeCell ref="B74:J74"/>
    <mergeCell ref="K74:M74"/>
    <mergeCell ref="O74:R74"/>
    <mergeCell ref="S74:W74"/>
    <mergeCell ref="Z74:AC74"/>
    <mergeCell ref="B72:J72"/>
    <mergeCell ref="K72:M72"/>
    <mergeCell ref="B73:J73"/>
    <mergeCell ref="K73:M73"/>
    <mergeCell ref="B71:J71"/>
    <mergeCell ref="K71:M71"/>
    <mergeCell ref="K68:M68"/>
    <mergeCell ref="K69:M69"/>
    <mergeCell ref="B64:J64"/>
    <mergeCell ref="B65:J65"/>
    <mergeCell ref="B62:J62"/>
    <mergeCell ref="K62:M62"/>
    <mergeCell ref="B63:J63"/>
    <mergeCell ref="K63:M63"/>
    <mergeCell ref="K65:M65"/>
    <mergeCell ref="O64:R64"/>
    <mergeCell ref="B58:J58"/>
    <mergeCell ref="K58:M58"/>
    <mergeCell ref="B59:J59"/>
    <mergeCell ref="Z66:AC66"/>
    <mergeCell ref="O67:R67"/>
    <mergeCell ref="S67:W67"/>
    <mergeCell ref="Z67:AC67"/>
    <mergeCell ref="Z60:AC60"/>
    <mergeCell ref="Z58:AC58"/>
    <mergeCell ref="B60:J60"/>
    <mergeCell ref="K60:M60"/>
    <mergeCell ref="B61:J61"/>
    <mergeCell ref="B66:J66"/>
    <mergeCell ref="K66:M66"/>
    <mergeCell ref="B67:J67"/>
    <mergeCell ref="K67:M67"/>
    <mergeCell ref="K64:N64"/>
    <mergeCell ref="K61:M61"/>
    <mergeCell ref="Z62:AC62"/>
    <mergeCell ref="Z63:AC63"/>
    <mergeCell ref="O62:R62"/>
    <mergeCell ref="S62:W62"/>
    <mergeCell ref="Z64:AC64"/>
    <mergeCell ref="Z61:AC61"/>
    <mergeCell ref="K57:M57"/>
    <mergeCell ref="O65:R65"/>
    <mergeCell ref="S65:W65"/>
    <mergeCell ref="Z65:AC65"/>
    <mergeCell ref="B23:J23"/>
    <mergeCell ref="K23:N23"/>
    <mergeCell ref="K29:M29"/>
    <mergeCell ref="B29:J29"/>
    <mergeCell ref="B28:J28"/>
    <mergeCell ref="K28:M28"/>
    <mergeCell ref="B26:J26"/>
    <mergeCell ref="K26:M26"/>
    <mergeCell ref="B27:J27"/>
    <mergeCell ref="K27:N27"/>
    <mergeCell ref="K59:M59"/>
    <mergeCell ref="B57:J57"/>
    <mergeCell ref="B32:J32"/>
    <mergeCell ref="B33:J33"/>
    <mergeCell ref="B30:J30"/>
    <mergeCell ref="K30:M30"/>
    <mergeCell ref="B31:J31"/>
    <mergeCell ref="B45:J45"/>
    <mergeCell ref="K45:M45"/>
    <mergeCell ref="S63:W63"/>
    <mergeCell ref="K31:M31"/>
    <mergeCell ref="B50:J50"/>
    <mergeCell ref="K50:M50"/>
    <mergeCell ref="B48:J48"/>
    <mergeCell ref="K48:N48"/>
    <mergeCell ref="B49:J49"/>
    <mergeCell ref="K49:M49"/>
    <mergeCell ref="K46:M46"/>
    <mergeCell ref="K47:M47"/>
    <mergeCell ref="B46:J46"/>
    <mergeCell ref="B47:J47"/>
    <mergeCell ref="B44:J44"/>
    <mergeCell ref="K44:M44"/>
    <mergeCell ref="B43:J43"/>
    <mergeCell ref="K10:N10"/>
    <mergeCell ref="B13:J13"/>
    <mergeCell ref="B20:J20"/>
    <mergeCell ref="K20:N20"/>
    <mergeCell ref="B18:J18"/>
    <mergeCell ref="K18:N18"/>
    <mergeCell ref="B19:J19"/>
    <mergeCell ref="K19:N19"/>
    <mergeCell ref="K16:N16"/>
    <mergeCell ref="K17:N17"/>
    <mergeCell ref="B16:J16"/>
    <mergeCell ref="B17:J17"/>
    <mergeCell ref="K14:N14"/>
    <mergeCell ref="B15:J15"/>
    <mergeCell ref="K15:N15"/>
    <mergeCell ref="K11:M11"/>
    <mergeCell ref="K13:N13"/>
    <mergeCell ref="K12:N12"/>
    <mergeCell ref="B11:J11"/>
    <mergeCell ref="B12:J12"/>
    <mergeCell ref="K7:N7"/>
    <mergeCell ref="K8:N8"/>
    <mergeCell ref="B1:J2"/>
    <mergeCell ref="B4:J4"/>
    <mergeCell ref="B7:J7"/>
    <mergeCell ref="B8:J8"/>
    <mergeCell ref="B5:J5"/>
    <mergeCell ref="K5:M5"/>
    <mergeCell ref="B6:J6"/>
    <mergeCell ref="K6:N6"/>
    <mergeCell ref="K1:N2"/>
    <mergeCell ref="K4:N4"/>
    <mergeCell ref="B9:J9"/>
    <mergeCell ref="K9:N9"/>
    <mergeCell ref="B10:J10"/>
    <mergeCell ref="B39:J39"/>
    <mergeCell ref="K39:M39"/>
    <mergeCell ref="B37:J37"/>
    <mergeCell ref="K37:M37"/>
    <mergeCell ref="K42:M42"/>
    <mergeCell ref="B40:J40"/>
    <mergeCell ref="K40:M40"/>
    <mergeCell ref="B41:J41"/>
    <mergeCell ref="K41:M41"/>
    <mergeCell ref="B38:J38"/>
    <mergeCell ref="K38:M38"/>
    <mergeCell ref="B42:J42"/>
    <mergeCell ref="B36:J36"/>
    <mergeCell ref="K36:M36"/>
    <mergeCell ref="B34:J34"/>
    <mergeCell ref="K34:M34"/>
    <mergeCell ref="B35:J35"/>
    <mergeCell ref="K35:M35"/>
    <mergeCell ref="K32:M32"/>
    <mergeCell ref="K33:M33"/>
    <mergeCell ref="B14:J14"/>
    <mergeCell ref="B21:J21"/>
    <mergeCell ref="K21:N21"/>
    <mergeCell ref="B24:J24"/>
    <mergeCell ref="K24:N24"/>
    <mergeCell ref="B25:J25"/>
    <mergeCell ref="B22:J22"/>
    <mergeCell ref="K22:M22"/>
    <mergeCell ref="O106:R106"/>
    <mergeCell ref="O107:R107"/>
    <mergeCell ref="G98:H98"/>
    <mergeCell ref="J98:X98"/>
    <mergeCell ref="B99:E99"/>
    <mergeCell ref="G99:H99"/>
    <mergeCell ref="J99:X99"/>
    <mergeCell ref="B98:E98"/>
    <mergeCell ref="B94:E94"/>
    <mergeCell ref="G94:H94"/>
    <mergeCell ref="J94:X94"/>
    <mergeCell ref="B93:E93"/>
    <mergeCell ref="G93:H93"/>
    <mergeCell ref="O100:R100"/>
    <mergeCell ref="O101:R101"/>
    <mergeCell ref="O102:R102"/>
    <mergeCell ref="O103:R103"/>
    <mergeCell ref="Z80:AC80"/>
    <mergeCell ref="O81:R81"/>
    <mergeCell ref="S81:W81"/>
    <mergeCell ref="O104:R104"/>
    <mergeCell ref="O105:R105"/>
    <mergeCell ref="O95:R95"/>
    <mergeCell ref="O96:R96"/>
    <mergeCell ref="Z88:AC88"/>
    <mergeCell ref="Z89:AC89"/>
    <mergeCell ref="W93:X93"/>
    <mergeCell ref="O86:Q86"/>
    <mergeCell ref="S86:W86"/>
    <mergeCell ref="S87:W87"/>
    <mergeCell ref="Z86:AC86"/>
    <mergeCell ref="Z87:AC87"/>
    <mergeCell ref="K78:M78"/>
    <mergeCell ref="B79:J79"/>
    <mergeCell ref="K79:M79"/>
    <mergeCell ref="S85:W85"/>
    <mergeCell ref="Z85:AC85"/>
    <mergeCell ref="J88:R88"/>
    <mergeCell ref="O79:R79"/>
    <mergeCell ref="S70:W70"/>
    <mergeCell ref="Z70:AC70"/>
    <mergeCell ref="O84:R84"/>
    <mergeCell ref="O85:R85"/>
    <mergeCell ref="Z72:AC72"/>
    <mergeCell ref="O73:R73"/>
    <mergeCell ref="S73:W73"/>
    <mergeCell ref="Z73:AC73"/>
    <mergeCell ref="O70:R70"/>
    <mergeCell ref="O82:R82"/>
    <mergeCell ref="S82:W82"/>
    <mergeCell ref="Z82:AC82"/>
    <mergeCell ref="O83:R83"/>
    <mergeCell ref="S83:W83"/>
    <mergeCell ref="Z83:AC83"/>
    <mergeCell ref="O80:R80"/>
    <mergeCell ref="S80:W80"/>
    <mergeCell ref="B77:J77"/>
    <mergeCell ref="K77:M77"/>
    <mergeCell ref="S77:W77"/>
    <mergeCell ref="Z81:AC81"/>
    <mergeCell ref="O72:R72"/>
    <mergeCell ref="S72:W72"/>
    <mergeCell ref="B86:J86"/>
    <mergeCell ref="K86:M86"/>
    <mergeCell ref="J87:Q87"/>
    <mergeCell ref="K84:M84"/>
    <mergeCell ref="S84:W84"/>
    <mergeCell ref="Z84:AC84"/>
    <mergeCell ref="K85:M85"/>
    <mergeCell ref="B80:J80"/>
    <mergeCell ref="B81:J81"/>
    <mergeCell ref="B82:J82"/>
    <mergeCell ref="B84:J84"/>
    <mergeCell ref="B85:J85"/>
    <mergeCell ref="K82:M82"/>
    <mergeCell ref="B83:J83"/>
    <mergeCell ref="K83:M83"/>
    <mergeCell ref="K80:M80"/>
    <mergeCell ref="K81:M81"/>
    <mergeCell ref="B78:J78"/>
    <mergeCell ref="O63:Q63"/>
    <mergeCell ref="B75:J75"/>
    <mergeCell ref="K75:M75"/>
    <mergeCell ref="S75:W75"/>
    <mergeCell ref="B76:J76"/>
    <mergeCell ref="K76:M76"/>
    <mergeCell ref="S76:W76"/>
    <mergeCell ref="S71:W71"/>
    <mergeCell ref="S64:W64"/>
    <mergeCell ref="B70:J70"/>
    <mergeCell ref="K70:M70"/>
    <mergeCell ref="B68:J68"/>
    <mergeCell ref="Z71:AC71"/>
    <mergeCell ref="O68:R68"/>
    <mergeCell ref="S68:W68"/>
    <mergeCell ref="Z68:AC68"/>
    <mergeCell ref="O69:R69"/>
    <mergeCell ref="S69:W69"/>
    <mergeCell ref="Z69:AC69"/>
    <mergeCell ref="O66:R66"/>
    <mergeCell ref="S66:W66"/>
    <mergeCell ref="O71:Q71"/>
    <mergeCell ref="S79:W79"/>
    <mergeCell ref="Z79:AC79"/>
    <mergeCell ref="O76:R76"/>
    <mergeCell ref="O77:R77"/>
    <mergeCell ref="O75:R75"/>
    <mergeCell ref="Z76:AC76"/>
    <mergeCell ref="Z77:AC77"/>
    <mergeCell ref="Z75:AC75"/>
    <mergeCell ref="O78:R78"/>
    <mergeCell ref="S78:W78"/>
    <mergeCell ref="Z78:AC78"/>
    <mergeCell ref="B53:J53"/>
    <mergeCell ref="K53:M53"/>
    <mergeCell ref="B51:J51"/>
    <mergeCell ref="K51:M51"/>
    <mergeCell ref="B56:J56"/>
    <mergeCell ref="B54:J54"/>
    <mergeCell ref="K54:M54"/>
    <mergeCell ref="B55:J55"/>
    <mergeCell ref="K55:M55"/>
    <mergeCell ref="B52:J52"/>
    <mergeCell ref="K52:M52"/>
    <mergeCell ref="O58:R58"/>
    <mergeCell ref="S58:W58"/>
    <mergeCell ref="O59:R59"/>
    <mergeCell ref="S59:W59"/>
    <mergeCell ref="S60:W60"/>
    <mergeCell ref="S61:W61"/>
    <mergeCell ref="O60:R60"/>
    <mergeCell ref="O61:Q61"/>
    <mergeCell ref="Z59:AC59"/>
    <mergeCell ref="O18:R18"/>
    <mergeCell ref="S18:W18"/>
    <mergeCell ref="Z18:AC18"/>
    <mergeCell ref="O19:R19"/>
    <mergeCell ref="S19:W19"/>
    <mergeCell ref="Z19:AC19"/>
    <mergeCell ref="K56:M56"/>
    <mergeCell ref="K43:M43"/>
    <mergeCell ref="O22:R22"/>
    <mergeCell ref="O20:R20"/>
    <mergeCell ref="S51:W51"/>
    <mergeCell ref="Z51:AC51"/>
    <mergeCell ref="O48:R48"/>
    <mergeCell ref="S48:W48"/>
    <mergeCell ref="Z48:AC48"/>
    <mergeCell ref="Z49:AC49"/>
    <mergeCell ref="O49:R49"/>
    <mergeCell ref="S49:W49"/>
    <mergeCell ref="S46:W46"/>
    <mergeCell ref="Z46:AC46"/>
    <mergeCell ref="O47:R47"/>
    <mergeCell ref="S47:W47"/>
    <mergeCell ref="Z47:AC47"/>
    <mergeCell ref="O46:R46"/>
    <mergeCell ref="S15:W15"/>
    <mergeCell ref="Z15:AC15"/>
    <mergeCell ref="S11:W11"/>
    <mergeCell ref="Z11:AC11"/>
    <mergeCell ref="S12:W12"/>
    <mergeCell ref="O11:Q11"/>
    <mergeCell ref="O12:R12"/>
    <mergeCell ref="S22:W22"/>
    <mergeCell ref="Z22:AC22"/>
    <mergeCell ref="O16:R16"/>
    <mergeCell ref="S16:W16"/>
    <mergeCell ref="Z16:AC16"/>
    <mergeCell ref="O17:R17"/>
    <mergeCell ref="S17:W17"/>
    <mergeCell ref="Z17:AC17"/>
    <mergeCell ref="O14:R14"/>
    <mergeCell ref="S14:W14"/>
    <mergeCell ref="Z14:AC14"/>
    <mergeCell ref="O15:R15"/>
    <mergeCell ref="S20:W20"/>
    <mergeCell ref="Z20:AC20"/>
    <mergeCell ref="O21:R21"/>
    <mergeCell ref="S21:W21"/>
    <mergeCell ref="Z21:AC21"/>
    <mergeCell ref="S9:W9"/>
    <mergeCell ref="Z9:AC9"/>
    <mergeCell ref="O10:R10"/>
    <mergeCell ref="S10:W10"/>
    <mergeCell ref="Z10:AC10"/>
    <mergeCell ref="O9:R9"/>
    <mergeCell ref="O7:R7"/>
    <mergeCell ref="S7:W7"/>
    <mergeCell ref="Z7:AC7"/>
    <mergeCell ref="O8:R8"/>
    <mergeCell ref="S8:W8"/>
    <mergeCell ref="Z8:AC8"/>
    <mergeCell ref="AJ1:AJ2"/>
    <mergeCell ref="AH1:AH2"/>
    <mergeCell ref="AI1:AI2"/>
    <mergeCell ref="O1:R2"/>
    <mergeCell ref="S1:X2"/>
    <mergeCell ref="Y1:AC2"/>
    <mergeCell ref="AD1:AG2"/>
    <mergeCell ref="O112:R112"/>
    <mergeCell ref="O113:R113"/>
    <mergeCell ref="Z4:AC4"/>
    <mergeCell ref="O4:R4"/>
    <mergeCell ref="S4:W4"/>
    <mergeCell ref="O52:R52"/>
    <mergeCell ref="S52:W52"/>
    <mergeCell ref="Z52:AC52"/>
    <mergeCell ref="O53:Q53"/>
    <mergeCell ref="S53:W53"/>
    <mergeCell ref="Z53:AC53"/>
    <mergeCell ref="O50:R50"/>
    <mergeCell ref="S50:W50"/>
    <mergeCell ref="Z50:AC50"/>
    <mergeCell ref="O51:R51"/>
    <mergeCell ref="O56:R56"/>
    <mergeCell ref="S56:W56"/>
    <mergeCell ref="O114:R114"/>
    <mergeCell ref="O115:R115"/>
    <mergeCell ref="O116:R116"/>
    <mergeCell ref="O117:R117"/>
    <mergeCell ref="O108:R108"/>
    <mergeCell ref="O109:R109"/>
    <mergeCell ref="O110:R110"/>
    <mergeCell ref="O111:R111"/>
    <mergeCell ref="Z5:AC5"/>
    <mergeCell ref="O5:Q5"/>
    <mergeCell ref="S5:W5"/>
    <mergeCell ref="O6:R6"/>
    <mergeCell ref="S6:W6"/>
    <mergeCell ref="Z6:AC6"/>
    <mergeCell ref="Z56:AC56"/>
    <mergeCell ref="O57:R57"/>
    <mergeCell ref="S57:W57"/>
    <mergeCell ref="Z57:AC57"/>
    <mergeCell ref="O54:R54"/>
    <mergeCell ref="S54:W54"/>
    <mergeCell ref="Z54:AC54"/>
    <mergeCell ref="O55:R55"/>
    <mergeCell ref="S55:W55"/>
    <mergeCell ref="Z55:AC55"/>
    <mergeCell ref="O38:R38"/>
    <mergeCell ref="S38:W38"/>
    <mergeCell ref="Z38:AC38"/>
    <mergeCell ref="O39:R39"/>
    <mergeCell ref="S39:W39"/>
    <mergeCell ref="Z39:AC39"/>
    <mergeCell ref="S44:W44"/>
    <mergeCell ref="Z44:AC44"/>
    <mergeCell ref="O45:Q45"/>
    <mergeCell ref="S45:W45"/>
    <mergeCell ref="Z45:AC45"/>
    <mergeCell ref="O42:R42"/>
    <mergeCell ref="S42:W42"/>
    <mergeCell ref="Z42:AC42"/>
    <mergeCell ref="O43:R43"/>
    <mergeCell ref="S43:W43"/>
    <mergeCell ref="Z43:AC43"/>
    <mergeCell ref="O44:R44"/>
    <mergeCell ref="BB28:BF28"/>
    <mergeCell ref="BG28:BJ28"/>
    <mergeCell ref="AX28:BA28"/>
    <mergeCell ref="BB12:BF12"/>
    <mergeCell ref="BG12:BJ12"/>
    <mergeCell ref="AX12:BA12"/>
    <mergeCell ref="O37:R37"/>
    <mergeCell ref="S37:W37"/>
    <mergeCell ref="S34:W34"/>
    <mergeCell ref="Z34:AC34"/>
    <mergeCell ref="O35:R35"/>
    <mergeCell ref="S35:W35"/>
    <mergeCell ref="Z35:AC35"/>
    <mergeCell ref="S32:W32"/>
    <mergeCell ref="Z32:AC32"/>
    <mergeCell ref="O33:R33"/>
    <mergeCell ref="S33:W33"/>
    <mergeCell ref="Z33:AC33"/>
    <mergeCell ref="O30:R30"/>
    <mergeCell ref="S30:W30"/>
    <mergeCell ref="O13:R13"/>
    <mergeCell ref="S13:W13"/>
    <mergeCell ref="Z13:AC13"/>
    <mergeCell ref="Z12:AC12"/>
    <mergeCell ref="AK1:AK2"/>
    <mergeCell ref="AN1:AN2"/>
    <mergeCell ref="AL1:AL2"/>
    <mergeCell ref="O26:Q26"/>
    <mergeCell ref="S26:W26"/>
    <mergeCell ref="Z26:AC26"/>
    <mergeCell ref="O27:R27"/>
    <mergeCell ref="O34:R34"/>
    <mergeCell ref="O32:Q32"/>
    <mergeCell ref="S27:W27"/>
    <mergeCell ref="Z27:AC27"/>
    <mergeCell ref="O24:Q24"/>
    <mergeCell ref="S24:W24"/>
    <mergeCell ref="Z24:AC24"/>
    <mergeCell ref="Z25:AC25"/>
    <mergeCell ref="O25:R25"/>
    <mergeCell ref="S25:W25"/>
    <mergeCell ref="Z30:AC30"/>
    <mergeCell ref="O31:R31"/>
    <mergeCell ref="S31:W31"/>
    <mergeCell ref="Z31:AC31"/>
    <mergeCell ref="O29:R29"/>
    <mergeCell ref="S29:W29"/>
    <mergeCell ref="Z29:AC29"/>
    <mergeCell ref="O118:R118"/>
    <mergeCell ref="O120:R120"/>
    <mergeCell ref="O121:R121"/>
    <mergeCell ref="O122:R122"/>
    <mergeCell ref="O23:R23"/>
    <mergeCell ref="S23:W23"/>
    <mergeCell ref="Z23:AC23"/>
    <mergeCell ref="O97:R97"/>
    <mergeCell ref="S88:W88"/>
    <mergeCell ref="S89:W89"/>
    <mergeCell ref="O93:R93"/>
    <mergeCell ref="O28:R28"/>
    <mergeCell ref="S28:W28"/>
    <mergeCell ref="Z28:AC28"/>
    <mergeCell ref="O36:Q36"/>
    <mergeCell ref="S36:W36"/>
    <mergeCell ref="Z36:AC36"/>
    <mergeCell ref="Z37:AC37"/>
    <mergeCell ref="O40:R40"/>
    <mergeCell ref="S40:W40"/>
    <mergeCell ref="Z40:AC40"/>
    <mergeCell ref="O41:R41"/>
    <mergeCell ref="S41:W41"/>
    <mergeCell ref="Z41:AC41"/>
  </mergeCells>
  <conditionalFormatting sqref="AN5:AN86">
    <cfRule type="cellIs" dxfId="6" priority="3" operator="equal">
      <formula>0</formula>
    </cfRule>
  </conditionalFormatting>
  <conditionalFormatting sqref="AN25:AN29">
    <cfRule type="cellIs" dxfId="5" priority="1" operator="equal">
      <formula>0</formula>
    </cfRule>
  </conditionalFormatting>
  <pageMargins left="0.7" right="0.7" top="0.75" bottom="0.75" header="0" footer="0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CA19-3769-4545-A67D-B9940C86403D}">
  <dimension ref="A1:P94"/>
  <sheetViews>
    <sheetView topLeftCell="C1" zoomScale="80" zoomScaleNormal="80" workbookViewId="0">
      <selection activeCell="P1" sqref="P1:P1048576"/>
    </sheetView>
  </sheetViews>
  <sheetFormatPr defaultRowHeight="15"/>
  <cols>
    <col min="2" max="2" width="44.7109375" customWidth="1"/>
    <col min="5" max="5" width="12" customWidth="1"/>
    <col min="6" max="6" width="11.42578125" customWidth="1"/>
    <col min="7" max="7" width="11.7109375" customWidth="1"/>
    <col min="8" max="8" width="11.28515625" customWidth="1"/>
    <col min="9" max="9" width="15.28515625" customWidth="1"/>
    <col min="10" max="10" width="38.140625" customWidth="1"/>
    <col min="11" max="12" width="16.7109375" customWidth="1"/>
    <col min="13" max="13" width="16.5703125" customWidth="1"/>
    <col min="14" max="14" width="21.42578125" style="295" customWidth="1"/>
    <col min="15" max="15" width="16.5703125" style="276" customWidth="1"/>
    <col min="16" max="16" width="15.85546875" customWidth="1"/>
  </cols>
  <sheetData>
    <row r="1" spans="1:16" ht="29.45" customHeight="1">
      <c r="A1" s="930" t="s">
        <v>383</v>
      </c>
      <c r="B1" s="931" t="s">
        <v>143</v>
      </c>
      <c r="C1" s="930" t="s">
        <v>144</v>
      </c>
      <c r="D1" s="931" t="s">
        <v>145</v>
      </c>
      <c r="E1" s="930" t="s">
        <v>318</v>
      </c>
      <c r="F1" s="930"/>
      <c r="G1" s="930" t="s">
        <v>173</v>
      </c>
      <c r="H1" s="930"/>
      <c r="I1" s="930" t="s">
        <v>319</v>
      </c>
      <c r="J1" s="931" t="s">
        <v>304</v>
      </c>
      <c r="K1" s="932" t="s">
        <v>302</v>
      </c>
      <c r="L1" s="934" t="s">
        <v>403</v>
      </c>
      <c r="M1" s="934" t="s">
        <v>404</v>
      </c>
      <c r="N1" s="934" t="s">
        <v>405</v>
      </c>
      <c r="O1" s="941" t="s">
        <v>418</v>
      </c>
      <c r="P1" s="935" t="s">
        <v>303</v>
      </c>
    </row>
    <row r="2" spans="1:16" ht="24" customHeight="1">
      <c r="A2" s="930"/>
      <c r="B2" s="931"/>
      <c r="C2" s="930"/>
      <c r="D2" s="931"/>
      <c r="E2" s="260" t="s">
        <v>175</v>
      </c>
      <c r="F2" s="260" t="s">
        <v>176</v>
      </c>
      <c r="G2" s="260" t="s">
        <v>175</v>
      </c>
      <c r="H2" s="260" t="s">
        <v>176</v>
      </c>
      <c r="I2" s="930"/>
      <c r="J2" s="931"/>
      <c r="K2" s="933"/>
      <c r="L2" s="939"/>
      <c r="M2" s="933"/>
      <c r="N2" s="933"/>
      <c r="O2" s="942"/>
      <c r="P2" s="933"/>
    </row>
    <row r="3" spans="1:16">
      <c r="A3" s="936" t="s">
        <v>384</v>
      </c>
      <c r="B3" s="937"/>
      <c r="C3" s="937"/>
      <c r="D3" s="937"/>
      <c r="E3" s="937"/>
      <c r="F3" s="937"/>
      <c r="G3" s="937"/>
      <c r="H3" s="937"/>
      <c r="I3" s="937"/>
      <c r="J3" s="938"/>
      <c r="K3" s="888"/>
      <c r="L3" s="940"/>
      <c r="M3" s="888"/>
      <c r="N3" s="888"/>
      <c r="O3" s="943"/>
      <c r="P3" s="888"/>
    </row>
    <row r="4" spans="1:16" ht="85.9" customHeight="1">
      <c r="A4" s="261" t="s">
        <v>25</v>
      </c>
      <c r="B4" s="262" t="s">
        <v>152</v>
      </c>
      <c r="C4" s="263" t="s">
        <v>153</v>
      </c>
      <c r="D4" s="263">
        <v>2</v>
      </c>
      <c r="E4" s="264">
        <v>150000</v>
      </c>
      <c r="F4" s="264">
        <f t="shared" ref="F4:F24" si="0">D4*E4</f>
        <v>300000</v>
      </c>
      <c r="G4" s="264">
        <v>0</v>
      </c>
      <c r="H4" s="264">
        <f t="shared" ref="H4:H24" si="1">D4*G4</f>
        <v>0</v>
      </c>
      <c r="I4" s="264">
        <f>F4+H4</f>
        <v>300000</v>
      </c>
      <c r="J4" s="262" t="s">
        <v>385</v>
      </c>
      <c r="K4" s="217">
        <v>2</v>
      </c>
      <c r="L4" s="217"/>
      <c r="M4" s="218"/>
      <c r="N4" s="218"/>
      <c r="O4" s="283"/>
      <c r="P4" s="218">
        <f>D4-K4-M4-N4</f>
        <v>0</v>
      </c>
    </row>
    <row r="5" spans="1:16" ht="35.450000000000003" customHeight="1">
      <c r="A5" s="261" t="s">
        <v>59</v>
      </c>
      <c r="B5" s="262" t="s">
        <v>386</v>
      </c>
      <c r="C5" s="263" t="s">
        <v>153</v>
      </c>
      <c r="D5" s="263">
        <v>2</v>
      </c>
      <c r="E5" s="264">
        <v>5000</v>
      </c>
      <c r="F5" s="264">
        <f t="shared" si="0"/>
        <v>10000</v>
      </c>
      <c r="G5" s="264">
        <v>0</v>
      </c>
      <c r="H5" s="264">
        <f t="shared" si="1"/>
        <v>0</v>
      </c>
      <c r="I5" s="264">
        <f t="shared" ref="I5:I24" si="2">F5+H5</f>
        <v>10000</v>
      </c>
      <c r="J5" s="262" t="s">
        <v>387</v>
      </c>
      <c r="K5" s="217"/>
      <c r="L5" s="217"/>
      <c r="M5" s="218">
        <v>2</v>
      </c>
      <c r="N5" s="218"/>
      <c r="O5" s="283"/>
      <c r="P5" s="218">
        <f t="shared" ref="P5:P24" si="3">D5-K5-M5-N5</f>
        <v>0</v>
      </c>
    </row>
    <row r="6" spans="1:16" ht="56.45" customHeight="1">
      <c r="A6" s="261" t="s">
        <v>60</v>
      </c>
      <c r="B6" s="262" t="s">
        <v>154</v>
      </c>
      <c r="C6" s="263" t="s">
        <v>153</v>
      </c>
      <c r="D6" s="263">
        <v>2</v>
      </c>
      <c r="E6" s="264">
        <v>62000</v>
      </c>
      <c r="F6" s="264">
        <f t="shared" si="0"/>
        <v>124000</v>
      </c>
      <c r="G6" s="264">
        <v>0</v>
      </c>
      <c r="H6" s="264">
        <f t="shared" si="1"/>
        <v>0</v>
      </c>
      <c r="I6" s="264">
        <f t="shared" si="2"/>
        <v>124000</v>
      </c>
      <c r="J6" s="262" t="s">
        <v>388</v>
      </c>
      <c r="K6" s="217">
        <v>2</v>
      </c>
      <c r="L6" s="217"/>
      <c r="M6" s="217"/>
      <c r="N6" s="217"/>
      <c r="O6" s="284"/>
      <c r="P6" s="218">
        <f t="shared" si="3"/>
        <v>0</v>
      </c>
    </row>
    <row r="7" spans="1:16" ht="38.25">
      <c r="A7" s="261" t="s">
        <v>62</v>
      </c>
      <c r="B7" s="262" t="s">
        <v>389</v>
      </c>
      <c r="C7" s="263" t="s">
        <v>153</v>
      </c>
      <c r="D7" s="263">
        <v>2</v>
      </c>
      <c r="E7" s="264">
        <v>29500</v>
      </c>
      <c r="F7" s="264">
        <f t="shared" si="0"/>
        <v>59000</v>
      </c>
      <c r="G7" s="264">
        <v>0</v>
      </c>
      <c r="H7" s="264">
        <f t="shared" si="1"/>
        <v>0</v>
      </c>
      <c r="I7" s="264">
        <f t="shared" si="2"/>
        <v>59000</v>
      </c>
      <c r="J7" s="265"/>
      <c r="K7" s="217"/>
      <c r="L7" s="217"/>
      <c r="M7" s="217">
        <v>2</v>
      </c>
      <c r="N7" s="217"/>
      <c r="O7" s="284"/>
      <c r="P7" s="218">
        <f t="shared" si="3"/>
        <v>0</v>
      </c>
    </row>
    <row r="8" spans="1:16" ht="25.5">
      <c r="A8" s="261" t="s">
        <v>65</v>
      </c>
      <c r="B8" s="262" t="s">
        <v>288</v>
      </c>
      <c r="C8" s="263" t="s">
        <v>153</v>
      </c>
      <c r="D8" s="266">
        <v>3</v>
      </c>
      <c r="E8" s="264">
        <v>14400</v>
      </c>
      <c r="F8" s="264">
        <f t="shared" si="0"/>
        <v>43200</v>
      </c>
      <c r="G8" s="264">
        <v>21600</v>
      </c>
      <c r="H8" s="264">
        <f>D8*G8</f>
        <v>64800</v>
      </c>
      <c r="I8" s="264">
        <f t="shared" si="2"/>
        <v>108000</v>
      </c>
      <c r="J8" s="265"/>
      <c r="K8" s="219"/>
      <c r="L8" s="219"/>
      <c r="M8" s="219">
        <v>3</v>
      </c>
      <c r="N8" s="219"/>
      <c r="O8" s="285"/>
      <c r="P8" s="218">
        <f t="shared" si="3"/>
        <v>0</v>
      </c>
    </row>
    <row r="9" spans="1:16" ht="25.5">
      <c r="A9" s="261" t="s">
        <v>193</v>
      </c>
      <c r="B9" s="262" t="s">
        <v>390</v>
      </c>
      <c r="C9" s="266" t="s">
        <v>305</v>
      </c>
      <c r="D9" s="266">
        <v>41.91</v>
      </c>
      <c r="E9" s="264">
        <v>2100</v>
      </c>
      <c r="F9" s="264">
        <f t="shared" si="0"/>
        <v>88011</v>
      </c>
      <c r="G9" s="264">
        <v>3150</v>
      </c>
      <c r="H9" s="264">
        <f t="shared" si="1"/>
        <v>132016.5</v>
      </c>
      <c r="I9" s="264">
        <f t="shared" si="2"/>
        <v>220027.5</v>
      </c>
      <c r="J9" s="265"/>
      <c r="K9" s="219"/>
      <c r="L9" s="219"/>
      <c r="M9" s="219">
        <v>41.91</v>
      </c>
      <c r="N9" s="219"/>
      <c r="O9" s="285"/>
      <c r="P9" s="218">
        <f t="shared" si="3"/>
        <v>0</v>
      </c>
    </row>
    <row r="10" spans="1:16" ht="49.5" customHeight="1">
      <c r="A10" s="261" t="s">
        <v>196</v>
      </c>
      <c r="B10" s="262" t="s">
        <v>290</v>
      </c>
      <c r="C10" s="266" t="s">
        <v>305</v>
      </c>
      <c r="D10" s="263">
        <v>140.19999999999999</v>
      </c>
      <c r="E10" s="264">
        <v>1900</v>
      </c>
      <c r="F10" s="264">
        <f t="shared" si="0"/>
        <v>266380</v>
      </c>
      <c r="G10" s="264">
        <v>2850</v>
      </c>
      <c r="H10" s="264">
        <f t="shared" si="1"/>
        <v>399569.99999999994</v>
      </c>
      <c r="I10" s="264">
        <f t="shared" si="2"/>
        <v>665950</v>
      </c>
      <c r="J10" s="265"/>
      <c r="K10" s="219"/>
      <c r="L10" s="219"/>
      <c r="M10" s="219">
        <v>130</v>
      </c>
      <c r="N10" s="219">
        <v>10.199999999999999</v>
      </c>
      <c r="O10" s="285"/>
      <c r="P10" s="218">
        <f t="shared" si="3"/>
        <v>0</v>
      </c>
    </row>
    <row r="11" spans="1:16" ht="25.5">
      <c r="A11" s="261" t="s">
        <v>221</v>
      </c>
      <c r="B11" s="262" t="s">
        <v>391</v>
      </c>
      <c r="C11" s="263" t="s">
        <v>153</v>
      </c>
      <c r="D11" s="263">
        <v>10</v>
      </c>
      <c r="E11" s="264">
        <v>3000</v>
      </c>
      <c r="F11" s="264">
        <f t="shared" si="0"/>
        <v>30000</v>
      </c>
      <c r="G11" s="264">
        <v>4500</v>
      </c>
      <c r="H11" s="264">
        <f t="shared" si="1"/>
        <v>45000</v>
      </c>
      <c r="I11" s="264">
        <f t="shared" si="2"/>
        <v>75000</v>
      </c>
      <c r="J11" s="265"/>
      <c r="K11" s="219"/>
      <c r="L11" s="219"/>
      <c r="M11" s="219"/>
      <c r="N11" s="219">
        <v>10</v>
      </c>
      <c r="O11" s="285"/>
      <c r="P11" s="218">
        <f t="shared" si="3"/>
        <v>0</v>
      </c>
    </row>
    <row r="12" spans="1:16" ht="25.5">
      <c r="A12" s="292" t="s">
        <v>224</v>
      </c>
      <c r="B12" s="262" t="s">
        <v>291</v>
      </c>
      <c r="C12" s="263" t="s">
        <v>153</v>
      </c>
      <c r="D12" s="263">
        <v>45</v>
      </c>
      <c r="E12" s="264">
        <v>7978</v>
      </c>
      <c r="F12" s="264">
        <f t="shared" si="0"/>
        <v>359010</v>
      </c>
      <c r="G12" s="264">
        <v>9300</v>
      </c>
      <c r="H12" s="264">
        <f t="shared" si="1"/>
        <v>418500</v>
      </c>
      <c r="I12" s="264">
        <f t="shared" si="2"/>
        <v>777510</v>
      </c>
      <c r="J12" s="265"/>
      <c r="K12" s="219"/>
      <c r="L12" s="219"/>
      <c r="M12" s="219">
        <v>45</v>
      </c>
      <c r="N12" s="219"/>
      <c r="O12" s="285"/>
      <c r="P12" s="218">
        <f t="shared" si="3"/>
        <v>0</v>
      </c>
    </row>
    <row r="13" spans="1:16" ht="25.5">
      <c r="A13" s="292" t="s">
        <v>297</v>
      </c>
      <c r="B13" s="262" t="s">
        <v>306</v>
      </c>
      <c r="C13" s="263" t="s">
        <v>153</v>
      </c>
      <c r="D13" s="263">
        <v>10</v>
      </c>
      <c r="E13" s="264">
        <v>220</v>
      </c>
      <c r="F13" s="264">
        <f t="shared" si="0"/>
        <v>2200</v>
      </c>
      <c r="G13" s="264">
        <v>330</v>
      </c>
      <c r="H13" s="264">
        <f t="shared" si="1"/>
        <v>3300</v>
      </c>
      <c r="I13" s="264">
        <f t="shared" si="2"/>
        <v>5500</v>
      </c>
      <c r="J13" s="265"/>
      <c r="K13" s="219"/>
      <c r="L13" s="219"/>
      <c r="M13" s="219"/>
      <c r="N13" s="219"/>
      <c r="O13" s="285"/>
      <c r="P13" s="218">
        <f t="shared" si="3"/>
        <v>10</v>
      </c>
    </row>
    <row r="14" spans="1:16" ht="25.5">
      <c r="A14" s="292" t="s">
        <v>255</v>
      </c>
      <c r="B14" s="262" t="s">
        <v>392</v>
      </c>
      <c r="C14" s="263" t="s">
        <v>153</v>
      </c>
      <c r="D14" s="263">
        <v>28</v>
      </c>
      <c r="E14" s="264">
        <v>300</v>
      </c>
      <c r="F14" s="264">
        <f t="shared" si="0"/>
        <v>8400</v>
      </c>
      <c r="G14" s="264">
        <v>450</v>
      </c>
      <c r="H14" s="264">
        <f t="shared" si="1"/>
        <v>12600</v>
      </c>
      <c r="I14" s="264">
        <f t="shared" si="2"/>
        <v>21000</v>
      </c>
      <c r="J14" s="265"/>
      <c r="K14" s="219"/>
      <c r="L14" s="219"/>
      <c r="M14" s="219">
        <v>28</v>
      </c>
      <c r="N14" s="219"/>
      <c r="O14" s="285"/>
      <c r="P14" s="218">
        <f t="shared" si="3"/>
        <v>0</v>
      </c>
    </row>
    <row r="15" spans="1:16" ht="25.5">
      <c r="A15" s="292" t="s">
        <v>129</v>
      </c>
      <c r="B15" s="262" t="s">
        <v>307</v>
      </c>
      <c r="C15" s="263" t="s">
        <v>153</v>
      </c>
      <c r="D15" s="263">
        <v>5</v>
      </c>
      <c r="E15" s="264">
        <v>260</v>
      </c>
      <c r="F15" s="264">
        <f t="shared" si="0"/>
        <v>1300</v>
      </c>
      <c r="G15" s="264">
        <v>390</v>
      </c>
      <c r="H15" s="264">
        <f t="shared" si="1"/>
        <v>1950</v>
      </c>
      <c r="I15" s="264">
        <f t="shared" si="2"/>
        <v>3250</v>
      </c>
      <c r="J15" s="265"/>
      <c r="K15" s="219"/>
      <c r="L15" s="219"/>
      <c r="M15" s="219"/>
      <c r="N15" s="219"/>
      <c r="O15" s="285"/>
      <c r="P15" s="218">
        <f t="shared" si="3"/>
        <v>5</v>
      </c>
    </row>
    <row r="16" spans="1:16" ht="25.5">
      <c r="A16" s="292" t="s">
        <v>292</v>
      </c>
      <c r="B16" s="262" t="s">
        <v>393</v>
      </c>
      <c r="C16" s="263" t="s">
        <v>153</v>
      </c>
      <c r="D16" s="263">
        <v>5</v>
      </c>
      <c r="E16" s="264">
        <v>340</v>
      </c>
      <c r="F16" s="264">
        <f t="shared" si="0"/>
        <v>1700</v>
      </c>
      <c r="G16" s="264">
        <v>510</v>
      </c>
      <c r="H16" s="264">
        <f t="shared" si="1"/>
        <v>2550</v>
      </c>
      <c r="I16" s="264">
        <f t="shared" si="2"/>
        <v>4250</v>
      </c>
      <c r="J16" s="265"/>
      <c r="K16" s="219"/>
      <c r="L16" s="219"/>
      <c r="M16" s="219">
        <v>5</v>
      </c>
      <c r="N16" s="219"/>
      <c r="O16" s="285"/>
      <c r="P16" s="218">
        <f t="shared" si="3"/>
        <v>0</v>
      </c>
    </row>
    <row r="17" spans="1:16" ht="38.25">
      <c r="A17" s="292" t="s">
        <v>301</v>
      </c>
      <c r="B17" s="262" t="s">
        <v>296</v>
      </c>
      <c r="C17" s="263" t="s">
        <v>153</v>
      </c>
      <c r="D17" s="266">
        <v>30</v>
      </c>
      <c r="E17" s="264">
        <v>700</v>
      </c>
      <c r="F17" s="264">
        <f t="shared" si="0"/>
        <v>21000</v>
      </c>
      <c r="G17" s="264">
        <v>1050</v>
      </c>
      <c r="H17" s="264">
        <f>D17*G17</f>
        <v>31500</v>
      </c>
      <c r="I17" s="264">
        <f t="shared" si="2"/>
        <v>52500</v>
      </c>
      <c r="J17" s="265"/>
      <c r="K17" s="219"/>
      <c r="L17" s="219"/>
      <c r="M17" s="219">
        <v>26</v>
      </c>
      <c r="N17" s="219"/>
      <c r="O17" s="285"/>
      <c r="P17" s="218">
        <f t="shared" si="3"/>
        <v>4</v>
      </c>
    </row>
    <row r="18" spans="1:16" ht="38.25">
      <c r="A18" s="292" t="s">
        <v>166</v>
      </c>
      <c r="B18" s="262" t="s">
        <v>308</v>
      </c>
      <c r="C18" s="266" t="s">
        <v>395</v>
      </c>
      <c r="D18" s="263">
        <v>0.33</v>
      </c>
      <c r="E18" s="264">
        <v>77687.27</v>
      </c>
      <c r="F18" s="264">
        <f t="shared" si="0"/>
        <v>25636.799100000004</v>
      </c>
      <c r="G18" s="264">
        <v>116530.91</v>
      </c>
      <c r="H18" s="264">
        <f t="shared" si="1"/>
        <v>38455.200300000004</v>
      </c>
      <c r="I18" s="264">
        <f t="shared" si="2"/>
        <v>64091.999400000008</v>
      </c>
      <c r="J18" s="265"/>
      <c r="K18" s="220"/>
      <c r="L18" s="220"/>
      <c r="M18" s="220"/>
      <c r="N18" s="220"/>
      <c r="O18" s="286"/>
      <c r="P18" s="218">
        <f t="shared" si="3"/>
        <v>0.33</v>
      </c>
    </row>
    <row r="19" spans="1:16" ht="25.5">
      <c r="A19" s="292" t="s">
        <v>295</v>
      </c>
      <c r="B19" s="262" t="s">
        <v>309</v>
      </c>
      <c r="C19" s="263" t="s">
        <v>305</v>
      </c>
      <c r="D19" s="263">
        <v>0.6</v>
      </c>
      <c r="E19" s="264">
        <v>2000</v>
      </c>
      <c r="F19" s="264">
        <f t="shared" si="0"/>
        <v>1200</v>
      </c>
      <c r="G19" s="264">
        <v>3000</v>
      </c>
      <c r="H19" s="264">
        <f t="shared" si="1"/>
        <v>1800</v>
      </c>
      <c r="I19" s="264">
        <f t="shared" si="2"/>
        <v>3000</v>
      </c>
      <c r="J19" s="265"/>
      <c r="K19" s="220"/>
      <c r="L19" s="220"/>
      <c r="M19" s="220"/>
      <c r="N19" s="220">
        <v>0.6</v>
      </c>
      <c r="O19" s="286"/>
      <c r="P19" s="218">
        <f t="shared" si="3"/>
        <v>0</v>
      </c>
    </row>
    <row r="20" spans="1:16" ht="25.5">
      <c r="A20" s="292" t="s">
        <v>394</v>
      </c>
      <c r="B20" s="262" t="s">
        <v>310</v>
      </c>
      <c r="C20" s="263" t="s">
        <v>153</v>
      </c>
      <c r="D20" s="263">
        <v>2</v>
      </c>
      <c r="E20" s="264">
        <v>5000</v>
      </c>
      <c r="F20" s="264">
        <f t="shared" si="0"/>
        <v>10000</v>
      </c>
      <c r="G20" s="264">
        <v>7500</v>
      </c>
      <c r="H20" s="264">
        <f t="shared" si="1"/>
        <v>15000</v>
      </c>
      <c r="I20" s="264">
        <f t="shared" si="2"/>
        <v>25000</v>
      </c>
      <c r="J20" s="265"/>
      <c r="K20" s="220"/>
      <c r="L20" s="220"/>
      <c r="M20" s="220"/>
      <c r="N20" s="220">
        <v>2</v>
      </c>
      <c r="O20" s="286"/>
      <c r="P20" s="218">
        <f t="shared" si="3"/>
        <v>0</v>
      </c>
    </row>
    <row r="21" spans="1:16" ht="25.5">
      <c r="A21" s="292" t="s">
        <v>396</v>
      </c>
      <c r="B21" s="262" t="s">
        <v>298</v>
      </c>
      <c r="C21" s="263" t="s">
        <v>153</v>
      </c>
      <c r="D21" s="263">
        <v>2</v>
      </c>
      <c r="E21" s="263">
        <v>13600</v>
      </c>
      <c r="F21" s="264">
        <f t="shared" si="0"/>
        <v>27200</v>
      </c>
      <c r="G21" s="263">
        <v>20400</v>
      </c>
      <c r="H21" s="263">
        <f t="shared" si="1"/>
        <v>40800</v>
      </c>
      <c r="I21" s="264">
        <f t="shared" si="2"/>
        <v>68000</v>
      </c>
      <c r="J21" s="265"/>
      <c r="K21" s="220"/>
      <c r="L21" s="220"/>
      <c r="M21" s="220">
        <v>2</v>
      </c>
      <c r="N21" s="220"/>
      <c r="O21" s="286"/>
      <c r="P21" s="218">
        <f t="shared" si="3"/>
        <v>0</v>
      </c>
    </row>
    <row r="22" spans="1:16">
      <c r="A22" s="292" t="s">
        <v>397</v>
      </c>
      <c r="B22" s="262" t="s">
        <v>311</v>
      </c>
      <c r="C22" s="263" t="s">
        <v>312</v>
      </c>
      <c r="D22" s="263">
        <v>1</v>
      </c>
      <c r="E22" s="264">
        <v>38000</v>
      </c>
      <c r="F22" s="264">
        <f t="shared" si="0"/>
        <v>38000</v>
      </c>
      <c r="G22" s="264">
        <v>57000</v>
      </c>
      <c r="H22" s="264">
        <f t="shared" si="1"/>
        <v>57000</v>
      </c>
      <c r="I22" s="264">
        <f t="shared" si="2"/>
        <v>95000</v>
      </c>
      <c r="J22" s="265"/>
      <c r="K22" s="220"/>
      <c r="L22" s="220"/>
      <c r="M22" s="220"/>
      <c r="N22" s="220">
        <v>1</v>
      </c>
      <c r="O22" s="286"/>
      <c r="P22" s="218">
        <f t="shared" si="3"/>
        <v>0</v>
      </c>
    </row>
    <row r="23" spans="1:16" ht="25.5">
      <c r="A23" s="292" t="s">
        <v>398</v>
      </c>
      <c r="B23" s="262" t="s">
        <v>313</v>
      </c>
      <c r="C23" s="263" t="s">
        <v>300</v>
      </c>
      <c r="D23" s="266">
        <v>3.72</v>
      </c>
      <c r="E23" s="264">
        <v>1500</v>
      </c>
      <c r="F23" s="264">
        <f t="shared" si="0"/>
        <v>5580</v>
      </c>
      <c r="G23" s="264">
        <v>0</v>
      </c>
      <c r="H23" s="264">
        <f t="shared" si="1"/>
        <v>0</v>
      </c>
      <c r="I23" s="264">
        <f t="shared" si="2"/>
        <v>5580</v>
      </c>
      <c r="J23" s="265"/>
      <c r="K23" s="220"/>
      <c r="L23" s="220"/>
      <c r="M23" s="220">
        <v>3.26</v>
      </c>
      <c r="N23" s="220">
        <v>0.46</v>
      </c>
      <c r="O23" s="286"/>
      <c r="P23" s="218">
        <f t="shared" si="3"/>
        <v>0</v>
      </c>
    </row>
    <row r="24" spans="1:16">
      <c r="A24" s="292" t="s">
        <v>399</v>
      </c>
      <c r="B24" s="262" t="s">
        <v>314</v>
      </c>
      <c r="C24" s="266" t="s">
        <v>395</v>
      </c>
      <c r="D24" s="263">
        <v>0.06</v>
      </c>
      <c r="E24" s="264">
        <v>25000</v>
      </c>
      <c r="F24" s="264">
        <f t="shared" si="0"/>
        <v>1500</v>
      </c>
      <c r="G24" s="264">
        <v>0</v>
      </c>
      <c r="H24" s="264">
        <f t="shared" si="1"/>
        <v>0</v>
      </c>
      <c r="I24" s="264">
        <f t="shared" si="2"/>
        <v>1500</v>
      </c>
      <c r="J24" s="265"/>
      <c r="K24" s="220"/>
      <c r="L24" s="220"/>
      <c r="M24" s="220"/>
      <c r="N24" s="220"/>
      <c r="O24" s="286"/>
      <c r="P24" s="218">
        <f t="shared" si="3"/>
        <v>0.06</v>
      </c>
    </row>
    <row r="25" spans="1:16">
      <c r="A25" s="267"/>
      <c r="B25" s="268"/>
      <c r="C25" s="269"/>
      <c r="D25" s="269"/>
      <c r="E25" s="928" t="s">
        <v>400</v>
      </c>
      <c r="F25" s="928"/>
      <c r="G25" s="928"/>
      <c r="H25" s="928"/>
      <c r="I25" s="264">
        <f>SUM(I4:I24)</f>
        <v>2688159.4994000001</v>
      </c>
      <c r="J25" s="270"/>
    </row>
    <row r="26" spans="1:16">
      <c r="A26" s="267"/>
      <c r="B26" s="268"/>
      <c r="C26" s="269"/>
      <c r="D26" s="269"/>
      <c r="E26" s="928" t="s">
        <v>199</v>
      </c>
      <c r="F26" s="928"/>
      <c r="G26" s="928"/>
      <c r="H26" s="928"/>
      <c r="I26" s="264">
        <f>I25*0.2</f>
        <v>537631.89988000004</v>
      </c>
      <c r="J26" s="270"/>
    </row>
    <row r="27" spans="1:16">
      <c r="A27" s="267"/>
      <c r="B27" s="268"/>
      <c r="C27" s="269"/>
      <c r="D27" s="269"/>
      <c r="E27" s="929" t="s">
        <v>381</v>
      </c>
      <c r="F27" s="928"/>
      <c r="G27" s="928"/>
      <c r="H27" s="928"/>
      <c r="I27" s="264">
        <f>I25+I26</f>
        <v>3225791.39928</v>
      </c>
      <c r="J27" s="270"/>
    </row>
    <row r="35" spans="11:16">
      <c r="K35" s="216"/>
      <c r="L35" s="216"/>
      <c r="M35" s="221"/>
      <c r="N35" s="221"/>
      <c r="O35" s="287"/>
      <c r="P35" s="216"/>
    </row>
    <row r="36" spans="11:16">
      <c r="K36" s="222"/>
      <c r="L36" s="222"/>
      <c r="M36" s="223"/>
      <c r="N36" s="223"/>
      <c r="O36" s="288"/>
      <c r="P36" s="222"/>
    </row>
    <row r="37" spans="11:16">
      <c r="K37" s="216"/>
      <c r="L37" s="216"/>
      <c r="M37" s="221"/>
      <c r="N37" s="221"/>
      <c r="O37" s="287"/>
      <c r="P37" s="216"/>
    </row>
    <row r="38" spans="11:16">
      <c r="K38" s="216"/>
      <c r="L38" s="216"/>
      <c r="M38" s="221"/>
      <c r="N38" s="221"/>
      <c r="O38" s="287"/>
      <c r="P38" s="216"/>
    </row>
    <row r="39" spans="11:16">
      <c r="K39" s="216"/>
      <c r="L39" s="216"/>
      <c r="M39" s="216"/>
      <c r="N39" s="216"/>
      <c r="O39" s="289"/>
      <c r="P39" s="216"/>
    </row>
    <row r="40" spans="11:16">
      <c r="K40" s="224"/>
      <c r="L40" s="224"/>
      <c r="M40" s="224"/>
      <c r="N40" s="224"/>
      <c r="O40" s="290"/>
      <c r="P40" s="216"/>
    </row>
    <row r="41" spans="11:16">
      <c r="K41" s="216"/>
      <c r="L41" s="216"/>
      <c r="M41" s="216"/>
      <c r="N41" s="216"/>
      <c r="O41" s="289"/>
      <c r="P41" s="216"/>
    </row>
    <row r="42" spans="11:16">
      <c r="K42" s="216"/>
      <c r="L42" s="216"/>
      <c r="M42" s="216"/>
      <c r="N42" s="216"/>
      <c r="O42" s="289"/>
      <c r="P42" s="216"/>
    </row>
    <row r="43" spans="11:16">
      <c r="K43" s="216"/>
      <c r="L43" s="216"/>
      <c r="M43" s="216"/>
      <c r="N43" s="216"/>
      <c r="O43" s="289"/>
      <c r="P43" s="216"/>
    </row>
    <row r="44" spans="11:16">
      <c r="K44" s="216"/>
      <c r="L44" s="216"/>
      <c r="M44" s="216"/>
      <c r="N44" s="216"/>
      <c r="O44" s="289"/>
      <c r="P44" s="216"/>
    </row>
    <row r="45" spans="11:16">
      <c r="K45" s="216"/>
      <c r="L45" s="216"/>
      <c r="M45" s="216"/>
      <c r="N45" s="216"/>
      <c r="O45" s="289"/>
      <c r="P45" s="216"/>
    </row>
    <row r="46" spans="11:16">
      <c r="K46" s="216"/>
      <c r="L46" s="216"/>
      <c r="M46" s="216"/>
      <c r="N46" s="216"/>
      <c r="O46" s="289"/>
      <c r="P46" s="216"/>
    </row>
    <row r="47" spans="11:16">
      <c r="K47" s="216"/>
      <c r="L47" s="216"/>
      <c r="M47" s="216"/>
      <c r="N47" s="216"/>
      <c r="O47" s="289"/>
      <c r="P47" s="216"/>
    </row>
    <row r="48" spans="11:16">
      <c r="K48" s="216"/>
      <c r="L48" s="216"/>
      <c r="M48" s="216"/>
      <c r="N48" s="216"/>
      <c r="O48" s="289"/>
      <c r="P48" s="216"/>
    </row>
    <row r="49" spans="11:16">
      <c r="K49" s="216"/>
      <c r="L49" s="216"/>
      <c r="M49" s="216"/>
      <c r="N49" s="216"/>
      <c r="O49" s="289"/>
      <c r="P49" s="216"/>
    </row>
    <row r="50" spans="11:16">
      <c r="K50" s="216"/>
      <c r="L50" s="216"/>
      <c r="M50" s="216"/>
      <c r="N50" s="216"/>
      <c r="O50" s="289"/>
      <c r="P50" s="216"/>
    </row>
    <row r="51" spans="11:16">
      <c r="K51" s="216"/>
      <c r="L51" s="216"/>
      <c r="M51" s="216"/>
      <c r="N51" s="216"/>
      <c r="O51" s="289"/>
      <c r="P51" s="216"/>
    </row>
    <row r="52" spans="11:16">
      <c r="K52" s="216"/>
      <c r="L52" s="216"/>
      <c r="M52" s="216"/>
      <c r="N52" s="216"/>
      <c r="O52" s="289"/>
      <c r="P52" s="216"/>
    </row>
    <row r="53" spans="11:16">
      <c r="K53" s="216"/>
      <c r="L53" s="216"/>
      <c r="M53" s="216"/>
      <c r="N53" s="216"/>
      <c r="O53" s="289"/>
      <c r="P53" s="216"/>
    </row>
    <row r="54" spans="11:16">
      <c r="K54" s="216"/>
      <c r="L54" s="216"/>
      <c r="M54" s="216"/>
      <c r="N54" s="216"/>
      <c r="O54" s="289"/>
      <c r="P54" s="216"/>
    </row>
    <row r="55" spans="11:16">
      <c r="K55" s="216"/>
      <c r="L55" s="216"/>
      <c r="M55" s="216"/>
      <c r="N55" s="216"/>
      <c r="O55" s="289"/>
      <c r="P55" s="216"/>
    </row>
    <row r="56" spans="11:16">
      <c r="K56" s="216"/>
      <c r="L56" s="216"/>
      <c r="M56" s="216"/>
      <c r="N56" s="216"/>
      <c r="O56" s="289"/>
      <c r="P56" s="216"/>
    </row>
    <row r="57" spans="11:16">
      <c r="K57" s="216"/>
      <c r="L57" s="216"/>
      <c r="M57" s="216"/>
      <c r="N57" s="216"/>
      <c r="O57" s="289"/>
      <c r="P57" s="216"/>
    </row>
    <row r="58" spans="11:16">
      <c r="K58" s="216"/>
      <c r="L58" s="216"/>
      <c r="M58" s="216"/>
      <c r="N58" s="216"/>
      <c r="O58" s="289"/>
      <c r="P58" s="216"/>
    </row>
    <row r="59" spans="11:16">
      <c r="K59" s="216"/>
      <c r="L59" s="216"/>
      <c r="M59" s="216"/>
      <c r="N59" s="216"/>
      <c r="O59" s="289"/>
      <c r="P59" s="216"/>
    </row>
    <row r="60" spans="11:16">
      <c r="K60" s="216"/>
      <c r="L60" s="216"/>
      <c r="M60" s="216"/>
      <c r="N60" s="216"/>
      <c r="O60" s="289"/>
      <c r="P60" s="216"/>
    </row>
    <row r="61" spans="11:16">
      <c r="K61" s="216"/>
      <c r="L61" s="216"/>
      <c r="M61" s="216"/>
      <c r="N61" s="216"/>
      <c r="O61" s="289"/>
      <c r="P61" s="216"/>
    </row>
    <row r="62" spans="11:16">
      <c r="K62" s="216"/>
      <c r="L62" s="216"/>
      <c r="M62" s="216"/>
      <c r="N62" s="216"/>
      <c r="O62" s="289"/>
      <c r="P62" s="216"/>
    </row>
    <row r="63" spans="11:16">
      <c r="K63" s="216"/>
      <c r="L63" s="216"/>
      <c r="M63" s="216"/>
      <c r="N63" s="216"/>
      <c r="O63" s="289"/>
      <c r="P63" s="216"/>
    </row>
    <row r="64" spans="11:16">
      <c r="K64" s="216"/>
      <c r="L64" s="216"/>
      <c r="M64" s="216"/>
      <c r="N64" s="216"/>
      <c r="O64" s="289"/>
      <c r="P64" s="216"/>
    </row>
    <row r="65" spans="11:16">
      <c r="K65" s="216"/>
      <c r="L65" s="216"/>
      <c r="M65" s="216"/>
      <c r="N65" s="216"/>
      <c r="O65" s="289"/>
      <c r="P65" s="216"/>
    </row>
    <row r="66" spans="11:16">
      <c r="K66" s="216"/>
      <c r="L66" s="216"/>
      <c r="M66" s="216"/>
      <c r="N66" s="216"/>
      <c r="O66" s="289"/>
      <c r="P66" s="216"/>
    </row>
    <row r="67" spans="11:16">
      <c r="K67" s="216"/>
      <c r="L67" s="216"/>
      <c r="M67" s="216"/>
      <c r="N67" s="216"/>
      <c r="O67" s="289"/>
      <c r="P67" s="216"/>
    </row>
    <row r="68" spans="11:16">
      <c r="K68" s="216"/>
      <c r="L68" s="216"/>
      <c r="M68" s="216"/>
      <c r="N68" s="216"/>
      <c r="O68" s="289"/>
      <c r="P68" s="216"/>
    </row>
    <row r="69" spans="11:16">
      <c r="K69" s="216"/>
      <c r="L69" s="216"/>
      <c r="M69" s="216"/>
      <c r="N69" s="216"/>
      <c r="O69" s="289"/>
      <c r="P69" s="216"/>
    </row>
    <row r="70" spans="11:16">
      <c r="K70" s="216"/>
      <c r="L70" s="216"/>
      <c r="M70" s="216"/>
      <c r="N70" s="216"/>
      <c r="O70" s="289"/>
      <c r="P70" s="216"/>
    </row>
    <row r="71" spans="11:16">
      <c r="K71" s="216"/>
      <c r="L71" s="216"/>
      <c r="M71" s="216"/>
      <c r="N71" s="216"/>
      <c r="O71" s="289"/>
      <c r="P71" s="216"/>
    </row>
    <row r="72" spans="11:16">
      <c r="K72" s="216"/>
      <c r="L72" s="216"/>
      <c r="M72" s="216"/>
      <c r="N72" s="216"/>
      <c r="O72" s="289"/>
      <c r="P72" s="216"/>
    </row>
    <row r="73" spans="11:16">
      <c r="K73" s="216"/>
      <c r="L73" s="216"/>
      <c r="M73" s="216"/>
      <c r="N73" s="216"/>
      <c r="O73" s="289"/>
      <c r="P73" s="216"/>
    </row>
    <row r="74" spans="11:16">
      <c r="K74" s="216"/>
      <c r="L74" s="216"/>
      <c r="M74" s="216"/>
      <c r="N74" s="216"/>
      <c r="O74" s="289"/>
      <c r="P74" s="216"/>
    </row>
    <row r="75" spans="11:16">
      <c r="K75" s="216"/>
      <c r="L75" s="216"/>
      <c r="M75" s="216"/>
      <c r="N75" s="216"/>
      <c r="O75" s="289"/>
      <c r="P75" s="216"/>
    </row>
    <row r="76" spans="11:16">
      <c r="K76" s="216"/>
      <c r="L76" s="216"/>
      <c r="M76" s="216"/>
      <c r="N76" s="216"/>
      <c r="O76" s="289"/>
      <c r="P76" s="216"/>
    </row>
    <row r="77" spans="11:16">
      <c r="K77" s="216"/>
      <c r="L77" s="216"/>
      <c r="M77" s="216"/>
      <c r="N77" s="216"/>
      <c r="O77" s="289"/>
      <c r="P77" s="216"/>
    </row>
    <row r="78" spans="11:16">
      <c r="K78" s="216"/>
      <c r="L78" s="216"/>
      <c r="M78" s="216"/>
      <c r="N78" s="216"/>
      <c r="O78" s="289"/>
      <c r="P78" s="216"/>
    </row>
    <row r="79" spans="11:16">
      <c r="K79" s="216"/>
      <c r="L79" s="216"/>
      <c r="M79" s="216"/>
      <c r="N79" s="216"/>
      <c r="O79" s="289"/>
      <c r="P79" s="216"/>
    </row>
    <row r="80" spans="11:16">
      <c r="K80" s="216"/>
      <c r="L80" s="216"/>
      <c r="M80" s="216"/>
      <c r="N80" s="216"/>
      <c r="O80" s="289"/>
      <c r="P80" s="216"/>
    </row>
    <row r="81" spans="11:16">
      <c r="K81" s="216"/>
      <c r="L81" s="216"/>
      <c r="M81" s="216"/>
      <c r="N81" s="216"/>
      <c r="O81" s="289"/>
      <c r="P81" s="216"/>
    </row>
    <row r="82" spans="11:16">
      <c r="K82" s="216"/>
      <c r="L82" s="216"/>
      <c r="M82" s="216"/>
      <c r="N82" s="216"/>
      <c r="O82" s="289"/>
      <c r="P82" s="216"/>
    </row>
    <row r="83" spans="11:16">
      <c r="K83" s="216"/>
      <c r="L83" s="216"/>
      <c r="M83" s="216"/>
      <c r="N83" s="216"/>
      <c r="O83" s="289"/>
      <c r="P83" s="216"/>
    </row>
    <row r="84" spans="11:16">
      <c r="K84" s="216"/>
      <c r="L84" s="216"/>
      <c r="M84" s="216"/>
      <c r="N84" s="216"/>
      <c r="O84" s="289"/>
      <c r="P84" s="216"/>
    </row>
    <row r="85" spans="11:16">
      <c r="K85" s="216"/>
      <c r="L85" s="216"/>
      <c r="M85" s="216"/>
      <c r="N85" s="216"/>
      <c r="O85" s="289"/>
      <c r="P85" s="216"/>
    </row>
    <row r="86" spans="11:16">
      <c r="K86" s="216"/>
      <c r="L86" s="216"/>
      <c r="M86" s="216"/>
      <c r="N86" s="216"/>
      <c r="O86" s="289"/>
      <c r="P86" s="216"/>
    </row>
    <row r="87" spans="11:16">
      <c r="K87" s="216"/>
      <c r="L87" s="216"/>
      <c r="M87" s="216"/>
      <c r="N87" s="216"/>
      <c r="O87" s="289"/>
      <c r="P87" s="216"/>
    </row>
    <row r="88" spans="11:16">
      <c r="K88" s="216"/>
      <c r="L88" s="216"/>
      <c r="M88" s="216"/>
      <c r="N88" s="216"/>
      <c r="O88" s="289"/>
      <c r="P88" s="216"/>
    </row>
    <row r="89" spans="11:16">
      <c r="K89" s="216"/>
      <c r="L89" s="216"/>
      <c r="M89" s="216"/>
      <c r="N89" s="216"/>
      <c r="O89" s="289"/>
      <c r="P89" s="216"/>
    </row>
    <row r="90" spans="11:16">
      <c r="K90" s="216"/>
      <c r="L90" s="216"/>
      <c r="M90" s="216"/>
      <c r="N90" s="216"/>
      <c r="O90" s="289"/>
      <c r="P90" s="216"/>
    </row>
    <row r="91" spans="11:16">
      <c r="K91" s="216"/>
      <c r="L91" s="216"/>
      <c r="M91" s="216"/>
      <c r="N91" s="216"/>
      <c r="O91" s="289"/>
      <c r="P91" s="216"/>
    </row>
    <row r="92" spans="11:16">
      <c r="K92" s="216"/>
      <c r="L92" s="216"/>
      <c r="M92" s="216"/>
      <c r="N92" s="216"/>
      <c r="O92" s="289"/>
      <c r="P92" s="216"/>
    </row>
    <row r="93" spans="11:16">
      <c r="K93" s="216"/>
      <c r="L93" s="216"/>
      <c r="M93" s="216"/>
      <c r="N93" s="216"/>
      <c r="O93" s="289"/>
      <c r="P93" s="216"/>
    </row>
    <row r="94" spans="11:16">
      <c r="K94" s="216"/>
      <c r="L94" s="216"/>
      <c r="M94" s="216"/>
      <c r="N94" s="216"/>
      <c r="O94" s="289"/>
      <c r="P94" s="216"/>
    </row>
  </sheetData>
  <mergeCells count="18">
    <mergeCell ref="K1:K3"/>
    <mergeCell ref="M1:M3"/>
    <mergeCell ref="P1:P3"/>
    <mergeCell ref="N1:N3"/>
    <mergeCell ref="I1:I2"/>
    <mergeCell ref="J1:J2"/>
    <mergeCell ref="A3:J3"/>
    <mergeCell ref="L1:L3"/>
    <mergeCell ref="O1:O3"/>
    <mergeCell ref="E25:H25"/>
    <mergeCell ref="E26:H26"/>
    <mergeCell ref="E27:H27"/>
    <mergeCell ref="A1:A2"/>
    <mergeCell ref="B1:B2"/>
    <mergeCell ref="C1:C2"/>
    <mergeCell ref="D1:D2"/>
    <mergeCell ref="E1:F1"/>
    <mergeCell ref="G1:H1"/>
  </mergeCells>
  <phoneticPr fontId="63" type="noConversion"/>
  <conditionalFormatting sqref="P4:P24">
    <cfRule type="cellIs" dxfId="4" priority="1" stopIfTrue="1" operator="equal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7D8D-3CD1-4F95-A276-A07BD0EDCC02}">
  <sheetPr>
    <tabColor rgb="FF00B050"/>
  </sheetPr>
  <dimension ref="A1:R95"/>
  <sheetViews>
    <sheetView zoomScale="80" zoomScaleNormal="80" workbookViewId="0">
      <selection activeCell="D9" sqref="D9"/>
    </sheetView>
  </sheetViews>
  <sheetFormatPr defaultColWidth="8.85546875" defaultRowHeight="15"/>
  <cols>
    <col min="1" max="1" width="8.85546875" style="295"/>
    <col min="2" max="2" width="44.7109375" style="295" customWidth="1"/>
    <col min="3" max="4" width="8.85546875" style="295"/>
    <col min="5" max="5" width="12" style="295" customWidth="1"/>
    <col min="6" max="6" width="11.42578125" style="295" customWidth="1"/>
    <col min="7" max="7" width="11.7109375" style="295" customWidth="1"/>
    <col min="8" max="8" width="11.28515625" style="295" customWidth="1"/>
    <col min="9" max="9" width="15.28515625" style="295" customWidth="1"/>
    <col min="10" max="10" width="38.140625" style="295" customWidth="1"/>
    <col min="11" max="12" width="16.7109375" style="295" customWidth="1"/>
    <col min="13" max="14" width="16.5703125" style="295" customWidth="1"/>
    <col min="15" max="17" width="16.5703125" style="282" customWidth="1"/>
    <col min="18" max="18" width="15.85546875" style="295" customWidth="1"/>
    <col min="19" max="16384" width="8.85546875" style="295"/>
  </cols>
  <sheetData>
    <row r="1" spans="1:18" ht="29.45" customHeight="1">
      <c r="A1" s="930" t="s">
        <v>383</v>
      </c>
      <c r="B1" s="931" t="s">
        <v>143</v>
      </c>
      <c r="C1" s="930" t="s">
        <v>144</v>
      </c>
      <c r="D1" s="931" t="s">
        <v>145</v>
      </c>
      <c r="E1" s="930" t="s">
        <v>318</v>
      </c>
      <c r="F1" s="930"/>
      <c r="G1" s="930" t="s">
        <v>173</v>
      </c>
      <c r="H1" s="930"/>
      <c r="I1" s="930" t="s">
        <v>319</v>
      </c>
      <c r="J1" s="931" t="s">
        <v>304</v>
      </c>
      <c r="K1" s="934" t="s">
        <v>302</v>
      </c>
      <c r="L1" s="934" t="s">
        <v>403</v>
      </c>
      <c r="M1" s="934" t="s">
        <v>404</v>
      </c>
      <c r="N1" s="934" t="s">
        <v>405</v>
      </c>
      <c r="O1" s="941" t="s">
        <v>418</v>
      </c>
      <c r="P1" s="941" t="s">
        <v>456</v>
      </c>
      <c r="Q1" s="941" t="s">
        <v>457</v>
      </c>
      <c r="R1" s="946" t="s">
        <v>303</v>
      </c>
    </row>
    <row r="2" spans="1:18" ht="24" customHeight="1">
      <c r="A2" s="930"/>
      <c r="B2" s="931"/>
      <c r="C2" s="930"/>
      <c r="D2" s="931"/>
      <c r="E2" s="303" t="s">
        <v>175</v>
      </c>
      <c r="F2" s="303" t="s">
        <v>176</v>
      </c>
      <c r="G2" s="303" t="s">
        <v>175</v>
      </c>
      <c r="H2" s="303" t="s">
        <v>176</v>
      </c>
      <c r="I2" s="930"/>
      <c r="J2" s="931"/>
      <c r="K2" s="933"/>
      <c r="L2" s="948"/>
      <c r="M2" s="933"/>
      <c r="N2" s="933"/>
      <c r="O2" s="944"/>
      <c r="P2" s="944"/>
      <c r="Q2" s="944"/>
      <c r="R2" s="933"/>
    </row>
    <row r="3" spans="1:18">
      <c r="A3" s="936" t="s">
        <v>384</v>
      </c>
      <c r="B3" s="937"/>
      <c r="C3" s="937"/>
      <c r="D3" s="937"/>
      <c r="E3" s="937"/>
      <c r="F3" s="937"/>
      <c r="G3" s="937"/>
      <c r="H3" s="937"/>
      <c r="I3" s="937"/>
      <c r="J3" s="938"/>
      <c r="K3" s="888"/>
      <c r="L3" s="949"/>
      <c r="M3" s="888"/>
      <c r="N3" s="888"/>
      <c r="O3" s="945"/>
      <c r="P3" s="945"/>
      <c r="Q3" s="945"/>
      <c r="R3" s="888"/>
    </row>
    <row r="4" spans="1:18" ht="85.9" customHeight="1">
      <c r="A4" s="296" t="s">
        <v>25</v>
      </c>
      <c r="B4" s="262" t="s">
        <v>152</v>
      </c>
      <c r="C4" s="263" t="s">
        <v>153</v>
      </c>
      <c r="D4" s="263">
        <v>2</v>
      </c>
      <c r="E4" s="264">
        <v>150000</v>
      </c>
      <c r="F4" s="264">
        <f t="shared" ref="F4:F25" si="0">D4*E4</f>
        <v>300000</v>
      </c>
      <c r="G4" s="264">
        <v>0</v>
      </c>
      <c r="H4" s="264">
        <f t="shared" ref="H4:H25" si="1">D4*G4</f>
        <v>0</v>
      </c>
      <c r="I4" s="264">
        <f>F4+H4</f>
        <v>300000</v>
      </c>
      <c r="J4" s="262" t="s">
        <v>385</v>
      </c>
      <c r="K4" s="315">
        <v>2</v>
      </c>
      <c r="L4" s="315"/>
      <c r="M4" s="316"/>
      <c r="N4" s="316"/>
      <c r="O4" s="317"/>
      <c r="P4" s="317"/>
      <c r="Q4" s="317"/>
      <c r="R4" s="316">
        <f>D4-K4-M4-N4-O4-P4-Q4</f>
        <v>0</v>
      </c>
    </row>
    <row r="5" spans="1:18" ht="35.450000000000003" customHeight="1">
      <c r="A5" s="296" t="s">
        <v>59</v>
      </c>
      <c r="B5" s="262" t="s">
        <v>386</v>
      </c>
      <c r="C5" s="263" t="s">
        <v>153</v>
      </c>
      <c r="D5" s="263">
        <v>2</v>
      </c>
      <c r="E5" s="264">
        <v>5000</v>
      </c>
      <c r="F5" s="264">
        <f t="shared" si="0"/>
        <v>10000</v>
      </c>
      <c r="G5" s="264">
        <v>0</v>
      </c>
      <c r="H5" s="264">
        <f t="shared" si="1"/>
        <v>0</v>
      </c>
      <c r="I5" s="264">
        <f t="shared" ref="I5:I25" si="2">F5+H5</f>
        <v>10000</v>
      </c>
      <c r="J5" s="262" t="s">
        <v>387</v>
      </c>
      <c r="K5" s="315"/>
      <c r="L5" s="315"/>
      <c r="M5" s="316">
        <v>2</v>
      </c>
      <c r="N5" s="316"/>
      <c r="O5" s="317"/>
      <c r="P5" s="317"/>
      <c r="Q5" s="317"/>
      <c r="R5" s="316">
        <f t="shared" ref="R5:R25" si="3">D5-K5-M5-N5-O5-P5-Q5</f>
        <v>0</v>
      </c>
    </row>
    <row r="6" spans="1:18" ht="56.45" customHeight="1">
      <c r="A6" s="296" t="s">
        <v>60</v>
      </c>
      <c r="B6" s="262" t="s">
        <v>154</v>
      </c>
      <c r="C6" s="263" t="s">
        <v>153</v>
      </c>
      <c r="D6" s="263">
        <v>2</v>
      </c>
      <c r="E6" s="264">
        <v>62000</v>
      </c>
      <c r="F6" s="264">
        <f t="shared" si="0"/>
        <v>124000</v>
      </c>
      <c r="G6" s="264">
        <v>0</v>
      </c>
      <c r="H6" s="264">
        <f t="shared" si="1"/>
        <v>0</v>
      </c>
      <c r="I6" s="264">
        <f t="shared" si="2"/>
        <v>124000</v>
      </c>
      <c r="J6" s="262" t="s">
        <v>388</v>
      </c>
      <c r="K6" s="315">
        <v>2</v>
      </c>
      <c r="L6" s="315"/>
      <c r="M6" s="315"/>
      <c r="N6" s="315"/>
      <c r="O6" s="318"/>
      <c r="P6" s="318"/>
      <c r="Q6" s="318"/>
      <c r="R6" s="316">
        <f t="shared" si="3"/>
        <v>0</v>
      </c>
    </row>
    <row r="7" spans="1:18" ht="38.25">
      <c r="A7" s="296" t="s">
        <v>62</v>
      </c>
      <c r="B7" s="262" t="s">
        <v>401</v>
      </c>
      <c r="C7" s="263" t="s">
        <v>153</v>
      </c>
      <c r="D7" s="263">
        <v>2</v>
      </c>
      <c r="E7" s="264">
        <v>29500</v>
      </c>
      <c r="F7" s="264">
        <f t="shared" si="0"/>
        <v>59000</v>
      </c>
      <c r="G7" s="264">
        <v>0</v>
      </c>
      <c r="H7" s="264">
        <f t="shared" si="1"/>
        <v>0</v>
      </c>
      <c r="I7" s="264">
        <f t="shared" si="2"/>
        <v>59000</v>
      </c>
      <c r="J7" s="265"/>
      <c r="K7" s="315"/>
      <c r="L7" s="315"/>
      <c r="M7" s="315">
        <v>2</v>
      </c>
      <c r="N7" s="315"/>
      <c r="O7" s="318"/>
      <c r="P7" s="318"/>
      <c r="Q7" s="318"/>
      <c r="R7" s="316">
        <f t="shared" si="3"/>
        <v>0</v>
      </c>
    </row>
    <row r="8" spans="1:18" ht="25.5">
      <c r="A8" s="296" t="s">
        <v>65</v>
      </c>
      <c r="B8" s="262" t="s">
        <v>288</v>
      </c>
      <c r="C8" s="263" t="s">
        <v>153</v>
      </c>
      <c r="D8" s="263">
        <v>3</v>
      </c>
      <c r="E8" s="264">
        <v>14400</v>
      </c>
      <c r="F8" s="264">
        <f t="shared" si="0"/>
        <v>43200</v>
      </c>
      <c r="G8" s="264">
        <v>21600</v>
      </c>
      <c r="H8" s="264">
        <f>D8*G8</f>
        <v>64800</v>
      </c>
      <c r="I8" s="264">
        <f t="shared" si="2"/>
        <v>108000</v>
      </c>
      <c r="J8" s="265"/>
      <c r="K8" s="315"/>
      <c r="L8" s="315"/>
      <c r="M8" s="315">
        <v>3</v>
      </c>
      <c r="N8" s="315"/>
      <c r="O8" s="318"/>
      <c r="P8" s="318"/>
      <c r="Q8" s="318"/>
      <c r="R8" s="316">
        <f t="shared" si="3"/>
        <v>0</v>
      </c>
    </row>
    <row r="9" spans="1:18" s="372" customFormat="1" ht="25.5">
      <c r="A9" s="363" t="s">
        <v>193</v>
      </c>
      <c r="B9" s="262" t="s">
        <v>289</v>
      </c>
      <c r="C9" s="263" t="s">
        <v>305</v>
      </c>
      <c r="D9" s="408">
        <v>52</v>
      </c>
      <c r="E9" s="264">
        <v>2100</v>
      </c>
      <c r="F9" s="264">
        <f t="shared" si="0"/>
        <v>109200</v>
      </c>
      <c r="G9" s="264">
        <v>3150</v>
      </c>
      <c r="H9" s="264">
        <f t="shared" si="1"/>
        <v>163800</v>
      </c>
      <c r="I9" s="264">
        <f t="shared" si="2"/>
        <v>273000</v>
      </c>
      <c r="J9" s="265"/>
      <c r="K9" s="315"/>
      <c r="L9" s="315"/>
      <c r="M9" s="315">
        <v>41.91</v>
      </c>
      <c r="N9" s="315"/>
      <c r="O9" s="318">
        <v>10.09</v>
      </c>
      <c r="P9" s="318"/>
      <c r="Q9" s="318"/>
      <c r="R9" s="316">
        <f t="shared" si="3"/>
        <v>3.5527136788005009E-15</v>
      </c>
    </row>
    <row r="10" spans="1:18" ht="49.5" customHeight="1">
      <c r="A10" s="296" t="s">
        <v>196</v>
      </c>
      <c r="B10" s="262" t="s">
        <v>290</v>
      </c>
      <c r="C10" s="263" t="s">
        <v>305</v>
      </c>
      <c r="D10" s="263">
        <v>140.19999999999999</v>
      </c>
      <c r="E10" s="264">
        <v>1900</v>
      </c>
      <c r="F10" s="264">
        <f t="shared" si="0"/>
        <v>266380</v>
      </c>
      <c r="G10" s="264">
        <v>2850</v>
      </c>
      <c r="H10" s="264">
        <f t="shared" si="1"/>
        <v>399569.99999999994</v>
      </c>
      <c r="I10" s="264">
        <f t="shared" si="2"/>
        <v>665950</v>
      </c>
      <c r="J10" s="265"/>
      <c r="K10" s="315"/>
      <c r="L10" s="315"/>
      <c r="M10" s="315">
        <v>130</v>
      </c>
      <c r="N10" s="315">
        <v>10.199999999999999</v>
      </c>
      <c r="O10" s="318"/>
      <c r="P10" s="318"/>
      <c r="Q10" s="318"/>
      <c r="R10" s="316">
        <f t="shared" si="3"/>
        <v>-1.0658141036401503E-14</v>
      </c>
    </row>
    <row r="11" spans="1:18" ht="25.5">
      <c r="A11" s="296" t="s">
        <v>221</v>
      </c>
      <c r="B11" s="262" t="s">
        <v>391</v>
      </c>
      <c r="C11" s="263" t="s">
        <v>153</v>
      </c>
      <c r="D11" s="263">
        <v>10</v>
      </c>
      <c r="E11" s="264">
        <v>3000</v>
      </c>
      <c r="F11" s="264">
        <f t="shared" si="0"/>
        <v>30000</v>
      </c>
      <c r="G11" s="264">
        <v>4500</v>
      </c>
      <c r="H11" s="264">
        <f t="shared" si="1"/>
        <v>45000</v>
      </c>
      <c r="I11" s="264">
        <f t="shared" si="2"/>
        <v>75000</v>
      </c>
      <c r="J11" s="265"/>
      <c r="K11" s="315"/>
      <c r="L11" s="315"/>
      <c r="M11" s="315"/>
      <c r="N11" s="315">
        <v>10</v>
      </c>
      <c r="O11" s="318"/>
      <c r="P11" s="318"/>
      <c r="Q11" s="318"/>
      <c r="R11" s="316">
        <f t="shared" si="3"/>
        <v>0</v>
      </c>
    </row>
    <row r="12" spans="1:18" ht="25.5">
      <c r="A12" s="296" t="s">
        <v>224</v>
      </c>
      <c r="B12" s="262" t="s">
        <v>291</v>
      </c>
      <c r="C12" s="263" t="s">
        <v>153</v>
      </c>
      <c r="D12" s="263">
        <v>45</v>
      </c>
      <c r="E12" s="264">
        <v>7978</v>
      </c>
      <c r="F12" s="264">
        <f t="shared" si="0"/>
        <v>359010</v>
      </c>
      <c r="G12" s="264">
        <v>9300</v>
      </c>
      <c r="H12" s="264">
        <f t="shared" si="1"/>
        <v>418500</v>
      </c>
      <c r="I12" s="264">
        <f t="shared" si="2"/>
        <v>777510</v>
      </c>
      <c r="J12" s="265"/>
      <c r="K12" s="315"/>
      <c r="L12" s="315"/>
      <c r="M12" s="315">
        <v>45</v>
      </c>
      <c r="N12" s="315"/>
      <c r="O12" s="318"/>
      <c r="P12" s="318"/>
      <c r="Q12" s="318"/>
      <c r="R12" s="316">
        <f t="shared" si="3"/>
        <v>0</v>
      </c>
    </row>
    <row r="13" spans="1:18" s="372" customFormat="1" ht="25.5">
      <c r="A13" s="363" t="s">
        <v>297</v>
      </c>
      <c r="B13" s="373" t="s">
        <v>306</v>
      </c>
      <c r="C13" s="263" t="s">
        <v>153</v>
      </c>
      <c r="D13" s="263">
        <v>10</v>
      </c>
      <c r="E13" s="264">
        <v>220</v>
      </c>
      <c r="F13" s="264">
        <f t="shared" si="0"/>
        <v>2200</v>
      </c>
      <c r="G13" s="264">
        <v>330</v>
      </c>
      <c r="H13" s="264">
        <f t="shared" si="1"/>
        <v>3300</v>
      </c>
      <c r="I13" s="264">
        <f t="shared" si="2"/>
        <v>5500</v>
      </c>
      <c r="J13" s="265"/>
      <c r="K13" s="315"/>
      <c r="L13" s="315"/>
      <c r="M13" s="315"/>
      <c r="N13" s="315"/>
      <c r="O13" s="318">
        <v>10</v>
      </c>
      <c r="P13" s="318"/>
      <c r="Q13" s="318"/>
      <c r="R13" s="316">
        <f t="shared" si="3"/>
        <v>0</v>
      </c>
    </row>
    <row r="14" spans="1:18" ht="25.5">
      <c r="A14" s="296" t="s">
        <v>255</v>
      </c>
      <c r="B14" s="373" t="s">
        <v>293</v>
      </c>
      <c r="C14" s="263" t="s">
        <v>153</v>
      </c>
      <c r="D14" s="263">
        <v>28</v>
      </c>
      <c r="E14" s="264">
        <v>300</v>
      </c>
      <c r="F14" s="264">
        <f t="shared" si="0"/>
        <v>8400</v>
      </c>
      <c r="G14" s="264">
        <v>450</v>
      </c>
      <c r="H14" s="264">
        <f t="shared" si="1"/>
        <v>12600</v>
      </c>
      <c r="I14" s="264">
        <f t="shared" si="2"/>
        <v>21000</v>
      </c>
      <c r="J14" s="265"/>
      <c r="K14" s="315"/>
      <c r="L14" s="315"/>
      <c r="M14" s="315">
        <v>28</v>
      </c>
      <c r="N14" s="315"/>
      <c r="O14" s="318"/>
      <c r="P14" s="318"/>
      <c r="Q14" s="318"/>
      <c r="R14" s="316">
        <f t="shared" si="3"/>
        <v>0</v>
      </c>
    </row>
    <row r="15" spans="1:18" s="372" customFormat="1" ht="25.5">
      <c r="A15" s="363" t="s">
        <v>129</v>
      </c>
      <c r="B15" s="373" t="s">
        <v>307</v>
      </c>
      <c r="C15" s="263" t="s">
        <v>153</v>
      </c>
      <c r="D15" s="263">
        <v>5</v>
      </c>
      <c r="E15" s="264">
        <v>260</v>
      </c>
      <c r="F15" s="264">
        <f t="shared" si="0"/>
        <v>1300</v>
      </c>
      <c r="G15" s="264">
        <v>390</v>
      </c>
      <c r="H15" s="264">
        <f t="shared" si="1"/>
        <v>1950</v>
      </c>
      <c r="I15" s="264">
        <f t="shared" si="2"/>
        <v>3250</v>
      </c>
      <c r="J15" s="265"/>
      <c r="K15" s="315"/>
      <c r="L15" s="315"/>
      <c r="M15" s="315"/>
      <c r="N15" s="315"/>
      <c r="O15" s="318">
        <v>5</v>
      </c>
      <c r="P15" s="318"/>
      <c r="Q15" s="318"/>
      <c r="R15" s="316">
        <f t="shared" si="3"/>
        <v>0</v>
      </c>
    </row>
    <row r="16" spans="1:18" ht="25.5">
      <c r="A16" s="296" t="s">
        <v>292</v>
      </c>
      <c r="B16" s="373" t="s">
        <v>294</v>
      </c>
      <c r="C16" s="263" t="s">
        <v>153</v>
      </c>
      <c r="D16" s="263">
        <v>5</v>
      </c>
      <c r="E16" s="264">
        <v>340</v>
      </c>
      <c r="F16" s="264">
        <f t="shared" si="0"/>
        <v>1700</v>
      </c>
      <c r="G16" s="264">
        <v>510</v>
      </c>
      <c r="H16" s="264">
        <f t="shared" si="1"/>
        <v>2550</v>
      </c>
      <c r="I16" s="264">
        <f t="shared" si="2"/>
        <v>4250</v>
      </c>
      <c r="J16" s="265"/>
      <c r="K16" s="315"/>
      <c r="L16" s="315"/>
      <c r="M16" s="315">
        <v>5</v>
      </c>
      <c r="N16" s="315"/>
      <c r="O16" s="318"/>
      <c r="P16" s="318"/>
      <c r="Q16" s="318"/>
      <c r="R16" s="316">
        <f t="shared" si="3"/>
        <v>0</v>
      </c>
    </row>
    <row r="17" spans="1:18" s="372" customFormat="1" ht="38.25">
      <c r="A17" s="363" t="s">
        <v>301</v>
      </c>
      <c r="B17" s="407" t="s">
        <v>296</v>
      </c>
      <c r="C17" s="408" t="s">
        <v>153</v>
      </c>
      <c r="D17" s="408">
        <v>30</v>
      </c>
      <c r="E17" s="409">
        <v>700</v>
      </c>
      <c r="F17" s="409">
        <f t="shared" si="0"/>
        <v>21000</v>
      </c>
      <c r="G17" s="409">
        <v>1050</v>
      </c>
      <c r="H17" s="409">
        <f>D17*G17</f>
        <v>31500</v>
      </c>
      <c r="I17" s="409">
        <f t="shared" si="2"/>
        <v>52500</v>
      </c>
      <c r="J17" s="265"/>
      <c r="K17" s="315"/>
      <c r="L17" s="315"/>
      <c r="M17" s="315">
        <v>26</v>
      </c>
      <c r="N17" s="315"/>
      <c r="O17" s="318">
        <v>4</v>
      </c>
      <c r="P17" s="318"/>
      <c r="Q17" s="318"/>
      <c r="R17" s="316">
        <f t="shared" si="3"/>
        <v>0</v>
      </c>
    </row>
    <row r="18" spans="1:18" ht="38.25">
      <c r="A18" s="296" t="s">
        <v>166</v>
      </c>
      <c r="B18" s="407" t="s">
        <v>308</v>
      </c>
      <c r="C18" s="408" t="s">
        <v>395</v>
      </c>
      <c r="D18" s="408">
        <v>0.08</v>
      </c>
      <c r="E18" s="409">
        <v>77687.27</v>
      </c>
      <c r="F18" s="409">
        <f t="shared" si="0"/>
        <v>6214.9816000000001</v>
      </c>
      <c r="G18" s="409">
        <v>116530.91</v>
      </c>
      <c r="H18" s="409">
        <f t="shared" si="1"/>
        <v>9322.4728000000014</v>
      </c>
      <c r="I18" s="409">
        <f t="shared" si="2"/>
        <v>15537.454400000002</v>
      </c>
      <c r="J18" s="265"/>
      <c r="K18" s="319"/>
      <c r="L18" s="319"/>
      <c r="M18" s="319"/>
      <c r="N18" s="319"/>
      <c r="O18" s="320"/>
      <c r="P18" s="320"/>
      <c r="Q18" s="320">
        <v>0.08</v>
      </c>
      <c r="R18" s="316">
        <f t="shared" si="3"/>
        <v>0</v>
      </c>
    </row>
    <row r="19" spans="1:18" ht="25.5">
      <c r="A19" s="296" t="s">
        <v>295</v>
      </c>
      <c r="B19" s="407" t="s">
        <v>309</v>
      </c>
      <c r="C19" s="408" t="s">
        <v>305</v>
      </c>
      <c r="D19" s="408">
        <v>0.6</v>
      </c>
      <c r="E19" s="409">
        <v>2000</v>
      </c>
      <c r="F19" s="409">
        <f t="shared" si="0"/>
        <v>1200</v>
      </c>
      <c r="G19" s="409">
        <v>3000</v>
      </c>
      <c r="H19" s="409">
        <f t="shared" si="1"/>
        <v>1800</v>
      </c>
      <c r="I19" s="409">
        <f t="shared" si="2"/>
        <v>3000</v>
      </c>
      <c r="J19" s="265"/>
      <c r="K19" s="319"/>
      <c r="L19" s="319"/>
      <c r="M19" s="319"/>
      <c r="N19" s="319">
        <v>0.6</v>
      </c>
      <c r="O19" s="320"/>
      <c r="P19" s="320"/>
      <c r="Q19" s="320"/>
      <c r="R19" s="316">
        <f t="shared" si="3"/>
        <v>0</v>
      </c>
    </row>
    <row r="20" spans="1:18" ht="25.5">
      <c r="A20" s="296" t="s">
        <v>394</v>
      </c>
      <c r="B20" s="407" t="s">
        <v>310</v>
      </c>
      <c r="C20" s="408" t="s">
        <v>153</v>
      </c>
      <c r="D20" s="408">
        <v>2</v>
      </c>
      <c r="E20" s="409">
        <v>5000</v>
      </c>
      <c r="F20" s="409">
        <f t="shared" si="0"/>
        <v>10000</v>
      </c>
      <c r="G20" s="409">
        <v>7500</v>
      </c>
      <c r="H20" s="409">
        <f t="shared" si="1"/>
        <v>15000</v>
      </c>
      <c r="I20" s="409">
        <f t="shared" si="2"/>
        <v>25000</v>
      </c>
      <c r="J20" s="265"/>
      <c r="K20" s="319"/>
      <c r="L20" s="319"/>
      <c r="M20" s="319"/>
      <c r="N20" s="319">
        <v>2</v>
      </c>
      <c r="O20" s="320"/>
      <c r="P20" s="320"/>
      <c r="Q20" s="320"/>
      <c r="R20" s="316">
        <f t="shared" si="3"/>
        <v>0</v>
      </c>
    </row>
    <row r="21" spans="1:18" ht="25.5">
      <c r="A21" s="296" t="s">
        <v>396</v>
      </c>
      <c r="B21" s="407" t="s">
        <v>298</v>
      </c>
      <c r="C21" s="408" t="s">
        <v>153</v>
      </c>
      <c r="D21" s="408">
        <v>2</v>
      </c>
      <c r="E21" s="408">
        <v>13600</v>
      </c>
      <c r="F21" s="409">
        <f t="shared" si="0"/>
        <v>27200</v>
      </c>
      <c r="G21" s="408">
        <v>20400</v>
      </c>
      <c r="H21" s="408">
        <f t="shared" si="1"/>
        <v>40800</v>
      </c>
      <c r="I21" s="409">
        <f t="shared" si="2"/>
        <v>68000</v>
      </c>
      <c r="J21" s="265"/>
      <c r="K21" s="319"/>
      <c r="L21" s="319"/>
      <c r="M21" s="319">
        <v>2</v>
      </c>
      <c r="N21" s="319"/>
      <c r="O21" s="320"/>
      <c r="P21" s="320"/>
      <c r="Q21" s="320"/>
      <c r="R21" s="316">
        <f t="shared" si="3"/>
        <v>0</v>
      </c>
    </row>
    <row r="22" spans="1:18">
      <c r="A22" s="296" t="s">
        <v>397</v>
      </c>
      <c r="B22" s="407" t="s">
        <v>311</v>
      </c>
      <c r="C22" s="408" t="s">
        <v>312</v>
      </c>
      <c r="D22" s="408">
        <v>1</v>
      </c>
      <c r="E22" s="409">
        <v>38000</v>
      </c>
      <c r="F22" s="409">
        <f t="shared" si="0"/>
        <v>38000</v>
      </c>
      <c r="G22" s="409">
        <v>57000</v>
      </c>
      <c r="H22" s="409">
        <f t="shared" si="1"/>
        <v>57000</v>
      </c>
      <c r="I22" s="409">
        <f t="shared" si="2"/>
        <v>95000</v>
      </c>
      <c r="J22" s="265"/>
      <c r="K22" s="319"/>
      <c r="L22" s="319"/>
      <c r="M22" s="319"/>
      <c r="N22" s="319">
        <v>1</v>
      </c>
      <c r="O22" s="320"/>
      <c r="P22" s="320"/>
      <c r="Q22" s="320"/>
      <c r="R22" s="316">
        <f t="shared" si="3"/>
        <v>0</v>
      </c>
    </row>
    <row r="23" spans="1:18" ht="25.5">
      <c r="A23" s="296" t="s">
        <v>398</v>
      </c>
      <c r="B23" s="407" t="s">
        <v>313</v>
      </c>
      <c r="C23" s="408" t="s">
        <v>300</v>
      </c>
      <c r="D23" s="408">
        <v>3.72</v>
      </c>
      <c r="E23" s="409">
        <v>1500</v>
      </c>
      <c r="F23" s="409">
        <f t="shared" si="0"/>
        <v>5580</v>
      </c>
      <c r="G23" s="409">
        <v>0</v>
      </c>
      <c r="H23" s="409">
        <f t="shared" si="1"/>
        <v>0</v>
      </c>
      <c r="I23" s="409">
        <f t="shared" si="2"/>
        <v>5580</v>
      </c>
      <c r="J23" s="265"/>
      <c r="K23" s="319"/>
      <c r="L23" s="319"/>
      <c r="M23" s="319">
        <v>3.26</v>
      </c>
      <c r="N23" s="319">
        <v>0.46</v>
      </c>
      <c r="O23" s="320"/>
      <c r="P23" s="320"/>
      <c r="Q23" s="320"/>
      <c r="R23" s="316">
        <f t="shared" si="3"/>
        <v>3.8857805861880479E-16</v>
      </c>
    </row>
    <row r="24" spans="1:18" ht="25.5">
      <c r="A24" s="410" t="s">
        <v>399</v>
      </c>
      <c r="B24" s="407" t="s">
        <v>420</v>
      </c>
      <c r="C24" s="408" t="s">
        <v>153</v>
      </c>
      <c r="D24" s="408">
        <v>107</v>
      </c>
      <c r="E24" s="409">
        <v>1000</v>
      </c>
      <c r="F24" s="409">
        <f t="shared" si="0"/>
        <v>107000</v>
      </c>
      <c r="G24" s="409">
        <v>924</v>
      </c>
      <c r="H24" s="409">
        <f t="shared" si="1"/>
        <v>98868</v>
      </c>
      <c r="I24" s="409">
        <f t="shared" si="2"/>
        <v>205868</v>
      </c>
      <c r="J24" s="265"/>
      <c r="K24" s="321"/>
      <c r="L24" s="321"/>
      <c r="M24" s="321"/>
      <c r="N24" s="321"/>
      <c r="O24" s="322">
        <v>107</v>
      </c>
      <c r="P24" s="322"/>
      <c r="Q24" s="322"/>
      <c r="R24" s="316">
        <f t="shared" si="3"/>
        <v>0</v>
      </c>
    </row>
    <row r="25" spans="1:18" ht="25.5">
      <c r="A25" s="410" t="s">
        <v>419</v>
      </c>
      <c r="B25" s="407" t="s">
        <v>421</v>
      </c>
      <c r="C25" s="408" t="s">
        <v>153</v>
      </c>
      <c r="D25" s="408">
        <v>30</v>
      </c>
      <c r="E25" s="409">
        <v>1000</v>
      </c>
      <c r="F25" s="409">
        <f t="shared" si="0"/>
        <v>30000</v>
      </c>
      <c r="G25" s="409">
        <v>1032</v>
      </c>
      <c r="H25" s="409">
        <f t="shared" si="1"/>
        <v>30960</v>
      </c>
      <c r="I25" s="409">
        <f t="shared" si="2"/>
        <v>60960</v>
      </c>
      <c r="J25" s="265"/>
      <c r="K25" s="321"/>
      <c r="L25" s="321"/>
      <c r="M25" s="321"/>
      <c r="N25" s="321"/>
      <c r="O25" s="322">
        <v>30</v>
      </c>
      <c r="P25" s="322"/>
      <c r="Q25" s="322"/>
      <c r="R25" s="316">
        <f t="shared" si="3"/>
        <v>0</v>
      </c>
    </row>
    <row r="26" spans="1:18">
      <c r="A26" s="267"/>
      <c r="B26" s="268"/>
      <c r="C26" s="269"/>
      <c r="D26" s="269"/>
      <c r="E26" s="947" t="s">
        <v>400</v>
      </c>
      <c r="F26" s="947"/>
      <c r="G26" s="947"/>
      <c r="H26" s="947"/>
      <c r="I26" s="323">
        <f>SUM(I4:I25)</f>
        <v>2957905.4544000002</v>
      </c>
      <c r="J26" s="270"/>
    </row>
    <row r="27" spans="1:18">
      <c r="A27" s="267"/>
      <c r="B27" s="268"/>
      <c r="C27" s="269"/>
      <c r="D27" s="269"/>
      <c r="E27" s="928" t="s">
        <v>199</v>
      </c>
      <c r="F27" s="928"/>
      <c r="G27" s="928"/>
      <c r="H27" s="928"/>
      <c r="I27" s="264">
        <f>I26*0.2</f>
        <v>591581.09088000003</v>
      </c>
      <c r="J27" s="270"/>
    </row>
    <row r="28" spans="1:18">
      <c r="A28" s="267"/>
      <c r="B28" s="268"/>
      <c r="C28" s="269"/>
      <c r="D28" s="269"/>
      <c r="E28" s="929" t="s">
        <v>381</v>
      </c>
      <c r="F28" s="928"/>
      <c r="G28" s="928"/>
      <c r="H28" s="928"/>
      <c r="I28" s="264">
        <f>I26+I27</f>
        <v>3549486.5452800002</v>
      </c>
      <c r="J28" s="270"/>
    </row>
    <row r="36" spans="11:18">
      <c r="K36" s="324"/>
      <c r="L36" s="324"/>
      <c r="M36" s="325"/>
      <c r="N36" s="325"/>
      <c r="O36" s="326"/>
      <c r="P36" s="326"/>
      <c r="Q36" s="326"/>
      <c r="R36" s="324"/>
    </row>
    <row r="37" spans="11:18">
      <c r="K37" s="222"/>
      <c r="L37" s="222"/>
      <c r="M37" s="223"/>
      <c r="N37" s="223"/>
      <c r="O37" s="327"/>
      <c r="P37" s="327"/>
      <c r="Q37" s="327"/>
      <c r="R37" s="222"/>
    </row>
    <row r="38" spans="11:18">
      <c r="K38" s="324"/>
      <c r="L38" s="324"/>
      <c r="M38" s="325"/>
      <c r="N38" s="325"/>
      <c r="O38" s="326"/>
      <c r="P38" s="326"/>
      <c r="Q38" s="326"/>
      <c r="R38" s="324"/>
    </row>
    <row r="39" spans="11:18">
      <c r="K39" s="324"/>
      <c r="L39" s="324"/>
      <c r="M39" s="325"/>
      <c r="N39" s="325"/>
      <c r="O39" s="326"/>
      <c r="P39" s="326"/>
      <c r="Q39" s="326"/>
      <c r="R39" s="324"/>
    </row>
    <row r="40" spans="11:18">
      <c r="K40" s="324"/>
      <c r="L40" s="324"/>
      <c r="M40" s="324"/>
      <c r="N40" s="324"/>
      <c r="O40" s="328"/>
      <c r="P40" s="328"/>
      <c r="Q40" s="328"/>
      <c r="R40" s="324"/>
    </row>
    <row r="41" spans="11:18">
      <c r="K41" s="224"/>
      <c r="L41" s="224"/>
      <c r="M41" s="224"/>
      <c r="N41" s="224"/>
      <c r="O41" s="329"/>
      <c r="P41" s="329"/>
      <c r="Q41" s="329"/>
      <c r="R41" s="324"/>
    </row>
    <row r="42" spans="11:18">
      <c r="K42" s="324"/>
      <c r="L42" s="324"/>
      <c r="M42" s="324"/>
      <c r="N42" s="324"/>
      <c r="O42" s="328"/>
      <c r="P42" s="328"/>
      <c r="Q42" s="328"/>
      <c r="R42" s="324"/>
    </row>
    <row r="43" spans="11:18">
      <c r="K43" s="324"/>
      <c r="L43" s="324"/>
      <c r="M43" s="324"/>
      <c r="N43" s="324"/>
      <c r="O43" s="328"/>
      <c r="P43" s="328"/>
      <c r="Q43" s="328"/>
      <c r="R43" s="324"/>
    </row>
    <row r="44" spans="11:18">
      <c r="K44" s="324"/>
      <c r="L44" s="324"/>
      <c r="M44" s="324"/>
      <c r="N44" s="324"/>
      <c r="O44" s="328"/>
      <c r="P44" s="328"/>
      <c r="Q44" s="328"/>
      <c r="R44" s="324"/>
    </row>
    <row r="45" spans="11:18">
      <c r="K45" s="324"/>
      <c r="L45" s="324"/>
      <c r="M45" s="324"/>
      <c r="N45" s="324"/>
      <c r="O45" s="328"/>
      <c r="P45" s="328"/>
      <c r="Q45" s="328"/>
      <c r="R45" s="324"/>
    </row>
    <row r="46" spans="11:18">
      <c r="K46" s="324"/>
      <c r="L46" s="324"/>
      <c r="M46" s="324"/>
      <c r="N46" s="324"/>
      <c r="O46" s="328"/>
      <c r="P46" s="328"/>
      <c r="Q46" s="328"/>
      <c r="R46" s="324"/>
    </row>
    <row r="47" spans="11:18">
      <c r="K47" s="324"/>
      <c r="L47" s="324"/>
      <c r="M47" s="324"/>
      <c r="N47" s="324"/>
      <c r="O47" s="328"/>
      <c r="P47" s="328"/>
      <c r="Q47" s="328"/>
      <c r="R47" s="324"/>
    </row>
    <row r="48" spans="11:18">
      <c r="K48" s="324"/>
      <c r="L48" s="324"/>
      <c r="M48" s="324"/>
      <c r="N48" s="324"/>
      <c r="O48" s="328"/>
      <c r="P48" s="328"/>
      <c r="Q48" s="328"/>
      <c r="R48" s="324"/>
    </row>
    <row r="49" spans="11:18">
      <c r="K49" s="324"/>
      <c r="L49" s="324"/>
      <c r="M49" s="324"/>
      <c r="N49" s="324"/>
      <c r="O49" s="328"/>
      <c r="P49" s="328"/>
      <c r="Q49" s="328"/>
      <c r="R49" s="324"/>
    </row>
    <row r="50" spans="11:18">
      <c r="K50" s="324"/>
      <c r="L50" s="324"/>
      <c r="M50" s="324"/>
      <c r="N50" s="324"/>
      <c r="O50" s="328"/>
      <c r="P50" s="328"/>
      <c r="Q50" s="328"/>
      <c r="R50" s="324"/>
    </row>
    <row r="51" spans="11:18">
      <c r="K51" s="324"/>
      <c r="L51" s="324"/>
      <c r="M51" s="324"/>
      <c r="N51" s="324"/>
      <c r="O51" s="328"/>
      <c r="P51" s="328"/>
      <c r="Q51" s="328"/>
      <c r="R51" s="324"/>
    </row>
    <row r="52" spans="11:18">
      <c r="K52" s="324"/>
      <c r="L52" s="324"/>
      <c r="M52" s="324"/>
      <c r="N52" s="324"/>
      <c r="O52" s="328"/>
      <c r="P52" s="328"/>
      <c r="Q52" s="328"/>
      <c r="R52" s="324"/>
    </row>
    <row r="53" spans="11:18">
      <c r="K53" s="324"/>
      <c r="L53" s="324"/>
      <c r="M53" s="324"/>
      <c r="N53" s="324"/>
      <c r="O53" s="328"/>
      <c r="P53" s="328"/>
      <c r="Q53" s="328"/>
      <c r="R53" s="324"/>
    </row>
    <row r="54" spans="11:18">
      <c r="K54" s="324"/>
      <c r="L54" s="324"/>
      <c r="M54" s="324"/>
      <c r="N54" s="324"/>
      <c r="O54" s="328"/>
      <c r="P54" s="328"/>
      <c r="Q54" s="328"/>
      <c r="R54" s="324"/>
    </row>
    <row r="55" spans="11:18">
      <c r="K55" s="324"/>
      <c r="L55" s="324"/>
      <c r="M55" s="324"/>
      <c r="N55" s="324"/>
      <c r="O55" s="328"/>
      <c r="P55" s="328"/>
      <c r="Q55" s="328"/>
      <c r="R55" s="324"/>
    </row>
    <row r="56" spans="11:18">
      <c r="K56" s="324"/>
      <c r="L56" s="324"/>
      <c r="M56" s="324"/>
      <c r="N56" s="324"/>
      <c r="O56" s="328"/>
      <c r="P56" s="328"/>
      <c r="Q56" s="328"/>
      <c r="R56" s="324"/>
    </row>
    <row r="57" spans="11:18">
      <c r="K57" s="324"/>
      <c r="L57" s="324"/>
      <c r="M57" s="324"/>
      <c r="N57" s="324"/>
      <c r="O57" s="328"/>
      <c r="P57" s="328"/>
      <c r="Q57" s="328"/>
      <c r="R57" s="324"/>
    </row>
    <row r="58" spans="11:18">
      <c r="K58" s="324"/>
      <c r="L58" s="324"/>
      <c r="M58" s="324"/>
      <c r="N58" s="324"/>
      <c r="O58" s="328"/>
      <c r="P58" s="328"/>
      <c r="Q58" s="328"/>
      <c r="R58" s="324"/>
    </row>
    <row r="59" spans="11:18">
      <c r="K59" s="324"/>
      <c r="L59" s="324"/>
      <c r="M59" s="324"/>
      <c r="N59" s="324"/>
      <c r="O59" s="328"/>
      <c r="P59" s="328"/>
      <c r="Q59" s="328"/>
      <c r="R59" s="324"/>
    </row>
    <row r="60" spans="11:18">
      <c r="K60" s="324"/>
      <c r="L60" s="324"/>
      <c r="M60" s="324"/>
      <c r="N60" s="324"/>
      <c r="O60" s="328"/>
      <c r="P60" s="328"/>
      <c r="Q60" s="328"/>
      <c r="R60" s="324"/>
    </row>
    <row r="61" spans="11:18">
      <c r="K61" s="324"/>
      <c r="L61" s="324"/>
      <c r="M61" s="324"/>
      <c r="N61" s="324"/>
      <c r="O61" s="328"/>
      <c r="P61" s="328"/>
      <c r="Q61" s="328"/>
      <c r="R61" s="324"/>
    </row>
    <row r="62" spans="11:18">
      <c r="K62" s="324"/>
      <c r="L62" s="324"/>
      <c r="M62" s="324"/>
      <c r="N62" s="324"/>
      <c r="O62" s="328"/>
      <c r="P62" s="328"/>
      <c r="Q62" s="328"/>
      <c r="R62" s="324"/>
    </row>
    <row r="63" spans="11:18">
      <c r="K63" s="324"/>
      <c r="L63" s="324"/>
      <c r="M63" s="324"/>
      <c r="N63" s="324"/>
      <c r="O63" s="328"/>
      <c r="P63" s="328"/>
      <c r="Q63" s="328"/>
      <c r="R63" s="324"/>
    </row>
    <row r="64" spans="11:18">
      <c r="K64" s="324"/>
      <c r="L64" s="324"/>
      <c r="M64" s="324"/>
      <c r="N64" s="324"/>
      <c r="O64" s="328"/>
      <c r="P64" s="328"/>
      <c r="Q64" s="328"/>
      <c r="R64" s="324"/>
    </row>
    <row r="65" spans="11:18">
      <c r="K65" s="324"/>
      <c r="L65" s="324"/>
      <c r="M65" s="324"/>
      <c r="N65" s="324"/>
      <c r="O65" s="328"/>
      <c r="P65" s="328"/>
      <c r="Q65" s="328"/>
      <c r="R65" s="324"/>
    </row>
    <row r="66" spans="11:18">
      <c r="K66" s="324"/>
      <c r="L66" s="324"/>
      <c r="M66" s="324"/>
      <c r="N66" s="324"/>
      <c r="O66" s="328"/>
      <c r="P66" s="328"/>
      <c r="Q66" s="328"/>
      <c r="R66" s="324"/>
    </row>
    <row r="67" spans="11:18">
      <c r="K67" s="324"/>
      <c r="L67" s="324"/>
      <c r="M67" s="324"/>
      <c r="N67" s="324"/>
      <c r="O67" s="328"/>
      <c r="P67" s="328"/>
      <c r="Q67" s="328"/>
      <c r="R67" s="324"/>
    </row>
    <row r="68" spans="11:18">
      <c r="K68" s="324"/>
      <c r="L68" s="324"/>
      <c r="M68" s="324"/>
      <c r="N68" s="324"/>
      <c r="O68" s="328"/>
      <c r="P68" s="328"/>
      <c r="Q68" s="328"/>
      <c r="R68" s="324"/>
    </row>
    <row r="69" spans="11:18">
      <c r="K69" s="324"/>
      <c r="L69" s="324"/>
      <c r="M69" s="324"/>
      <c r="N69" s="324"/>
      <c r="O69" s="328"/>
      <c r="P69" s="328"/>
      <c r="Q69" s="328"/>
      <c r="R69" s="324"/>
    </row>
    <row r="70" spans="11:18">
      <c r="K70" s="324"/>
      <c r="L70" s="324"/>
      <c r="M70" s="324"/>
      <c r="N70" s="324"/>
      <c r="O70" s="328"/>
      <c r="P70" s="328"/>
      <c r="Q70" s="328"/>
      <c r="R70" s="324"/>
    </row>
    <row r="71" spans="11:18">
      <c r="K71" s="324"/>
      <c r="L71" s="324"/>
      <c r="M71" s="324"/>
      <c r="N71" s="324"/>
      <c r="O71" s="328"/>
      <c r="P71" s="328"/>
      <c r="Q71" s="328"/>
      <c r="R71" s="324"/>
    </row>
    <row r="72" spans="11:18">
      <c r="K72" s="324"/>
      <c r="L72" s="324"/>
      <c r="M72" s="324"/>
      <c r="N72" s="324"/>
      <c r="O72" s="328"/>
      <c r="P72" s="328"/>
      <c r="Q72" s="328"/>
      <c r="R72" s="324"/>
    </row>
    <row r="73" spans="11:18">
      <c r="K73" s="324"/>
      <c r="L73" s="324"/>
      <c r="M73" s="324"/>
      <c r="N73" s="324"/>
      <c r="O73" s="328"/>
      <c r="P73" s="328"/>
      <c r="Q73" s="328"/>
      <c r="R73" s="324"/>
    </row>
    <row r="74" spans="11:18">
      <c r="K74" s="324"/>
      <c r="L74" s="324"/>
      <c r="M74" s="324"/>
      <c r="N74" s="324"/>
      <c r="O74" s="328"/>
      <c r="P74" s="328"/>
      <c r="Q74" s="328"/>
      <c r="R74" s="324"/>
    </row>
    <row r="75" spans="11:18">
      <c r="K75" s="324"/>
      <c r="L75" s="324"/>
      <c r="M75" s="324"/>
      <c r="N75" s="324"/>
      <c r="O75" s="328"/>
      <c r="P75" s="328"/>
      <c r="Q75" s="328"/>
      <c r="R75" s="324"/>
    </row>
    <row r="76" spans="11:18">
      <c r="K76" s="324"/>
      <c r="L76" s="324"/>
      <c r="M76" s="324"/>
      <c r="N76" s="324"/>
      <c r="O76" s="328"/>
      <c r="P76" s="328"/>
      <c r="Q76" s="328"/>
      <c r="R76" s="324"/>
    </row>
    <row r="77" spans="11:18">
      <c r="K77" s="324"/>
      <c r="L77" s="324"/>
      <c r="M77" s="324"/>
      <c r="N77" s="324"/>
      <c r="O77" s="328"/>
      <c r="P77" s="328"/>
      <c r="Q77" s="328"/>
      <c r="R77" s="324"/>
    </row>
    <row r="78" spans="11:18">
      <c r="K78" s="324"/>
      <c r="L78" s="324"/>
      <c r="M78" s="324"/>
      <c r="N78" s="324"/>
      <c r="O78" s="328"/>
      <c r="P78" s="328"/>
      <c r="Q78" s="328"/>
      <c r="R78" s="324"/>
    </row>
    <row r="79" spans="11:18">
      <c r="K79" s="324"/>
      <c r="L79" s="324"/>
      <c r="M79" s="324"/>
      <c r="N79" s="324"/>
      <c r="O79" s="328"/>
      <c r="P79" s="328"/>
      <c r="Q79" s="328"/>
      <c r="R79" s="324"/>
    </row>
    <row r="80" spans="11:18">
      <c r="K80" s="324"/>
      <c r="L80" s="324"/>
      <c r="M80" s="324"/>
      <c r="N80" s="324"/>
      <c r="O80" s="328"/>
      <c r="P80" s="328"/>
      <c r="Q80" s="328"/>
      <c r="R80" s="324"/>
    </row>
    <row r="81" spans="11:18">
      <c r="K81" s="324"/>
      <c r="L81" s="324"/>
      <c r="M81" s="324"/>
      <c r="N81" s="324"/>
      <c r="O81" s="328"/>
      <c r="P81" s="328"/>
      <c r="Q81" s="328"/>
      <c r="R81" s="324"/>
    </row>
    <row r="82" spans="11:18">
      <c r="K82" s="324"/>
      <c r="L82" s="324"/>
      <c r="M82" s="324"/>
      <c r="N82" s="324"/>
      <c r="O82" s="328"/>
      <c r="P82" s="328"/>
      <c r="Q82" s="328"/>
      <c r="R82" s="324"/>
    </row>
    <row r="83" spans="11:18">
      <c r="K83" s="324"/>
      <c r="L83" s="324"/>
      <c r="M83" s="324"/>
      <c r="N83" s="324"/>
      <c r="O83" s="328"/>
      <c r="P83" s="328"/>
      <c r="Q83" s="328"/>
      <c r="R83" s="324"/>
    </row>
    <row r="84" spans="11:18">
      <c r="K84" s="324"/>
      <c r="L84" s="324"/>
      <c r="M84" s="324"/>
      <c r="N84" s="324"/>
      <c r="O84" s="328"/>
      <c r="P84" s="328"/>
      <c r="Q84" s="328"/>
      <c r="R84" s="324"/>
    </row>
    <row r="85" spans="11:18">
      <c r="K85" s="324"/>
      <c r="L85" s="324"/>
      <c r="M85" s="324"/>
      <c r="N85" s="324"/>
      <c r="O85" s="328"/>
      <c r="P85" s="328"/>
      <c r="Q85" s="328"/>
      <c r="R85" s="324"/>
    </row>
    <row r="86" spans="11:18">
      <c r="K86" s="324"/>
      <c r="L86" s="324"/>
      <c r="M86" s="324"/>
      <c r="N86" s="324"/>
      <c r="O86" s="328"/>
      <c r="P86" s="328"/>
      <c r="Q86" s="328"/>
      <c r="R86" s="324"/>
    </row>
    <row r="87" spans="11:18">
      <c r="K87" s="324"/>
      <c r="L87" s="324"/>
      <c r="M87" s="324"/>
      <c r="N87" s="324"/>
      <c r="O87" s="328"/>
      <c r="P87" s="328"/>
      <c r="Q87" s="328"/>
      <c r="R87" s="324"/>
    </row>
    <row r="88" spans="11:18">
      <c r="K88" s="324"/>
      <c r="L88" s="324"/>
      <c r="M88" s="324"/>
      <c r="N88" s="324"/>
      <c r="O88" s="328"/>
      <c r="P88" s="328"/>
      <c r="Q88" s="328"/>
      <c r="R88" s="324"/>
    </row>
    <row r="89" spans="11:18">
      <c r="K89" s="324"/>
      <c r="L89" s="324"/>
      <c r="M89" s="324"/>
      <c r="N89" s="324"/>
      <c r="O89" s="328"/>
      <c r="P89" s="328"/>
      <c r="Q89" s="328"/>
      <c r="R89" s="324"/>
    </row>
    <row r="90" spans="11:18">
      <c r="K90" s="324"/>
      <c r="L90" s="324"/>
      <c r="M90" s="324"/>
      <c r="N90" s="324"/>
      <c r="O90" s="328"/>
      <c r="P90" s="328"/>
      <c r="Q90" s="328"/>
      <c r="R90" s="324"/>
    </row>
    <row r="91" spans="11:18">
      <c r="K91" s="324"/>
      <c r="L91" s="324"/>
      <c r="M91" s="324"/>
      <c r="N91" s="324"/>
      <c r="O91" s="328"/>
      <c r="P91" s="328"/>
      <c r="Q91" s="328"/>
      <c r="R91" s="324"/>
    </row>
    <row r="92" spans="11:18">
      <c r="K92" s="324"/>
      <c r="L92" s="324"/>
      <c r="M92" s="324"/>
      <c r="N92" s="324"/>
      <c r="O92" s="328"/>
      <c r="P92" s="328"/>
      <c r="Q92" s="328"/>
      <c r="R92" s="324"/>
    </row>
    <row r="93" spans="11:18">
      <c r="K93" s="324"/>
      <c r="L93" s="324"/>
      <c r="M93" s="324"/>
      <c r="N93" s="324"/>
      <c r="O93" s="328"/>
      <c r="P93" s="328"/>
      <c r="Q93" s="328"/>
      <c r="R93" s="324"/>
    </row>
    <row r="94" spans="11:18">
      <c r="K94" s="324"/>
      <c r="L94" s="324"/>
      <c r="M94" s="324"/>
      <c r="N94" s="324"/>
      <c r="O94" s="328"/>
      <c r="P94" s="328"/>
      <c r="Q94" s="328"/>
      <c r="R94" s="324"/>
    </row>
    <row r="95" spans="11:18">
      <c r="K95" s="324"/>
      <c r="L95" s="324"/>
      <c r="M95" s="324"/>
      <c r="N95" s="324"/>
      <c r="O95" s="328"/>
      <c r="P95" s="328"/>
      <c r="Q95" s="328"/>
      <c r="R95" s="324"/>
    </row>
  </sheetData>
  <mergeCells count="20">
    <mergeCell ref="E28:H28"/>
    <mergeCell ref="I1:I2"/>
    <mergeCell ref="J1:J2"/>
    <mergeCell ref="K1:K3"/>
    <mergeCell ref="L1:L3"/>
    <mergeCell ref="E1:F1"/>
    <mergeCell ref="G1:H1"/>
    <mergeCell ref="O1:O3"/>
    <mergeCell ref="R1:R3"/>
    <mergeCell ref="A3:J3"/>
    <mergeCell ref="E26:H26"/>
    <mergeCell ref="E27:H27"/>
    <mergeCell ref="M1:M3"/>
    <mergeCell ref="N1:N3"/>
    <mergeCell ref="A1:A2"/>
    <mergeCell ref="B1:B2"/>
    <mergeCell ref="C1:C2"/>
    <mergeCell ref="D1:D2"/>
    <mergeCell ref="P1:P3"/>
    <mergeCell ref="Q1:Q3"/>
  </mergeCells>
  <conditionalFormatting sqref="R4:R25">
    <cfRule type="cellIs" dxfId="3" priority="2" stopIfTrue="1" operator="equal">
      <formula>0</formula>
    </cfRule>
  </conditionalFormatting>
  <conditionalFormatting sqref="R23">
    <cfRule type="cellIs" dxfId="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4AEC-2E4C-4931-9F00-45DC78673992}">
  <sheetPr>
    <tabColor rgb="FF00B050"/>
  </sheetPr>
  <dimension ref="A2:M33"/>
  <sheetViews>
    <sheetView zoomScale="70" zoomScaleNormal="70" workbookViewId="0">
      <selection activeCell="L24" sqref="L24"/>
    </sheetView>
  </sheetViews>
  <sheetFormatPr defaultColWidth="9.140625" defaultRowHeight="15"/>
  <cols>
    <col min="1" max="1" width="6.7109375" style="354" bestFit="1" customWidth="1"/>
    <col min="2" max="2" width="69.42578125" style="342" customWidth="1"/>
    <col min="3" max="3" width="7.5703125" style="355" customWidth="1"/>
    <col min="4" max="4" width="10.7109375" style="356" customWidth="1"/>
    <col min="5" max="5" width="11.5703125" style="356" customWidth="1"/>
    <col min="6" max="6" width="13.140625" style="356" customWidth="1"/>
    <col min="7" max="7" width="13.28515625" style="358" customWidth="1"/>
    <col min="8" max="8" width="12.5703125" style="356" customWidth="1"/>
    <col min="9" max="9" width="16.28515625" style="356" customWidth="1"/>
    <col min="10" max="12" width="14.5703125" style="342" customWidth="1"/>
    <col min="13" max="16384" width="9.140625" style="342"/>
  </cols>
  <sheetData>
    <row r="2" spans="1:13" ht="43.15" customHeight="1">
      <c r="A2" s="955" t="s">
        <v>422</v>
      </c>
      <c r="B2" s="955"/>
      <c r="C2" s="955"/>
      <c r="D2" s="955"/>
      <c r="E2" s="955"/>
      <c r="F2" s="955"/>
      <c r="G2" s="955"/>
      <c r="H2" s="955"/>
      <c r="I2" s="955"/>
    </row>
    <row r="3" spans="1:13" ht="15.75">
      <c r="A3" s="956" t="s">
        <v>423</v>
      </c>
      <c r="B3" s="956"/>
      <c r="C3" s="956"/>
      <c r="D3" s="956"/>
      <c r="E3" s="956"/>
      <c r="F3" s="956"/>
      <c r="G3" s="956"/>
      <c r="H3" s="956"/>
      <c r="I3" s="956"/>
    </row>
    <row r="4" spans="1:13" ht="15.75">
      <c r="A4" s="956" t="s">
        <v>424</v>
      </c>
      <c r="B4" s="956"/>
      <c r="C4" s="956"/>
      <c r="D4" s="956"/>
      <c r="E4" s="956"/>
      <c r="F4" s="956"/>
      <c r="G4" s="956"/>
      <c r="H4" s="956"/>
      <c r="I4" s="956"/>
    </row>
    <row r="6" spans="1:13" s="330" customFormat="1" ht="45">
      <c r="A6" s="957" t="s">
        <v>425</v>
      </c>
      <c r="B6" s="958" t="s">
        <v>426</v>
      </c>
      <c r="C6" s="958" t="s">
        <v>427</v>
      </c>
      <c r="D6" s="958" t="s">
        <v>428</v>
      </c>
      <c r="E6" s="959" t="s">
        <v>429</v>
      </c>
      <c r="F6" s="959"/>
      <c r="G6" s="959" t="s">
        <v>430</v>
      </c>
      <c r="H6" s="959"/>
      <c r="I6" s="959" t="s">
        <v>431</v>
      </c>
      <c r="J6" s="343" t="s">
        <v>418</v>
      </c>
      <c r="K6" s="343" t="s">
        <v>456</v>
      </c>
      <c r="L6" s="343" t="s">
        <v>457</v>
      </c>
      <c r="M6" s="331" t="s">
        <v>303</v>
      </c>
    </row>
    <row r="7" spans="1:13" s="330" customFormat="1" ht="15.75">
      <c r="A7" s="957"/>
      <c r="B7" s="958"/>
      <c r="C7" s="958"/>
      <c r="D7" s="958"/>
      <c r="E7" s="341" t="s">
        <v>175</v>
      </c>
      <c r="F7" s="341" t="s">
        <v>176</v>
      </c>
      <c r="G7" s="341" t="s">
        <v>175</v>
      </c>
      <c r="H7" s="341" t="s">
        <v>176</v>
      </c>
      <c r="I7" s="959"/>
      <c r="J7" s="343"/>
      <c r="K7" s="343"/>
      <c r="L7" s="343"/>
      <c r="M7" s="331"/>
    </row>
    <row r="8" spans="1:13" ht="15.75">
      <c r="A8" s="344">
        <v>1</v>
      </c>
      <c r="B8" s="960" t="s">
        <v>432</v>
      </c>
      <c r="C8" s="960"/>
      <c r="D8" s="960"/>
      <c r="E8" s="960"/>
      <c r="F8" s="960"/>
      <c r="G8" s="960"/>
      <c r="H8" s="960"/>
      <c r="I8" s="960"/>
      <c r="J8" s="345"/>
      <c r="K8" s="345"/>
      <c r="L8" s="345"/>
      <c r="M8" s="346"/>
    </row>
    <row r="9" spans="1:13">
      <c r="A9" s="347" t="s">
        <v>205</v>
      </c>
      <c r="B9" s="348" t="s">
        <v>433</v>
      </c>
      <c r="C9" s="349" t="s">
        <v>153</v>
      </c>
      <c r="D9" s="350">
        <v>6</v>
      </c>
      <c r="E9" s="351">
        <v>39500</v>
      </c>
      <c r="F9" s="351">
        <f t="shared" ref="F9:F10" si="0">D9*E9</f>
        <v>237000</v>
      </c>
      <c r="G9" s="351">
        <v>0</v>
      </c>
      <c r="H9" s="351">
        <f>D9*G9</f>
        <v>0</v>
      </c>
      <c r="I9" s="351">
        <f>F9+H9</f>
        <v>237000</v>
      </c>
      <c r="J9" s="345"/>
      <c r="K9" s="345">
        <v>4</v>
      </c>
      <c r="L9" s="345">
        <v>2</v>
      </c>
      <c r="M9" s="346">
        <f>D9-J9-K9-L9</f>
        <v>0</v>
      </c>
    </row>
    <row r="10" spans="1:13">
      <c r="A10" s="347" t="s">
        <v>208</v>
      </c>
      <c r="B10" s="348" t="s">
        <v>434</v>
      </c>
      <c r="C10" s="349" t="s">
        <v>207</v>
      </c>
      <c r="D10" s="350">
        <v>2</v>
      </c>
      <c r="E10" s="351">
        <v>19500</v>
      </c>
      <c r="F10" s="351">
        <f t="shared" si="0"/>
        <v>39000</v>
      </c>
      <c r="G10" s="351">
        <v>0</v>
      </c>
      <c r="H10" s="351">
        <f t="shared" ref="H10" si="1">D10*G10</f>
        <v>0</v>
      </c>
      <c r="I10" s="351">
        <f t="shared" ref="I10" si="2">F10+H10</f>
        <v>39000</v>
      </c>
      <c r="J10" s="345"/>
      <c r="K10" s="345"/>
      <c r="L10" s="345">
        <v>2</v>
      </c>
      <c r="M10" s="346">
        <f t="shared" ref="M10:M20" si="3">D10-J10-K10-L10</f>
        <v>0</v>
      </c>
    </row>
    <row r="11" spans="1:13">
      <c r="A11" s="347" t="s">
        <v>210</v>
      </c>
      <c r="B11" s="348" t="s">
        <v>435</v>
      </c>
      <c r="C11" s="349" t="s">
        <v>207</v>
      </c>
      <c r="D11" s="350">
        <v>2</v>
      </c>
      <c r="E11" s="351">
        <v>39500</v>
      </c>
      <c r="F11" s="351">
        <f>D11*E11</f>
        <v>79000</v>
      </c>
      <c r="G11" s="351">
        <v>0</v>
      </c>
      <c r="H11" s="351">
        <f>D11*G11</f>
        <v>0</v>
      </c>
      <c r="I11" s="351">
        <f>F11+H11</f>
        <v>79000</v>
      </c>
      <c r="J11" s="345"/>
      <c r="K11" s="345">
        <v>2</v>
      </c>
      <c r="L11" s="345"/>
      <c r="M11" s="346">
        <f t="shared" si="3"/>
        <v>0</v>
      </c>
    </row>
    <row r="12" spans="1:13" ht="30">
      <c r="A12" s="347" t="s">
        <v>212</v>
      </c>
      <c r="B12" s="352" t="s">
        <v>436</v>
      </c>
      <c r="C12" s="350" t="s">
        <v>153</v>
      </c>
      <c r="D12" s="350">
        <v>2</v>
      </c>
      <c r="E12" s="351">
        <v>1500</v>
      </c>
      <c r="F12" s="351">
        <f>D12*E12</f>
        <v>3000</v>
      </c>
      <c r="G12" s="351"/>
      <c r="H12" s="351">
        <f>D12*G12</f>
        <v>0</v>
      </c>
      <c r="I12" s="351">
        <f>F12+H12</f>
        <v>3000</v>
      </c>
      <c r="J12" s="345"/>
      <c r="K12" s="345">
        <v>2</v>
      </c>
      <c r="L12" s="345"/>
      <c r="M12" s="346">
        <f t="shared" si="3"/>
        <v>0</v>
      </c>
    </row>
    <row r="13" spans="1:13">
      <c r="A13" s="400" t="s">
        <v>214</v>
      </c>
      <c r="B13" s="401" t="s">
        <v>437</v>
      </c>
      <c r="C13" s="402" t="s">
        <v>153</v>
      </c>
      <c r="D13" s="403">
        <v>1</v>
      </c>
      <c r="E13" s="404">
        <v>37600</v>
      </c>
      <c r="F13" s="404">
        <f t="shared" ref="F13:F20" si="4">D13*E13</f>
        <v>37600</v>
      </c>
      <c r="G13" s="404">
        <v>44000</v>
      </c>
      <c r="H13" s="404">
        <f>D13*G13</f>
        <v>44000</v>
      </c>
      <c r="I13" s="404">
        <f>F13+H13</f>
        <v>81600</v>
      </c>
      <c r="J13" s="345"/>
      <c r="K13" s="345">
        <v>1</v>
      </c>
      <c r="L13" s="345"/>
      <c r="M13" s="353">
        <f t="shared" si="3"/>
        <v>0</v>
      </c>
    </row>
    <row r="14" spans="1:13">
      <c r="A14" s="400" t="s">
        <v>216</v>
      </c>
      <c r="B14" s="401" t="s">
        <v>438</v>
      </c>
      <c r="C14" s="402" t="s">
        <v>153</v>
      </c>
      <c r="D14" s="403">
        <v>1</v>
      </c>
      <c r="E14" s="404">
        <v>40000</v>
      </c>
      <c r="F14" s="404">
        <f t="shared" si="4"/>
        <v>40000</v>
      </c>
      <c r="G14" s="404">
        <v>22000</v>
      </c>
      <c r="H14" s="404">
        <f t="shared" ref="H14:H15" si="5">D14*G14</f>
        <v>22000</v>
      </c>
      <c r="I14" s="404">
        <f>F14+H14</f>
        <v>62000</v>
      </c>
      <c r="J14" s="345"/>
      <c r="K14" s="345"/>
      <c r="L14" s="345">
        <v>1</v>
      </c>
      <c r="M14" s="346">
        <f t="shared" si="3"/>
        <v>0</v>
      </c>
    </row>
    <row r="15" spans="1:13">
      <c r="A15" s="400" t="s">
        <v>218</v>
      </c>
      <c r="B15" s="401" t="s">
        <v>439</v>
      </c>
      <c r="C15" s="402" t="s">
        <v>312</v>
      </c>
      <c r="D15" s="403">
        <v>8</v>
      </c>
      <c r="E15" s="404">
        <v>1000</v>
      </c>
      <c r="F15" s="404">
        <f t="shared" si="4"/>
        <v>8000</v>
      </c>
      <c r="G15" s="404">
        <v>1500</v>
      </c>
      <c r="H15" s="404">
        <f t="shared" si="5"/>
        <v>12000</v>
      </c>
      <c r="I15" s="404">
        <f t="shared" ref="I15" si="6">F15+H15</f>
        <v>20000</v>
      </c>
      <c r="J15" s="345"/>
      <c r="K15" s="345">
        <v>8</v>
      </c>
      <c r="L15" s="345"/>
      <c r="M15" s="346">
        <f t="shared" si="3"/>
        <v>0</v>
      </c>
    </row>
    <row r="16" spans="1:13" ht="30">
      <c r="A16" s="400" t="s">
        <v>222</v>
      </c>
      <c r="B16" s="405" t="s">
        <v>440</v>
      </c>
      <c r="C16" s="403" t="s">
        <v>153</v>
      </c>
      <c r="D16" s="403">
        <v>12</v>
      </c>
      <c r="E16" s="404">
        <f>F16/D16</f>
        <v>8750</v>
      </c>
      <c r="F16" s="404">
        <v>105000</v>
      </c>
      <c r="G16" s="404">
        <f>H16/D16</f>
        <v>3750</v>
      </c>
      <c r="H16" s="404">
        <v>45000</v>
      </c>
      <c r="I16" s="404">
        <f>F16+H16</f>
        <v>150000</v>
      </c>
      <c r="J16" s="345"/>
      <c r="K16" s="345">
        <v>12</v>
      </c>
      <c r="L16" s="345"/>
      <c r="M16" s="346">
        <f t="shared" si="3"/>
        <v>0</v>
      </c>
    </row>
    <row r="17" spans="1:13">
      <c r="A17" s="400" t="s">
        <v>225</v>
      </c>
      <c r="B17" s="401" t="s">
        <v>441</v>
      </c>
      <c r="C17" s="402" t="s">
        <v>153</v>
      </c>
      <c r="D17" s="403">
        <v>49</v>
      </c>
      <c r="E17" s="404">
        <v>2041.67</v>
      </c>
      <c r="F17" s="404">
        <f t="shared" si="4"/>
        <v>100041.83</v>
      </c>
      <c r="G17" s="404">
        <v>0</v>
      </c>
      <c r="H17" s="404">
        <f>D17*G17</f>
        <v>0</v>
      </c>
      <c r="I17" s="404">
        <f>F17+H17</f>
        <v>100041.83</v>
      </c>
      <c r="J17" s="345"/>
      <c r="K17" s="345">
        <v>49</v>
      </c>
      <c r="L17" s="345"/>
      <c r="M17" s="346">
        <f t="shared" si="3"/>
        <v>0</v>
      </c>
    </row>
    <row r="18" spans="1:13">
      <c r="A18" s="400" t="s">
        <v>316</v>
      </c>
      <c r="B18" s="401" t="s">
        <v>442</v>
      </c>
      <c r="C18" s="402" t="s">
        <v>153</v>
      </c>
      <c r="D18" s="403">
        <v>45</v>
      </c>
      <c r="E18" s="406">
        <v>2250</v>
      </c>
      <c r="F18" s="404">
        <f t="shared" si="4"/>
        <v>101250</v>
      </c>
      <c r="G18" s="404">
        <v>1200</v>
      </c>
      <c r="H18" s="404">
        <f>D18*G18</f>
        <v>54000</v>
      </c>
      <c r="I18" s="404">
        <f>F18+H18</f>
        <v>155250</v>
      </c>
      <c r="J18" s="345">
        <v>45</v>
      </c>
      <c r="K18" s="345"/>
      <c r="L18" s="345"/>
      <c r="M18" s="346">
        <f t="shared" si="3"/>
        <v>0</v>
      </c>
    </row>
    <row r="19" spans="1:13">
      <c r="A19" s="400" t="s">
        <v>317</v>
      </c>
      <c r="B19" s="401" t="s">
        <v>443</v>
      </c>
      <c r="C19" s="402" t="s">
        <v>153</v>
      </c>
      <c r="D19" s="403">
        <v>37</v>
      </c>
      <c r="E19" s="406">
        <v>1750</v>
      </c>
      <c r="F19" s="404">
        <f t="shared" si="4"/>
        <v>64750</v>
      </c>
      <c r="G19" s="404">
        <v>950</v>
      </c>
      <c r="H19" s="404">
        <f>D19*G19</f>
        <v>35150</v>
      </c>
      <c r="I19" s="404">
        <f>F19+H19</f>
        <v>99900</v>
      </c>
      <c r="J19" s="345"/>
      <c r="K19" s="345">
        <v>37</v>
      </c>
      <c r="L19" s="345"/>
      <c r="M19" s="353">
        <f t="shared" si="3"/>
        <v>0</v>
      </c>
    </row>
    <row r="20" spans="1:13">
      <c r="A20" s="400" t="s">
        <v>328</v>
      </c>
      <c r="B20" s="401" t="s">
        <v>444</v>
      </c>
      <c r="C20" s="402" t="s">
        <v>153</v>
      </c>
      <c r="D20" s="403">
        <v>37</v>
      </c>
      <c r="E20" s="406">
        <v>650</v>
      </c>
      <c r="F20" s="404">
        <f t="shared" si="4"/>
        <v>24050</v>
      </c>
      <c r="G20" s="404">
        <v>550</v>
      </c>
      <c r="H20" s="404">
        <f>D20*G20</f>
        <v>20350</v>
      </c>
      <c r="I20" s="404">
        <f>F20+H20</f>
        <v>44400</v>
      </c>
      <c r="J20" s="345"/>
      <c r="K20" s="345">
        <v>37</v>
      </c>
      <c r="L20" s="345"/>
      <c r="M20" s="353">
        <f t="shared" si="3"/>
        <v>0</v>
      </c>
    </row>
    <row r="21" spans="1:13" s="333" customFormat="1">
      <c r="A21" s="961" t="s">
        <v>445</v>
      </c>
      <c r="B21" s="962"/>
      <c r="C21" s="962"/>
      <c r="D21" s="962"/>
      <c r="E21" s="963"/>
      <c r="F21" s="332">
        <f>SUM(F9:F20)</f>
        <v>838691.83</v>
      </c>
      <c r="G21" s="332" t="s">
        <v>446</v>
      </c>
      <c r="H21" s="332">
        <f>SUM(H9:H20)</f>
        <v>232500</v>
      </c>
      <c r="I21" s="332">
        <f>SUM(I9:I20)</f>
        <v>1071191.83</v>
      </c>
    </row>
    <row r="22" spans="1:13" ht="14.45" customHeight="1">
      <c r="A22" s="952" t="s">
        <v>447</v>
      </c>
      <c r="B22" s="953"/>
      <c r="C22" s="953"/>
      <c r="D22" s="953"/>
      <c r="E22" s="953"/>
      <c r="F22" s="953"/>
      <c r="G22" s="953"/>
      <c r="H22" s="954"/>
      <c r="I22" s="334">
        <f>21:21</f>
        <v>1071191.83</v>
      </c>
    </row>
    <row r="23" spans="1:13" ht="14.45" customHeight="1">
      <c r="A23" s="952" t="s">
        <v>199</v>
      </c>
      <c r="B23" s="953"/>
      <c r="C23" s="953"/>
      <c r="D23" s="953"/>
      <c r="E23" s="953"/>
      <c r="F23" s="953"/>
      <c r="G23" s="953"/>
      <c r="H23" s="954"/>
      <c r="I23" s="334">
        <f>I22*0.2</f>
        <v>214238.36600000004</v>
      </c>
    </row>
    <row r="24" spans="1:13" ht="14.45" customHeight="1">
      <c r="A24" s="952" t="s">
        <v>448</v>
      </c>
      <c r="B24" s="953"/>
      <c r="C24" s="953"/>
      <c r="D24" s="953"/>
      <c r="E24" s="953"/>
      <c r="F24" s="953"/>
      <c r="G24" s="953"/>
      <c r="H24" s="954"/>
      <c r="I24" s="334">
        <f>I22*1.2</f>
        <v>1285430.196</v>
      </c>
    </row>
    <row r="25" spans="1:13">
      <c r="F25" s="357"/>
      <c r="H25" s="357"/>
      <c r="I25" s="357"/>
    </row>
    <row r="26" spans="1:13" s="338" customFormat="1" ht="28.9" customHeight="1">
      <c r="B26" s="950" t="s">
        <v>449</v>
      </c>
      <c r="C26" s="950"/>
      <c r="E26" s="950" t="s">
        <v>450</v>
      </c>
      <c r="F26" s="950"/>
      <c r="G26" s="950"/>
      <c r="H26" s="950"/>
      <c r="I26" s="950"/>
    </row>
    <row r="27" spans="1:13" s="338" customFormat="1">
      <c r="B27" s="335" t="s">
        <v>451</v>
      </c>
      <c r="C27" s="335"/>
      <c r="E27" s="950" t="s">
        <v>452</v>
      </c>
      <c r="F27" s="950"/>
      <c r="G27" s="950"/>
      <c r="H27" s="950"/>
      <c r="I27" s="950"/>
      <c r="J27" s="359"/>
    </row>
    <row r="28" spans="1:13" s="338" customFormat="1">
      <c r="B28" s="336" t="s">
        <v>315</v>
      </c>
      <c r="C28" s="336"/>
      <c r="E28" s="951" t="s">
        <v>315</v>
      </c>
      <c r="F28" s="951"/>
      <c r="G28" s="951"/>
      <c r="H28" s="951"/>
      <c r="I28" s="951"/>
    </row>
    <row r="29" spans="1:13" s="338" customFormat="1">
      <c r="B29" s="336"/>
      <c r="C29" s="336"/>
      <c r="E29" s="340"/>
      <c r="F29" s="340"/>
      <c r="G29" s="337"/>
      <c r="H29" s="337"/>
      <c r="I29" s="337"/>
    </row>
    <row r="30" spans="1:13" s="338" customFormat="1">
      <c r="B30" s="336"/>
      <c r="C30" s="336"/>
      <c r="E30" s="340"/>
      <c r="F30" s="340"/>
      <c r="G30" s="337"/>
      <c r="H30" s="337"/>
      <c r="I30" s="337"/>
    </row>
    <row r="31" spans="1:13" s="338" customFormat="1">
      <c r="B31" s="951" t="s">
        <v>453</v>
      </c>
      <c r="C31" s="951"/>
      <c r="E31" s="951" t="s">
        <v>454</v>
      </c>
      <c r="F31" s="951"/>
      <c r="G31" s="951"/>
      <c r="H31" s="951"/>
      <c r="I31" s="951"/>
    </row>
    <row r="32" spans="1:13" s="338" customFormat="1">
      <c r="B32" s="335"/>
      <c r="C32" s="335"/>
      <c r="E32" s="339"/>
      <c r="F32" s="339"/>
      <c r="G32" s="337"/>
      <c r="H32" s="337"/>
      <c r="I32" s="337"/>
    </row>
    <row r="33" spans="2:9" s="338" customFormat="1">
      <c r="B33" s="335" t="s">
        <v>181</v>
      </c>
      <c r="C33" s="335"/>
      <c r="E33" s="339" t="s">
        <v>181</v>
      </c>
      <c r="F33" s="339"/>
      <c r="G33" s="337"/>
      <c r="H33" s="337"/>
      <c r="I33" s="337"/>
    </row>
  </sheetData>
  <mergeCells count="21">
    <mergeCell ref="A24:H24"/>
    <mergeCell ref="A2:I2"/>
    <mergeCell ref="A3:I3"/>
    <mergeCell ref="A4:I4"/>
    <mergeCell ref="A6:A7"/>
    <mergeCell ref="B6:B7"/>
    <mergeCell ref="C6:C7"/>
    <mergeCell ref="D6:D7"/>
    <mergeCell ref="E6:F6"/>
    <mergeCell ref="G6:H6"/>
    <mergeCell ref="I6:I7"/>
    <mergeCell ref="B8:I8"/>
    <mergeCell ref="A21:E21"/>
    <mergeCell ref="A22:H22"/>
    <mergeCell ref="A23:H23"/>
    <mergeCell ref="B26:C26"/>
    <mergeCell ref="E26:I26"/>
    <mergeCell ref="E27:I27"/>
    <mergeCell ref="E28:I28"/>
    <mergeCell ref="B31:C31"/>
    <mergeCell ref="E31:I31"/>
  </mergeCells>
  <conditionalFormatting sqref="M6:M20">
    <cfRule type="cellIs" dxfId="1" priority="1" operator="equal">
      <formula>0</formula>
    </cfRule>
  </conditionalFormatting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841F0-4DF9-444B-ABA1-DA1C067159E1}">
  <sheetPr>
    <tabColor rgb="FFFF0000"/>
    <pageSetUpPr fitToPage="1"/>
  </sheetPr>
  <dimension ref="A1:BP95"/>
  <sheetViews>
    <sheetView showGridLines="0" topLeftCell="A21" zoomScale="90" zoomScaleNormal="90" workbookViewId="0">
      <selection activeCell="U34" sqref="U34:X39"/>
    </sheetView>
  </sheetViews>
  <sheetFormatPr defaultColWidth="14.42578125" defaultRowHeight="15" customHeight="1"/>
  <cols>
    <col min="1" max="1" width="1.140625" style="360" customWidth="1"/>
    <col min="2" max="2" width="14" style="360" customWidth="1"/>
    <col min="3" max="4" width="0.85546875" style="360" customWidth="1"/>
    <col min="5" max="5" width="14.5703125" style="360" customWidth="1"/>
    <col min="6" max="6" width="5" style="360" customWidth="1"/>
    <col min="7" max="7" width="1.85546875" style="360" customWidth="1"/>
    <col min="8" max="8" width="8.7109375" style="360" customWidth="1"/>
    <col min="9" max="9" width="10.140625" style="360" customWidth="1"/>
    <col min="10" max="10" width="1.85546875" style="360" customWidth="1"/>
    <col min="11" max="11" width="8.85546875" style="360" customWidth="1"/>
    <col min="12" max="12" width="8.140625" style="360" customWidth="1"/>
    <col min="13" max="13" width="2" style="360" customWidth="1"/>
    <col min="14" max="14" width="4.7109375" style="360" customWidth="1"/>
    <col min="15" max="15" width="5.85546875" style="360" customWidth="1"/>
    <col min="16" max="16" width="5" style="360" customWidth="1"/>
    <col min="17" max="17" width="3.140625" style="360" customWidth="1"/>
    <col min="18" max="18" width="3.42578125" style="360" customWidth="1"/>
    <col min="19" max="19" width="8.28515625" style="360" customWidth="1"/>
    <col min="20" max="20" width="1.140625" style="360" customWidth="1"/>
    <col min="21" max="21" width="3.85546875" style="360" customWidth="1"/>
    <col min="22" max="22" width="2" style="360" customWidth="1"/>
    <col min="23" max="23" width="3.5703125" style="360" customWidth="1"/>
    <col min="24" max="24" width="4.42578125" style="360" customWidth="1"/>
    <col min="25" max="25" width="2.42578125" style="360" customWidth="1"/>
    <col min="26" max="26" width="4.7109375" style="360" customWidth="1"/>
    <col min="27" max="28" width="1.42578125" style="360" customWidth="1"/>
    <col min="29" max="29" width="11.5703125" style="360" customWidth="1"/>
    <col min="30" max="30" width="12.5703125" style="360" customWidth="1"/>
    <col min="31" max="31" width="12.85546875" style="360" customWidth="1"/>
    <col min="32" max="32" width="12.28515625" style="360" customWidth="1"/>
    <col min="33" max="33" width="8.7109375" style="360" customWidth="1"/>
    <col min="34" max="34" width="6.42578125" style="360" customWidth="1"/>
    <col min="35" max="35" width="6.85546875" style="360" customWidth="1"/>
    <col min="36" max="36" width="8.7109375" style="360" customWidth="1"/>
    <col min="37" max="37" width="14.140625" style="360" customWidth="1"/>
    <col min="38" max="38" width="12" style="360" customWidth="1"/>
    <col min="39" max="68" width="8.7109375" style="360" customWidth="1"/>
    <col min="69" max="16384" width="14.42578125" style="360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16" t="s">
        <v>3</v>
      </c>
      <c r="AE4" s="779"/>
      <c r="AF4" s="779"/>
      <c r="AG4" s="779"/>
      <c r="AH4" s="779"/>
      <c r="AI4" s="780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58" t="s">
        <v>109</v>
      </c>
      <c r="Z5" s="709"/>
      <c r="AA5" s="709"/>
      <c r="AB5" s="709"/>
      <c r="AC5" s="709"/>
      <c r="AD5" s="767" t="s">
        <v>110</v>
      </c>
      <c r="AE5" s="725"/>
      <c r="AF5" s="725"/>
      <c r="AG5" s="725"/>
      <c r="AH5" s="725"/>
      <c r="AI5" s="766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53"/>
      <c r="AE6" s="712"/>
      <c r="AF6" s="712"/>
      <c r="AG6" s="712"/>
      <c r="AH6" s="712"/>
      <c r="AI6" s="754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81"/>
      <c r="F7" s="717"/>
      <c r="G7" s="717"/>
      <c r="H7" s="717"/>
      <c r="I7" s="717"/>
      <c r="J7" s="717"/>
      <c r="K7" s="717"/>
      <c r="L7" s="717"/>
      <c r="M7" s="717"/>
      <c r="N7" s="717"/>
      <c r="O7" s="717"/>
      <c r="P7" s="717"/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171"/>
      <c r="AC7" s="361" t="s">
        <v>111</v>
      </c>
      <c r="AD7" s="755"/>
      <c r="AE7" s="717"/>
      <c r="AF7" s="717"/>
      <c r="AG7" s="717"/>
      <c r="AH7" s="717"/>
      <c r="AI7" s="756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19" t="s">
        <v>112</v>
      </c>
      <c r="AE8" s="712"/>
      <c r="AF8" s="712"/>
      <c r="AG8" s="712"/>
      <c r="AH8" s="712"/>
      <c r="AI8" s="754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50" t="s">
        <v>113</v>
      </c>
      <c r="F9" s="751"/>
      <c r="G9" s="751"/>
      <c r="H9" s="751"/>
      <c r="I9" s="751"/>
      <c r="J9" s="751"/>
      <c r="K9" s="751"/>
      <c r="L9" s="751"/>
      <c r="M9" s="751"/>
      <c r="N9" s="751"/>
      <c r="O9" s="751"/>
      <c r="P9" s="751"/>
      <c r="Q9" s="751"/>
      <c r="R9" s="751"/>
      <c r="S9" s="751"/>
      <c r="T9" s="751"/>
      <c r="U9" s="751"/>
      <c r="V9" s="751"/>
      <c r="W9" s="751"/>
      <c r="X9" s="751"/>
      <c r="Y9" s="751"/>
      <c r="Z9" s="751"/>
      <c r="AA9" s="786"/>
      <c r="AB9" s="171"/>
      <c r="AC9" s="361" t="s">
        <v>111</v>
      </c>
      <c r="AD9" s="755"/>
      <c r="AE9" s="717"/>
      <c r="AF9" s="717"/>
      <c r="AG9" s="717"/>
      <c r="AH9" s="717"/>
      <c r="AI9" s="756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19" t="s">
        <v>115</v>
      </c>
      <c r="AE10" s="712"/>
      <c r="AF10" s="712"/>
      <c r="AG10" s="712"/>
      <c r="AH10" s="712"/>
      <c r="AI10" s="754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50" t="s">
        <v>116</v>
      </c>
      <c r="F11" s="751"/>
      <c r="G11" s="751"/>
      <c r="H11" s="751"/>
      <c r="I11" s="751"/>
      <c r="J11" s="751"/>
      <c r="K11" s="751"/>
      <c r="L11" s="751"/>
      <c r="M11" s="751"/>
      <c r="N11" s="751"/>
      <c r="O11" s="751"/>
      <c r="P11" s="751"/>
      <c r="Q11" s="751"/>
      <c r="R11" s="751"/>
      <c r="S11" s="751"/>
      <c r="T11" s="751"/>
      <c r="U11" s="751"/>
      <c r="V11" s="751"/>
      <c r="W11" s="751"/>
      <c r="X11" s="751"/>
      <c r="Y11" s="751"/>
      <c r="Z11" s="751"/>
      <c r="AA11" s="786"/>
      <c r="AB11" s="171"/>
      <c r="AC11" s="361" t="s">
        <v>111</v>
      </c>
      <c r="AD11" s="755"/>
      <c r="AE11" s="717"/>
      <c r="AF11" s="717"/>
      <c r="AG11" s="717"/>
      <c r="AH11" s="717"/>
      <c r="AI11" s="756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53"/>
      <c r="AE12" s="712"/>
      <c r="AF12" s="712"/>
      <c r="AG12" s="712"/>
      <c r="AH12" s="712"/>
      <c r="AI12" s="754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82" t="s">
        <v>118</v>
      </c>
      <c r="F13" s="751"/>
      <c r="G13" s="751"/>
      <c r="H13" s="751"/>
      <c r="I13" s="751"/>
      <c r="J13" s="751"/>
      <c r="K13" s="751"/>
      <c r="L13" s="751"/>
      <c r="M13" s="751"/>
      <c r="N13" s="751"/>
      <c r="O13" s="751"/>
      <c r="P13" s="751"/>
      <c r="Q13" s="751"/>
      <c r="R13" s="751"/>
      <c r="S13" s="751"/>
      <c r="T13" s="751"/>
      <c r="U13" s="751"/>
      <c r="V13" s="751"/>
      <c r="W13" s="751"/>
      <c r="X13" s="751"/>
      <c r="Y13" s="751"/>
      <c r="Z13" s="751"/>
      <c r="AA13" s="751"/>
      <c r="AB13" s="751"/>
      <c r="AC13" s="786"/>
      <c r="AD13" s="755"/>
      <c r="AE13" s="717"/>
      <c r="AF13" s="717"/>
      <c r="AG13" s="717"/>
      <c r="AH13" s="717"/>
      <c r="AI13" s="756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53"/>
      <c r="AE14" s="712"/>
      <c r="AF14" s="712"/>
      <c r="AG14" s="712"/>
      <c r="AH14" s="712"/>
      <c r="AI14" s="754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50" t="s">
        <v>121</v>
      </c>
      <c r="D15" s="751"/>
      <c r="E15" s="751"/>
      <c r="F15" s="751"/>
      <c r="G15" s="751"/>
      <c r="H15" s="751"/>
      <c r="I15" s="751"/>
      <c r="J15" s="751"/>
      <c r="K15" s="751"/>
      <c r="L15" s="751"/>
      <c r="M15" s="751"/>
      <c r="N15" s="751"/>
      <c r="O15" s="751"/>
      <c r="P15" s="751"/>
      <c r="Q15" s="751"/>
      <c r="R15" s="751"/>
      <c r="S15" s="751"/>
      <c r="T15" s="751"/>
      <c r="U15" s="751"/>
      <c r="V15" s="751"/>
      <c r="W15" s="751"/>
      <c r="X15" s="751"/>
      <c r="Y15" s="751"/>
      <c r="Z15" s="751"/>
      <c r="AA15" s="751"/>
      <c r="AB15" s="751"/>
      <c r="AC15" s="786"/>
      <c r="AD15" s="755"/>
      <c r="AE15" s="717"/>
      <c r="AF15" s="717"/>
      <c r="AG15" s="717"/>
      <c r="AH15" s="717"/>
      <c r="AI15" s="756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64" t="s">
        <v>123</v>
      </c>
      <c r="X16" s="712"/>
      <c r="Y16" s="712"/>
      <c r="Z16" s="712"/>
      <c r="AA16" s="712"/>
      <c r="AB16" s="712"/>
      <c r="AC16" s="712"/>
      <c r="AD16" s="771"/>
      <c r="AE16" s="712"/>
      <c r="AF16" s="712"/>
      <c r="AG16" s="712"/>
      <c r="AH16" s="712"/>
      <c r="AI16" s="754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H17" s="390"/>
      <c r="W17" s="709"/>
      <c r="X17" s="709"/>
      <c r="Y17" s="709"/>
      <c r="Z17" s="709"/>
      <c r="AA17" s="709"/>
      <c r="AB17" s="709"/>
      <c r="AC17" s="709"/>
      <c r="AD17" s="755"/>
      <c r="AE17" s="717"/>
      <c r="AF17" s="717"/>
      <c r="AG17" s="717"/>
      <c r="AH17" s="717"/>
      <c r="AI17" s="756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393"/>
      <c r="I18" s="171"/>
      <c r="J18" s="171"/>
      <c r="K18" s="171"/>
      <c r="L18" s="171"/>
      <c r="M18" s="171"/>
      <c r="N18" s="171"/>
      <c r="O18" s="171"/>
      <c r="P18" s="171"/>
      <c r="Q18" s="171"/>
      <c r="R18" s="361"/>
      <c r="S18" s="361"/>
      <c r="T18" s="758" t="s">
        <v>124</v>
      </c>
      <c r="U18" s="709"/>
      <c r="V18" s="709"/>
      <c r="W18" s="709"/>
      <c r="X18" s="709"/>
      <c r="Y18" s="709"/>
      <c r="Z18" s="709"/>
      <c r="AA18" s="709"/>
      <c r="AB18" s="731"/>
      <c r="AC18" s="180" t="s">
        <v>125</v>
      </c>
      <c r="AD18" s="765" t="s">
        <v>126</v>
      </c>
      <c r="AE18" s="725"/>
      <c r="AF18" s="725"/>
      <c r="AG18" s="725"/>
      <c r="AH18" s="725"/>
      <c r="AI18" s="766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67" t="s">
        <v>128</v>
      </c>
      <c r="AE19" s="726"/>
      <c r="AF19" s="181" t="s">
        <v>129</v>
      </c>
      <c r="AG19" s="812" t="s">
        <v>130</v>
      </c>
      <c r="AH19" s="725"/>
      <c r="AI19" s="766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61"/>
      <c r="S20" s="758" t="s">
        <v>24</v>
      </c>
      <c r="T20" s="709"/>
      <c r="U20" s="709"/>
      <c r="V20" s="709"/>
      <c r="W20" s="709"/>
      <c r="X20" s="709"/>
      <c r="Y20" s="709"/>
      <c r="Z20" s="709"/>
      <c r="AA20" s="709"/>
      <c r="AB20" s="731"/>
      <c r="AC20" s="180" t="s">
        <v>125</v>
      </c>
      <c r="AD20" s="823" t="s">
        <v>474</v>
      </c>
      <c r="AE20" s="821"/>
      <c r="AF20" s="821"/>
      <c r="AG20" s="821"/>
      <c r="AH20" s="821"/>
      <c r="AI20" s="82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17" t="s">
        <v>133</v>
      </c>
      <c r="AE21" s="818"/>
      <c r="AF21" s="291" t="s">
        <v>70</v>
      </c>
      <c r="AG21" s="820" t="s">
        <v>134</v>
      </c>
      <c r="AH21" s="821"/>
      <c r="AI21" s="82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58" t="s">
        <v>26</v>
      </c>
      <c r="AA22" s="709"/>
      <c r="AB22" s="709"/>
      <c r="AC22" s="709"/>
      <c r="AD22" s="775"/>
      <c r="AE22" s="736"/>
      <c r="AF22" s="736"/>
      <c r="AG22" s="736"/>
      <c r="AH22" s="736"/>
      <c r="AI22" s="776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11" t="s">
        <v>135</v>
      </c>
      <c r="T24" s="712"/>
      <c r="U24" s="728"/>
      <c r="V24" s="757" t="s">
        <v>136</v>
      </c>
      <c r="W24" s="712"/>
      <c r="X24" s="712"/>
      <c r="Y24" s="712"/>
      <c r="Z24" s="728"/>
      <c r="AA24" s="170"/>
      <c r="AB24" s="762" t="s">
        <v>29</v>
      </c>
      <c r="AC24" s="725"/>
      <c r="AD24" s="726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44"/>
      <c r="T25" s="717"/>
      <c r="U25" s="734"/>
      <c r="V25" s="744"/>
      <c r="W25" s="717"/>
      <c r="X25" s="717"/>
      <c r="Y25" s="717"/>
      <c r="Z25" s="734"/>
      <c r="AA25" s="170"/>
      <c r="AB25" s="762" t="s">
        <v>30</v>
      </c>
      <c r="AC25" s="726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>
        <v>5</v>
      </c>
      <c r="F26" s="394">
        <v>45524</v>
      </c>
      <c r="G26" s="394">
        <v>45464</v>
      </c>
      <c r="H26" s="394">
        <v>45524</v>
      </c>
      <c r="I26" s="171"/>
      <c r="J26" s="171"/>
      <c r="K26" s="171"/>
      <c r="L26" s="813" t="s">
        <v>167</v>
      </c>
      <c r="M26" s="709"/>
      <c r="N26" s="709"/>
      <c r="O26" s="709"/>
      <c r="P26" s="709"/>
      <c r="Q26" s="709"/>
      <c r="R26" s="709"/>
      <c r="S26" s="812" t="s">
        <v>196</v>
      </c>
      <c r="T26" s="725"/>
      <c r="U26" s="726"/>
      <c r="V26" s="812" t="s">
        <v>458</v>
      </c>
      <c r="W26" s="725"/>
      <c r="X26" s="725"/>
      <c r="Y26" s="725"/>
      <c r="Z26" s="726"/>
      <c r="AA26" s="171"/>
      <c r="AB26" s="820" t="s">
        <v>459</v>
      </c>
      <c r="AC26" s="818"/>
      <c r="AD26" s="181" t="s">
        <v>458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46" t="s">
        <v>140</v>
      </c>
      <c r="K27" s="709"/>
      <c r="L27" s="709"/>
      <c r="M27" s="709"/>
      <c r="N27" s="709"/>
      <c r="O27" s="709"/>
      <c r="P27" s="709"/>
      <c r="Q27" s="709"/>
      <c r="R27" s="709"/>
      <c r="S27" s="709"/>
      <c r="T27" s="709"/>
      <c r="U27" s="709"/>
      <c r="V27" s="709"/>
      <c r="W27" s="709"/>
      <c r="X27" s="709"/>
      <c r="Y27" s="709"/>
      <c r="Z27" s="709"/>
      <c r="AA27" s="709"/>
      <c r="AB27" s="709"/>
      <c r="AC27" s="709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64"/>
      <c r="E29" s="364"/>
      <c r="F29" s="364"/>
      <c r="G29" s="364"/>
      <c r="H29" s="364"/>
      <c r="I29" s="187"/>
      <c r="J29" s="187"/>
      <c r="K29" s="187"/>
      <c r="L29" s="187"/>
      <c r="M29" s="187"/>
      <c r="N29" s="364"/>
      <c r="O29" s="747">
        <v>4903550.4000000004</v>
      </c>
      <c r="P29" s="717"/>
      <c r="Q29" s="717"/>
      <c r="R29" s="717"/>
      <c r="S29" s="717"/>
      <c r="T29" s="717"/>
      <c r="U29" s="717"/>
      <c r="V29" s="717"/>
      <c r="W29" s="717"/>
      <c r="X29" s="717"/>
      <c r="Y29" s="717"/>
      <c r="Z29" s="717"/>
      <c r="AA29" s="717"/>
      <c r="AB29" s="717"/>
      <c r="AC29" s="717"/>
      <c r="AD29" s="717"/>
      <c r="AE29" s="717"/>
      <c r="AF29" s="717"/>
      <c r="AG29" s="361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64"/>
      <c r="E30" s="364"/>
      <c r="F30" s="364"/>
      <c r="G30" s="364"/>
      <c r="H30" s="364"/>
      <c r="I30" s="187"/>
      <c r="J30" s="187"/>
      <c r="K30" s="187"/>
      <c r="L30" s="187"/>
      <c r="M30" s="187"/>
      <c r="N30" s="364"/>
      <c r="O30" s="364"/>
      <c r="P30" s="364"/>
      <c r="Q30" s="364"/>
      <c r="R30" s="364"/>
      <c r="S30" s="364"/>
      <c r="T30" s="364"/>
      <c r="U30" s="364"/>
      <c r="V30" s="364"/>
      <c r="W30" s="364"/>
      <c r="X30" s="364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02" t="s">
        <v>34</v>
      </c>
      <c r="B31" s="725"/>
      <c r="C31" s="725"/>
      <c r="D31" s="725"/>
      <c r="E31" s="726"/>
      <c r="F31" s="814" t="s">
        <v>143</v>
      </c>
      <c r="G31" s="712"/>
      <c r="H31" s="712"/>
      <c r="I31" s="712"/>
      <c r="J31" s="712"/>
      <c r="K31" s="712"/>
      <c r="L31" s="712"/>
      <c r="M31" s="712"/>
      <c r="N31" s="728"/>
      <c r="O31" s="815" t="s">
        <v>170</v>
      </c>
      <c r="P31" s="712"/>
      <c r="Q31" s="815" t="s">
        <v>144</v>
      </c>
      <c r="R31" s="712"/>
      <c r="S31" s="712"/>
      <c r="T31" s="728"/>
      <c r="U31" s="814" t="s">
        <v>171</v>
      </c>
      <c r="V31" s="712"/>
      <c r="W31" s="712"/>
      <c r="X31" s="728"/>
      <c r="Y31" s="801" t="s">
        <v>172</v>
      </c>
      <c r="Z31" s="725"/>
      <c r="AA31" s="725"/>
      <c r="AB31" s="725"/>
      <c r="AC31" s="726"/>
      <c r="AD31" s="801" t="s">
        <v>173</v>
      </c>
      <c r="AE31" s="726"/>
      <c r="AF31" s="815" t="s">
        <v>174</v>
      </c>
      <c r="AG31" s="712"/>
      <c r="AH31" s="712"/>
      <c r="AI31" s="728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801" t="s">
        <v>148</v>
      </c>
      <c r="B32" s="726"/>
      <c r="C32" s="801" t="s">
        <v>149</v>
      </c>
      <c r="D32" s="725"/>
      <c r="E32" s="726"/>
      <c r="F32" s="744"/>
      <c r="G32" s="717"/>
      <c r="H32" s="717"/>
      <c r="I32" s="717"/>
      <c r="J32" s="717"/>
      <c r="K32" s="717"/>
      <c r="L32" s="717"/>
      <c r="M32" s="717"/>
      <c r="N32" s="734"/>
      <c r="O32" s="744"/>
      <c r="P32" s="717"/>
      <c r="Q32" s="744"/>
      <c r="R32" s="717"/>
      <c r="S32" s="717"/>
      <c r="T32" s="734"/>
      <c r="U32" s="744"/>
      <c r="V32" s="717"/>
      <c r="W32" s="717"/>
      <c r="X32" s="734"/>
      <c r="Y32" s="801" t="s">
        <v>175</v>
      </c>
      <c r="Z32" s="725"/>
      <c r="AA32" s="725"/>
      <c r="AB32" s="726"/>
      <c r="AC32" s="203" t="s">
        <v>176</v>
      </c>
      <c r="AD32" s="203" t="s">
        <v>175</v>
      </c>
      <c r="AE32" s="203" t="s">
        <v>176</v>
      </c>
      <c r="AF32" s="744"/>
      <c r="AG32" s="717"/>
      <c r="AH32" s="717"/>
      <c r="AI32" s="734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02">
        <v>1</v>
      </c>
      <c r="B33" s="726"/>
      <c r="C33" s="802">
        <v>2</v>
      </c>
      <c r="D33" s="725"/>
      <c r="E33" s="726"/>
      <c r="F33" s="802">
        <v>3</v>
      </c>
      <c r="G33" s="725"/>
      <c r="H33" s="725"/>
      <c r="I33" s="725"/>
      <c r="J33" s="725"/>
      <c r="K33" s="725"/>
      <c r="L33" s="725"/>
      <c r="M33" s="725"/>
      <c r="N33" s="726"/>
      <c r="O33" s="802">
        <v>4</v>
      </c>
      <c r="P33" s="725"/>
      <c r="Q33" s="802">
        <v>5</v>
      </c>
      <c r="R33" s="725"/>
      <c r="S33" s="725"/>
      <c r="T33" s="726"/>
      <c r="U33" s="802">
        <v>6</v>
      </c>
      <c r="V33" s="725"/>
      <c r="W33" s="725"/>
      <c r="X33" s="726"/>
      <c r="Y33" s="802">
        <v>7</v>
      </c>
      <c r="Z33" s="725"/>
      <c r="AA33" s="725"/>
      <c r="AB33" s="726"/>
      <c r="AC33" s="204">
        <v>8</v>
      </c>
      <c r="AD33" s="204">
        <v>9</v>
      </c>
      <c r="AE33" s="204">
        <v>10</v>
      </c>
      <c r="AF33" s="802">
        <v>11</v>
      </c>
      <c r="AG33" s="725"/>
      <c r="AH33" s="725"/>
      <c r="AI33" s="726"/>
      <c r="AJ33" s="364"/>
      <c r="AK33" s="364"/>
      <c r="AL33" s="364"/>
      <c r="AM33" s="364"/>
      <c r="AN33" s="364"/>
      <c r="AO33" s="364"/>
      <c r="AP33" s="364"/>
      <c r="AQ33" s="364"/>
      <c r="AR33" s="364"/>
      <c r="AS33" s="364"/>
      <c r="AT33" s="364"/>
      <c r="AU33" s="364"/>
      <c r="AV33" s="364"/>
      <c r="AW33" s="364"/>
      <c r="AX33" s="364"/>
      <c r="AY33" s="364"/>
      <c r="AZ33" s="364"/>
      <c r="BA33" s="364"/>
      <c r="BB33" s="364"/>
      <c r="BC33" s="364"/>
      <c r="BD33" s="364"/>
      <c r="BE33" s="364"/>
      <c r="BF33" s="364"/>
      <c r="BG33" s="364"/>
      <c r="BH33" s="364"/>
      <c r="BI33" s="364"/>
      <c r="BJ33" s="364"/>
      <c r="BK33" s="364"/>
      <c r="BL33" s="364"/>
      <c r="BM33" s="364"/>
      <c r="BN33" s="364"/>
      <c r="BO33" s="364"/>
      <c r="BP33" s="364"/>
    </row>
    <row r="34" spans="1:68" ht="29.25" customHeight="1">
      <c r="A34" s="795" t="s">
        <v>25</v>
      </c>
      <c r="B34" s="726"/>
      <c r="C34" s="795" t="s">
        <v>193</v>
      </c>
      <c r="D34" s="725"/>
      <c r="E34" s="726"/>
      <c r="F34" s="969" t="s">
        <v>289</v>
      </c>
      <c r="G34" s="769"/>
      <c r="H34" s="769"/>
      <c r="I34" s="769"/>
      <c r="J34" s="769"/>
      <c r="K34" s="769"/>
      <c r="L34" s="769"/>
      <c r="M34" s="769"/>
      <c r="N34" s="773"/>
      <c r="O34" s="369"/>
      <c r="P34" s="370"/>
      <c r="Q34" s="964" t="s">
        <v>402</v>
      </c>
      <c r="R34" s="769"/>
      <c r="S34" s="769"/>
      <c r="T34" s="773"/>
      <c r="U34" s="968">
        <v>10.09</v>
      </c>
      <c r="V34" s="769"/>
      <c r="W34" s="769"/>
      <c r="X34" s="773"/>
      <c r="Y34" s="968">
        <v>2100</v>
      </c>
      <c r="Z34" s="769"/>
      <c r="AA34" s="769"/>
      <c r="AB34" s="971"/>
      <c r="AC34" s="371">
        <f t="shared" ref="AC34:AC39" si="0">U34*Y34</f>
        <v>21189</v>
      </c>
      <c r="AD34" s="371">
        <v>3150</v>
      </c>
      <c r="AE34" s="371">
        <f t="shared" ref="AE34:AE39" si="1">U34*AD34</f>
        <v>31783.5</v>
      </c>
      <c r="AF34" s="968">
        <f t="shared" ref="AF34:AF39" si="2">AC34+AE34</f>
        <v>52972.5</v>
      </c>
      <c r="AG34" s="769"/>
      <c r="AH34" s="769"/>
      <c r="AI34" s="773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795" t="s">
        <v>59</v>
      </c>
      <c r="B35" s="726"/>
      <c r="C35" s="795" t="s">
        <v>297</v>
      </c>
      <c r="D35" s="725"/>
      <c r="E35" s="726"/>
      <c r="F35" s="969" t="s">
        <v>306</v>
      </c>
      <c r="G35" s="769"/>
      <c r="H35" s="769"/>
      <c r="I35" s="769"/>
      <c r="J35" s="769"/>
      <c r="K35" s="769"/>
      <c r="L35" s="769"/>
      <c r="M35" s="769"/>
      <c r="N35" s="773"/>
      <c r="O35" s="970"/>
      <c r="P35" s="773"/>
      <c r="Q35" s="964" t="s">
        <v>153</v>
      </c>
      <c r="R35" s="769"/>
      <c r="S35" s="769"/>
      <c r="T35" s="773"/>
      <c r="U35" s="968">
        <v>10</v>
      </c>
      <c r="V35" s="769"/>
      <c r="W35" s="769"/>
      <c r="X35" s="773"/>
      <c r="Y35" s="968">
        <v>220</v>
      </c>
      <c r="Z35" s="769"/>
      <c r="AA35" s="769"/>
      <c r="AB35" s="971"/>
      <c r="AC35" s="371">
        <f t="shared" si="0"/>
        <v>2200</v>
      </c>
      <c r="AD35" s="371">
        <v>330</v>
      </c>
      <c r="AE35" s="371">
        <f t="shared" si="1"/>
        <v>3300</v>
      </c>
      <c r="AF35" s="968">
        <f t="shared" si="2"/>
        <v>5500</v>
      </c>
      <c r="AG35" s="769"/>
      <c r="AH35" s="769"/>
      <c r="AI35" s="773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795" t="s">
        <v>60</v>
      </c>
      <c r="B36" s="726"/>
      <c r="C36" s="795" t="s">
        <v>129</v>
      </c>
      <c r="D36" s="725"/>
      <c r="E36" s="726"/>
      <c r="F36" s="969" t="s">
        <v>307</v>
      </c>
      <c r="G36" s="769"/>
      <c r="H36" s="769"/>
      <c r="I36" s="769"/>
      <c r="J36" s="769"/>
      <c r="K36" s="769"/>
      <c r="L36" s="769"/>
      <c r="M36" s="769"/>
      <c r="N36" s="773"/>
      <c r="O36" s="970"/>
      <c r="P36" s="773"/>
      <c r="Q36" s="964" t="s">
        <v>153</v>
      </c>
      <c r="R36" s="769"/>
      <c r="S36" s="769"/>
      <c r="T36" s="773"/>
      <c r="U36" s="968">
        <v>5</v>
      </c>
      <c r="V36" s="769"/>
      <c r="W36" s="769"/>
      <c r="X36" s="773"/>
      <c r="Y36" s="968">
        <v>260</v>
      </c>
      <c r="Z36" s="769"/>
      <c r="AA36" s="769"/>
      <c r="AB36" s="971"/>
      <c r="AC36" s="371">
        <f t="shared" si="0"/>
        <v>1300</v>
      </c>
      <c r="AD36" s="371">
        <v>390</v>
      </c>
      <c r="AE36" s="371">
        <f t="shared" si="1"/>
        <v>1950</v>
      </c>
      <c r="AF36" s="968">
        <f t="shared" si="2"/>
        <v>3250</v>
      </c>
      <c r="AG36" s="769"/>
      <c r="AH36" s="769"/>
      <c r="AI36" s="773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27"/>
      <c r="BE36" s="717"/>
      <c r="BF36" s="717"/>
      <c r="BG36" s="734"/>
      <c r="BH36" s="827" t="s">
        <v>156</v>
      </c>
      <c r="BI36" s="717"/>
      <c r="BJ36" s="717"/>
      <c r="BK36" s="717"/>
      <c r="BL36" s="734"/>
      <c r="BM36" s="827" t="e">
        <f>#REF!+#REF!+#REF!+#REF!+#REF!+#REF!</f>
        <v>#REF!</v>
      </c>
      <c r="BN36" s="717"/>
      <c r="BO36" s="717"/>
      <c r="BP36" s="734"/>
    </row>
    <row r="37" spans="1:68" ht="30" customHeight="1">
      <c r="A37" s="795" t="s">
        <v>62</v>
      </c>
      <c r="B37" s="726"/>
      <c r="C37" s="795" t="s">
        <v>301</v>
      </c>
      <c r="D37" s="725"/>
      <c r="E37" s="726"/>
      <c r="F37" s="969" t="s">
        <v>296</v>
      </c>
      <c r="G37" s="769"/>
      <c r="H37" s="769"/>
      <c r="I37" s="769"/>
      <c r="J37" s="769"/>
      <c r="K37" s="769"/>
      <c r="L37" s="769"/>
      <c r="M37" s="769"/>
      <c r="N37" s="773"/>
      <c r="O37" s="970"/>
      <c r="P37" s="773"/>
      <c r="Q37" s="964" t="s">
        <v>153</v>
      </c>
      <c r="R37" s="769"/>
      <c r="S37" s="769"/>
      <c r="T37" s="773"/>
      <c r="U37" s="968">
        <v>4</v>
      </c>
      <c r="V37" s="769"/>
      <c r="W37" s="769"/>
      <c r="X37" s="773"/>
      <c r="Y37" s="968">
        <v>700</v>
      </c>
      <c r="Z37" s="769"/>
      <c r="AA37" s="769"/>
      <c r="AB37" s="971"/>
      <c r="AC37" s="371">
        <f t="shared" si="0"/>
        <v>2800</v>
      </c>
      <c r="AD37" s="371">
        <v>1050</v>
      </c>
      <c r="AE37" s="371">
        <f t="shared" si="1"/>
        <v>4200</v>
      </c>
      <c r="AF37" s="968">
        <f t="shared" si="2"/>
        <v>7000</v>
      </c>
      <c r="AG37" s="769"/>
      <c r="AH37" s="769"/>
      <c r="AI37" s="773"/>
    </row>
    <row r="38" spans="1:68" ht="30" customHeight="1">
      <c r="A38" s="795" t="s">
        <v>65</v>
      </c>
      <c r="B38" s="726"/>
      <c r="C38" s="795" t="s">
        <v>399</v>
      </c>
      <c r="D38" s="725"/>
      <c r="E38" s="726"/>
      <c r="F38" s="793" t="s">
        <v>420</v>
      </c>
      <c r="G38" s="725"/>
      <c r="H38" s="725"/>
      <c r="I38" s="725"/>
      <c r="J38" s="725"/>
      <c r="K38" s="725"/>
      <c r="L38" s="725"/>
      <c r="M38" s="725"/>
      <c r="N38" s="726"/>
      <c r="O38" s="194"/>
      <c r="P38" s="195"/>
      <c r="Q38" s="964" t="s">
        <v>153</v>
      </c>
      <c r="R38" s="769"/>
      <c r="S38" s="769"/>
      <c r="T38" s="773"/>
      <c r="U38" s="965">
        <v>107</v>
      </c>
      <c r="V38" s="966"/>
      <c r="W38" s="966"/>
      <c r="X38" s="967"/>
      <c r="Y38" s="788">
        <v>1000</v>
      </c>
      <c r="Z38" s="725"/>
      <c r="AA38" s="725"/>
      <c r="AB38" s="800"/>
      <c r="AC38" s="207">
        <f t="shared" si="0"/>
        <v>107000</v>
      </c>
      <c r="AD38" s="207">
        <v>924</v>
      </c>
      <c r="AE38" s="207">
        <f t="shared" si="1"/>
        <v>98868</v>
      </c>
      <c r="AF38" s="788">
        <f t="shared" si="2"/>
        <v>205868</v>
      </c>
      <c r="AG38" s="725"/>
      <c r="AH38" s="725"/>
      <c r="AI38" s="726"/>
    </row>
    <row r="39" spans="1:68" ht="30.75" customHeight="1">
      <c r="A39" s="795" t="s">
        <v>193</v>
      </c>
      <c r="B39" s="726"/>
      <c r="C39" s="795" t="s">
        <v>419</v>
      </c>
      <c r="D39" s="725"/>
      <c r="E39" s="726"/>
      <c r="F39" s="793" t="s">
        <v>421</v>
      </c>
      <c r="G39" s="725"/>
      <c r="H39" s="725"/>
      <c r="I39" s="725"/>
      <c r="J39" s="725"/>
      <c r="K39" s="725"/>
      <c r="L39" s="725"/>
      <c r="M39" s="725"/>
      <c r="N39" s="726"/>
      <c r="O39" s="194"/>
      <c r="P39" s="195"/>
      <c r="Q39" s="964" t="s">
        <v>153</v>
      </c>
      <c r="R39" s="769"/>
      <c r="S39" s="769"/>
      <c r="T39" s="773"/>
      <c r="U39" s="965">
        <v>30</v>
      </c>
      <c r="V39" s="966"/>
      <c r="W39" s="966"/>
      <c r="X39" s="967"/>
      <c r="Y39" s="788">
        <v>1000</v>
      </c>
      <c r="Z39" s="725"/>
      <c r="AA39" s="725"/>
      <c r="AB39" s="800"/>
      <c r="AC39" s="207">
        <f t="shared" si="0"/>
        <v>30000</v>
      </c>
      <c r="AD39" s="207">
        <v>1032</v>
      </c>
      <c r="AE39" s="207">
        <f t="shared" si="1"/>
        <v>30960</v>
      </c>
      <c r="AF39" s="788">
        <f t="shared" si="2"/>
        <v>60960</v>
      </c>
      <c r="AG39" s="725"/>
      <c r="AH39" s="725"/>
      <c r="AI39" s="726"/>
    </row>
    <row r="40" spans="1:68" ht="13.5" customHeight="1">
      <c r="R40" s="183"/>
      <c r="S40" s="183" t="s">
        <v>155</v>
      </c>
      <c r="T40" s="196"/>
      <c r="U40" s="796"/>
      <c r="V40" s="725"/>
      <c r="W40" s="725"/>
      <c r="X40" s="726"/>
      <c r="Y40" s="790" t="s">
        <v>156</v>
      </c>
      <c r="Z40" s="725"/>
      <c r="AA40" s="725"/>
      <c r="AB40" s="726"/>
      <c r="AC40" s="210"/>
      <c r="AD40" s="210"/>
      <c r="AE40" s="210"/>
      <c r="AF40" s="799">
        <f>SUM(AF34:AI39)</f>
        <v>335550.5</v>
      </c>
      <c r="AG40" s="725"/>
      <c r="AH40" s="725"/>
      <c r="AI40" s="726"/>
    </row>
    <row r="41" spans="1:68" ht="13.5" customHeight="1">
      <c r="P41" s="200" t="s">
        <v>199</v>
      </c>
      <c r="Q41" s="197"/>
      <c r="R41" s="197"/>
      <c r="S41" s="197"/>
      <c r="T41" s="197"/>
      <c r="U41" s="790"/>
      <c r="V41" s="725"/>
      <c r="W41" s="725"/>
      <c r="X41" s="726"/>
      <c r="Y41" s="789"/>
      <c r="Z41" s="725"/>
      <c r="AA41" s="725"/>
      <c r="AB41" s="725"/>
      <c r="AC41" s="211"/>
      <c r="AD41" s="211"/>
      <c r="AE41" s="211"/>
      <c r="AF41" s="789">
        <f>AF40*0.2</f>
        <v>67110.100000000006</v>
      </c>
      <c r="AG41" s="725"/>
      <c r="AH41" s="725"/>
      <c r="AI41" s="726"/>
    </row>
    <row r="42" spans="1:68" ht="13.5" customHeight="1">
      <c r="P42" s="360" t="s">
        <v>158</v>
      </c>
      <c r="U42" s="790"/>
      <c r="V42" s="725"/>
      <c r="W42" s="725"/>
      <c r="X42" s="726"/>
      <c r="Y42" s="789"/>
      <c r="Z42" s="725"/>
      <c r="AA42" s="725"/>
      <c r="AB42" s="725"/>
      <c r="AC42" s="211"/>
      <c r="AD42" s="211"/>
      <c r="AE42" s="211"/>
      <c r="AF42" s="799">
        <f>AF40+AF41</f>
        <v>402660.6</v>
      </c>
      <c r="AG42" s="725"/>
      <c r="AH42" s="725"/>
      <c r="AI42" s="726"/>
      <c r="AK42" s="213"/>
    </row>
    <row r="43" spans="1:68" ht="35.25" customHeight="1">
      <c r="B43" s="360" t="s">
        <v>159</v>
      </c>
      <c r="C43" s="791" t="s">
        <v>10</v>
      </c>
      <c r="D43" s="709"/>
      <c r="E43" s="709"/>
      <c r="F43" s="784" t="s">
        <v>104</v>
      </c>
      <c r="G43" s="717"/>
      <c r="H43" s="717"/>
      <c r="I43" s="717"/>
      <c r="K43" s="787"/>
      <c r="L43" s="717"/>
      <c r="N43" s="787" t="s">
        <v>105</v>
      </c>
      <c r="O43" s="717"/>
      <c r="P43" s="717"/>
      <c r="Q43" s="717"/>
      <c r="R43" s="717"/>
      <c r="S43" s="717"/>
      <c r="T43" s="717"/>
      <c r="U43" s="717"/>
      <c r="V43" s="717"/>
      <c r="W43" s="717"/>
      <c r="X43" s="717"/>
      <c r="Y43" s="717"/>
      <c r="Z43" s="717"/>
      <c r="AA43" s="717"/>
      <c r="AB43" s="717"/>
      <c r="AC43" s="717"/>
      <c r="AD43" s="717"/>
      <c r="AE43" s="717"/>
      <c r="AF43" s="717"/>
      <c r="AG43" s="717"/>
    </row>
    <row r="44" spans="1:68" ht="13.5" customHeight="1">
      <c r="A44" s="173"/>
      <c r="B44" s="173"/>
      <c r="C44" s="173"/>
      <c r="D44" s="173"/>
      <c r="E44" s="173"/>
      <c r="F44" s="783" t="s">
        <v>160</v>
      </c>
      <c r="G44" s="712"/>
      <c r="H44" s="712"/>
      <c r="I44" s="712"/>
      <c r="J44" s="173"/>
      <c r="K44" s="783" t="s">
        <v>161</v>
      </c>
      <c r="L44" s="712"/>
      <c r="M44" s="173"/>
      <c r="N44" s="783" t="s">
        <v>162</v>
      </c>
      <c r="O44" s="712"/>
      <c r="P44" s="712"/>
      <c r="Q44" s="712"/>
      <c r="R44" s="712"/>
      <c r="S44" s="712"/>
      <c r="T44" s="712"/>
      <c r="U44" s="712"/>
      <c r="V44" s="712"/>
      <c r="W44" s="712"/>
      <c r="X44" s="712"/>
      <c r="Y44" s="712"/>
      <c r="Z44" s="712"/>
      <c r="AA44" s="712"/>
      <c r="AB44" s="712"/>
      <c r="AC44" s="712"/>
      <c r="AD44" s="712"/>
      <c r="AE44" s="712"/>
      <c r="AF44" s="712"/>
      <c r="AG44" s="712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</row>
    <row r="46" spans="1:68" ht="13.5" customHeight="1">
      <c r="G46" s="200" t="s">
        <v>103</v>
      </c>
    </row>
    <row r="47" spans="1:68" ht="13.5" customHeight="1">
      <c r="G47" s="201"/>
    </row>
    <row r="48" spans="1:68" ht="33.75" customHeight="1">
      <c r="B48" s="360" t="s">
        <v>163</v>
      </c>
      <c r="C48" s="362" t="s">
        <v>7</v>
      </c>
      <c r="F48" s="784" t="s">
        <v>98</v>
      </c>
      <c r="G48" s="717"/>
      <c r="H48" s="717"/>
      <c r="I48" s="717"/>
      <c r="K48" s="787"/>
      <c r="L48" s="717"/>
      <c r="N48" s="785" t="s">
        <v>99</v>
      </c>
      <c r="O48" s="751"/>
      <c r="P48" s="751"/>
      <c r="Q48" s="751"/>
      <c r="R48" s="751"/>
      <c r="S48" s="751"/>
      <c r="T48" s="751"/>
      <c r="U48" s="751"/>
      <c r="V48" s="751"/>
      <c r="W48" s="751"/>
      <c r="X48" s="751"/>
      <c r="Y48" s="751"/>
      <c r="Z48" s="751"/>
      <c r="AA48" s="751"/>
      <c r="AB48" s="751"/>
      <c r="AC48" s="751"/>
      <c r="AD48" s="751"/>
      <c r="AE48" s="751"/>
      <c r="AF48" s="751"/>
      <c r="AG48" s="786"/>
    </row>
    <row r="49" spans="1:33" ht="13.5" customHeight="1">
      <c r="A49" s="173"/>
      <c r="B49" s="173"/>
      <c r="C49" s="173"/>
      <c r="D49" s="173"/>
      <c r="E49" s="173"/>
      <c r="F49" s="783" t="s">
        <v>160</v>
      </c>
      <c r="G49" s="712"/>
      <c r="H49" s="712"/>
      <c r="I49" s="712"/>
      <c r="J49" s="173"/>
      <c r="K49" s="783" t="s">
        <v>161</v>
      </c>
      <c r="L49" s="712"/>
      <c r="M49" s="173"/>
      <c r="N49" s="783" t="s">
        <v>162</v>
      </c>
      <c r="O49" s="712"/>
      <c r="P49" s="712"/>
      <c r="Q49" s="712"/>
      <c r="R49" s="712"/>
      <c r="S49" s="712"/>
      <c r="T49" s="712"/>
      <c r="U49" s="712"/>
      <c r="V49" s="712"/>
      <c r="W49" s="712"/>
      <c r="X49" s="712"/>
      <c r="Y49" s="712"/>
      <c r="Z49" s="712"/>
      <c r="AA49" s="712"/>
      <c r="AB49" s="712"/>
      <c r="AC49" s="712"/>
      <c r="AD49" s="712"/>
      <c r="AE49" s="712"/>
      <c r="AF49" s="712"/>
      <c r="AG49" s="712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/>
    <row r="53" spans="1:33" ht="13.5" customHeight="1"/>
    <row r="54" spans="1:33" ht="13.5" customHeight="1"/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spans="5:15" ht="13.5" customHeight="1">
      <c r="E81" s="390"/>
      <c r="F81" s="390"/>
      <c r="G81" s="390"/>
      <c r="H81" s="390"/>
      <c r="J81" s="360" t="s">
        <v>466</v>
      </c>
      <c r="L81" s="360">
        <f>K81*1.2</f>
        <v>0</v>
      </c>
      <c r="M81" s="360">
        <v>5</v>
      </c>
      <c r="N81" s="360">
        <v>7</v>
      </c>
    </row>
    <row r="82" spans="5:15" ht="13.5" customHeight="1">
      <c r="E82" s="390"/>
      <c r="F82" s="390"/>
      <c r="G82" s="390"/>
      <c r="H82" s="390"/>
      <c r="J82" s="395" t="s">
        <v>465</v>
      </c>
      <c r="K82" s="395"/>
      <c r="L82" s="395">
        <f>K82*1.2</f>
        <v>0</v>
      </c>
      <c r="M82" s="395">
        <v>5</v>
      </c>
      <c r="N82" s="395">
        <v>8</v>
      </c>
    </row>
    <row r="83" spans="5:15" ht="13.5" customHeight="1">
      <c r="E83" s="390"/>
      <c r="F83" s="390"/>
      <c r="G83" s="390"/>
      <c r="H83" s="390"/>
      <c r="J83" s="396" t="s">
        <v>467</v>
      </c>
      <c r="K83" s="396"/>
      <c r="L83" s="396"/>
      <c r="M83" s="396">
        <v>5</v>
      </c>
      <c r="N83" s="396">
        <v>9</v>
      </c>
      <c r="O83" s="360" t="e">
        <f>F35-K84</f>
        <v>#VALUE!</v>
      </c>
    </row>
    <row r="84" spans="5:15" ht="13.5" customHeight="1"/>
    <row r="85" spans="5:15" ht="13.5" customHeight="1">
      <c r="K85" s="360" t="e">
        <f>F36-K84</f>
        <v>#VALUE!</v>
      </c>
    </row>
    <row r="86" spans="5:15" ht="13.5" customHeight="1"/>
    <row r="87" spans="5:15" ht="13.5" customHeight="1"/>
    <row r="88" spans="5:15" ht="13.5" customHeight="1"/>
    <row r="89" spans="5:15" ht="13.5" customHeight="1"/>
    <row r="90" spans="5:15" ht="13.5" customHeight="1"/>
    <row r="91" spans="5:15" ht="13.5" customHeight="1"/>
    <row r="92" spans="5:15" ht="13.5" customHeight="1"/>
    <row r="93" spans="5:15" ht="13.5" customHeight="1"/>
    <row r="94" spans="5:15" ht="13.5" customHeight="1"/>
    <row r="95" spans="5:15" ht="13.5" customHeight="1"/>
  </sheetData>
  <mergeCells count="124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A39:B39"/>
    <mergeCell ref="C39:E39"/>
    <mergeCell ref="F39:N39"/>
    <mergeCell ref="Q39:T39"/>
    <mergeCell ref="U39:X39"/>
    <mergeCell ref="Y39:AB39"/>
    <mergeCell ref="AF37:AI37"/>
    <mergeCell ref="A38:B38"/>
    <mergeCell ref="C38:E38"/>
    <mergeCell ref="F38:N38"/>
    <mergeCell ref="Q38:T38"/>
    <mergeCell ref="U38:X38"/>
    <mergeCell ref="Y38:AB38"/>
    <mergeCell ref="AF38:AI38"/>
    <mergeCell ref="U42:X42"/>
    <mergeCell ref="Y42:AB42"/>
    <mergeCell ref="AF42:AI42"/>
    <mergeCell ref="C43:E43"/>
    <mergeCell ref="F43:I43"/>
    <mergeCell ref="K43:L43"/>
    <mergeCell ref="N43:AG43"/>
    <mergeCell ref="AF39:AI39"/>
    <mergeCell ref="U40:X40"/>
    <mergeCell ref="Y40:AB40"/>
    <mergeCell ref="AF40:AI40"/>
    <mergeCell ref="U41:X41"/>
    <mergeCell ref="Y41:AB41"/>
    <mergeCell ref="AF41:AI41"/>
    <mergeCell ref="F49:I49"/>
    <mergeCell ref="K49:L49"/>
    <mergeCell ref="N49:AG49"/>
    <mergeCell ref="F44:I44"/>
    <mergeCell ref="K44:L44"/>
    <mergeCell ref="N44:AG44"/>
    <mergeCell ref="F48:I48"/>
    <mergeCell ref="K48:L48"/>
    <mergeCell ref="N48:AG48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DBB2-DBE0-4991-97BB-6530D87CA4AA}">
  <sheetPr>
    <tabColor rgb="FFFF0000"/>
    <pageSetUpPr fitToPage="1"/>
  </sheetPr>
  <dimension ref="A1:BP98"/>
  <sheetViews>
    <sheetView showGridLines="0" topLeftCell="A28" zoomScale="80" zoomScaleNormal="80" workbookViewId="0">
      <selection activeCell="AD22" sqref="AD22:AI22"/>
    </sheetView>
  </sheetViews>
  <sheetFormatPr defaultColWidth="14.42578125" defaultRowHeight="15" customHeight="1"/>
  <cols>
    <col min="1" max="1" width="1.140625" style="365" customWidth="1"/>
    <col min="2" max="2" width="14" style="365" customWidth="1"/>
    <col min="3" max="4" width="0.85546875" style="365" customWidth="1"/>
    <col min="5" max="5" width="14.5703125" style="365" customWidth="1"/>
    <col min="6" max="6" width="5" style="365" customWidth="1"/>
    <col min="7" max="7" width="1.85546875" style="365" customWidth="1"/>
    <col min="8" max="8" width="8.7109375" style="365" customWidth="1"/>
    <col min="9" max="9" width="10.140625" style="365" customWidth="1"/>
    <col min="10" max="10" width="1.85546875" style="365" customWidth="1"/>
    <col min="11" max="11" width="8.85546875" style="365" customWidth="1"/>
    <col min="12" max="12" width="8.140625" style="365" customWidth="1"/>
    <col min="13" max="13" width="2" style="365" customWidth="1"/>
    <col min="14" max="14" width="4.7109375" style="365" customWidth="1"/>
    <col min="15" max="15" width="5.85546875" style="365" customWidth="1"/>
    <col min="16" max="16" width="5" style="365" customWidth="1"/>
    <col min="17" max="17" width="3.140625" style="365" customWidth="1"/>
    <col min="18" max="18" width="3.42578125" style="365" customWidth="1"/>
    <col min="19" max="19" width="8.28515625" style="365" customWidth="1"/>
    <col min="20" max="20" width="1.140625" style="365" customWidth="1"/>
    <col min="21" max="21" width="3.85546875" style="365" customWidth="1"/>
    <col min="22" max="22" width="2" style="365" customWidth="1"/>
    <col min="23" max="23" width="3.5703125" style="365" customWidth="1"/>
    <col min="24" max="24" width="4.42578125" style="365" customWidth="1"/>
    <col min="25" max="25" width="2.42578125" style="365" customWidth="1"/>
    <col min="26" max="26" width="4.7109375" style="365" customWidth="1"/>
    <col min="27" max="27" width="1.42578125" style="365" customWidth="1"/>
    <col min="28" max="28" width="4.5703125" style="365" customWidth="1"/>
    <col min="29" max="29" width="11.5703125" style="365" customWidth="1"/>
    <col min="30" max="30" width="12.5703125" style="365" customWidth="1"/>
    <col min="31" max="31" width="12.85546875" style="365" customWidth="1"/>
    <col min="32" max="32" width="12.28515625" style="365" customWidth="1"/>
    <col min="33" max="33" width="8.7109375" style="365" customWidth="1"/>
    <col min="34" max="34" width="6.42578125" style="365" customWidth="1"/>
    <col min="35" max="35" width="6.85546875" style="365" customWidth="1"/>
    <col min="36" max="36" width="8.7109375" style="365" customWidth="1"/>
    <col min="37" max="37" width="14.140625" style="365" customWidth="1"/>
    <col min="38" max="38" width="12" style="365" customWidth="1"/>
    <col min="39" max="68" width="8.7109375" style="365" customWidth="1"/>
    <col min="69" max="16384" width="14.42578125" style="365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16" t="s">
        <v>3</v>
      </c>
      <c r="AE4" s="779"/>
      <c r="AF4" s="779"/>
      <c r="AG4" s="779"/>
      <c r="AH4" s="779"/>
      <c r="AI4" s="780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58" t="s">
        <v>109</v>
      </c>
      <c r="Z5" s="709"/>
      <c r="AA5" s="709"/>
      <c r="AB5" s="709"/>
      <c r="AC5" s="709"/>
      <c r="AD5" s="767" t="s">
        <v>110</v>
      </c>
      <c r="AE5" s="725"/>
      <c r="AF5" s="725"/>
      <c r="AG5" s="725"/>
      <c r="AH5" s="725"/>
      <c r="AI5" s="766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53"/>
      <c r="AE6" s="712"/>
      <c r="AF6" s="712"/>
      <c r="AG6" s="712"/>
      <c r="AH6" s="712"/>
      <c r="AI6" s="754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81"/>
      <c r="F7" s="717"/>
      <c r="G7" s="717"/>
      <c r="H7" s="717"/>
      <c r="I7" s="717"/>
      <c r="J7" s="717"/>
      <c r="K7" s="717"/>
      <c r="L7" s="717"/>
      <c r="M7" s="717"/>
      <c r="N7" s="717"/>
      <c r="O7" s="717"/>
      <c r="P7" s="717"/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171"/>
      <c r="AC7" s="367" t="s">
        <v>111</v>
      </c>
      <c r="AD7" s="755"/>
      <c r="AE7" s="717"/>
      <c r="AF7" s="717"/>
      <c r="AG7" s="717"/>
      <c r="AH7" s="717"/>
      <c r="AI7" s="756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19" t="s">
        <v>112</v>
      </c>
      <c r="AE8" s="712"/>
      <c r="AF8" s="712"/>
      <c r="AG8" s="712"/>
      <c r="AH8" s="712"/>
      <c r="AI8" s="754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50" t="s">
        <v>113</v>
      </c>
      <c r="F9" s="751"/>
      <c r="G9" s="751"/>
      <c r="H9" s="751"/>
      <c r="I9" s="751"/>
      <c r="J9" s="751"/>
      <c r="K9" s="751"/>
      <c r="L9" s="751"/>
      <c r="M9" s="751"/>
      <c r="N9" s="751"/>
      <c r="O9" s="751"/>
      <c r="P9" s="751"/>
      <c r="Q9" s="751"/>
      <c r="R9" s="751"/>
      <c r="S9" s="751"/>
      <c r="T9" s="751"/>
      <c r="U9" s="751"/>
      <c r="V9" s="751"/>
      <c r="W9" s="751"/>
      <c r="X9" s="751"/>
      <c r="Y9" s="751"/>
      <c r="Z9" s="751"/>
      <c r="AA9" s="786"/>
      <c r="AB9" s="171"/>
      <c r="AC9" s="367" t="s">
        <v>111</v>
      </c>
      <c r="AD9" s="755"/>
      <c r="AE9" s="717"/>
      <c r="AF9" s="717"/>
      <c r="AG9" s="717"/>
      <c r="AH9" s="717"/>
      <c r="AI9" s="756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19" t="s">
        <v>115</v>
      </c>
      <c r="AE10" s="712"/>
      <c r="AF10" s="712"/>
      <c r="AG10" s="712"/>
      <c r="AH10" s="712"/>
      <c r="AI10" s="754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50" t="s">
        <v>116</v>
      </c>
      <c r="F11" s="751"/>
      <c r="G11" s="751"/>
      <c r="H11" s="751"/>
      <c r="I11" s="751"/>
      <c r="J11" s="751"/>
      <c r="K11" s="751"/>
      <c r="L11" s="751"/>
      <c r="M11" s="751"/>
      <c r="N11" s="751"/>
      <c r="O11" s="751"/>
      <c r="P11" s="751"/>
      <c r="Q11" s="751"/>
      <c r="R11" s="751"/>
      <c r="S11" s="751"/>
      <c r="T11" s="751"/>
      <c r="U11" s="751"/>
      <c r="V11" s="751"/>
      <c r="W11" s="751"/>
      <c r="X11" s="751"/>
      <c r="Y11" s="751"/>
      <c r="Z11" s="751"/>
      <c r="AA11" s="786"/>
      <c r="AB11" s="171"/>
      <c r="AC11" s="367" t="s">
        <v>111</v>
      </c>
      <c r="AD11" s="755"/>
      <c r="AE11" s="717"/>
      <c r="AF11" s="717"/>
      <c r="AG11" s="717"/>
      <c r="AH11" s="717"/>
      <c r="AI11" s="756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53"/>
      <c r="AE12" s="712"/>
      <c r="AF12" s="712"/>
      <c r="AG12" s="712"/>
      <c r="AH12" s="712"/>
      <c r="AI12" s="754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82" t="s">
        <v>118</v>
      </c>
      <c r="F13" s="751"/>
      <c r="G13" s="751"/>
      <c r="H13" s="751"/>
      <c r="I13" s="751"/>
      <c r="J13" s="751"/>
      <c r="K13" s="751"/>
      <c r="L13" s="751"/>
      <c r="M13" s="751"/>
      <c r="N13" s="751"/>
      <c r="O13" s="751"/>
      <c r="P13" s="751"/>
      <c r="Q13" s="751"/>
      <c r="R13" s="751"/>
      <c r="S13" s="751"/>
      <c r="T13" s="751"/>
      <c r="U13" s="751"/>
      <c r="V13" s="751"/>
      <c r="W13" s="751"/>
      <c r="X13" s="751"/>
      <c r="Y13" s="751"/>
      <c r="Z13" s="751"/>
      <c r="AA13" s="751"/>
      <c r="AB13" s="751"/>
      <c r="AC13" s="786"/>
      <c r="AD13" s="755"/>
      <c r="AE13" s="717"/>
      <c r="AF13" s="717"/>
      <c r="AG13" s="717"/>
      <c r="AH13" s="717"/>
      <c r="AI13" s="756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53"/>
      <c r="AE14" s="712"/>
      <c r="AF14" s="712"/>
      <c r="AG14" s="712"/>
      <c r="AH14" s="712"/>
      <c r="AI14" s="754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50" t="s">
        <v>121</v>
      </c>
      <c r="D15" s="751"/>
      <c r="E15" s="751"/>
      <c r="F15" s="751"/>
      <c r="G15" s="751"/>
      <c r="H15" s="751"/>
      <c r="I15" s="751"/>
      <c r="J15" s="751"/>
      <c r="K15" s="751"/>
      <c r="L15" s="751"/>
      <c r="M15" s="751"/>
      <c r="N15" s="751"/>
      <c r="O15" s="751"/>
      <c r="P15" s="751"/>
      <c r="Q15" s="751"/>
      <c r="R15" s="751"/>
      <c r="S15" s="751"/>
      <c r="T15" s="751"/>
      <c r="U15" s="751"/>
      <c r="V15" s="751"/>
      <c r="W15" s="751"/>
      <c r="X15" s="751"/>
      <c r="Y15" s="751"/>
      <c r="Z15" s="751"/>
      <c r="AA15" s="751"/>
      <c r="AB15" s="751"/>
      <c r="AC15" s="786"/>
      <c r="AD15" s="755"/>
      <c r="AE15" s="717"/>
      <c r="AF15" s="717"/>
      <c r="AG15" s="717"/>
      <c r="AH15" s="717"/>
      <c r="AI15" s="756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64" t="s">
        <v>123</v>
      </c>
      <c r="X16" s="712"/>
      <c r="Y16" s="712"/>
      <c r="Z16" s="712"/>
      <c r="AA16" s="712"/>
      <c r="AB16" s="712"/>
      <c r="AC16" s="712"/>
      <c r="AD16" s="771"/>
      <c r="AE16" s="712"/>
      <c r="AF16" s="712"/>
      <c r="AG16" s="712"/>
      <c r="AH16" s="712"/>
      <c r="AI16" s="754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H17" s="390"/>
      <c r="W17" s="709"/>
      <c r="X17" s="709"/>
      <c r="Y17" s="709"/>
      <c r="Z17" s="709"/>
      <c r="AA17" s="709"/>
      <c r="AB17" s="709"/>
      <c r="AC17" s="709"/>
      <c r="AD17" s="755"/>
      <c r="AE17" s="717"/>
      <c r="AF17" s="717"/>
      <c r="AG17" s="717"/>
      <c r="AH17" s="717"/>
      <c r="AI17" s="756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393"/>
      <c r="I18" s="171"/>
      <c r="J18" s="171"/>
      <c r="K18" s="171"/>
      <c r="L18" s="171"/>
      <c r="M18" s="171"/>
      <c r="N18" s="171"/>
      <c r="O18" s="171"/>
      <c r="P18" s="171"/>
      <c r="Q18" s="171"/>
      <c r="R18" s="367"/>
      <c r="S18" s="367"/>
      <c r="T18" s="758" t="s">
        <v>124</v>
      </c>
      <c r="U18" s="709"/>
      <c r="V18" s="709"/>
      <c r="W18" s="709"/>
      <c r="X18" s="709"/>
      <c r="Y18" s="709"/>
      <c r="Z18" s="709"/>
      <c r="AA18" s="709"/>
      <c r="AB18" s="731"/>
      <c r="AC18" s="180" t="s">
        <v>125</v>
      </c>
      <c r="AD18" s="765" t="s">
        <v>126</v>
      </c>
      <c r="AE18" s="725"/>
      <c r="AF18" s="725"/>
      <c r="AG18" s="725"/>
      <c r="AH18" s="725"/>
      <c r="AI18" s="766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67" t="s">
        <v>128</v>
      </c>
      <c r="AE19" s="726"/>
      <c r="AF19" s="181" t="s">
        <v>129</v>
      </c>
      <c r="AG19" s="812" t="s">
        <v>130</v>
      </c>
      <c r="AH19" s="725"/>
      <c r="AI19" s="766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20.2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67"/>
      <c r="S20" s="758" t="s">
        <v>24</v>
      </c>
      <c r="T20" s="709"/>
      <c r="U20" s="709"/>
      <c r="V20" s="709"/>
      <c r="W20" s="709"/>
      <c r="X20" s="709"/>
      <c r="Y20" s="709"/>
      <c r="Z20" s="709"/>
      <c r="AA20" s="709"/>
      <c r="AB20" s="731"/>
      <c r="AC20" s="180" t="s">
        <v>125</v>
      </c>
      <c r="AD20" s="823" t="s">
        <v>476</v>
      </c>
      <c r="AE20" s="821"/>
      <c r="AF20" s="821"/>
      <c r="AG20" s="821"/>
      <c r="AH20" s="821"/>
      <c r="AI20" s="82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17" t="s">
        <v>75</v>
      </c>
      <c r="AE21" s="818"/>
      <c r="AF21" s="291" t="s">
        <v>411</v>
      </c>
      <c r="AG21" s="820" t="s">
        <v>134</v>
      </c>
      <c r="AH21" s="821"/>
      <c r="AI21" s="82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58" t="s">
        <v>26</v>
      </c>
      <c r="AA22" s="709"/>
      <c r="AB22" s="709"/>
      <c r="AC22" s="709"/>
      <c r="AD22" s="775"/>
      <c r="AE22" s="736"/>
      <c r="AF22" s="736"/>
      <c r="AG22" s="736"/>
      <c r="AH22" s="736"/>
      <c r="AI22" s="776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11" t="s">
        <v>135</v>
      </c>
      <c r="T24" s="712"/>
      <c r="U24" s="728"/>
      <c r="V24" s="757" t="s">
        <v>136</v>
      </c>
      <c r="W24" s="712"/>
      <c r="X24" s="712"/>
      <c r="Y24" s="712"/>
      <c r="Z24" s="728"/>
      <c r="AA24" s="170"/>
      <c r="AB24" s="762" t="s">
        <v>29</v>
      </c>
      <c r="AC24" s="725"/>
      <c r="AD24" s="726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44"/>
      <c r="T25" s="717"/>
      <c r="U25" s="734"/>
      <c r="V25" s="744"/>
      <c r="W25" s="717"/>
      <c r="X25" s="717"/>
      <c r="Y25" s="717"/>
      <c r="Z25" s="734"/>
      <c r="AA25" s="170"/>
      <c r="AB25" s="762" t="s">
        <v>30</v>
      </c>
      <c r="AC25" s="726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>
        <v>5</v>
      </c>
      <c r="F26" s="394">
        <v>45524</v>
      </c>
      <c r="G26" s="394">
        <v>45464</v>
      </c>
      <c r="H26" s="394">
        <v>45524</v>
      </c>
      <c r="I26" s="171"/>
      <c r="J26" s="171"/>
      <c r="K26" s="171"/>
      <c r="L26" s="813" t="s">
        <v>167</v>
      </c>
      <c r="M26" s="709"/>
      <c r="N26" s="709"/>
      <c r="O26" s="709"/>
      <c r="P26" s="709"/>
      <c r="Q26" s="709"/>
      <c r="R26" s="709"/>
      <c r="S26" s="812" t="s">
        <v>221</v>
      </c>
      <c r="T26" s="725"/>
      <c r="U26" s="726"/>
      <c r="V26" s="812" t="s">
        <v>458</v>
      </c>
      <c r="W26" s="725"/>
      <c r="X26" s="725"/>
      <c r="Y26" s="725"/>
      <c r="Z26" s="726"/>
      <c r="AA26" s="171"/>
      <c r="AB26" s="820" t="s">
        <v>459</v>
      </c>
      <c r="AC26" s="818"/>
      <c r="AD26" s="181" t="s">
        <v>458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46" t="s">
        <v>140</v>
      </c>
      <c r="K27" s="709"/>
      <c r="L27" s="709"/>
      <c r="M27" s="709"/>
      <c r="N27" s="709"/>
      <c r="O27" s="709"/>
      <c r="P27" s="709"/>
      <c r="Q27" s="709"/>
      <c r="R27" s="709"/>
      <c r="S27" s="709"/>
      <c r="T27" s="709"/>
      <c r="U27" s="709"/>
      <c r="V27" s="709"/>
      <c r="W27" s="709"/>
      <c r="X27" s="709"/>
      <c r="Y27" s="709"/>
      <c r="Z27" s="709"/>
      <c r="AA27" s="709"/>
      <c r="AB27" s="709"/>
      <c r="AC27" s="709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68"/>
      <c r="E29" s="368"/>
      <c r="F29" s="368"/>
      <c r="G29" s="368"/>
      <c r="H29" s="368"/>
      <c r="I29" s="187"/>
      <c r="J29" s="187"/>
      <c r="K29" s="187"/>
      <c r="L29" s="187"/>
      <c r="M29" s="187"/>
      <c r="N29" s="368"/>
      <c r="O29" s="747">
        <v>4903550.4000000004</v>
      </c>
      <c r="P29" s="717"/>
      <c r="Q29" s="717"/>
      <c r="R29" s="717"/>
      <c r="S29" s="717"/>
      <c r="T29" s="717"/>
      <c r="U29" s="717"/>
      <c r="V29" s="717"/>
      <c r="W29" s="717"/>
      <c r="X29" s="717"/>
      <c r="Y29" s="717"/>
      <c r="Z29" s="717"/>
      <c r="AA29" s="717"/>
      <c r="AB29" s="717"/>
      <c r="AC29" s="717"/>
      <c r="AD29" s="717"/>
      <c r="AE29" s="717"/>
      <c r="AF29" s="717"/>
      <c r="AG29" s="36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68"/>
      <c r="E30" s="368"/>
      <c r="F30" s="368"/>
      <c r="G30" s="368"/>
      <c r="H30" s="368"/>
      <c r="I30" s="187"/>
      <c r="J30" s="187"/>
      <c r="K30" s="187"/>
      <c r="L30" s="187"/>
      <c r="M30" s="187"/>
      <c r="N30" s="368"/>
      <c r="O30" s="368"/>
      <c r="P30" s="368"/>
      <c r="Q30" s="368"/>
      <c r="R30" s="368"/>
      <c r="S30" s="368"/>
      <c r="T30" s="368"/>
      <c r="U30" s="368"/>
      <c r="V30" s="368"/>
      <c r="W30" s="368"/>
      <c r="X30" s="36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02" t="s">
        <v>34</v>
      </c>
      <c r="B31" s="725"/>
      <c r="C31" s="725"/>
      <c r="D31" s="725"/>
      <c r="E31" s="726"/>
      <c r="F31" s="814" t="s">
        <v>143</v>
      </c>
      <c r="G31" s="712"/>
      <c r="H31" s="712"/>
      <c r="I31" s="712"/>
      <c r="J31" s="712"/>
      <c r="K31" s="712"/>
      <c r="L31" s="712"/>
      <c r="M31" s="712"/>
      <c r="N31" s="728"/>
      <c r="O31" s="815" t="s">
        <v>170</v>
      </c>
      <c r="P31" s="712"/>
      <c r="Q31" s="815" t="s">
        <v>144</v>
      </c>
      <c r="R31" s="712"/>
      <c r="S31" s="712"/>
      <c r="T31" s="728"/>
      <c r="U31" s="814" t="s">
        <v>171</v>
      </c>
      <c r="V31" s="712"/>
      <c r="W31" s="712"/>
      <c r="X31" s="728"/>
      <c r="Y31" s="801" t="s">
        <v>172</v>
      </c>
      <c r="Z31" s="725"/>
      <c r="AA31" s="725"/>
      <c r="AB31" s="725"/>
      <c r="AC31" s="726"/>
      <c r="AD31" s="801" t="s">
        <v>173</v>
      </c>
      <c r="AE31" s="726"/>
      <c r="AF31" s="815" t="s">
        <v>174</v>
      </c>
      <c r="AG31" s="712"/>
      <c r="AH31" s="712"/>
      <c r="AI31" s="728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801" t="s">
        <v>148</v>
      </c>
      <c r="B32" s="726"/>
      <c r="C32" s="801" t="s">
        <v>149</v>
      </c>
      <c r="D32" s="725"/>
      <c r="E32" s="726"/>
      <c r="F32" s="744"/>
      <c r="G32" s="717"/>
      <c r="H32" s="717"/>
      <c r="I32" s="717"/>
      <c r="J32" s="717"/>
      <c r="K32" s="717"/>
      <c r="L32" s="717"/>
      <c r="M32" s="717"/>
      <c r="N32" s="734"/>
      <c r="O32" s="744"/>
      <c r="P32" s="717"/>
      <c r="Q32" s="744"/>
      <c r="R32" s="717"/>
      <c r="S32" s="717"/>
      <c r="T32" s="734"/>
      <c r="U32" s="744"/>
      <c r="V32" s="717"/>
      <c r="W32" s="717"/>
      <c r="X32" s="734"/>
      <c r="Y32" s="801" t="s">
        <v>175</v>
      </c>
      <c r="Z32" s="725"/>
      <c r="AA32" s="725"/>
      <c r="AB32" s="726"/>
      <c r="AC32" s="203" t="s">
        <v>176</v>
      </c>
      <c r="AD32" s="203" t="s">
        <v>175</v>
      </c>
      <c r="AE32" s="203" t="s">
        <v>176</v>
      </c>
      <c r="AF32" s="744"/>
      <c r="AG32" s="717"/>
      <c r="AH32" s="717"/>
      <c r="AI32" s="734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02">
        <v>1</v>
      </c>
      <c r="B33" s="726"/>
      <c r="C33" s="802">
        <v>2</v>
      </c>
      <c r="D33" s="725"/>
      <c r="E33" s="726"/>
      <c r="F33" s="802">
        <v>3</v>
      </c>
      <c r="G33" s="725"/>
      <c r="H33" s="725"/>
      <c r="I33" s="725"/>
      <c r="J33" s="725"/>
      <c r="K33" s="725"/>
      <c r="L33" s="725"/>
      <c r="M33" s="725"/>
      <c r="N33" s="726"/>
      <c r="O33" s="802">
        <v>4</v>
      </c>
      <c r="P33" s="725"/>
      <c r="Q33" s="802">
        <v>5</v>
      </c>
      <c r="R33" s="725"/>
      <c r="S33" s="725"/>
      <c r="T33" s="726"/>
      <c r="U33" s="802">
        <v>6</v>
      </c>
      <c r="V33" s="725"/>
      <c r="W33" s="725"/>
      <c r="X33" s="726"/>
      <c r="Y33" s="802">
        <v>7</v>
      </c>
      <c r="Z33" s="725"/>
      <c r="AA33" s="725"/>
      <c r="AB33" s="726"/>
      <c r="AC33" s="204">
        <v>8</v>
      </c>
      <c r="AD33" s="204">
        <v>9</v>
      </c>
      <c r="AE33" s="204">
        <v>10</v>
      </c>
      <c r="AF33" s="802">
        <v>11</v>
      </c>
      <c r="AG33" s="725"/>
      <c r="AH33" s="725"/>
      <c r="AI33" s="726"/>
      <c r="AJ33" s="368"/>
      <c r="AK33" s="368"/>
      <c r="AL33" s="368"/>
      <c r="AM33" s="368"/>
      <c r="AN33" s="368"/>
      <c r="AO33" s="368"/>
      <c r="AP33" s="368"/>
      <c r="AQ33" s="368"/>
      <c r="AR33" s="368"/>
      <c r="AS33" s="368"/>
      <c r="AT33" s="368"/>
      <c r="AU33" s="368"/>
      <c r="AV33" s="368"/>
      <c r="AW33" s="368"/>
      <c r="AX33" s="368"/>
      <c r="AY33" s="368"/>
      <c r="AZ33" s="368"/>
      <c r="BA33" s="368"/>
      <c r="BB33" s="368"/>
      <c r="BC33" s="368"/>
      <c r="BD33" s="368"/>
      <c r="BE33" s="368"/>
      <c r="BF33" s="368"/>
      <c r="BG33" s="368"/>
      <c r="BH33" s="368"/>
      <c r="BI33" s="368"/>
      <c r="BJ33" s="368"/>
      <c r="BK33" s="368"/>
      <c r="BL33" s="368"/>
      <c r="BM33" s="368"/>
      <c r="BN33" s="368"/>
      <c r="BO33" s="368"/>
      <c r="BP33" s="368"/>
    </row>
    <row r="34" spans="1:68" ht="29.25" customHeight="1">
      <c r="A34" s="795" t="s">
        <v>25</v>
      </c>
      <c r="B34" s="726"/>
      <c r="C34" s="857" t="s">
        <v>60</v>
      </c>
      <c r="D34" s="875"/>
      <c r="E34" s="877"/>
      <c r="F34" s="972" t="s">
        <v>352</v>
      </c>
      <c r="G34" s="973"/>
      <c r="H34" s="973"/>
      <c r="I34" s="973"/>
      <c r="J34" s="973"/>
      <c r="K34" s="973"/>
      <c r="L34" s="973"/>
      <c r="M34" s="973"/>
      <c r="N34" s="974"/>
      <c r="O34" s="369"/>
      <c r="P34" s="370"/>
      <c r="Q34" s="964" t="s">
        <v>178</v>
      </c>
      <c r="R34" s="769"/>
      <c r="S34" s="769"/>
      <c r="T34" s="773"/>
      <c r="U34" s="968">
        <v>0.1</v>
      </c>
      <c r="V34" s="769"/>
      <c r="W34" s="769"/>
      <c r="X34" s="773"/>
      <c r="Y34" s="968">
        <v>1133140</v>
      </c>
      <c r="Z34" s="769"/>
      <c r="AA34" s="769"/>
      <c r="AB34" s="971"/>
      <c r="AC34" s="371">
        <f t="shared" ref="AC34" si="0">U34*Y34</f>
        <v>113314</v>
      </c>
      <c r="AD34" s="371">
        <v>1669460</v>
      </c>
      <c r="AE34" s="371">
        <f t="shared" ref="AE34" si="1">U34*AD34</f>
        <v>166946</v>
      </c>
      <c r="AF34" s="968">
        <f t="shared" ref="AF34" si="2">AC34+AE34</f>
        <v>280260</v>
      </c>
      <c r="AG34" s="769"/>
      <c r="AH34" s="769"/>
      <c r="AI34" s="773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795" t="s">
        <v>59</v>
      </c>
      <c r="B35" s="726"/>
      <c r="C35" s="978" t="s">
        <v>359</v>
      </c>
      <c r="D35" s="979"/>
      <c r="E35" s="980"/>
      <c r="F35" s="969" t="s">
        <v>462</v>
      </c>
      <c r="G35" s="982"/>
      <c r="H35" s="982"/>
      <c r="I35" s="982"/>
      <c r="J35" s="982"/>
      <c r="K35" s="982"/>
      <c r="L35" s="982"/>
      <c r="M35" s="982"/>
      <c r="N35" s="983"/>
      <c r="O35" s="970"/>
      <c r="P35" s="773"/>
      <c r="Q35" s="964" t="s">
        <v>153</v>
      </c>
      <c r="R35" s="769"/>
      <c r="S35" s="769"/>
      <c r="T35" s="773"/>
      <c r="U35" s="788">
        <v>30</v>
      </c>
      <c r="V35" s="725"/>
      <c r="W35" s="725"/>
      <c r="X35" s="726"/>
      <c r="Y35" s="968" t="s">
        <v>57</v>
      </c>
      <c r="Z35" s="769"/>
      <c r="AA35" s="769"/>
      <c r="AB35" s="971"/>
      <c r="AC35" s="371" t="s">
        <v>57</v>
      </c>
      <c r="AD35" s="371" t="s">
        <v>57</v>
      </c>
      <c r="AE35" s="371" t="s">
        <v>57</v>
      </c>
      <c r="AF35" s="975" t="s">
        <v>57</v>
      </c>
      <c r="AG35" s="976"/>
      <c r="AH35" s="976"/>
      <c r="AI35" s="977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795" t="s">
        <v>60</v>
      </c>
      <c r="B36" s="726"/>
      <c r="C36" s="978" t="s">
        <v>360</v>
      </c>
      <c r="D36" s="979"/>
      <c r="E36" s="980"/>
      <c r="F36" s="981" t="s">
        <v>361</v>
      </c>
      <c r="G36" s="982"/>
      <c r="H36" s="982"/>
      <c r="I36" s="982"/>
      <c r="J36" s="982"/>
      <c r="K36" s="982"/>
      <c r="L36" s="982"/>
      <c r="M36" s="982"/>
      <c r="N36" s="983"/>
      <c r="O36" s="970"/>
      <c r="P36" s="773"/>
      <c r="Q36" s="964" t="s">
        <v>153</v>
      </c>
      <c r="R36" s="769"/>
      <c r="S36" s="769"/>
      <c r="T36" s="773"/>
      <c r="U36" s="788">
        <v>30</v>
      </c>
      <c r="V36" s="725"/>
      <c r="W36" s="725"/>
      <c r="X36" s="726"/>
      <c r="Y36" s="968" t="s">
        <v>57</v>
      </c>
      <c r="Z36" s="769"/>
      <c r="AA36" s="769"/>
      <c r="AB36" s="971"/>
      <c r="AC36" s="371" t="s">
        <v>57</v>
      </c>
      <c r="AD36" s="371" t="s">
        <v>57</v>
      </c>
      <c r="AE36" s="371" t="s">
        <v>57</v>
      </c>
      <c r="AF36" s="975" t="s">
        <v>57</v>
      </c>
      <c r="AG36" s="976"/>
      <c r="AH36" s="976"/>
      <c r="AI36" s="977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27"/>
      <c r="BE36" s="717"/>
      <c r="BF36" s="717"/>
      <c r="BG36" s="734"/>
      <c r="BH36" s="827" t="s">
        <v>156</v>
      </c>
      <c r="BI36" s="717"/>
      <c r="BJ36" s="717"/>
      <c r="BK36" s="717"/>
      <c r="BL36" s="734"/>
      <c r="BM36" s="827" t="e">
        <f>#REF!+#REF!+#REF!+#REF!+#REF!+#REF!</f>
        <v>#REF!</v>
      </c>
      <c r="BN36" s="717"/>
      <c r="BO36" s="717"/>
      <c r="BP36" s="734"/>
    </row>
    <row r="37" spans="1:68" ht="30" customHeight="1">
      <c r="A37" s="795" t="s">
        <v>62</v>
      </c>
      <c r="B37" s="726"/>
      <c r="C37" s="978" t="s">
        <v>362</v>
      </c>
      <c r="D37" s="979"/>
      <c r="E37" s="980"/>
      <c r="F37" s="984" t="s">
        <v>463</v>
      </c>
      <c r="G37" s="982"/>
      <c r="H37" s="982"/>
      <c r="I37" s="982"/>
      <c r="J37" s="982"/>
      <c r="K37" s="982"/>
      <c r="L37" s="982"/>
      <c r="M37" s="982"/>
      <c r="N37" s="983"/>
      <c r="O37" s="970"/>
      <c r="P37" s="773"/>
      <c r="Q37" s="964" t="s">
        <v>153</v>
      </c>
      <c r="R37" s="769"/>
      <c r="S37" s="769"/>
      <c r="T37" s="773"/>
      <c r="U37" s="788">
        <v>33</v>
      </c>
      <c r="V37" s="725"/>
      <c r="W37" s="725"/>
      <c r="X37" s="726"/>
      <c r="Y37" s="968" t="s">
        <v>57</v>
      </c>
      <c r="Z37" s="769"/>
      <c r="AA37" s="769"/>
      <c r="AB37" s="971"/>
      <c r="AC37" s="371" t="s">
        <v>57</v>
      </c>
      <c r="AD37" s="371" t="s">
        <v>57</v>
      </c>
      <c r="AE37" s="371" t="s">
        <v>57</v>
      </c>
      <c r="AF37" s="975" t="s">
        <v>57</v>
      </c>
      <c r="AG37" s="976"/>
      <c r="AH37" s="976"/>
      <c r="AI37" s="977"/>
    </row>
    <row r="38" spans="1:68" ht="30" customHeight="1">
      <c r="A38" s="795" t="s">
        <v>65</v>
      </c>
      <c r="B38" s="726"/>
      <c r="C38" s="978" t="s">
        <v>363</v>
      </c>
      <c r="D38" s="979"/>
      <c r="E38" s="980"/>
      <c r="F38" s="969" t="s">
        <v>364</v>
      </c>
      <c r="G38" s="982"/>
      <c r="H38" s="982"/>
      <c r="I38" s="982"/>
      <c r="J38" s="982"/>
      <c r="K38" s="982"/>
      <c r="L38" s="982"/>
      <c r="M38" s="982"/>
      <c r="N38" s="983"/>
      <c r="O38" s="194"/>
      <c r="P38" s="195"/>
      <c r="Q38" s="964" t="s">
        <v>153</v>
      </c>
      <c r="R38" s="769"/>
      <c r="S38" s="769"/>
      <c r="T38" s="773"/>
      <c r="U38" s="788">
        <v>33</v>
      </c>
      <c r="V38" s="725"/>
      <c r="W38" s="725"/>
      <c r="X38" s="726"/>
      <c r="Y38" s="968" t="s">
        <v>57</v>
      </c>
      <c r="Z38" s="769"/>
      <c r="AA38" s="769"/>
      <c r="AB38" s="971"/>
      <c r="AC38" s="371" t="s">
        <v>57</v>
      </c>
      <c r="AD38" s="207" t="s">
        <v>57</v>
      </c>
      <c r="AE38" s="371" t="s">
        <v>57</v>
      </c>
      <c r="AF38" s="975" t="s">
        <v>57</v>
      </c>
      <c r="AG38" s="976"/>
      <c r="AH38" s="976"/>
      <c r="AI38" s="977"/>
    </row>
    <row r="39" spans="1:68" ht="30" customHeight="1">
      <c r="A39" s="985">
        <v>6</v>
      </c>
      <c r="B39" s="986"/>
      <c r="C39" s="978" t="s">
        <v>365</v>
      </c>
      <c r="D39" s="979"/>
      <c r="E39" s="980"/>
      <c r="F39" s="969" t="s">
        <v>366</v>
      </c>
      <c r="G39" s="982"/>
      <c r="H39" s="982"/>
      <c r="I39" s="982"/>
      <c r="J39" s="982"/>
      <c r="K39" s="982"/>
      <c r="L39" s="982"/>
      <c r="M39" s="982"/>
      <c r="N39" s="983"/>
      <c r="O39" s="194"/>
      <c r="P39" s="195"/>
      <c r="Q39" s="964" t="s">
        <v>153</v>
      </c>
      <c r="R39" s="769"/>
      <c r="S39" s="769"/>
      <c r="T39" s="773"/>
      <c r="U39" s="968">
        <v>66</v>
      </c>
      <c r="V39" s="769"/>
      <c r="W39" s="769"/>
      <c r="X39" s="773"/>
      <c r="Y39" s="968" t="s">
        <v>57</v>
      </c>
      <c r="Z39" s="769"/>
      <c r="AA39" s="769"/>
      <c r="AB39" s="971"/>
      <c r="AC39" s="371" t="s">
        <v>57</v>
      </c>
      <c r="AD39" s="371" t="s">
        <v>57</v>
      </c>
      <c r="AE39" s="371" t="s">
        <v>57</v>
      </c>
      <c r="AF39" s="975"/>
      <c r="AG39" s="976"/>
      <c r="AH39" s="976"/>
      <c r="AI39" s="977"/>
    </row>
    <row r="40" spans="1:68" ht="30" customHeight="1">
      <c r="A40" s="985">
        <v>7</v>
      </c>
      <c r="B40" s="986"/>
      <c r="C40" s="993" t="s">
        <v>62</v>
      </c>
      <c r="D40" s="994"/>
      <c r="E40" s="995"/>
      <c r="F40" s="990" t="s">
        <v>177</v>
      </c>
      <c r="G40" s="991"/>
      <c r="H40" s="991"/>
      <c r="I40" s="991"/>
      <c r="J40" s="991"/>
      <c r="K40" s="991"/>
      <c r="L40" s="991"/>
      <c r="M40" s="991"/>
      <c r="N40" s="992"/>
      <c r="O40" s="194"/>
      <c r="P40" s="195"/>
      <c r="Q40" s="987" t="s">
        <v>178</v>
      </c>
      <c r="R40" s="988"/>
      <c r="S40" s="988"/>
      <c r="T40" s="989"/>
      <c r="U40" s="968">
        <v>0.1</v>
      </c>
      <c r="V40" s="769"/>
      <c r="W40" s="769"/>
      <c r="X40" s="773"/>
      <c r="Y40" s="968">
        <v>236375</v>
      </c>
      <c r="Z40" s="769"/>
      <c r="AA40" s="769"/>
      <c r="AB40" s="971"/>
      <c r="AC40" s="371">
        <f t="shared" ref="AC40" si="3">U40*Y40</f>
        <v>23637.5</v>
      </c>
      <c r="AD40" s="371">
        <v>439234</v>
      </c>
      <c r="AE40" s="371">
        <f t="shared" ref="AE40" si="4">U40*AD40</f>
        <v>43923.4</v>
      </c>
      <c r="AF40" s="968">
        <f t="shared" ref="AF40" si="5">AC40+AE40</f>
        <v>67560.899999999994</v>
      </c>
      <c r="AG40" s="769"/>
      <c r="AH40" s="769"/>
      <c r="AI40" s="773"/>
    </row>
    <row r="41" spans="1:68" ht="40.9" customHeight="1">
      <c r="A41" s="985">
        <v>8</v>
      </c>
      <c r="B41" s="986"/>
      <c r="C41" s="978" t="s">
        <v>375</v>
      </c>
      <c r="D41" s="979"/>
      <c r="E41" s="980"/>
      <c r="F41" s="996" t="s">
        <v>376</v>
      </c>
      <c r="G41" s="982"/>
      <c r="H41" s="982"/>
      <c r="I41" s="982"/>
      <c r="J41" s="982"/>
      <c r="K41" s="982"/>
      <c r="L41" s="982"/>
      <c r="M41" s="982"/>
      <c r="N41" s="983"/>
      <c r="O41" s="194"/>
      <c r="P41" s="195"/>
      <c r="Q41" s="987" t="s">
        <v>312</v>
      </c>
      <c r="R41" s="988"/>
      <c r="S41" s="988"/>
      <c r="T41" s="989"/>
      <c r="U41" s="965">
        <v>13</v>
      </c>
      <c r="V41" s="966"/>
      <c r="W41" s="966"/>
      <c r="X41" s="967"/>
      <c r="Y41" s="968" t="s">
        <v>57</v>
      </c>
      <c r="Z41" s="769"/>
      <c r="AA41" s="769"/>
      <c r="AB41" s="971"/>
      <c r="AC41" s="371" t="s">
        <v>57</v>
      </c>
      <c r="AD41" s="207" t="s">
        <v>57</v>
      </c>
      <c r="AE41" s="371" t="s">
        <v>57</v>
      </c>
      <c r="AF41" s="975" t="s">
        <v>57</v>
      </c>
      <c r="AG41" s="976"/>
      <c r="AH41" s="976"/>
      <c r="AI41" s="977"/>
    </row>
    <row r="42" spans="1:68" ht="36" customHeight="1">
      <c r="A42" s="795" t="s">
        <v>224</v>
      </c>
      <c r="B42" s="726"/>
      <c r="C42" s="795" t="s">
        <v>377</v>
      </c>
      <c r="D42" s="725"/>
      <c r="E42" s="726"/>
      <c r="F42" s="969" t="s">
        <v>464</v>
      </c>
      <c r="G42" s="982"/>
      <c r="H42" s="982"/>
      <c r="I42" s="982"/>
      <c r="J42" s="982"/>
      <c r="K42" s="982"/>
      <c r="L42" s="982"/>
      <c r="M42" s="982"/>
      <c r="N42" s="983"/>
      <c r="O42" s="194"/>
      <c r="P42" s="195"/>
      <c r="Q42" s="964" t="s">
        <v>312</v>
      </c>
      <c r="R42" s="769"/>
      <c r="S42" s="769"/>
      <c r="T42" s="773"/>
      <c r="U42" s="788">
        <v>1</v>
      </c>
      <c r="V42" s="725"/>
      <c r="W42" s="725"/>
      <c r="X42" s="726"/>
      <c r="Y42" s="968" t="s">
        <v>57</v>
      </c>
      <c r="Z42" s="769"/>
      <c r="AA42" s="769"/>
      <c r="AB42" s="971"/>
      <c r="AC42" s="371" t="s">
        <v>57</v>
      </c>
      <c r="AD42" s="207" t="s">
        <v>57</v>
      </c>
      <c r="AE42" s="371" t="s">
        <v>57</v>
      </c>
      <c r="AF42" s="975" t="s">
        <v>57</v>
      </c>
      <c r="AG42" s="976"/>
      <c r="AH42" s="976"/>
      <c r="AI42" s="977"/>
    </row>
    <row r="43" spans="1:68" ht="13.5" customHeight="1">
      <c r="H43" s="365">
        <f>ROUND(H42*0.2,2)</f>
        <v>0</v>
      </c>
      <c r="R43" s="183"/>
      <c r="S43" s="183" t="s">
        <v>155</v>
      </c>
      <c r="T43" s="196"/>
      <c r="U43" s="796"/>
      <c r="V43" s="725"/>
      <c r="W43" s="725"/>
      <c r="X43" s="726"/>
      <c r="Y43" s="790" t="s">
        <v>156</v>
      </c>
      <c r="Z43" s="725"/>
      <c r="AA43" s="725"/>
      <c r="AB43" s="726"/>
      <c r="AC43" s="210"/>
      <c r="AD43" s="210"/>
      <c r="AE43" s="210"/>
      <c r="AF43" s="799">
        <f>SUM(AF34:AI42)</f>
        <v>347820.9</v>
      </c>
      <c r="AG43" s="725"/>
      <c r="AH43" s="725"/>
      <c r="AI43" s="726"/>
    </row>
    <row r="44" spans="1:68" ht="13.5" customHeight="1">
      <c r="H44" s="365">
        <f>H42+H43</f>
        <v>0</v>
      </c>
      <c r="P44" s="200" t="s">
        <v>199</v>
      </c>
      <c r="Q44" s="197"/>
      <c r="R44" s="197"/>
      <c r="S44" s="197"/>
      <c r="T44" s="197"/>
      <c r="U44" s="790"/>
      <c r="V44" s="725"/>
      <c r="W44" s="725"/>
      <c r="X44" s="726"/>
      <c r="Y44" s="789"/>
      <c r="Z44" s="725"/>
      <c r="AA44" s="725"/>
      <c r="AB44" s="725"/>
      <c r="AC44" s="211"/>
      <c r="AD44" s="211"/>
      <c r="AE44" s="211"/>
      <c r="AF44" s="789">
        <f>AF43*0.2</f>
        <v>69564.180000000008</v>
      </c>
      <c r="AG44" s="725"/>
      <c r="AH44" s="725"/>
      <c r="AI44" s="726"/>
    </row>
    <row r="45" spans="1:68" ht="13.5" customHeight="1">
      <c r="P45" s="365" t="s">
        <v>158</v>
      </c>
      <c r="U45" s="790"/>
      <c r="V45" s="725"/>
      <c r="W45" s="725"/>
      <c r="X45" s="726"/>
      <c r="Y45" s="789"/>
      <c r="Z45" s="725"/>
      <c r="AA45" s="725"/>
      <c r="AB45" s="725"/>
      <c r="AC45" s="211"/>
      <c r="AD45" s="211"/>
      <c r="AE45" s="211"/>
      <c r="AF45" s="799">
        <f>AF43+AF44</f>
        <v>417385.08</v>
      </c>
      <c r="AG45" s="725"/>
      <c r="AH45" s="725"/>
      <c r="AI45" s="726"/>
      <c r="AK45" s="213"/>
    </row>
    <row r="46" spans="1:68" ht="35.25" customHeight="1">
      <c r="B46" s="365" t="s">
        <v>159</v>
      </c>
      <c r="C46" s="791" t="s">
        <v>10</v>
      </c>
      <c r="D46" s="709"/>
      <c r="E46" s="709"/>
      <c r="F46" s="784" t="s">
        <v>104</v>
      </c>
      <c r="G46" s="717"/>
      <c r="H46" s="717"/>
      <c r="I46" s="717"/>
      <c r="K46" s="787"/>
      <c r="L46" s="717"/>
      <c r="N46" s="787" t="s">
        <v>105</v>
      </c>
      <c r="O46" s="717"/>
      <c r="P46" s="717"/>
      <c r="Q46" s="717"/>
      <c r="R46" s="717"/>
      <c r="S46" s="717"/>
      <c r="T46" s="717"/>
      <c r="U46" s="717"/>
      <c r="V46" s="717"/>
      <c r="W46" s="717"/>
      <c r="X46" s="717"/>
      <c r="Y46" s="717"/>
      <c r="Z46" s="717"/>
      <c r="AA46" s="717"/>
      <c r="AB46" s="717"/>
      <c r="AC46" s="717"/>
      <c r="AD46" s="717"/>
      <c r="AE46" s="717"/>
      <c r="AF46" s="717"/>
      <c r="AG46" s="717"/>
    </row>
    <row r="47" spans="1:68" ht="13.5" customHeight="1">
      <c r="A47" s="173"/>
      <c r="B47" s="173"/>
      <c r="C47" s="173"/>
      <c r="D47" s="173"/>
      <c r="E47" s="173"/>
      <c r="F47" s="783" t="s">
        <v>160</v>
      </c>
      <c r="G47" s="712"/>
      <c r="H47" s="712"/>
      <c r="I47" s="712"/>
      <c r="J47" s="173"/>
      <c r="K47" s="783" t="s">
        <v>161</v>
      </c>
      <c r="L47" s="712"/>
      <c r="M47" s="173"/>
      <c r="N47" s="783" t="s">
        <v>162</v>
      </c>
      <c r="O47" s="712"/>
      <c r="P47" s="712"/>
      <c r="Q47" s="712"/>
      <c r="R47" s="712"/>
      <c r="S47" s="712"/>
      <c r="T47" s="712"/>
      <c r="U47" s="712"/>
      <c r="V47" s="712"/>
      <c r="W47" s="712"/>
      <c r="X47" s="712"/>
      <c r="Y47" s="712"/>
      <c r="Z47" s="712"/>
      <c r="AA47" s="712"/>
      <c r="AB47" s="712"/>
      <c r="AC47" s="712"/>
      <c r="AD47" s="712"/>
      <c r="AE47" s="712"/>
      <c r="AF47" s="712"/>
      <c r="AG47" s="712"/>
    </row>
    <row r="48" spans="1:68" ht="13.5" customHeight="1">
      <c r="A48" s="170"/>
      <c r="B48" s="170"/>
      <c r="C48" s="170"/>
      <c r="D48" s="170"/>
      <c r="E48" s="170"/>
      <c r="F48" s="199"/>
      <c r="G48" s="199"/>
      <c r="H48" s="199"/>
      <c r="I48" s="199"/>
      <c r="J48" s="170"/>
      <c r="K48" s="199"/>
      <c r="L48" s="199"/>
      <c r="M48" s="170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</row>
    <row r="49" spans="1:33" ht="13.5" customHeight="1">
      <c r="G49" s="200" t="s">
        <v>103</v>
      </c>
    </row>
    <row r="50" spans="1:33" ht="13.5" customHeight="1">
      <c r="G50" s="201"/>
    </row>
    <row r="51" spans="1:33" ht="33.75" customHeight="1">
      <c r="B51" s="365" t="s">
        <v>163</v>
      </c>
      <c r="C51" s="366" t="s">
        <v>7</v>
      </c>
      <c r="F51" s="784" t="s">
        <v>98</v>
      </c>
      <c r="G51" s="717"/>
      <c r="H51" s="717"/>
      <c r="I51" s="717"/>
      <c r="K51" s="787"/>
      <c r="L51" s="717"/>
      <c r="N51" s="785" t="s">
        <v>99</v>
      </c>
      <c r="O51" s="751"/>
      <c r="P51" s="751"/>
      <c r="Q51" s="751"/>
      <c r="R51" s="751"/>
      <c r="S51" s="751"/>
      <c r="T51" s="751"/>
      <c r="U51" s="751"/>
      <c r="V51" s="751"/>
      <c r="W51" s="751"/>
      <c r="X51" s="751"/>
      <c r="Y51" s="751"/>
      <c r="Z51" s="751"/>
      <c r="AA51" s="751"/>
      <c r="AB51" s="751"/>
      <c r="AC51" s="751"/>
      <c r="AD51" s="751"/>
      <c r="AE51" s="751"/>
      <c r="AF51" s="751"/>
      <c r="AG51" s="786"/>
    </row>
    <row r="52" spans="1:33" ht="13.5" customHeight="1">
      <c r="A52" s="173"/>
      <c r="B52" s="173"/>
      <c r="C52" s="173"/>
      <c r="D52" s="173"/>
      <c r="E52" s="173"/>
      <c r="F52" s="783" t="s">
        <v>160</v>
      </c>
      <c r="G52" s="712"/>
      <c r="H52" s="712"/>
      <c r="I52" s="712"/>
      <c r="J52" s="173"/>
      <c r="K52" s="783" t="s">
        <v>161</v>
      </c>
      <c r="L52" s="712"/>
      <c r="M52" s="173"/>
      <c r="N52" s="783" t="s">
        <v>162</v>
      </c>
      <c r="O52" s="712"/>
      <c r="P52" s="712"/>
      <c r="Q52" s="712"/>
      <c r="R52" s="712"/>
      <c r="S52" s="712"/>
      <c r="T52" s="712"/>
      <c r="U52" s="712"/>
      <c r="V52" s="712"/>
      <c r="W52" s="712"/>
      <c r="X52" s="712"/>
      <c r="Y52" s="712"/>
      <c r="Z52" s="712"/>
      <c r="AA52" s="712"/>
      <c r="AB52" s="712"/>
      <c r="AC52" s="712"/>
      <c r="AD52" s="712"/>
      <c r="AE52" s="712"/>
      <c r="AF52" s="712"/>
      <c r="AG52" s="712"/>
    </row>
    <row r="53" spans="1:33" ht="13.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</row>
    <row r="54" spans="1:33" ht="13.5" customHeight="1">
      <c r="G54" s="200" t="s">
        <v>103</v>
      </c>
    </row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spans="5:15" ht="13.5" customHeight="1">
      <c r="E81" s="390"/>
      <c r="F81" s="390"/>
      <c r="G81" s="390"/>
      <c r="H81" s="390"/>
      <c r="J81" s="365" t="s">
        <v>466</v>
      </c>
      <c r="L81" s="365">
        <f>K81*1.2</f>
        <v>0</v>
      </c>
      <c r="M81" s="365">
        <v>5</v>
      </c>
      <c r="N81" s="365">
        <v>7</v>
      </c>
    </row>
    <row r="82" spans="5:15" ht="13.5" customHeight="1">
      <c r="E82" s="390"/>
      <c r="F82" s="390"/>
      <c r="G82" s="390"/>
      <c r="H82" s="390"/>
      <c r="J82" s="395" t="s">
        <v>465</v>
      </c>
      <c r="K82" s="395"/>
      <c r="L82" s="395">
        <f>K82*1.2</f>
        <v>0</v>
      </c>
      <c r="M82" s="395">
        <v>5</v>
      </c>
      <c r="N82" s="395">
        <v>8</v>
      </c>
    </row>
    <row r="83" spans="5:15" ht="13.5" customHeight="1">
      <c r="E83" s="390"/>
      <c r="F83" s="390"/>
      <c r="G83" s="390"/>
      <c r="H83" s="390"/>
      <c r="J83" s="396" t="s">
        <v>467</v>
      </c>
      <c r="K83" s="396"/>
      <c r="L83" s="396"/>
      <c r="M83" s="396">
        <v>5</v>
      </c>
      <c r="N83" s="396">
        <v>9</v>
      </c>
      <c r="O83" s="365" t="e">
        <f>F35-K84</f>
        <v>#VALUE!</v>
      </c>
    </row>
    <row r="84" spans="5:15" ht="13.5" customHeight="1"/>
    <row r="85" spans="5:15" ht="13.5" customHeight="1">
      <c r="K85" s="365" t="e">
        <f>F36-K84</f>
        <v>#VALUE!</v>
      </c>
    </row>
    <row r="86" spans="5:15" ht="13.5" customHeight="1"/>
    <row r="87" spans="5:15" ht="13.5" customHeight="1"/>
    <row r="88" spans="5:15" ht="13.5" customHeight="1"/>
    <row r="89" spans="5:15" ht="13.5" customHeight="1"/>
    <row r="90" spans="5:15" ht="13.5" customHeight="1"/>
    <row r="91" spans="5:15" ht="13.5" customHeight="1"/>
    <row r="92" spans="5:15" ht="13.5" customHeight="1"/>
    <row r="93" spans="5:15" ht="13.5" customHeight="1"/>
    <row r="94" spans="5:15" ht="13.5" customHeight="1"/>
    <row r="95" spans="5:15" ht="13.5" customHeight="1"/>
    <row r="96" spans="5:15" ht="13.5" customHeight="1"/>
    <row r="97" ht="13.5" customHeight="1"/>
    <row r="98" ht="13.5" customHeight="1"/>
  </sheetData>
  <mergeCells count="145">
    <mergeCell ref="C46:E46"/>
    <mergeCell ref="Q41:T41"/>
    <mergeCell ref="U41:X41"/>
    <mergeCell ref="C39:E39"/>
    <mergeCell ref="C40:E40"/>
    <mergeCell ref="C41:E41"/>
    <mergeCell ref="AF40:AI40"/>
    <mergeCell ref="Y40:AB40"/>
    <mergeCell ref="F41:N41"/>
    <mergeCell ref="Y41:AB41"/>
    <mergeCell ref="AF41:AI41"/>
    <mergeCell ref="AF43:AI43"/>
    <mergeCell ref="U44:X44"/>
    <mergeCell ref="Y44:AB44"/>
    <mergeCell ref="AF44:AI44"/>
    <mergeCell ref="F52:I52"/>
    <mergeCell ref="K52:L52"/>
    <mergeCell ref="N52:AG52"/>
    <mergeCell ref="F39:N39"/>
    <mergeCell ref="F40:N40"/>
    <mergeCell ref="Q39:T39"/>
    <mergeCell ref="U39:X39"/>
    <mergeCell ref="Y39:AB39"/>
    <mergeCell ref="AF39:AI39"/>
    <mergeCell ref="F47:I47"/>
    <mergeCell ref="K47:L47"/>
    <mergeCell ref="N47:AG47"/>
    <mergeCell ref="F51:I51"/>
    <mergeCell ref="K51:L51"/>
    <mergeCell ref="N51:AG51"/>
    <mergeCell ref="U45:X45"/>
    <mergeCell ref="Y45:AB45"/>
    <mergeCell ref="AF45:AI45"/>
    <mergeCell ref="F46:I46"/>
    <mergeCell ref="K46:L46"/>
    <mergeCell ref="N46:AG46"/>
    <mergeCell ref="AF42:AI42"/>
    <mergeCell ref="U43:X43"/>
    <mergeCell ref="Y43:AB43"/>
    <mergeCell ref="A42:B42"/>
    <mergeCell ref="C42:E42"/>
    <mergeCell ref="F42:N42"/>
    <mergeCell ref="Q42:T42"/>
    <mergeCell ref="U42:X42"/>
    <mergeCell ref="Y42:AB42"/>
    <mergeCell ref="AF37:AI37"/>
    <mergeCell ref="A38:B38"/>
    <mergeCell ref="C38:E38"/>
    <mergeCell ref="F38:N38"/>
    <mergeCell ref="Q38:T38"/>
    <mergeCell ref="U38:X38"/>
    <mergeCell ref="Y38:AB38"/>
    <mergeCell ref="AF38:AI38"/>
    <mergeCell ref="A39:B39"/>
    <mergeCell ref="A40:B40"/>
    <mergeCell ref="A41:B41"/>
    <mergeCell ref="Q40:T40"/>
    <mergeCell ref="U40:X40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97BCE-1AFF-490C-AA7A-F30CB83C3B07}">
  <sheetPr>
    <tabColor rgb="FFFF0000"/>
  </sheetPr>
  <dimension ref="A1:BP98"/>
  <sheetViews>
    <sheetView topLeftCell="A17" zoomScale="80" zoomScaleNormal="80" workbookViewId="0">
      <selection activeCell="M46" sqref="M46"/>
    </sheetView>
  </sheetViews>
  <sheetFormatPr defaultColWidth="14.42578125" defaultRowHeight="15"/>
  <cols>
    <col min="1" max="1" width="1.140625" style="375" customWidth="1"/>
    <col min="2" max="2" width="14" style="375" customWidth="1"/>
    <col min="3" max="4" width="0.85546875" style="375" customWidth="1"/>
    <col min="5" max="5" width="14.5703125" style="375" customWidth="1"/>
    <col min="6" max="6" width="5" style="375" customWidth="1"/>
    <col min="7" max="7" width="1.85546875" style="375" customWidth="1"/>
    <col min="8" max="8" width="8.7109375" style="375" customWidth="1"/>
    <col min="9" max="9" width="10.140625" style="375" customWidth="1"/>
    <col min="10" max="10" width="1.85546875" style="375" customWidth="1"/>
    <col min="11" max="11" width="8.85546875" style="375" customWidth="1"/>
    <col min="12" max="12" width="8.140625" style="375" customWidth="1"/>
    <col min="13" max="13" width="2" style="375" customWidth="1"/>
    <col min="14" max="14" width="4.7109375" style="375" customWidth="1"/>
    <col min="15" max="15" width="5.85546875" style="375" customWidth="1"/>
    <col min="16" max="16" width="5" style="375" customWidth="1"/>
    <col min="17" max="17" width="3.140625" style="375" customWidth="1"/>
    <col min="18" max="18" width="3.42578125" style="375" customWidth="1"/>
    <col min="19" max="19" width="8.28515625" style="375" customWidth="1"/>
    <col min="20" max="20" width="1.140625" style="375" customWidth="1"/>
    <col min="21" max="21" width="3.85546875" style="375" customWidth="1"/>
    <col min="22" max="22" width="2" style="375" customWidth="1"/>
    <col min="23" max="23" width="3.5703125" style="375" customWidth="1"/>
    <col min="24" max="24" width="4.42578125" style="375" customWidth="1"/>
    <col min="25" max="25" width="2.42578125" style="375" customWidth="1"/>
    <col min="26" max="26" width="4.7109375" style="375" customWidth="1"/>
    <col min="27" max="27" width="1.42578125" style="375" customWidth="1"/>
    <col min="28" max="28" width="2.42578125" style="375" customWidth="1"/>
    <col min="29" max="29" width="11.5703125" style="375" customWidth="1"/>
    <col min="30" max="30" width="12.5703125" style="375" customWidth="1"/>
    <col min="31" max="31" width="12.85546875" style="375" customWidth="1"/>
    <col min="32" max="32" width="12.28515625" style="375" customWidth="1"/>
    <col min="33" max="33" width="8.7109375" style="375" customWidth="1"/>
    <col min="34" max="34" width="6.42578125" style="375" customWidth="1"/>
    <col min="35" max="35" width="6.85546875" style="375" customWidth="1"/>
    <col min="36" max="36" width="8.7109375" style="375" customWidth="1"/>
    <col min="37" max="37" width="14.140625" style="375" customWidth="1"/>
    <col min="38" max="38" width="12" style="375" customWidth="1"/>
    <col min="39" max="68" width="8.7109375" style="375" customWidth="1"/>
    <col min="69" max="16384" width="14.42578125" style="375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16" t="s">
        <v>3</v>
      </c>
      <c r="AE4" s="779"/>
      <c r="AF4" s="779"/>
      <c r="AG4" s="779"/>
      <c r="AH4" s="779"/>
      <c r="AI4" s="780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58" t="s">
        <v>109</v>
      </c>
      <c r="Z5" s="709"/>
      <c r="AA5" s="709"/>
      <c r="AB5" s="709"/>
      <c r="AC5" s="709"/>
      <c r="AD5" s="767" t="s">
        <v>110</v>
      </c>
      <c r="AE5" s="800"/>
      <c r="AF5" s="800"/>
      <c r="AG5" s="800"/>
      <c r="AH5" s="800"/>
      <c r="AI5" s="1016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53"/>
      <c r="AE6" s="712"/>
      <c r="AF6" s="712"/>
      <c r="AG6" s="712"/>
      <c r="AH6" s="712"/>
      <c r="AI6" s="754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1019"/>
      <c r="F7" s="786"/>
      <c r="G7" s="786"/>
      <c r="H7" s="786"/>
      <c r="I7" s="786"/>
      <c r="J7" s="786"/>
      <c r="K7" s="786"/>
      <c r="L7" s="786"/>
      <c r="M7" s="786"/>
      <c r="N7" s="786"/>
      <c r="O7" s="786"/>
      <c r="P7" s="786"/>
      <c r="Q7" s="786"/>
      <c r="R7" s="786"/>
      <c r="S7" s="786"/>
      <c r="T7" s="786"/>
      <c r="U7" s="786"/>
      <c r="V7" s="786"/>
      <c r="W7" s="786"/>
      <c r="X7" s="786"/>
      <c r="Y7" s="786"/>
      <c r="Z7" s="786"/>
      <c r="AA7" s="786"/>
      <c r="AB7" s="171"/>
      <c r="AC7" s="380" t="s">
        <v>111</v>
      </c>
      <c r="AD7" s="755"/>
      <c r="AE7" s="786"/>
      <c r="AF7" s="786"/>
      <c r="AG7" s="786"/>
      <c r="AH7" s="786"/>
      <c r="AI7" s="752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19" t="s">
        <v>112</v>
      </c>
      <c r="AE8" s="712"/>
      <c r="AF8" s="712"/>
      <c r="AG8" s="712"/>
      <c r="AH8" s="712"/>
      <c r="AI8" s="754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1017" t="s">
        <v>113</v>
      </c>
      <c r="F9" s="786"/>
      <c r="G9" s="786"/>
      <c r="H9" s="786"/>
      <c r="I9" s="786"/>
      <c r="J9" s="786"/>
      <c r="K9" s="786"/>
      <c r="L9" s="786"/>
      <c r="M9" s="786"/>
      <c r="N9" s="786"/>
      <c r="O9" s="786"/>
      <c r="P9" s="786"/>
      <c r="Q9" s="786"/>
      <c r="R9" s="786"/>
      <c r="S9" s="786"/>
      <c r="T9" s="786"/>
      <c r="U9" s="786"/>
      <c r="V9" s="786"/>
      <c r="W9" s="786"/>
      <c r="X9" s="786"/>
      <c r="Y9" s="786"/>
      <c r="Z9" s="786"/>
      <c r="AA9" s="786"/>
      <c r="AB9" s="171"/>
      <c r="AC9" s="380" t="s">
        <v>111</v>
      </c>
      <c r="AD9" s="755"/>
      <c r="AE9" s="786"/>
      <c r="AF9" s="786"/>
      <c r="AG9" s="786"/>
      <c r="AH9" s="786"/>
      <c r="AI9" s="752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19" t="s">
        <v>115</v>
      </c>
      <c r="AE10" s="712"/>
      <c r="AF10" s="712"/>
      <c r="AG10" s="712"/>
      <c r="AH10" s="712"/>
      <c r="AI10" s="754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1017" t="s">
        <v>116</v>
      </c>
      <c r="F11" s="786"/>
      <c r="G11" s="786"/>
      <c r="H11" s="786"/>
      <c r="I11" s="786"/>
      <c r="J11" s="786"/>
      <c r="K11" s="786"/>
      <c r="L11" s="786"/>
      <c r="M11" s="786"/>
      <c r="N11" s="786"/>
      <c r="O11" s="786"/>
      <c r="P11" s="786"/>
      <c r="Q11" s="786"/>
      <c r="R11" s="786"/>
      <c r="S11" s="786"/>
      <c r="T11" s="786"/>
      <c r="U11" s="786"/>
      <c r="V11" s="786"/>
      <c r="W11" s="786"/>
      <c r="X11" s="786"/>
      <c r="Y11" s="786"/>
      <c r="Z11" s="786"/>
      <c r="AA11" s="786"/>
      <c r="AB11" s="171"/>
      <c r="AC11" s="380" t="s">
        <v>111</v>
      </c>
      <c r="AD11" s="755"/>
      <c r="AE11" s="786"/>
      <c r="AF11" s="786"/>
      <c r="AG11" s="786"/>
      <c r="AH11" s="786"/>
      <c r="AI11" s="752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53"/>
      <c r="AE12" s="712"/>
      <c r="AF12" s="712"/>
      <c r="AG12" s="712"/>
      <c r="AH12" s="712"/>
      <c r="AI12" s="754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397"/>
      <c r="E13" s="1018" t="s">
        <v>118</v>
      </c>
      <c r="F13" s="786"/>
      <c r="G13" s="786"/>
      <c r="H13" s="786"/>
      <c r="I13" s="786"/>
      <c r="J13" s="786"/>
      <c r="K13" s="786"/>
      <c r="L13" s="786"/>
      <c r="M13" s="786"/>
      <c r="N13" s="786"/>
      <c r="O13" s="786"/>
      <c r="P13" s="786"/>
      <c r="Q13" s="786"/>
      <c r="R13" s="786"/>
      <c r="S13" s="786"/>
      <c r="T13" s="786"/>
      <c r="U13" s="786"/>
      <c r="V13" s="786"/>
      <c r="W13" s="786"/>
      <c r="X13" s="786"/>
      <c r="Y13" s="786"/>
      <c r="Z13" s="786"/>
      <c r="AA13" s="786"/>
      <c r="AB13" s="786"/>
      <c r="AC13" s="786"/>
      <c r="AD13" s="755"/>
      <c r="AE13" s="786"/>
      <c r="AF13" s="786"/>
      <c r="AG13" s="786"/>
      <c r="AH13" s="786"/>
      <c r="AI13" s="752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53"/>
      <c r="AE14" s="712"/>
      <c r="AF14" s="712"/>
      <c r="AG14" s="712"/>
      <c r="AH14" s="712"/>
      <c r="AI14" s="754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1017" t="s">
        <v>121</v>
      </c>
      <c r="D15" s="786"/>
      <c r="E15" s="786"/>
      <c r="F15" s="786"/>
      <c r="G15" s="786"/>
      <c r="H15" s="786"/>
      <c r="I15" s="786"/>
      <c r="J15" s="786"/>
      <c r="K15" s="786"/>
      <c r="L15" s="786"/>
      <c r="M15" s="786"/>
      <c r="N15" s="786"/>
      <c r="O15" s="786"/>
      <c r="P15" s="786"/>
      <c r="Q15" s="786"/>
      <c r="R15" s="786"/>
      <c r="S15" s="786"/>
      <c r="T15" s="786"/>
      <c r="U15" s="786"/>
      <c r="V15" s="786"/>
      <c r="W15" s="786"/>
      <c r="X15" s="786"/>
      <c r="Y15" s="786"/>
      <c r="Z15" s="786"/>
      <c r="AA15" s="786"/>
      <c r="AB15" s="786"/>
      <c r="AC15" s="786"/>
      <c r="AD15" s="755"/>
      <c r="AE15" s="786"/>
      <c r="AF15" s="786"/>
      <c r="AG15" s="786"/>
      <c r="AH15" s="786"/>
      <c r="AI15" s="752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64" t="s">
        <v>123</v>
      </c>
      <c r="X16" s="712"/>
      <c r="Y16" s="712"/>
      <c r="Z16" s="712"/>
      <c r="AA16" s="712"/>
      <c r="AB16" s="712"/>
      <c r="AC16" s="712"/>
      <c r="AD16" s="771"/>
      <c r="AE16" s="712"/>
      <c r="AF16" s="712"/>
      <c r="AG16" s="712"/>
      <c r="AH16" s="712"/>
      <c r="AI16" s="754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09"/>
      <c r="X17" s="709"/>
      <c r="Y17" s="709"/>
      <c r="Z17" s="709"/>
      <c r="AA17" s="709"/>
      <c r="AB17" s="709"/>
      <c r="AC17" s="709"/>
      <c r="AD17" s="755"/>
      <c r="AE17" s="786"/>
      <c r="AF17" s="786"/>
      <c r="AG17" s="786"/>
      <c r="AH17" s="786"/>
      <c r="AI17" s="752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380"/>
      <c r="S18" s="380"/>
      <c r="T18" s="758" t="s">
        <v>124</v>
      </c>
      <c r="U18" s="709"/>
      <c r="V18" s="709"/>
      <c r="W18" s="709"/>
      <c r="X18" s="709"/>
      <c r="Y18" s="709"/>
      <c r="Z18" s="709"/>
      <c r="AA18" s="709"/>
      <c r="AB18" s="731"/>
      <c r="AC18" s="398" t="s">
        <v>125</v>
      </c>
      <c r="AD18" s="765" t="s">
        <v>126</v>
      </c>
      <c r="AE18" s="800"/>
      <c r="AF18" s="800"/>
      <c r="AG18" s="800"/>
      <c r="AH18" s="800"/>
      <c r="AI18" s="1016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398" t="s">
        <v>127</v>
      </c>
      <c r="AD19" s="767" t="s">
        <v>128</v>
      </c>
      <c r="AE19" s="832"/>
      <c r="AF19" s="181" t="s">
        <v>129</v>
      </c>
      <c r="AG19" s="1012" t="s">
        <v>130</v>
      </c>
      <c r="AH19" s="800"/>
      <c r="AI19" s="1016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8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80"/>
      <c r="S20" s="758" t="s">
        <v>24</v>
      </c>
      <c r="T20" s="709"/>
      <c r="U20" s="709"/>
      <c r="V20" s="709"/>
      <c r="W20" s="709"/>
      <c r="X20" s="709"/>
      <c r="Y20" s="709"/>
      <c r="Z20" s="709"/>
      <c r="AA20" s="709"/>
      <c r="AB20" s="731"/>
      <c r="AC20" s="398" t="s">
        <v>125</v>
      </c>
      <c r="AD20" s="823" t="s">
        <v>475</v>
      </c>
      <c r="AE20" s="824"/>
      <c r="AF20" s="824"/>
      <c r="AG20" s="824"/>
      <c r="AH20" s="824"/>
      <c r="AI20" s="1015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8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398" t="s">
        <v>127</v>
      </c>
      <c r="AD21" s="817" t="s">
        <v>133</v>
      </c>
      <c r="AE21" s="1014"/>
      <c r="AF21" s="291" t="s">
        <v>70</v>
      </c>
      <c r="AG21" s="1013" t="s">
        <v>134</v>
      </c>
      <c r="AH21" s="824"/>
      <c r="AI21" s="1015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58" t="s">
        <v>26</v>
      </c>
      <c r="AA22" s="709"/>
      <c r="AB22" s="709"/>
      <c r="AC22" s="709"/>
      <c r="AD22" s="775"/>
      <c r="AE22" s="736"/>
      <c r="AF22" s="736"/>
      <c r="AG22" s="736"/>
      <c r="AH22" s="736"/>
      <c r="AI22" s="776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009" t="s">
        <v>135</v>
      </c>
      <c r="T24" s="712"/>
      <c r="U24" s="728"/>
      <c r="V24" s="1010" t="s">
        <v>136</v>
      </c>
      <c r="W24" s="712"/>
      <c r="X24" s="712"/>
      <c r="Y24" s="712"/>
      <c r="Z24" s="728"/>
      <c r="AA24" s="170"/>
      <c r="AB24" s="1011" t="s">
        <v>29</v>
      </c>
      <c r="AC24" s="800"/>
      <c r="AD24" s="83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44"/>
      <c r="T25" s="786"/>
      <c r="U25" s="734"/>
      <c r="V25" s="744"/>
      <c r="W25" s="786"/>
      <c r="X25" s="786"/>
      <c r="Y25" s="786"/>
      <c r="Z25" s="734"/>
      <c r="AA25" s="170"/>
      <c r="AB25" s="1011" t="s">
        <v>30</v>
      </c>
      <c r="AC25" s="83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13" t="s">
        <v>167</v>
      </c>
      <c r="M26" s="709"/>
      <c r="N26" s="709"/>
      <c r="O26" s="709"/>
      <c r="P26" s="709"/>
      <c r="Q26" s="709"/>
      <c r="R26" s="709"/>
      <c r="S26" s="1012" t="s">
        <v>224</v>
      </c>
      <c r="T26" s="800"/>
      <c r="U26" s="832"/>
      <c r="V26" s="1012" t="s">
        <v>458</v>
      </c>
      <c r="W26" s="800"/>
      <c r="X26" s="800"/>
      <c r="Y26" s="800"/>
      <c r="Z26" s="832"/>
      <c r="AA26" s="171"/>
      <c r="AB26" s="1013" t="s">
        <v>459</v>
      </c>
      <c r="AC26" s="1014"/>
      <c r="AD26" s="181" t="s">
        <v>458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46" t="s">
        <v>140</v>
      </c>
      <c r="K27" s="709"/>
      <c r="L27" s="709"/>
      <c r="M27" s="709"/>
      <c r="N27" s="709"/>
      <c r="O27" s="709"/>
      <c r="P27" s="709"/>
      <c r="Q27" s="709"/>
      <c r="R27" s="709"/>
      <c r="S27" s="709"/>
      <c r="T27" s="709"/>
      <c r="U27" s="709"/>
      <c r="V27" s="709"/>
      <c r="W27" s="709"/>
      <c r="X27" s="709"/>
      <c r="Y27" s="709"/>
      <c r="Z27" s="709"/>
      <c r="AA27" s="709"/>
      <c r="AB27" s="709"/>
      <c r="AC27" s="709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83"/>
      <c r="E29" s="383"/>
      <c r="F29" s="383"/>
      <c r="G29" s="383"/>
      <c r="H29" s="383"/>
      <c r="I29" s="187"/>
      <c r="J29" s="187"/>
      <c r="K29" s="187"/>
      <c r="L29" s="187"/>
      <c r="M29" s="187"/>
      <c r="N29" s="383"/>
      <c r="O29" s="1005">
        <v>4903550.4000000004</v>
      </c>
      <c r="P29" s="786"/>
      <c r="Q29" s="786"/>
      <c r="R29" s="786"/>
      <c r="S29" s="786"/>
      <c r="T29" s="786"/>
      <c r="U29" s="786"/>
      <c r="V29" s="786"/>
      <c r="W29" s="786"/>
      <c r="X29" s="786"/>
      <c r="Y29" s="786"/>
      <c r="Z29" s="786"/>
      <c r="AA29" s="786"/>
      <c r="AB29" s="786"/>
      <c r="AC29" s="786"/>
      <c r="AD29" s="786"/>
      <c r="AE29" s="786"/>
      <c r="AF29" s="786"/>
      <c r="AG29" s="380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83"/>
      <c r="E30" s="383"/>
      <c r="F30" s="383"/>
      <c r="G30" s="383"/>
      <c r="H30" s="383"/>
      <c r="I30" s="187"/>
      <c r="J30" s="187"/>
      <c r="K30" s="187"/>
      <c r="L30" s="187"/>
      <c r="M30" s="187"/>
      <c r="N30" s="383"/>
      <c r="O30" s="383"/>
      <c r="P30" s="383"/>
      <c r="Q30" s="383"/>
      <c r="R30" s="383"/>
      <c r="S30" s="383"/>
      <c r="T30" s="383"/>
      <c r="U30" s="383"/>
      <c r="V30" s="383"/>
      <c r="W30" s="383"/>
      <c r="X30" s="383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37" t="s">
        <v>34</v>
      </c>
      <c r="B31" s="800"/>
      <c r="C31" s="800"/>
      <c r="D31" s="800"/>
      <c r="E31" s="832"/>
      <c r="F31" s="1006" t="s">
        <v>143</v>
      </c>
      <c r="G31" s="712"/>
      <c r="H31" s="712"/>
      <c r="I31" s="712"/>
      <c r="J31" s="712"/>
      <c r="K31" s="712"/>
      <c r="L31" s="712"/>
      <c r="M31" s="712"/>
      <c r="N31" s="728"/>
      <c r="O31" s="1007" t="s">
        <v>170</v>
      </c>
      <c r="P31" s="712"/>
      <c r="Q31" s="1007" t="s">
        <v>144</v>
      </c>
      <c r="R31" s="712"/>
      <c r="S31" s="712"/>
      <c r="T31" s="728"/>
      <c r="U31" s="1006" t="s">
        <v>171</v>
      </c>
      <c r="V31" s="712"/>
      <c r="W31" s="712"/>
      <c r="X31" s="728"/>
      <c r="Y31" s="1008" t="s">
        <v>172</v>
      </c>
      <c r="Z31" s="800"/>
      <c r="AA31" s="800"/>
      <c r="AB31" s="800"/>
      <c r="AC31" s="832"/>
      <c r="AD31" s="1008" t="s">
        <v>173</v>
      </c>
      <c r="AE31" s="832"/>
      <c r="AF31" s="1007" t="s">
        <v>174</v>
      </c>
      <c r="AG31" s="712"/>
      <c r="AH31" s="712"/>
      <c r="AI31" s="728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1008" t="s">
        <v>148</v>
      </c>
      <c r="B32" s="832"/>
      <c r="C32" s="1008" t="s">
        <v>149</v>
      </c>
      <c r="D32" s="800"/>
      <c r="E32" s="832"/>
      <c r="F32" s="744"/>
      <c r="G32" s="786"/>
      <c r="H32" s="786"/>
      <c r="I32" s="786"/>
      <c r="J32" s="786"/>
      <c r="K32" s="786"/>
      <c r="L32" s="786"/>
      <c r="M32" s="786"/>
      <c r="N32" s="734"/>
      <c r="O32" s="744"/>
      <c r="P32" s="786"/>
      <c r="Q32" s="744"/>
      <c r="R32" s="786"/>
      <c r="S32" s="786"/>
      <c r="T32" s="734"/>
      <c r="U32" s="744"/>
      <c r="V32" s="786"/>
      <c r="W32" s="786"/>
      <c r="X32" s="734"/>
      <c r="Y32" s="1008" t="s">
        <v>175</v>
      </c>
      <c r="Z32" s="800"/>
      <c r="AA32" s="800"/>
      <c r="AB32" s="832"/>
      <c r="AC32" s="203" t="s">
        <v>176</v>
      </c>
      <c r="AD32" s="203" t="s">
        <v>175</v>
      </c>
      <c r="AE32" s="203" t="s">
        <v>176</v>
      </c>
      <c r="AF32" s="744"/>
      <c r="AG32" s="786"/>
      <c r="AH32" s="786"/>
      <c r="AI32" s="734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37">
        <v>1</v>
      </c>
      <c r="B33" s="832"/>
      <c r="C33" s="837">
        <v>2</v>
      </c>
      <c r="D33" s="800"/>
      <c r="E33" s="832"/>
      <c r="F33" s="837">
        <v>3</v>
      </c>
      <c r="G33" s="800"/>
      <c r="H33" s="800"/>
      <c r="I33" s="800"/>
      <c r="J33" s="800"/>
      <c r="K33" s="800"/>
      <c r="L33" s="800"/>
      <c r="M33" s="800"/>
      <c r="N33" s="832"/>
      <c r="O33" s="837">
        <v>4</v>
      </c>
      <c r="P33" s="800"/>
      <c r="Q33" s="837">
        <v>5</v>
      </c>
      <c r="R33" s="800"/>
      <c r="S33" s="800"/>
      <c r="T33" s="832"/>
      <c r="U33" s="837">
        <v>6</v>
      </c>
      <c r="V33" s="800"/>
      <c r="W33" s="800"/>
      <c r="X33" s="832"/>
      <c r="Y33" s="837">
        <v>7</v>
      </c>
      <c r="Z33" s="800"/>
      <c r="AA33" s="800"/>
      <c r="AB33" s="832"/>
      <c r="AC33" s="204">
        <v>8</v>
      </c>
      <c r="AD33" s="204">
        <v>9</v>
      </c>
      <c r="AE33" s="204">
        <v>10</v>
      </c>
      <c r="AF33" s="837">
        <v>11</v>
      </c>
      <c r="AG33" s="800"/>
      <c r="AH33" s="800"/>
      <c r="AI33" s="832"/>
      <c r="AJ33" s="383"/>
      <c r="AK33" s="383"/>
      <c r="AL33" s="383"/>
      <c r="AM33" s="383"/>
      <c r="AN33" s="383"/>
      <c r="AO33" s="383"/>
      <c r="AP33" s="383"/>
      <c r="AQ33" s="383"/>
      <c r="AR33" s="383"/>
      <c r="AS33" s="383"/>
      <c r="AT33" s="383"/>
      <c r="AU33" s="383"/>
      <c r="AV33" s="383"/>
      <c r="AW33" s="383"/>
      <c r="AX33" s="383"/>
      <c r="AY33" s="383"/>
      <c r="AZ33" s="383"/>
      <c r="BA33" s="383"/>
      <c r="BB33" s="383"/>
      <c r="BC33" s="383"/>
      <c r="BD33" s="383"/>
      <c r="BE33" s="383"/>
      <c r="BF33" s="383"/>
      <c r="BG33" s="383"/>
      <c r="BH33" s="383"/>
      <c r="BI33" s="383"/>
      <c r="BJ33" s="383"/>
      <c r="BK33" s="383"/>
      <c r="BL33" s="383"/>
      <c r="BM33" s="383"/>
      <c r="BN33" s="383"/>
      <c r="BO33" s="383"/>
      <c r="BP33" s="383"/>
    </row>
    <row r="34" spans="1:68" ht="29.25" customHeight="1">
      <c r="A34" s="978" t="s">
        <v>25</v>
      </c>
      <c r="B34" s="832"/>
      <c r="C34" s="978" t="s">
        <v>316</v>
      </c>
      <c r="D34" s="800"/>
      <c r="E34" s="832"/>
      <c r="F34" s="1003" t="s">
        <v>442</v>
      </c>
      <c r="G34" s="971"/>
      <c r="H34" s="971"/>
      <c r="I34" s="971"/>
      <c r="J34" s="971"/>
      <c r="K34" s="971"/>
      <c r="L34" s="971"/>
      <c r="M34" s="971"/>
      <c r="N34" s="1004"/>
      <c r="O34" s="385"/>
      <c r="P34" s="386"/>
      <c r="Q34" s="987" t="s">
        <v>153</v>
      </c>
      <c r="R34" s="971"/>
      <c r="S34" s="971"/>
      <c r="T34" s="1004"/>
      <c r="U34" s="975">
        <v>45</v>
      </c>
      <c r="V34" s="971"/>
      <c r="W34" s="971"/>
      <c r="X34" s="1004"/>
      <c r="Y34" s="975">
        <v>2250</v>
      </c>
      <c r="Z34" s="971"/>
      <c r="AA34" s="971"/>
      <c r="AB34" s="971"/>
      <c r="AC34" s="371">
        <f t="shared" ref="AC34" si="0">U34*Y34</f>
        <v>101250</v>
      </c>
      <c r="AD34" s="371">
        <v>1200</v>
      </c>
      <c r="AE34" s="371">
        <f t="shared" ref="AE34" si="1">U34*AD34</f>
        <v>54000</v>
      </c>
      <c r="AF34" s="975">
        <f t="shared" ref="AF34" si="2">AC34+AE34</f>
        <v>155250</v>
      </c>
      <c r="AG34" s="971"/>
      <c r="AH34" s="971"/>
      <c r="AI34" s="1004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R35" s="183"/>
      <c r="S35" s="183" t="s">
        <v>155</v>
      </c>
      <c r="T35" s="196"/>
      <c r="U35" s="1002"/>
      <c r="V35" s="800"/>
      <c r="W35" s="800"/>
      <c r="X35" s="832"/>
      <c r="Y35" s="999" t="s">
        <v>156</v>
      </c>
      <c r="Z35" s="800"/>
      <c r="AA35" s="800"/>
      <c r="AB35" s="832"/>
      <c r="AC35" s="210"/>
      <c r="AD35" s="210"/>
      <c r="AE35" s="210"/>
      <c r="AF35" s="1001">
        <f>SUM(AF34:AI34)</f>
        <v>155250</v>
      </c>
      <c r="AG35" s="800"/>
      <c r="AH35" s="800"/>
      <c r="AI35" s="832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P36" s="200" t="s">
        <v>199</v>
      </c>
      <c r="Q36" s="197"/>
      <c r="R36" s="197"/>
      <c r="S36" s="197"/>
      <c r="T36" s="197"/>
      <c r="U36" s="999"/>
      <c r="V36" s="800"/>
      <c r="W36" s="800"/>
      <c r="X36" s="832"/>
      <c r="Y36" s="1000"/>
      <c r="Z36" s="800"/>
      <c r="AA36" s="800"/>
      <c r="AB36" s="800"/>
      <c r="AC36" s="399"/>
      <c r="AD36" s="399"/>
      <c r="AE36" s="399"/>
      <c r="AF36" s="1000">
        <f>AF35*0.2</f>
        <v>31050</v>
      </c>
      <c r="AG36" s="800"/>
      <c r="AH36" s="800"/>
      <c r="AI36" s="832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27"/>
      <c r="BE36" s="786"/>
      <c r="BF36" s="786"/>
      <c r="BG36" s="734"/>
      <c r="BH36" s="827" t="s">
        <v>156</v>
      </c>
      <c r="BI36" s="786"/>
      <c r="BJ36" s="786"/>
      <c r="BK36" s="786"/>
      <c r="BL36" s="734"/>
      <c r="BM36" s="827" t="e">
        <f>#REF!+#REF!+#REF!+#REF!+#REF!+#REF!</f>
        <v>#REF!</v>
      </c>
      <c r="BN36" s="786"/>
      <c r="BO36" s="786"/>
      <c r="BP36" s="734"/>
    </row>
    <row r="37" spans="1:68" ht="30" customHeight="1">
      <c r="P37" s="375" t="s">
        <v>158</v>
      </c>
      <c r="U37" s="999"/>
      <c r="V37" s="800"/>
      <c r="W37" s="800"/>
      <c r="X37" s="832"/>
      <c r="Y37" s="1000"/>
      <c r="Z37" s="800"/>
      <c r="AA37" s="800"/>
      <c r="AB37" s="800"/>
      <c r="AC37" s="399"/>
      <c r="AD37" s="399"/>
      <c r="AE37" s="399"/>
      <c r="AF37" s="1001">
        <f>AF35+AF36</f>
        <v>186300</v>
      </c>
      <c r="AG37" s="800"/>
      <c r="AH37" s="800"/>
      <c r="AI37" s="832"/>
    </row>
    <row r="38" spans="1:68" ht="30" customHeight="1">
      <c r="B38" s="375" t="s">
        <v>159</v>
      </c>
      <c r="C38" s="791" t="s">
        <v>10</v>
      </c>
      <c r="D38" s="709"/>
      <c r="E38" s="709"/>
      <c r="F38" s="997" t="s">
        <v>104</v>
      </c>
      <c r="G38" s="786"/>
      <c r="H38" s="786"/>
      <c r="I38" s="786"/>
      <c r="K38" s="998"/>
      <c r="L38" s="786"/>
      <c r="N38" s="998" t="s">
        <v>105</v>
      </c>
      <c r="O38" s="786"/>
      <c r="P38" s="786"/>
      <c r="Q38" s="786"/>
      <c r="R38" s="786"/>
      <c r="S38" s="786"/>
      <c r="T38" s="786"/>
      <c r="U38" s="786"/>
      <c r="V38" s="786"/>
      <c r="W38" s="786"/>
      <c r="X38" s="786"/>
      <c r="Y38" s="786"/>
      <c r="Z38" s="786"/>
      <c r="AA38" s="786"/>
      <c r="AB38" s="786"/>
      <c r="AC38" s="786"/>
      <c r="AD38" s="786"/>
      <c r="AE38" s="786"/>
      <c r="AF38" s="786"/>
      <c r="AG38" s="786"/>
    </row>
    <row r="39" spans="1:68" ht="30" customHeight="1">
      <c r="A39" s="173"/>
      <c r="B39" s="173"/>
      <c r="C39" s="173"/>
      <c r="D39" s="173"/>
      <c r="E39" s="173"/>
      <c r="F39" s="783" t="s">
        <v>160</v>
      </c>
      <c r="G39" s="712"/>
      <c r="H39" s="712"/>
      <c r="I39" s="712"/>
      <c r="J39" s="173"/>
      <c r="K39" s="783" t="s">
        <v>161</v>
      </c>
      <c r="L39" s="712"/>
      <c r="M39" s="173"/>
      <c r="N39" s="783" t="s">
        <v>162</v>
      </c>
      <c r="O39" s="712"/>
      <c r="P39" s="712"/>
      <c r="Q39" s="712"/>
      <c r="R39" s="712"/>
      <c r="S39" s="712"/>
      <c r="T39" s="712"/>
      <c r="U39" s="712"/>
      <c r="V39" s="712"/>
      <c r="W39" s="712"/>
      <c r="X39" s="712"/>
      <c r="Y39" s="712"/>
      <c r="Z39" s="712"/>
      <c r="AA39" s="712"/>
      <c r="AB39" s="712"/>
      <c r="AC39" s="712"/>
      <c r="AD39" s="712"/>
      <c r="AE39" s="712"/>
      <c r="AF39" s="712"/>
      <c r="AG39" s="712"/>
    </row>
    <row r="40" spans="1:68" ht="30" customHeight="1">
      <c r="A40" s="170"/>
      <c r="B40" s="170"/>
      <c r="C40" s="170"/>
      <c r="D40" s="170"/>
      <c r="E40" s="170"/>
      <c r="F40" s="199"/>
      <c r="G40" s="199"/>
      <c r="H40" s="199"/>
      <c r="I40" s="199"/>
      <c r="J40" s="170"/>
      <c r="K40" s="199"/>
      <c r="L40" s="199"/>
      <c r="M40" s="170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</row>
    <row r="41" spans="1:68" ht="30" customHeight="1">
      <c r="G41" s="200" t="s">
        <v>103</v>
      </c>
    </row>
    <row r="42" spans="1:68" ht="30.75" customHeight="1">
      <c r="G42" s="201"/>
    </row>
    <row r="43" spans="1:68" ht="13.5" customHeight="1">
      <c r="B43" s="375" t="s">
        <v>163</v>
      </c>
      <c r="C43" s="381" t="s">
        <v>7</v>
      </c>
      <c r="F43" s="997" t="s">
        <v>98</v>
      </c>
      <c r="G43" s="786"/>
      <c r="H43" s="786"/>
      <c r="I43" s="786"/>
      <c r="K43" s="998"/>
      <c r="L43" s="786"/>
      <c r="N43" s="998" t="s">
        <v>99</v>
      </c>
      <c r="O43" s="786"/>
      <c r="P43" s="786"/>
      <c r="Q43" s="786"/>
      <c r="R43" s="786"/>
      <c r="S43" s="786"/>
      <c r="T43" s="786"/>
      <c r="U43" s="786"/>
      <c r="V43" s="786"/>
      <c r="W43" s="786"/>
      <c r="X43" s="786"/>
      <c r="Y43" s="786"/>
      <c r="Z43" s="786"/>
      <c r="AA43" s="786"/>
      <c r="AB43" s="786"/>
      <c r="AC43" s="786"/>
      <c r="AD43" s="786"/>
      <c r="AE43" s="786"/>
      <c r="AF43" s="786"/>
      <c r="AG43" s="786"/>
    </row>
    <row r="44" spans="1:68" ht="13.5" customHeight="1">
      <c r="A44" s="173"/>
      <c r="B44" s="173"/>
      <c r="C44" s="173"/>
      <c r="D44" s="173"/>
      <c r="E44" s="173"/>
      <c r="F44" s="783" t="s">
        <v>160</v>
      </c>
      <c r="G44" s="712"/>
      <c r="H44" s="712"/>
      <c r="I44" s="712"/>
      <c r="J44" s="173"/>
      <c r="K44" s="783" t="s">
        <v>161</v>
      </c>
      <c r="L44" s="712"/>
      <c r="M44" s="173"/>
      <c r="N44" s="783" t="s">
        <v>162</v>
      </c>
      <c r="O44" s="712"/>
      <c r="P44" s="712"/>
      <c r="Q44" s="712"/>
      <c r="R44" s="712"/>
      <c r="S44" s="712"/>
      <c r="T44" s="712"/>
      <c r="U44" s="712"/>
      <c r="V44" s="712"/>
      <c r="W44" s="712"/>
      <c r="X44" s="712"/>
      <c r="Y44" s="712"/>
      <c r="Z44" s="712"/>
      <c r="AA44" s="712"/>
      <c r="AB44" s="712"/>
      <c r="AC44" s="712"/>
      <c r="AD44" s="712"/>
      <c r="AE44" s="712"/>
      <c r="AF44" s="712"/>
      <c r="AG44" s="712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K45" s="213"/>
    </row>
    <row r="46" spans="1:68" ht="35.25" customHeight="1">
      <c r="G46" s="200" t="s">
        <v>103</v>
      </c>
    </row>
    <row r="47" spans="1:68" ht="13.5" customHeight="1"/>
    <row r="48" spans="1:68" ht="13.5" customHeight="1"/>
    <row r="49" s="375" customFormat="1" ht="13.5" customHeight="1"/>
    <row r="50" s="375" customFormat="1" ht="13.5" customHeight="1"/>
    <row r="51" s="375" customFormat="1" ht="33.75" customHeight="1"/>
    <row r="52" s="375" customFormat="1" ht="13.5" customHeight="1"/>
    <row r="53" s="375" customFormat="1" ht="13.5" customHeight="1"/>
    <row r="54" s="375" customFormat="1" ht="13.5" customHeight="1"/>
    <row r="55" s="375" customFormat="1" ht="13.5" customHeight="1"/>
    <row r="56" s="375" customFormat="1" ht="13.5" customHeight="1"/>
    <row r="57" s="375" customFormat="1" ht="13.5" customHeight="1"/>
    <row r="58" s="375" customFormat="1" ht="13.5" customHeight="1"/>
    <row r="59" s="375" customFormat="1" ht="13.5" customHeight="1"/>
    <row r="60" s="375" customFormat="1" ht="13.5" customHeight="1"/>
    <row r="61" s="375" customFormat="1" ht="13.5" customHeight="1"/>
    <row r="62" s="375" customFormat="1" ht="13.5" customHeight="1"/>
    <row r="63" s="375" customFormat="1" ht="13.5" customHeight="1"/>
    <row r="64" s="375" customFormat="1" ht="13.5" customHeight="1"/>
    <row r="65" s="375" customFormat="1" ht="13.5" customHeight="1"/>
    <row r="66" s="375" customFormat="1" ht="13.5" customHeight="1"/>
    <row r="67" s="375" customFormat="1" ht="13.5" customHeight="1"/>
    <row r="68" s="375" customFormat="1" ht="13.5" customHeight="1"/>
    <row r="69" s="375" customFormat="1" ht="13.5" customHeight="1"/>
    <row r="70" s="375" customFormat="1" ht="13.5" customHeight="1"/>
    <row r="71" s="375" customFormat="1" ht="13.5" customHeight="1"/>
    <row r="72" s="375" customFormat="1" ht="13.5" customHeight="1"/>
    <row r="73" s="375" customFormat="1" ht="13.5" customHeight="1"/>
    <row r="74" s="375" customFormat="1" ht="13.5" customHeight="1"/>
    <row r="75" s="375" customFormat="1" ht="13.5" customHeight="1"/>
    <row r="76" s="375" customFormat="1" ht="13.5" customHeight="1"/>
    <row r="77" s="375" customFormat="1" ht="13.5" customHeight="1"/>
    <row r="78" s="375" customFormat="1" ht="13.5" customHeight="1"/>
    <row r="79" s="375" customFormat="1" ht="13.5" customHeight="1"/>
    <row r="80" s="375" customFormat="1" ht="13.5" customHeight="1"/>
    <row r="81" s="375" customFormat="1" ht="13.5" customHeight="1"/>
    <row r="82" s="375" customFormat="1" ht="13.5" customHeight="1"/>
    <row r="83" s="375" customFormat="1" ht="13.5" customHeight="1"/>
    <row r="84" s="375" customFormat="1" ht="13.5" customHeight="1"/>
    <row r="85" s="375" customFormat="1" ht="13.5" customHeight="1"/>
    <row r="86" s="375" customFormat="1" ht="13.5" customHeight="1"/>
    <row r="87" s="375" customFormat="1" ht="13.5" customHeight="1"/>
    <row r="88" s="375" customFormat="1" ht="13.5" customHeight="1"/>
    <row r="89" s="375" customFormat="1" ht="13.5" customHeight="1"/>
    <row r="90" s="375" customFormat="1" ht="13.5" customHeight="1"/>
    <row r="91" s="375" customFormat="1" ht="13.5" customHeight="1"/>
    <row r="92" s="375" customFormat="1" ht="13.5" customHeight="1"/>
    <row r="93" s="375" customFormat="1" ht="13.5" customHeight="1"/>
    <row r="94" s="375" customFormat="1" ht="13.5" customHeight="1"/>
    <row r="95" s="375" customFormat="1" ht="13.5" customHeight="1"/>
    <row r="96" s="375" customFormat="1" ht="13.5" customHeight="1"/>
    <row r="97" s="375" customFormat="1" ht="13.5" customHeight="1"/>
    <row r="98" s="375" customFormat="1" ht="13.5" customHeight="1"/>
  </sheetData>
  <mergeCells count="86">
    <mergeCell ref="AD8:AI9"/>
    <mergeCell ref="E9:AA9"/>
    <mergeCell ref="AD4:AI4"/>
    <mergeCell ref="Y5:AC5"/>
    <mergeCell ref="AD5:AI5"/>
    <mergeCell ref="AD6:AI7"/>
    <mergeCell ref="E7:AA7"/>
    <mergeCell ref="AD10:AI11"/>
    <mergeCell ref="E11:AA11"/>
    <mergeCell ref="AD12:AI13"/>
    <mergeCell ref="E13:AC13"/>
    <mergeCell ref="AD14:AI15"/>
    <mergeCell ref="C15:AC15"/>
    <mergeCell ref="W16:AC17"/>
    <mergeCell ref="AD16:AI17"/>
    <mergeCell ref="T18:AB18"/>
    <mergeCell ref="AD18:AI18"/>
    <mergeCell ref="AD19:AE19"/>
    <mergeCell ref="AG19:AI19"/>
    <mergeCell ref="S20:AB20"/>
    <mergeCell ref="AD20:AI20"/>
    <mergeCell ref="AD21:AE21"/>
    <mergeCell ref="AG21:AI21"/>
    <mergeCell ref="Z22:AC22"/>
    <mergeCell ref="AD22:AI22"/>
    <mergeCell ref="S24:U25"/>
    <mergeCell ref="V24:Z25"/>
    <mergeCell ref="AB24:AD24"/>
    <mergeCell ref="AB25:AC25"/>
    <mergeCell ref="L26:R26"/>
    <mergeCell ref="S26:U26"/>
    <mergeCell ref="V26:Z26"/>
    <mergeCell ref="AB26:AC26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32:B32"/>
    <mergeCell ref="C32:E32"/>
    <mergeCell ref="Y32:AB32"/>
    <mergeCell ref="U33:X33"/>
    <mergeCell ref="Y33:AB33"/>
    <mergeCell ref="AF33:AI33"/>
    <mergeCell ref="A34:B34"/>
    <mergeCell ref="C34:E34"/>
    <mergeCell ref="F34:N34"/>
    <mergeCell ref="Q34:T34"/>
    <mergeCell ref="U34:X34"/>
    <mergeCell ref="Y34:AB34"/>
    <mergeCell ref="AF34:AI34"/>
    <mergeCell ref="A33:B33"/>
    <mergeCell ref="C33:E33"/>
    <mergeCell ref="F33:N33"/>
    <mergeCell ref="O33:P33"/>
    <mergeCell ref="Q33:T33"/>
    <mergeCell ref="U35:X35"/>
    <mergeCell ref="Y35:AB35"/>
    <mergeCell ref="AF35:AI35"/>
    <mergeCell ref="U36:X36"/>
    <mergeCell ref="Y36:AB36"/>
    <mergeCell ref="AF36:AI36"/>
    <mergeCell ref="BD36:BG36"/>
    <mergeCell ref="BH36:BL36"/>
    <mergeCell ref="BM36:BP36"/>
    <mergeCell ref="U37:X37"/>
    <mergeCell ref="Y37:AB37"/>
    <mergeCell ref="AF37:AI37"/>
    <mergeCell ref="C38:E38"/>
    <mergeCell ref="F38:I38"/>
    <mergeCell ref="K38:L38"/>
    <mergeCell ref="N38:AG38"/>
    <mergeCell ref="F39:I39"/>
    <mergeCell ref="K39:L39"/>
    <mergeCell ref="N39:AG39"/>
    <mergeCell ref="F43:I43"/>
    <mergeCell ref="K43:L43"/>
    <mergeCell ref="N43:AG43"/>
    <mergeCell ref="F44:I44"/>
    <mergeCell ref="K44:L44"/>
    <mergeCell ref="N44:AG4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3CD0-BD3E-44CC-AEA5-3AD1AD620EB6}">
  <sheetPr>
    <tabColor rgb="FFFFC000"/>
  </sheetPr>
  <dimension ref="A1:N63"/>
  <sheetViews>
    <sheetView topLeftCell="A27" zoomScale="90" zoomScaleNormal="90" workbookViewId="0">
      <selection activeCell="F43" sqref="F43:H43"/>
    </sheetView>
  </sheetViews>
  <sheetFormatPr defaultRowHeight="15"/>
  <cols>
    <col min="1" max="1" width="3.42578125" style="437" customWidth="1"/>
    <col min="2" max="2" width="65.140625" style="437" customWidth="1"/>
    <col min="3" max="3" width="8.7109375" style="438" customWidth="1"/>
    <col min="4" max="4" width="9" style="439" customWidth="1"/>
    <col min="5" max="5" width="12.5703125" style="439" customWidth="1"/>
    <col min="6" max="6" width="12.5703125" style="437" customWidth="1"/>
    <col min="7" max="7" width="10.28515625" style="437" bestFit="1" customWidth="1"/>
    <col min="8" max="8" width="14.5703125" style="437" bestFit="1" customWidth="1"/>
    <col min="9" max="9" width="21.140625" style="437" bestFit="1" customWidth="1"/>
    <col min="10" max="10" width="35.5703125" style="437" customWidth="1"/>
    <col min="11" max="11" width="16.7109375" style="437" customWidth="1"/>
    <col min="12" max="12" width="16.5703125" style="437" customWidth="1"/>
    <col min="13" max="13" width="15.85546875" style="437" customWidth="1"/>
    <col min="14" max="14" width="11.42578125" style="437" bestFit="1" customWidth="1"/>
    <col min="15" max="256" width="9.140625" style="437"/>
    <col min="257" max="257" width="3.42578125" style="437" customWidth="1"/>
    <col min="258" max="258" width="65.140625" style="437" customWidth="1"/>
    <col min="259" max="259" width="8.7109375" style="437" customWidth="1"/>
    <col min="260" max="260" width="9" style="437" customWidth="1"/>
    <col min="261" max="263" width="10.28515625" style="437" bestFit="1" customWidth="1"/>
    <col min="264" max="264" width="14.5703125" style="437" bestFit="1" customWidth="1"/>
    <col min="265" max="265" width="21.140625" style="437" bestFit="1" customWidth="1"/>
    <col min="266" max="266" width="35.5703125" style="437" customWidth="1"/>
    <col min="267" max="267" width="16.7109375" style="437" customWidth="1"/>
    <col min="268" max="268" width="16.5703125" style="437" customWidth="1"/>
    <col min="269" max="269" width="15.85546875" style="437" customWidth="1"/>
    <col min="270" max="270" width="11.42578125" style="437" bestFit="1" customWidth="1"/>
    <col min="271" max="512" width="9.140625" style="437"/>
    <col min="513" max="513" width="3.42578125" style="437" customWidth="1"/>
    <col min="514" max="514" width="65.140625" style="437" customWidth="1"/>
    <col min="515" max="515" width="8.7109375" style="437" customWidth="1"/>
    <col min="516" max="516" width="9" style="437" customWidth="1"/>
    <col min="517" max="519" width="10.28515625" style="437" bestFit="1" customWidth="1"/>
    <col min="520" max="520" width="14.5703125" style="437" bestFit="1" customWidth="1"/>
    <col min="521" max="521" width="21.140625" style="437" bestFit="1" customWidth="1"/>
    <col min="522" max="522" width="35.5703125" style="437" customWidth="1"/>
    <col min="523" max="523" width="16.7109375" style="437" customWidth="1"/>
    <col min="524" max="524" width="16.5703125" style="437" customWidth="1"/>
    <col min="525" max="525" width="15.85546875" style="437" customWidth="1"/>
    <col min="526" max="526" width="11.42578125" style="437" bestFit="1" customWidth="1"/>
    <col min="527" max="768" width="9.140625" style="437"/>
    <col min="769" max="769" width="3.42578125" style="437" customWidth="1"/>
    <col min="770" max="770" width="65.140625" style="437" customWidth="1"/>
    <col min="771" max="771" width="8.7109375" style="437" customWidth="1"/>
    <col min="772" max="772" width="9" style="437" customWidth="1"/>
    <col min="773" max="775" width="10.28515625" style="437" bestFit="1" customWidth="1"/>
    <col min="776" max="776" width="14.5703125" style="437" bestFit="1" customWidth="1"/>
    <col min="777" max="777" width="21.140625" style="437" bestFit="1" customWidth="1"/>
    <col min="778" max="778" width="35.5703125" style="437" customWidth="1"/>
    <col min="779" max="779" width="16.7109375" style="437" customWidth="1"/>
    <col min="780" max="780" width="16.5703125" style="437" customWidth="1"/>
    <col min="781" max="781" width="15.85546875" style="437" customWidth="1"/>
    <col min="782" max="782" width="11.42578125" style="437" bestFit="1" customWidth="1"/>
    <col min="783" max="1024" width="9.140625" style="437"/>
    <col min="1025" max="1025" width="3.42578125" style="437" customWidth="1"/>
    <col min="1026" max="1026" width="65.140625" style="437" customWidth="1"/>
    <col min="1027" max="1027" width="8.7109375" style="437" customWidth="1"/>
    <col min="1028" max="1028" width="9" style="437" customWidth="1"/>
    <col min="1029" max="1031" width="10.28515625" style="437" bestFit="1" customWidth="1"/>
    <col min="1032" max="1032" width="14.5703125" style="437" bestFit="1" customWidth="1"/>
    <col min="1033" max="1033" width="21.140625" style="437" bestFit="1" customWidth="1"/>
    <col min="1034" max="1034" width="35.5703125" style="437" customWidth="1"/>
    <col min="1035" max="1035" width="16.7109375" style="437" customWidth="1"/>
    <col min="1036" max="1036" width="16.5703125" style="437" customWidth="1"/>
    <col min="1037" max="1037" width="15.85546875" style="437" customWidth="1"/>
    <col min="1038" max="1038" width="11.42578125" style="437" bestFit="1" customWidth="1"/>
    <col min="1039" max="1280" width="9.140625" style="437"/>
    <col min="1281" max="1281" width="3.42578125" style="437" customWidth="1"/>
    <col min="1282" max="1282" width="65.140625" style="437" customWidth="1"/>
    <col min="1283" max="1283" width="8.7109375" style="437" customWidth="1"/>
    <col min="1284" max="1284" width="9" style="437" customWidth="1"/>
    <col min="1285" max="1287" width="10.28515625" style="437" bestFit="1" customWidth="1"/>
    <col min="1288" max="1288" width="14.5703125" style="437" bestFit="1" customWidth="1"/>
    <col min="1289" max="1289" width="21.140625" style="437" bestFit="1" customWidth="1"/>
    <col min="1290" max="1290" width="35.5703125" style="437" customWidth="1"/>
    <col min="1291" max="1291" width="16.7109375" style="437" customWidth="1"/>
    <col min="1292" max="1292" width="16.5703125" style="437" customWidth="1"/>
    <col min="1293" max="1293" width="15.85546875" style="437" customWidth="1"/>
    <col min="1294" max="1294" width="11.42578125" style="437" bestFit="1" customWidth="1"/>
    <col min="1295" max="1536" width="9.140625" style="437"/>
    <col min="1537" max="1537" width="3.42578125" style="437" customWidth="1"/>
    <col min="1538" max="1538" width="65.140625" style="437" customWidth="1"/>
    <col min="1539" max="1539" width="8.7109375" style="437" customWidth="1"/>
    <col min="1540" max="1540" width="9" style="437" customWidth="1"/>
    <col min="1541" max="1543" width="10.28515625" style="437" bestFit="1" customWidth="1"/>
    <col min="1544" max="1544" width="14.5703125" style="437" bestFit="1" customWidth="1"/>
    <col min="1545" max="1545" width="21.140625" style="437" bestFit="1" customWidth="1"/>
    <col min="1546" max="1546" width="35.5703125" style="437" customWidth="1"/>
    <col min="1547" max="1547" width="16.7109375" style="437" customWidth="1"/>
    <col min="1548" max="1548" width="16.5703125" style="437" customWidth="1"/>
    <col min="1549" max="1549" width="15.85546875" style="437" customWidth="1"/>
    <col min="1550" max="1550" width="11.42578125" style="437" bestFit="1" customWidth="1"/>
    <col min="1551" max="1792" width="9.140625" style="437"/>
    <col min="1793" max="1793" width="3.42578125" style="437" customWidth="1"/>
    <col min="1794" max="1794" width="65.140625" style="437" customWidth="1"/>
    <col min="1795" max="1795" width="8.7109375" style="437" customWidth="1"/>
    <col min="1796" max="1796" width="9" style="437" customWidth="1"/>
    <col min="1797" max="1799" width="10.28515625" style="437" bestFit="1" customWidth="1"/>
    <col min="1800" max="1800" width="14.5703125" style="437" bestFit="1" customWidth="1"/>
    <col min="1801" max="1801" width="21.140625" style="437" bestFit="1" customWidth="1"/>
    <col min="1802" max="1802" width="35.5703125" style="437" customWidth="1"/>
    <col min="1803" max="1803" width="16.7109375" style="437" customWidth="1"/>
    <col min="1804" max="1804" width="16.5703125" style="437" customWidth="1"/>
    <col min="1805" max="1805" width="15.85546875" style="437" customWidth="1"/>
    <col min="1806" max="1806" width="11.42578125" style="437" bestFit="1" customWidth="1"/>
    <col min="1807" max="2048" width="9.140625" style="437"/>
    <col min="2049" max="2049" width="3.42578125" style="437" customWidth="1"/>
    <col min="2050" max="2050" width="65.140625" style="437" customWidth="1"/>
    <col min="2051" max="2051" width="8.7109375" style="437" customWidth="1"/>
    <col min="2052" max="2052" width="9" style="437" customWidth="1"/>
    <col min="2053" max="2055" width="10.28515625" style="437" bestFit="1" customWidth="1"/>
    <col min="2056" max="2056" width="14.5703125" style="437" bestFit="1" customWidth="1"/>
    <col min="2057" max="2057" width="21.140625" style="437" bestFit="1" customWidth="1"/>
    <col min="2058" max="2058" width="35.5703125" style="437" customWidth="1"/>
    <col min="2059" max="2059" width="16.7109375" style="437" customWidth="1"/>
    <col min="2060" max="2060" width="16.5703125" style="437" customWidth="1"/>
    <col min="2061" max="2061" width="15.85546875" style="437" customWidth="1"/>
    <col min="2062" max="2062" width="11.42578125" style="437" bestFit="1" customWidth="1"/>
    <col min="2063" max="2304" width="9.140625" style="437"/>
    <col min="2305" max="2305" width="3.42578125" style="437" customWidth="1"/>
    <col min="2306" max="2306" width="65.140625" style="437" customWidth="1"/>
    <col min="2307" max="2307" width="8.7109375" style="437" customWidth="1"/>
    <col min="2308" max="2308" width="9" style="437" customWidth="1"/>
    <col min="2309" max="2311" width="10.28515625" style="437" bestFit="1" customWidth="1"/>
    <col min="2312" max="2312" width="14.5703125" style="437" bestFit="1" customWidth="1"/>
    <col min="2313" max="2313" width="21.140625" style="437" bestFit="1" customWidth="1"/>
    <col min="2314" max="2314" width="35.5703125" style="437" customWidth="1"/>
    <col min="2315" max="2315" width="16.7109375" style="437" customWidth="1"/>
    <col min="2316" max="2316" width="16.5703125" style="437" customWidth="1"/>
    <col min="2317" max="2317" width="15.85546875" style="437" customWidth="1"/>
    <col min="2318" max="2318" width="11.42578125" style="437" bestFit="1" customWidth="1"/>
    <col min="2319" max="2560" width="9.140625" style="437"/>
    <col min="2561" max="2561" width="3.42578125" style="437" customWidth="1"/>
    <col min="2562" max="2562" width="65.140625" style="437" customWidth="1"/>
    <col min="2563" max="2563" width="8.7109375" style="437" customWidth="1"/>
    <col min="2564" max="2564" width="9" style="437" customWidth="1"/>
    <col min="2565" max="2567" width="10.28515625" style="437" bestFit="1" customWidth="1"/>
    <col min="2568" max="2568" width="14.5703125" style="437" bestFit="1" customWidth="1"/>
    <col min="2569" max="2569" width="21.140625" style="437" bestFit="1" customWidth="1"/>
    <col min="2570" max="2570" width="35.5703125" style="437" customWidth="1"/>
    <col min="2571" max="2571" width="16.7109375" style="437" customWidth="1"/>
    <col min="2572" max="2572" width="16.5703125" style="437" customWidth="1"/>
    <col min="2573" max="2573" width="15.85546875" style="437" customWidth="1"/>
    <col min="2574" max="2574" width="11.42578125" style="437" bestFit="1" customWidth="1"/>
    <col min="2575" max="2816" width="9.140625" style="437"/>
    <col min="2817" max="2817" width="3.42578125" style="437" customWidth="1"/>
    <col min="2818" max="2818" width="65.140625" style="437" customWidth="1"/>
    <col min="2819" max="2819" width="8.7109375" style="437" customWidth="1"/>
    <col min="2820" max="2820" width="9" style="437" customWidth="1"/>
    <col min="2821" max="2823" width="10.28515625" style="437" bestFit="1" customWidth="1"/>
    <col min="2824" max="2824" width="14.5703125" style="437" bestFit="1" customWidth="1"/>
    <col min="2825" max="2825" width="21.140625" style="437" bestFit="1" customWidth="1"/>
    <col min="2826" max="2826" width="35.5703125" style="437" customWidth="1"/>
    <col min="2827" max="2827" width="16.7109375" style="437" customWidth="1"/>
    <col min="2828" max="2828" width="16.5703125" style="437" customWidth="1"/>
    <col min="2829" max="2829" width="15.85546875" style="437" customWidth="1"/>
    <col min="2830" max="2830" width="11.42578125" style="437" bestFit="1" customWidth="1"/>
    <col min="2831" max="3072" width="9.140625" style="437"/>
    <col min="3073" max="3073" width="3.42578125" style="437" customWidth="1"/>
    <col min="3074" max="3074" width="65.140625" style="437" customWidth="1"/>
    <col min="3075" max="3075" width="8.7109375" style="437" customWidth="1"/>
    <col min="3076" max="3076" width="9" style="437" customWidth="1"/>
    <col min="3077" max="3079" width="10.28515625" style="437" bestFit="1" customWidth="1"/>
    <col min="3080" max="3080" width="14.5703125" style="437" bestFit="1" customWidth="1"/>
    <col min="3081" max="3081" width="21.140625" style="437" bestFit="1" customWidth="1"/>
    <col min="3082" max="3082" width="35.5703125" style="437" customWidth="1"/>
    <col min="3083" max="3083" width="16.7109375" style="437" customWidth="1"/>
    <col min="3084" max="3084" width="16.5703125" style="437" customWidth="1"/>
    <col min="3085" max="3085" width="15.85546875" style="437" customWidth="1"/>
    <col min="3086" max="3086" width="11.42578125" style="437" bestFit="1" customWidth="1"/>
    <col min="3087" max="3328" width="9.140625" style="437"/>
    <col min="3329" max="3329" width="3.42578125" style="437" customWidth="1"/>
    <col min="3330" max="3330" width="65.140625" style="437" customWidth="1"/>
    <col min="3331" max="3331" width="8.7109375" style="437" customWidth="1"/>
    <col min="3332" max="3332" width="9" style="437" customWidth="1"/>
    <col min="3333" max="3335" width="10.28515625" style="437" bestFit="1" customWidth="1"/>
    <col min="3336" max="3336" width="14.5703125" style="437" bestFit="1" customWidth="1"/>
    <col min="3337" max="3337" width="21.140625" style="437" bestFit="1" customWidth="1"/>
    <col min="3338" max="3338" width="35.5703125" style="437" customWidth="1"/>
    <col min="3339" max="3339" width="16.7109375" style="437" customWidth="1"/>
    <col min="3340" max="3340" width="16.5703125" style="437" customWidth="1"/>
    <col min="3341" max="3341" width="15.85546875" style="437" customWidth="1"/>
    <col min="3342" max="3342" width="11.42578125" style="437" bestFit="1" customWidth="1"/>
    <col min="3343" max="3584" width="9.140625" style="437"/>
    <col min="3585" max="3585" width="3.42578125" style="437" customWidth="1"/>
    <col min="3586" max="3586" width="65.140625" style="437" customWidth="1"/>
    <col min="3587" max="3587" width="8.7109375" style="437" customWidth="1"/>
    <col min="3588" max="3588" width="9" style="437" customWidth="1"/>
    <col min="3589" max="3591" width="10.28515625" style="437" bestFit="1" customWidth="1"/>
    <col min="3592" max="3592" width="14.5703125" style="437" bestFit="1" customWidth="1"/>
    <col min="3593" max="3593" width="21.140625" style="437" bestFit="1" customWidth="1"/>
    <col min="3594" max="3594" width="35.5703125" style="437" customWidth="1"/>
    <col min="3595" max="3595" width="16.7109375" style="437" customWidth="1"/>
    <col min="3596" max="3596" width="16.5703125" style="437" customWidth="1"/>
    <col min="3597" max="3597" width="15.85546875" style="437" customWidth="1"/>
    <col min="3598" max="3598" width="11.42578125" style="437" bestFit="1" customWidth="1"/>
    <col min="3599" max="3840" width="9.140625" style="437"/>
    <col min="3841" max="3841" width="3.42578125" style="437" customWidth="1"/>
    <col min="3842" max="3842" width="65.140625" style="437" customWidth="1"/>
    <col min="3843" max="3843" width="8.7109375" style="437" customWidth="1"/>
    <col min="3844" max="3844" width="9" style="437" customWidth="1"/>
    <col min="3845" max="3847" width="10.28515625" style="437" bestFit="1" customWidth="1"/>
    <col min="3848" max="3848" width="14.5703125" style="437" bestFit="1" customWidth="1"/>
    <col min="3849" max="3849" width="21.140625" style="437" bestFit="1" customWidth="1"/>
    <col min="3850" max="3850" width="35.5703125" style="437" customWidth="1"/>
    <col min="3851" max="3851" width="16.7109375" style="437" customWidth="1"/>
    <col min="3852" max="3852" width="16.5703125" style="437" customWidth="1"/>
    <col min="3853" max="3853" width="15.85546875" style="437" customWidth="1"/>
    <col min="3854" max="3854" width="11.42578125" style="437" bestFit="1" customWidth="1"/>
    <col min="3855" max="4096" width="9.140625" style="437"/>
    <col min="4097" max="4097" width="3.42578125" style="437" customWidth="1"/>
    <col min="4098" max="4098" width="65.140625" style="437" customWidth="1"/>
    <col min="4099" max="4099" width="8.7109375" style="437" customWidth="1"/>
    <col min="4100" max="4100" width="9" style="437" customWidth="1"/>
    <col min="4101" max="4103" width="10.28515625" style="437" bestFit="1" customWidth="1"/>
    <col min="4104" max="4104" width="14.5703125" style="437" bestFit="1" customWidth="1"/>
    <col min="4105" max="4105" width="21.140625" style="437" bestFit="1" customWidth="1"/>
    <col min="4106" max="4106" width="35.5703125" style="437" customWidth="1"/>
    <col min="4107" max="4107" width="16.7109375" style="437" customWidth="1"/>
    <col min="4108" max="4108" width="16.5703125" style="437" customWidth="1"/>
    <col min="4109" max="4109" width="15.85546875" style="437" customWidth="1"/>
    <col min="4110" max="4110" width="11.42578125" style="437" bestFit="1" customWidth="1"/>
    <col min="4111" max="4352" width="9.140625" style="437"/>
    <col min="4353" max="4353" width="3.42578125" style="437" customWidth="1"/>
    <col min="4354" max="4354" width="65.140625" style="437" customWidth="1"/>
    <col min="4355" max="4355" width="8.7109375" style="437" customWidth="1"/>
    <col min="4356" max="4356" width="9" style="437" customWidth="1"/>
    <col min="4357" max="4359" width="10.28515625" style="437" bestFit="1" customWidth="1"/>
    <col min="4360" max="4360" width="14.5703125" style="437" bestFit="1" customWidth="1"/>
    <col min="4361" max="4361" width="21.140625" style="437" bestFit="1" customWidth="1"/>
    <col min="4362" max="4362" width="35.5703125" style="437" customWidth="1"/>
    <col min="4363" max="4363" width="16.7109375" style="437" customWidth="1"/>
    <col min="4364" max="4364" width="16.5703125" style="437" customWidth="1"/>
    <col min="4365" max="4365" width="15.85546875" style="437" customWidth="1"/>
    <col min="4366" max="4366" width="11.42578125" style="437" bestFit="1" customWidth="1"/>
    <col min="4367" max="4608" width="9.140625" style="437"/>
    <col min="4609" max="4609" width="3.42578125" style="437" customWidth="1"/>
    <col min="4610" max="4610" width="65.140625" style="437" customWidth="1"/>
    <col min="4611" max="4611" width="8.7109375" style="437" customWidth="1"/>
    <col min="4612" max="4612" width="9" style="437" customWidth="1"/>
    <col min="4613" max="4615" width="10.28515625" style="437" bestFit="1" customWidth="1"/>
    <col min="4616" max="4616" width="14.5703125" style="437" bestFit="1" customWidth="1"/>
    <col min="4617" max="4617" width="21.140625" style="437" bestFit="1" customWidth="1"/>
    <col min="4618" max="4618" width="35.5703125" style="437" customWidth="1"/>
    <col min="4619" max="4619" width="16.7109375" style="437" customWidth="1"/>
    <col min="4620" max="4620" width="16.5703125" style="437" customWidth="1"/>
    <col min="4621" max="4621" width="15.85546875" style="437" customWidth="1"/>
    <col min="4622" max="4622" width="11.42578125" style="437" bestFit="1" customWidth="1"/>
    <col min="4623" max="4864" width="9.140625" style="437"/>
    <col min="4865" max="4865" width="3.42578125" style="437" customWidth="1"/>
    <col min="4866" max="4866" width="65.140625" style="437" customWidth="1"/>
    <col min="4867" max="4867" width="8.7109375" style="437" customWidth="1"/>
    <col min="4868" max="4868" width="9" style="437" customWidth="1"/>
    <col min="4869" max="4871" width="10.28515625" style="437" bestFit="1" customWidth="1"/>
    <col min="4872" max="4872" width="14.5703125" style="437" bestFit="1" customWidth="1"/>
    <col min="4873" max="4873" width="21.140625" style="437" bestFit="1" customWidth="1"/>
    <col min="4874" max="4874" width="35.5703125" style="437" customWidth="1"/>
    <col min="4875" max="4875" width="16.7109375" style="437" customWidth="1"/>
    <col min="4876" max="4876" width="16.5703125" style="437" customWidth="1"/>
    <col min="4877" max="4877" width="15.85546875" style="437" customWidth="1"/>
    <col min="4878" max="4878" width="11.42578125" style="437" bestFit="1" customWidth="1"/>
    <col min="4879" max="5120" width="9.140625" style="437"/>
    <col min="5121" max="5121" width="3.42578125" style="437" customWidth="1"/>
    <col min="5122" max="5122" width="65.140625" style="437" customWidth="1"/>
    <col min="5123" max="5123" width="8.7109375" style="437" customWidth="1"/>
    <col min="5124" max="5124" width="9" style="437" customWidth="1"/>
    <col min="5125" max="5127" width="10.28515625" style="437" bestFit="1" customWidth="1"/>
    <col min="5128" max="5128" width="14.5703125" style="437" bestFit="1" customWidth="1"/>
    <col min="5129" max="5129" width="21.140625" style="437" bestFit="1" customWidth="1"/>
    <col min="5130" max="5130" width="35.5703125" style="437" customWidth="1"/>
    <col min="5131" max="5131" width="16.7109375" style="437" customWidth="1"/>
    <col min="5132" max="5132" width="16.5703125" style="437" customWidth="1"/>
    <col min="5133" max="5133" width="15.85546875" style="437" customWidth="1"/>
    <col min="5134" max="5134" width="11.42578125" style="437" bestFit="1" customWidth="1"/>
    <col min="5135" max="5376" width="9.140625" style="437"/>
    <col min="5377" max="5377" width="3.42578125" style="437" customWidth="1"/>
    <col min="5378" max="5378" width="65.140625" style="437" customWidth="1"/>
    <col min="5379" max="5379" width="8.7109375" style="437" customWidth="1"/>
    <col min="5380" max="5380" width="9" style="437" customWidth="1"/>
    <col min="5381" max="5383" width="10.28515625" style="437" bestFit="1" customWidth="1"/>
    <col min="5384" max="5384" width="14.5703125" style="437" bestFit="1" customWidth="1"/>
    <col min="5385" max="5385" width="21.140625" style="437" bestFit="1" customWidth="1"/>
    <col min="5386" max="5386" width="35.5703125" style="437" customWidth="1"/>
    <col min="5387" max="5387" width="16.7109375" style="437" customWidth="1"/>
    <col min="5388" max="5388" width="16.5703125" style="437" customWidth="1"/>
    <col min="5389" max="5389" width="15.85546875" style="437" customWidth="1"/>
    <col min="5390" max="5390" width="11.42578125" style="437" bestFit="1" customWidth="1"/>
    <col min="5391" max="5632" width="9.140625" style="437"/>
    <col min="5633" max="5633" width="3.42578125" style="437" customWidth="1"/>
    <col min="5634" max="5634" width="65.140625" style="437" customWidth="1"/>
    <col min="5635" max="5635" width="8.7109375" style="437" customWidth="1"/>
    <col min="5636" max="5636" width="9" style="437" customWidth="1"/>
    <col min="5637" max="5639" width="10.28515625" style="437" bestFit="1" customWidth="1"/>
    <col min="5640" max="5640" width="14.5703125" style="437" bestFit="1" customWidth="1"/>
    <col min="5641" max="5641" width="21.140625" style="437" bestFit="1" customWidth="1"/>
    <col min="5642" max="5642" width="35.5703125" style="437" customWidth="1"/>
    <col min="5643" max="5643" width="16.7109375" style="437" customWidth="1"/>
    <col min="5644" max="5644" width="16.5703125" style="437" customWidth="1"/>
    <col min="5645" max="5645" width="15.85546875" style="437" customWidth="1"/>
    <col min="5646" max="5646" width="11.42578125" style="437" bestFit="1" customWidth="1"/>
    <col min="5647" max="5888" width="9.140625" style="437"/>
    <col min="5889" max="5889" width="3.42578125" style="437" customWidth="1"/>
    <col min="5890" max="5890" width="65.140625" style="437" customWidth="1"/>
    <col min="5891" max="5891" width="8.7109375" style="437" customWidth="1"/>
    <col min="5892" max="5892" width="9" style="437" customWidth="1"/>
    <col min="5893" max="5895" width="10.28515625" style="437" bestFit="1" customWidth="1"/>
    <col min="5896" max="5896" width="14.5703125" style="437" bestFit="1" customWidth="1"/>
    <col min="5897" max="5897" width="21.140625" style="437" bestFit="1" customWidth="1"/>
    <col min="5898" max="5898" width="35.5703125" style="437" customWidth="1"/>
    <col min="5899" max="5899" width="16.7109375" style="437" customWidth="1"/>
    <col min="5900" max="5900" width="16.5703125" style="437" customWidth="1"/>
    <col min="5901" max="5901" width="15.85546875" style="437" customWidth="1"/>
    <col min="5902" max="5902" width="11.42578125" style="437" bestFit="1" customWidth="1"/>
    <col min="5903" max="6144" width="9.140625" style="437"/>
    <col min="6145" max="6145" width="3.42578125" style="437" customWidth="1"/>
    <col min="6146" max="6146" width="65.140625" style="437" customWidth="1"/>
    <col min="6147" max="6147" width="8.7109375" style="437" customWidth="1"/>
    <col min="6148" max="6148" width="9" style="437" customWidth="1"/>
    <col min="6149" max="6151" width="10.28515625" style="437" bestFit="1" customWidth="1"/>
    <col min="6152" max="6152" width="14.5703125" style="437" bestFit="1" customWidth="1"/>
    <col min="6153" max="6153" width="21.140625" style="437" bestFit="1" customWidth="1"/>
    <col min="6154" max="6154" width="35.5703125" style="437" customWidth="1"/>
    <col min="6155" max="6155" width="16.7109375" style="437" customWidth="1"/>
    <col min="6156" max="6156" width="16.5703125" style="437" customWidth="1"/>
    <col min="6157" max="6157" width="15.85546875" style="437" customWidth="1"/>
    <col min="6158" max="6158" width="11.42578125" style="437" bestFit="1" customWidth="1"/>
    <col min="6159" max="6400" width="9.140625" style="437"/>
    <col min="6401" max="6401" width="3.42578125" style="437" customWidth="1"/>
    <col min="6402" max="6402" width="65.140625" style="437" customWidth="1"/>
    <col min="6403" max="6403" width="8.7109375" style="437" customWidth="1"/>
    <col min="6404" max="6404" width="9" style="437" customWidth="1"/>
    <col min="6405" max="6407" width="10.28515625" style="437" bestFit="1" customWidth="1"/>
    <col min="6408" max="6408" width="14.5703125" style="437" bestFit="1" customWidth="1"/>
    <col min="6409" max="6409" width="21.140625" style="437" bestFit="1" customWidth="1"/>
    <col min="6410" max="6410" width="35.5703125" style="437" customWidth="1"/>
    <col min="6411" max="6411" width="16.7109375" style="437" customWidth="1"/>
    <col min="6412" max="6412" width="16.5703125" style="437" customWidth="1"/>
    <col min="6413" max="6413" width="15.85546875" style="437" customWidth="1"/>
    <col min="6414" max="6414" width="11.42578125" style="437" bestFit="1" customWidth="1"/>
    <col min="6415" max="6656" width="9.140625" style="437"/>
    <col min="6657" max="6657" width="3.42578125" style="437" customWidth="1"/>
    <col min="6658" max="6658" width="65.140625" style="437" customWidth="1"/>
    <col min="6659" max="6659" width="8.7109375" style="437" customWidth="1"/>
    <col min="6660" max="6660" width="9" style="437" customWidth="1"/>
    <col min="6661" max="6663" width="10.28515625" style="437" bestFit="1" customWidth="1"/>
    <col min="6664" max="6664" width="14.5703125" style="437" bestFit="1" customWidth="1"/>
    <col min="6665" max="6665" width="21.140625" style="437" bestFit="1" customWidth="1"/>
    <col min="6666" max="6666" width="35.5703125" style="437" customWidth="1"/>
    <col min="6667" max="6667" width="16.7109375" style="437" customWidth="1"/>
    <col min="6668" max="6668" width="16.5703125" style="437" customWidth="1"/>
    <col min="6669" max="6669" width="15.85546875" style="437" customWidth="1"/>
    <col min="6670" max="6670" width="11.42578125" style="437" bestFit="1" customWidth="1"/>
    <col min="6671" max="6912" width="9.140625" style="437"/>
    <col min="6913" max="6913" width="3.42578125" style="437" customWidth="1"/>
    <col min="6914" max="6914" width="65.140625" style="437" customWidth="1"/>
    <col min="6915" max="6915" width="8.7109375" style="437" customWidth="1"/>
    <col min="6916" max="6916" width="9" style="437" customWidth="1"/>
    <col min="6917" max="6919" width="10.28515625" style="437" bestFit="1" customWidth="1"/>
    <col min="6920" max="6920" width="14.5703125" style="437" bestFit="1" customWidth="1"/>
    <col min="6921" max="6921" width="21.140625" style="437" bestFit="1" customWidth="1"/>
    <col min="6922" max="6922" width="35.5703125" style="437" customWidth="1"/>
    <col min="6923" max="6923" width="16.7109375" style="437" customWidth="1"/>
    <col min="6924" max="6924" width="16.5703125" style="437" customWidth="1"/>
    <col min="6925" max="6925" width="15.85546875" style="437" customWidth="1"/>
    <col min="6926" max="6926" width="11.42578125" style="437" bestFit="1" customWidth="1"/>
    <col min="6927" max="7168" width="9.140625" style="437"/>
    <col min="7169" max="7169" width="3.42578125" style="437" customWidth="1"/>
    <col min="7170" max="7170" width="65.140625" style="437" customWidth="1"/>
    <col min="7171" max="7171" width="8.7109375" style="437" customWidth="1"/>
    <col min="7172" max="7172" width="9" style="437" customWidth="1"/>
    <col min="7173" max="7175" width="10.28515625" style="437" bestFit="1" customWidth="1"/>
    <col min="7176" max="7176" width="14.5703125" style="437" bestFit="1" customWidth="1"/>
    <col min="7177" max="7177" width="21.140625" style="437" bestFit="1" customWidth="1"/>
    <col min="7178" max="7178" width="35.5703125" style="437" customWidth="1"/>
    <col min="7179" max="7179" width="16.7109375" style="437" customWidth="1"/>
    <col min="7180" max="7180" width="16.5703125" style="437" customWidth="1"/>
    <col min="7181" max="7181" width="15.85546875" style="437" customWidth="1"/>
    <col min="7182" max="7182" width="11.42578125" style="437" bestFit="1" customWidth="1"/>
    <col min="7183" max="7424" width="9.140625" style="437"/>
    <col min="7425" max="7425" width="3.42578125" style="437" customWidth="1"/>
    <col min="7426" max="7426" width="65.140625" style="437" customWidth="1"/>
    <col min="7427" max="7427" width="8.7109375" style="437" customWidth="1"/>
    <col min="7428" max="7428" width="9" style="437" customWidth="1"/>
    <col min="7429" max="7431" width="10.28515625" style="437" bestFit="1" customWidth="1"/>
    <col min="7432" max="7432" width="14.5703125" style="437" bestFit="1" customWidth="1"/>
    <col min="7433" max="7433" width="21.140625" style="437" bestFit="1" customWidth="1"/>
    <col min="7434" max="7434" width="35.5703125" style="437" customWidth="1"/>
    <col min="7435" max="7435" width="16.7109375" style="437" customWidth="1"/>
    <col min="7436" max="7436" width="16.5703125" style="437" customWidth="1"/>
    <col min="7437" max="7437" width="15.85546875" style="437" customWidth="1"/>
    <col min="7438" max="7438" width="11.42578125" style="437" bestFit="1" customWidth="1"/>
    <col min="7439" max="7680" width="9.140625" style="437"/>
    <col min="7681" max="7681" width="3.42578125" style="437" customWidth="1"/>
    <col min="7682" max="7682" width="65.140625" style="437" customWidth="1"/>
    <col min="7683" max="7683" width="8.7109375" style="437" customWidth="1"/>
    <col min="7684" max="7684" width="9" style="437" customWidth="1"/>
    <col min="7685" max="7687" width="10.28515625" style="437" bestFit="1" customWidth="1"/>
    <col min="7688" max="7688" width="14.5703125" style="437" bestFit="1" customWidth="1"/>
    <col min="7689" max="7689" width="21.140625" style="437" bestFit="1" customWidth="1"/>
    <col min="7690" max="7690" width="35.5703125" style="437" customWidth="1"/>
    <col min="7691" max="7691" width="16.7109375" style="437" customWidth="1"/>
    <col min="7692" max="7692" width="16.5703125" style="437" customWidth="1"/>
    <col min="7693" max="7693" width="15.85546875" style="437" customWidth="1"/>
    <col min="7694" max="7694" width="11.42578125" style="437" bestFit="1" customWidth="1"/>
    <col min="7695" max="7936" width="9.140625" style="437"/>
    <col min="7937" max="7937" width="3.42578125" style="437" customWidth="1"/>
    <col min="7938" max="7938" width="65.140625" style="437" customWidth="1"/>
    <col min="7939" max="7939" width="8.7109375" style="437" customWidth="1"/>
    <col min="7940" max="7940" width="9" style="437" customWidth="1"/>
    <col min="7941" max="7943" width="10.28515625" style="437" bestFit="1" customWidth="1"/>
    <col min="7944" max="7944" width="14.5703125" style="437" bestFit="1" customWidth="1"/>
    <col min="7945" max="7945" width="21.140625" style="437" bestFit="1" customWidth="1"/>
    <col min="7946" max="7946" width="35.5703125" style="437" customWidth="1"/>
    <col min="7947" max="7947" width="16.7109375" style="437" customWidth="1"/>
    <col min="7948" max="7948" width="16.5703125" style="437" customWidth="1"/>
    <col min="7949" max="7949" width="15.85546875" style="437" customWidth="1"/>
    <col min="7950" max="7950" width="11.42578125" style="437" bestFit="1" customWidth="1"/>
    <col min="7951" max="8192" width="9.140625" style="437"/>
    <col min="8193" max="8193" width="3.42578125" style="437" customWidth="1"/>
    <col min="8194" max="8194" width="65.140625" style="437" customWidth="1"/>
    <col min="8195" max="8195" width="8.7109375" style="437" customWidth="1"/>
    <col min="8196" max="8196" width="9" style="437" customWidth="1"/>
    <col min="8197" max="8199" width="10.28515625" style="437" bestFit="1" customWidth="1"/>
    <col min="8200" max="8200" width="14.5703125" style="437" bestFit="1" customWidth="1"/>
    <col min="8201" max="8201" width="21.140625" style="437" bestFit="1" customWidth="1"/>
    <col min="8202" max="8202" width="35.5703125" style="437" customWidth="1"/>
    <col min="8203" max="8203" width="16.7109375" style="437" customWidth="1"/>
    <col min="8204" max="8204" width="16.5703125" style="437" customWidth="1"/>
    <col min="8205" max="8205" width="15.85546875" style="437" customWidth="1"/>
    <col min="8206" max="8206" width="11.42578125" style="437" bestFit="1" customWidth="1"/>
    <col min="8207" max="8448" width="9.140625" style="437"/>
    <col min="8449" max="8449" width="3.42578125" style="437" customWidth="1"/>
    <col min="8450" max="8450" width="65.140625" style="437" customWidth="1"/>
    <col min="8451" max="8451" width="8.7109375" style="437" customWidth="1"/>
    <col min="8452" max="8452" width="9" style="437" customWidth="1"/>
    <col min="8453" max="8455" width="10.28515625" style="437" bestFit="1" customWidth="1"/>
    <col min="8456" max="8456" width="14.5703125" style="437" bestFit="1" customWidth="1"/>
    <col min="8457" max="8457" width="21.140625" style="437" bestFit="1" customWidth="1"/>
    <col min="8458" max="8458" width="35.5703125" style="437" customWidth="1"/>
    <col min="8459" max="8459" width="16.7109375" style="437" customWidth="1"/>
    <col min="8460" max="8460" width="16.5703125" style="437" customWidth="1"/>
    <col min="8461" max="8461" width="15.85546875" style="437" customWidth="1"/>
    <col min="8462" max="8462" width="11.42578125" style="437" bestFit="1" customWidth="1"/>
    <col min="8463" max="8704" width="9.140625" style="437"/>
    <col min="8705" max="8705" width="3.42578125" style="437" customWidth="1"/>
    <col min="8706" max="8706" width="65.140625" style="437" customWidth="1"/>
    <col min="8707" max="8707" width="8.7109375" style="437" customWidth="1"/>
    <col min="8708" max="8708" width="9" style="437" customWidth="1"/>
    <col min="8709" max="8711" width="10.28515625" style="437" bestFit="1" customWidth="1"/>
    <col min="8712" max="8712" width="14.5703125" style="437" bestFit="1" customWidth="1"/>
    <col min="8713" max="8713" width="21.140625" style="437" bestFit="1" customWidth="1"/>
    <col min="8714" max="8714" width="35.5703125" style="437" customWidth="1"/>
    <col min="8715" max="8715" width="16.7109375" style="437" customWidth="1"/>
    <col min="8716" max="8716" width="16.5703125" style="437" customWidth="1"/>
    <col min="8717" max="8717" width="15.85546875" style="437" customWidth="1"/>
    <col min="8718" max="8718" width="11.42578125" style="437" bestFit="1" customWidth="1"/>
    <col min="8719" max="8960" width="9.140625" style="437"/>
    <col min="8961" max="8961" width="3.42578125" style="437" customWidth="1"/>
    <col min="8962" max="8962" width="65.140625" style="437" customWidth="1"/>
    <col min="8963" max="8963" width="8.7109375" style="437" customWidth="1"/>
    <col min="8964" max="8964" width="9" style="437" customWidth="1"/>
    <col min="8965" max="8967" width="10.28515625" style="437" bestFit="1" customWidth="1"/>
    <col min="8968" max="8968" width="14.5703125" style="437" bestFit="1" customWidth="1"/>
    <col min="8969" max="8969" width="21.140625" style="437" bestFit="1" customWidth="1"/>
    <col min="8970" max="8970" width="35.5703125" style="437" customWidth="1"/>
    <col min="8971" max="8971" width="16.7109375" style="437" customWidth="1"/>
    <col min="8972" max="8972" width="16.5703125" style="437" customWidth="1"/>
    <col min="8973" max="8973" width="15.85546875" style="437" customWidth="1"/>
    <col min="8974" max="8974" width="11.42578125" style="437" bestFit="1" customWidth="1"/>
    <col min="8975" max="9216" width="9.140625" style="437"/>
    <col min="9217" max="9217" width="3.42578125" style="437" customWidth="1"/>
    <col min="9218" max="9218" width="65.140625" style="437" customWidth="1"/>
    <col min="9219" max="9219" width="8.7109375" style="437" customWidth="1"/>
    <col min="9220" max="9220" width="9" style="437" customWidth="1"/>
    <col min="9221" max="9223" width="10.28515625" style="437" bestFit="1" customWidth="1"/>
    <col min="9224" max="9224" width="14.5703125" style="437" bestFit="1" customWidth="1"/>
    <col min="9225" max="9225" width="21.140625" style="437" bestFit="1" customWidth="1"/>
    <col min="9226" max="9226" width="35.5703125" style="437" customWidth="1"/>
    <col min="9227" max="9227" width="16.7109375" style="437" customWidth="1"/>
    <col min="9228" max="9228" width="16.5703125" style="437" customWidth="1"/>
    <col min="9229" max="9229" width="15.85546875" style="437" customWidth="1"/>
    <col min="9230" max="9230" width="11.42578125" style="437" bestFit="1" customWidth="1"/>
    <col min="9231" max="9472" width="9.140625" style="437"/>
    <col min="9473" max="9473" width="3.42578125" style="437" customWidth="1"/>
    <col min="9474" max="9474" width="65.140625" style="437" customWidth="1"/>
    <col min="9475" max="9475" width="8.7109375" style="437" customWidth="1"/>
    <col min="9476" max="9476" width="9" style="437" customWidth="1"/>
    <col min="9477" max="9479" width="10.28515625" style="437" bestFit="1" customWidth="1"/>
    <col min="9480" max="9480" width="14.5703125" style="437" bestFit="1" customWidth="1"/>
    <col min="9481" max="9481" width="21.140625" style="437" bestFit="1" customWidth="1"/>
    <col min="9482" max="9482" width="35.5703125" style="437" customWidth="1"/>
    <col min="9483" max="9483" width="16.7109375" style="437" customWidth="1"/>
    <col min="9484" max="9484" width="16.5703125" style="437" customWidth="1"/>
    <col min="9485" max="9485" width="15.85546875" style="437" customWidth="1"/>
    <col min="9486" max="9486" width="11.42578125" style="437" bestFit="1" customWidth="1"/>
    <col min="9487" max="9728" width="9.140625" style="437"/>
    <col min="9729" max="9729" width="3.42578125" style="437" customWidth="1"/>
    <col min="9730" max="9730" width="65.140625" style="437" customWidth="1"/>
    <col min="9731" max="9731" width="8.7109375" style="437" customWidth="1"/>
    <col min="9732" max="9732" width="9" style="437" customWidth="1"/>
    <col min="9733" max="9735" width="10.28515625" style="437" bestFit="1" customWidth="1"/>
    <col min="9736" max="9736" width="14.5703125" style="437" bestFit="1" customWidth="1"/>
    <col min="9737" max="9737" width="21.140625" style="437" bestFit="1" customWidth="1"/>
    <col min="9738" max="9738" width="35.5703125" style="437" customWidth="1"/>
    <col min="9739" max="9739" width="16.7109375" style="437" customWidth="1"/>
    <col min="9740" max="9740" width="16.5703125" style="437" customWidth="1"/>
    <col min="9741" max="9741" width="15.85546875" style="437" customWidth="1"/>
    <col min="9742" max="9742" width="11.42578125" style="437" bestFit="1" customWidth="1"/>
    <col min="9743" max="9984" width="9.140625" style="437"/>
    <col min="9985" max="9985" width="3.42578125" style="437" customWidth="1"/>
    <col min="9986" max="9986" width="65.140625" style="437" customWidth="1"/>
    <col min="9987" max="9987" width="8.7109375" style="437" customWidth="1"/>
    <col min="9988" max="9988" width="9" style="437" customWidth="1"/>
    <col min="9989" max="9991" width="10.28515625" style="437" bestFit="1" customWidth="1"/>
    <col min="9992" max="9992" width="14.5703125" style="437" bestFit="1" customWidth="1"/>
    <col min="9993" max="9993" width="21.140625" style="437" bestFit="1" customWidth="1"/>
    <col min="9994" max="9994" width="35.5703125" style="437" customWidth="1"/>
    <col min="9995" max="9995" width="16.7109375" style="437" customWidth="1"/>
    <col min="9996" max="9996" width="16.5703125" style="437" customWidth="1"/>
    <col min="9997" max="9997" width="15.85546875" style="437" customWidth="1"/>
    <col min="9998" max="9998" width="11.42578125" style="437" bestFit="1" customWidth="1"/>
    <col min="9999" max="10240" width="9.140625" style="437"/>
    <col min="10241" max="10241" width="3.42578125" style="437" customWidth="1"/>
    <col min="10242" max="10242" width="65.140625" style="437" customWidth="1"/>
    <col min="10243" max="10243" width="8.7109375" style="437" customWidth="1"/>
    <col min="10244" max="10244" width="9" style="437" customWidth="1"/>
    <col min="10245" max="10247" width="10.28515625" style="437" bestFit="1" customWidth="1"/>
    <col min="10248" max="10248" width="14.5703125" style="437" bestFit="1" customWidth="1"/>
    <col min="10249" max="10249" width="21.140625" style="437" bestFit="1" customWidth="1"/>
    <col min="10250" max="10250" width="35.5703125" style="437" customWidth="1"/>
    <col min="10251" max="10251" width="16.7109375" style="437" customWidth="1"/>
    <col min="10252" max="10252" width="16.5703125" style="437" customWidth="1"/>
    <col min="10253" max="10253" width="15.85546875" style="437" customWidth="1"/>
    <col min="10254" max="10254" width="11.42578125" style="437" bestFit="1" customWidth="1"/>
    <col min="10255" max="10496" width="9.140625" style="437"/>
    <col min="10497" max="10497" width="3.42578125" style="437" customWidth="1"/>
    <col min="10498" max="10498" width="65.140625" style="437" customWidth="1"/>
    <col min="10499" max="10499" width="8.7109375" style="437" customWidth="1"/>
    <col min="10500" max="10500" width="9" style="437" customWidth="1"/>
    <col min="10501" max="10503" width="10.28515625" style="437" bestFit="1" customWidth="1"/>
    <col min="10504" max="10504" width="14.5703125" style="437" bestFit="1" customWidth="1"/>
    <col min="10505" max="10505" width="21.140625" style="437" bestFit="1" customWidth="1"/>
    <col min="10506" max="10506" width="35.5703125" style="437" customWidth="1"/>
    <col min="10507" max="10507" width="16.7109375" style="437" customWidth="1"/>
    <col min="10508" max="10508" width="16.5703125" style="437" customWidth="1"/>
    <col min="10509" max="10509" width="15.85546875" style="437" customWidth="1"/>
    <col min="10510" max="10510" width="11.42578125" style="437" bestFit="1" customWidth="1"/>
    <col min="10511" max="10752" width="9.140625" style="437"/>
    <col min="10753" max="10753" width="3.42578125" style="437" customWidth="1"/>
    <col min="10754" max="10754" width="65.140625" style="437" customWidth="1"/>
    <col min="10755" max="10755" width="8.7109375" style="437" customWidth="1"/>
    <col min="10756" max="10756" width="9" style="437" customWidth="1"/>
    <col min="10757" max="10759" width="10.28515625" style="437" bestFit="1" customWidth="1"/>
    <col min="10760" max="10760" width="14.5703125" style="437" bestFit="1" customWidth="1"/>
    <col min="10761" max="10761" width="21.140625" style="437" bestFit="1" customWidth="1"/>
    <col min="10762" max="10762" width="35.5703125" style="437" customWidth="1"/>
    <col min="10763" max="10763" width="16.7109375" style="437" customWidth="1"/>
    <col min="10764" max="10764" width="16.5703125" style="437" customWidth="1"/>
    <col min="10765" max="10765" width="15.85546875" style="437" customWidth="1"/>
    <col min="10766" max="10766" width="11.42578125" style="437" bestFit="1" customWidth="1"/>
    <col min="10767" max="11008" width="9.140625" style="437"/>
    <col min="11009" max="11009" width="3.42578125" style="437" customWidth="1"/>
    <col min="11010" max="11010" width="65.140625" style="437" customWidth="1"/>
    <col min="11011" max="11011" width="8.7109375" style="437" customWidth="1"/>
    <col min="11012" max="11012" width="9" style="437" customWidth="1"/>
    <col min="11013" max="11015" width="10.28515625" style="437" bestFit="1" customWidth="1"/>
    <col min="11016" max="11016" width="14.5703125" style="437" bestFit="1" customWidth="1"/>
    <col min="11017" max="11017" width="21.140625" style="437" bestFit="1" customWidth="1"/>
    <col min="11018" max="11018" width="35.5703125" style="437" customWidth="1"/>
    <col min="11019" max="11019" width="16.7109375" style="437" customWidth="1"/>
    <col min="11020" max="11020" width="16.5703125" style="437" customWidth="1"/>
    <col min="11021" max="11021" width="15.85546875" style="437" customWidth="1"/>
    <col min="11022" max="11022" width="11.42578125" style="437" bestFit="1" customWidth="1"/>
    <col min="11023" max="11264" width="9.140625" style="437"/>
    <col min="11265" max="11265" width="3.42578125" style="437" customWidth="1"/>
    <col min="11266" max="11266" width="65.140625" style="437" customWidth="1"/>
    <col min="11267" max="11267" width="8.7109375" style="437" customWidth="1"/>
    <col min="11268" max="11268" width="9" style="437" customWidth="1"/>
    <col min="11269" max="11271" width="10.28515625" style="437" bestFit="1" customWidth="1"/>
    <col min="11272" max="11272" width="14.5703125" style="437" bestFit="1" customWidth="1"/>
    <col min="11273" max="11273" width="21.140625" style="437" bestFit="1" customWidth="1"/>
    <col min="11274" max="11274" width="35.5703125" style="437" customWidth="1"/>
    <col min="11275" max="11275" width="16.7109375" style="437" customWidth="1"/>
    <col min="11276" max="11276" width="16.5703125" style="437" customWidth="1"/>
    <col min="11277" max="11277" width="15.85546875" style="437" customWidth="1"/>
    <col min="11278" max="11278" width="11.42578125" style="437" bestFit="1" customWidth="1"/>
    <col min="11279" max="11520" width="9.140625" style="437"/>
    <col min="11521" max="11521" width="3.42578125" style="437" customWidth="1"/>
    <col min="11522" max="11522" width="65.140625" style="437" customWidth="1"/>
    <col min="11523" max="11523" width="8.7109375" style="437" customWidth="1"/>
    <col min="11524" max="11524" width="9" style="437" customWidth="1"/>
    <col min="11525" max="11527" width="10.28515625" style="437" bestFit="1" customWidth="1"/>
    <col min="11528" max="11528" width="14.5703125" style="437" bestFit="1" customWidth="1"/>
    <col min="11529" max="11529" width="21.140625" style="437" bestFit="1" customWidth="1"/>
    <col min="11530" max="11530" width="35.5703125" style="437" customWidth="1"/>
    <col min="11531" max="11531" width="16.7109375" style="437" customWidth="1"/>
    <col min="11532" max="11532" width="16.5703125" style="437" customWidth="1"/>
    <col min="11533" max="11533" width="15.85546875" style="437" customWidth="1"/>
    <col min="11534" max="11534" width="11.42578125" style="437" bestFit="1" customWidth="1"/>
    <col min="11535" max="11776" width="9.140625" style="437"/>
    <col min="11777" max="11777" width="3.42578125" style="437" customWidth="1"/>
    <col min="11778" max="11778" width="65.140625" style="437" customWidth="1"/>
    <col min="11779" max="11779" width="8.7109375" style="437" customWidth="1"/>
    <col min="11780" max="11780" width="9" style="437" customWidth="1"/>
    <col min="11781" max="11783" width="10.28515625" style="437" bestFit="1" customWidth="1"/>
    <col min="11784" max="11784" width="14.5703125" style="437" bestFit="1" customWidth="1"/>
    <col min="11785" max="11785" width="21.140625" style="437" bestFit="1" customWidth="1"/>
    <col min="11786" max="11786" width="35.5703125" style="437" customWidth="1"/>
    <col min="11787" max="11787" width="16.7109375" style="437" customWidth="1"/>
    <col min="11788" max="11788" width="16.5703125" style="437" customWidth="1"/>
    <col min="11789" max="11789" width="15.85546875" style="437" customWidth="1"/>
    <col min="11790" max="11790" width="11.42578125" style="437" bestFit="1" customWidth="1"/>
    <col min="11791" max="12032" width="9.140625" style="437"/>
    <col min="12033" max="12033" width="3.42578125" style="437" customWidth="1"/>
    <col min="12034" max="12034" width="65.140625" style="437" customWidth="1"/>
    <col min="12035" max="12035" width="8.7109375" style="437" customWidth="1"/>
    <col min="12036" max="12036" width="9" style="437" customWidth="1"/>
    <col min="12037" max="12039" width="10.28515625" style="437" bestFit="1" customWidth="1"/>
    <col min="12040" max="12040" width="14.5703125" style="437" bestFit="1" customWidth="1"/>
    <col min="12041" max="12041" width="21.140625" style="437" bestFit="1" customWidth="1"/>
    <col min="12042" max="12042" width="35.5703125" style="437" customWidth="1"/>
    <col min="12043" max="12043" width="16.7109375" style="437" customWidth="1"/>
    <col min="12044" max="12044" width="16.5703125" style="437" customWidth="1"/>
    <col min="12045" max="12045" width="15.85546875" style="437" customWidth="1"/>
    <col min="12046" max="12046" width="11.42578125" style="437" bestFit="1" customWidth="1"/>
    <col min="12047" max="12288" width="9.140625" style="437"/>
    <col min="12289" max="12289" width="3.42578125" style="437" customWidth="1"/>
    <col min="12290" max="12290" width="65.140625" style="437" customWidth="1"/>
    <col min="12291" max="12291" width="8.7109375" style="437" customWidth="1"/>
    <col min="12292" max="12292" width="9" style="437" customWidth="1"/>
    <col min="12293" max="12295" width="10.28515625" style="437" bestFit="1" customWidth="1"/>
    <col min="12296" max="12296" width="14.5703125" style="437" bestFit="1" customWidth="1"/>
    <col min="12297" max="12297" width="21.140625" style="437" bestFit="1" customWidth="1"/>
    <col min="12298" max="12298" width="35.5703125" style="437" customWidth="1"/>
    <col min="12299" max="12299" width="16.7109375" style="437" customWidth="1"/>
    <col min="12300" max="12300" width="16.5703125" style="437" customWidth="1"/>
    <col min="12301" max="12301" width="15.85546875" style="437" customWidth="1"/>
    <col min="12302" max="12302" width="11.42578125" style="437" bestFit="1" customWidth="1"/>
    <col min="12303" max="12544" width="9.140625" style="437"/>
    <col min="12545" max="12545" width="3.42578125" style="437" customWidth="1"/>
    <col min="12546" max="12546" width="65.140625" style="437" customWidth="1"/>
    <col min="12547" max="12547" width="8.7109375" style="437" customWidth="1"/>
    <col min="12548" max="12548" width="9" style="437" customWidth="1"/>
    <col min="12549" max="12551" width="10.28515625" style="437" bestFit="1" customWidth="1"/>
    <col min="12552" max="12552" width="14.5703125" style="437" bestFit="1" customWidth="1"/>
    <col min="12553" max="12553" width="21.140625" style="437" bestFit="1" customWidth="1"/>
    <col min="12554" max="12554" width="35.5703125" style="437" customWidth="1"/>
    <col min="12555" max="12555" width="16.7109375" style="437" customWidth="1"/>
    <col min="12556" max="12556" width="16.5703125" style="437" customWidth="1"/>
    <col min="12557" max="12557" width="15.85546875" style="437" customWidth="1"/>
    <col min="12558" max="12558" width="11.42578125" style="437" bestFit="1" customWidth="1"/>
    <col min="12559" max="12800" width="9.140625" style="437"/>
    <col min="12801" max="12801" width="3.42578125" style="437" customWidth="1"/>
    <col min="12802" max="12802" width="65.140625" style="437" customWidth="1"/>
    <col min="12803" max="12803" width="8.7109375" style="437" customWidth="1"/>
    <col min="12804" max="12804" width="9" style="437" customWidth="1"/>
    <col min="12805" max="12807" width="10.28515625" style="437" bestFit="1" customWidth="1"/>
    <col min="12808" max="12808" width="14.5703125" style="437" bestFit="1" customWidth="1"/>
    <col min="12809" max="12809" width="21.140625" style="437" bestFit="1" customWidth="1"/>
    <col min="12810" max="12810" width="35.5703125" style="437" customWidth="1"/>
    <col min="12811" max="12811" width="16.7109375" style="437" customWidth="1"/>
    <col min="12812" max="12812" width="16.5703125" style="437" customWidth="1"/>
    <col min="12813" max="12813" width="15.85546875" style="437" customWidth="1"/>
    <col min="12814" max="12814" width="11.42578125" style="437" bestFit="1" customWidth="1"/>
    <col min="12815" max="13056" width="9.140625" style="437"/>
    <col min="13057" max="13057" width="3.42578125" style="437" customWidth="1"/>
    <col min="13058" max="13058" width="65.140625" style="437" customWidth="1"/>
    <col min="13059" max="13059" width="8.7109375" style="437" customWidth="1"/>
    <col min="13060" max="13060" width="9" style="437" customWidth="1"/>
    <col min="13061" max="13063" width="10.28515625" style="437" bestFit="1" customWidth="1"/>
    <col min="13064" max="13064" width="14.5703125" style="437" bestFit="1" customWidth="1"/>
    <col min="13065" max="13065" width="21.140625" style="437" bestFit="1" customWidth="1"/>
    <col min="13066" max="13066" width="35.5703125" style="437" customWidth="1"/>
    <col min="13067" max="13067" width="16.7109375" style="437" customWidth="1"/>
    <col min="13068" max="13068" width="16.5703125" style="437" customWidth="1"/>
    <col min="13069" max="13069" width="15.85546875" style="437" customWidth="1"/>
    <col min="13070" max="13070" width="11.42578125" style="437" bestFit="1" customWidth="1"/>
    <col min="13071" max="13312" width="9.140625" style="437"/>
    <col min="13313" max="13313" width="3.42578125" style="437" customWidth="1"/>
    <col min="13314" max="13314" width="65.140625" style="437" customWidth="1"/>
    <col min="13315" max="13315" width="8.7109375" style="437" customWidth="1"/>
    <col min="13316" max="13316" width="9" style="437" customWidth="1"/>
    <col min="13317" max="13319" width="10.28515625" style="437" bestFit="1" customWidth="1"/>
    <col min="13320" max="13320" width="14.5703125" style="437" bestFit="1" customWidth="1"/>
    <col min="13321" max="13321" width="21.140625" style="437" bestFit="1" customWidth="1"/>
    <col min="13322" max="13322" width="35.5703125" style="437" customWidth="1"/>
    <col min="13323" max="13323" width="16.7109375" style="437" customWidth="1"/>
    <col min="13324" max="13324" width="16.5703125" style="437" customWidth="1"/>
    <col min="13325" max="13325" width="15.85546875" style="437" customWidth="1"/>
    <col min="13326" max="13326" width="11.42578125" style="437" bestFit="1" customWidth="1"/>
    <col min="13327" max="13568" width="9.140625" style="437"/>
    <col min="13569" max="13569" width="3.42578125" style="437" customWidth="1"/>
    <col min="13570" max="13570" width="65.140625" style="437" customWidth="1"/>
    <col min="13571" max="13571" width="8.7109375" style="437" customWidth="1"/>
    <col min="13572" max="13572" width="9" style="437" customWidth="1"/>
    <col min="13573" max="13575" width="10.28515625" style="437" bestFit="1" customWidth="1"/>
    <col min="13576" max="13576" width="14.5703125" style="437" bestFit="1" customWidth="1"/>
    <col min="13577" max="13577" width="21.140625" style="437" bestFit="1" customWidth="1"/>
    <col min="13578" max="13578" width="35.5703125" style="437" customWidth="1"/>
    <col min="13579" max="13579" width="16.7109375" style="437" customWidth="1"/>
    <col min="13580" max="13580" width="16.5703125" style="437" customWidth="1"/>
    <col min="13581" max="13581" width="15.85546875" style="437" customWidth="1"/>
    <col min="13582" max="13582" width="11.42578125" style="437" bestFit="1" customWidth="1"/>
    <col min="13583" max="13824" width="9.140625" style="437"/>
    <col min="13825" max="13825" width="3.42578125" style="437" customWidth="1"/>
    <col min="13826" max="13826" width="65.140625" style="437" customWidth="1"/>
    <col min="13827" max="13827" width="8.7109375" style="437" customWidth="1"/>
    <col min="13828" max="13828" width="9" style="437" customWidth="1"/>
    <col min="13829" max="13831" width="10.28515625" style="437" bestFit="1" customWidth="1"/>
    <col min="13832" max="13832" width="14.5703125" style="437" bestFit="1" customWidth="1"/>
    <col min="13833" max="13833" width="21.140625" style="437" bestFit="1" customWidth="1"/>
    <col min="13834" max="13834" width="35.5703125" style="437" customWidth="1"/>
    <col min="13835" max="13835" width="16.7109375" style="437" customWidth="1"/>
    <col min="13836" max="13836" width="16.5703125" style="437" customWidth="1"/>
    <col min="13837" max="13837" width="15.85546875" style="437" customWidth="1"/>
    <col min="13838" max="13838" width="11.42578125" style="437" bestFit="1" customWidth="1"/>
    <col min="13839" max="14080" width="9.140625" style="437"/>
    <col min="14081" max="14081" width="3.42578125" style="437" customWidth="1"/>
    <col min="14082" max="14082" width="65.140625" style="437" customWidth="1"/>
    <col min="14083" max="14083" width="8.7109375" style="437" customWidth="1"/>
    <col min="14084" max="14084" width="9" style="437" customWidth="1"/>
    <col min="14085" max="14087" width="10.28515625" style="437" bestFit="1" customWidth="1"/>
    <col min="14088" max="14088" width="14.5703125" style="437" bestFit="1" customWidth="1"/>
    <col min="14089" max="14089" width="21.140625" style="437" bestFit="1" customWidth="1"/>
    <col min="14090" max="14090" width="35.5703125" style="437" customWidth="1"/>
    <col min="14091" max="14091" width="16.7109375" style="437" customWidth="1"/>
    <col min="14092" max="14092" width="16.5703125" style="437" customWidth="1"/>
    <col min="14093" max="14093" width="15.85546875" style="437" customWidth="1"/>
    <col min="14094" max="14094" width="11.42578125" style="437" bestFit="1" customWidth="1"/>
    <col min="14095" max="14336" width="9.140625" style="437"/>
    <col min="14337" max="14337" width="3.42578125" style="437" customWidth="1"/>
    <col min="14338" max="14338" width="65.140625" style="437" customWidth="1"/>
    <col min="14339" max="14339" width="8.7109375" style="437" customWidth="1"/>
    <col min="14340" max="14340" width="9" style="437" customWidth="1"/>
    <col min="14341" max="14343" width="10.28515625" style="437" bestFit="1" customWidth="1"/>
    <col min="14344" max="14344" width="14.5703125" style="437" bestFit="1" customWidth="1"/>
    <col min="14345" max="14345" width="21.140625" style="437" bestFit="1" customWidth="1"/>
    <col min="14346" max="14346" width="35.5703125" style="437" customWidth="1"/>
    <col min="14347" max="14347" width="16.7109375" style="437" customWidth="1"/>
    <col min="14348" max="14348" width="16.5703125" style="437" customWidth="1"/>
    <col min="14349" max="14349" width="15.85546875" style="437" customWidth="1"/>
    <col min="14350" max="14350" width="11.42578125" style="437" bestFit="1" customWidth="1"/>
    <col min="14351" max="14592" width="9.140625" style="437"/>
    <col min="14593" max="14593" width="3.42578125" style="437" customWidth="1"/>
    <col min="14594" max="14594" width="65.140625" style="437" customWidth="1"/>
    <col min="14595" max="14595" width="8.7109375" style="437" customWidth="1"/>
    <col min="14596" max="14596" width="9" style="437" customWidth="1"/>
    <col min="14597" max="14599" width="10.28515625" style="437" bestFit="1" customWidth="1"/>
    <col min="14600" max="14600" width="14.5703125" style="437" bestFit="1" customWidth="1"/>
    <col min="14601" max="14601" width="21.140625" style="437" bestFit="1" customWidth="1"/>
    <col min="14602" max="14602" width="35.5703125" style="437" customWidth="1"/>
    <col min="14603" max="14603" width="16.7109375" style="437" customWidth="1"/>
    <col min="14604" max="14604" width="16.5703125" style="437" customWidth="1"/>
    <col min="14605" max="14605" width="15.85546875" style="437" customWidth="1"/>
    <col min="14606" max="14606" width="11.42578125" style="437" bestFit="1" customWidth="1"/>
    <col min="14607" max="14848" width="9.140625" style="437"/>
    <col min="14849" max="14849" width="3.42578125" style="437" customWidth="1"/>
    <col min="14850" max="14850" width="65.140625" style="437" customWidth="1"/>
    <col min="14851" max="14851" width="8.7109375" style="437" customWidth="1"/>
    <col min="14852" max="14852" width="9" style="437" customWidth="1"/>
    <col min="14853" max="14855" width="10.28515625" style="437" bestFit="1" customWidth="1"/>
    <col min="14856" max="14856" width="14.5703125" style="437" bestFit="1" customWidth="1"/>
    <col min="14857" max="14857" width="21.140625" style="437" bestFit="1" customWidth="1"/>
    <col min="14858" max="14858" width="35.5703125" style="437" customWidth="1"/>
    <col min="14859" max="14859" width="16.7109375" style="437" customWidth="1"/>
    <col min="14860" max="14860" width="16.5703125" style="437" customWidth="1"/>
    <col min="14861" max="14861" width="15.85546875" style="437" customWidth="1"/>
    <col min="14862" max="14862" width="11.42578125" style="437" bestFit="1" customWidth="1"/>
    <col min="14863" max="15104" width="9.140625" style="437"/>
    <col min="15105" max="15105" width="3.42578125" style="437" customWidth="1"/>
    <col min="15106" max="15106" width="65.140625" style="437" customWidth="1"/>
    <col min="15107" max="15107" width="8.7109375" style="437" customWidth="1"/>
    <col min="15108" max="15108" width="9" style="437" customWidth="1"/>
    <col min="15109" max="15111" width="10.28515625" style="437" bestFit="1" customWidth="1"/>
    <col min="15112" max="15112" width="14.5703125" style="437" bestFit="1" customWidth="1"/>
    <col min="15113" max="15113" width="21.140625" style="437" bestFit="1" customWidth="1"/>
    <col min="15114" max="15114" width="35.5703125" style="437" customWidth="1"/>
    <col min="15115" max="15115" width="16.7109375" style="437" customWidth="1"/>
    <col min="15116" max="15116" width="16.5703125" style="437" customWidth="1"/>
    <col min="15117" max="15117" width="15.85546875" style="437" customWidth="1"/>
    <col min="15118" max="15118" width="11.42578125" style="437" bestFit="1" customWidth="1"/>
    <col min="15119" max="15360" width="9.140625" style="437"/>
    <col min="15361" max="15361" width="3.42578125" style="437" customWidth="1"/>
    <col min="15362" max="15362" width="65.140625" style="437" customWidth="1"/>
    <col min="15363" max="15363" width="8.7109375" style="437" customWidth="1"/>
    <col min="15364" max="15364" width="9" style="437" customWidth="1"/>
    <col min="15365" max="15367" width="10.28515625" style="437" bestFit="1" customWidth="1"/>
    <col min="15368" max="15368" width="14.5703125" style="437" bestFit="1" customWidth="1"/>
    <col min="15369" max="15369" width="21.140625" style="437" bestFit="1" customWidth="1"/>
    <col min="15370" max="15370" width="35.5703125" style="437" customWidth="1"/>
    <col min="15371" max="15371" width="16.7109375" style="437" customWidth="1"/>
    <col min="15372" max="15372" width="16.5703125" style="437" customWidth="1"/>
    <col min="15373" max="15373" width="15.85546875" style="437" customWidth="1"/>
    <col min="15374" max="15374" width="11.42578125" style="437" bestFit="1" customWidth="1"/>
    <col min="15375" max="15616" width="9.140625" style="437"/>
    <col min="15617" max="15617" width="3.42578125" style="437" customWidth="1"/>
    <col min="15618" max="15618" width="65.140625" style="437" customWidth="1"/>
    <col min="15619" max="15619" width="8.7109375" style="437" customWidth="1"/>
    <col min="15620" max="15620" width="9" style="437" customWidth="1"/>
    <col min="15621" max="15623" width="10.28515625" style="437" bestFit="1" customWidth="1"/>
    <col min="15624" max="15624" width="14.5703125" style="437" bestFit="1" customWidth="1"/>
    <col min="15625" max="15625" width="21.140625" style="437" bestFit="1" customWidth="1"/>
    <col min="15626" max="15626" width="35.5703125" style="437" customWidth="1"/>
    <col min="15627" max="15627" width="16.7109375" style="437" customWidth="1"/>
    <col min="15628" max="15628" width="16.5703125" style="437" customWidth="1"/>
    <col min="15629" max="15629" width="15.85546875" style="437" customWidth="1"/>
    <col min="15630" max="15630" width="11.42578125" style="437" bestFit="1" customWidth="1"/>
    <col min="15631" max="15872" width="9.140625" style="437"/>
    <col min="15873" max="15873" width="3.42578125" style="437" customWidth="1"/>
    <col min="15874" max="15874" width="65.140625" style="437" customWidth="1"/>
    <col min="15875" max="15875" width="8.7109375" style="437" customWidth="1"/>
    <col min="15876" max="15876" width="9" style="437" customWidth="1"/>
    <col min="15877" max="15879" width="10.28515625" style="437" bestFit="1" customWidth="1"/>
    <col min="15880" max="15880" width="14.5703125" style="437" bestFit="1" customWidth="1"/>
    <col min="15881" max="15881" width="21.140625" style="437" bestFit="1" customWidth="1"/>
    <col min="15882" max="15882" width="35.5703125" style="437" customWidth="1"/>
    <col min="15883" max="15883" width="16.7109375" style="437" customWidth="1"/>
    <col min="15884" max="15884" width="16.5703125" style="437" customWidth="1"/>
    <col min="15885" max="15885" width="15.85546875" style="437" customWidth="1"/>
    <col min="15886" max="15886" width="11.42578125" style="437" bestFit="1" customWidth="1"/>
    <col min="15887" max="16128" width="9.140625" style="437"/>
    <col min="16129" max="16129" width="3.42578125" style="437" customWidth="1"/>
    <col min="16130" max="16130" width="65.140625" style="437" customWidth="1"/>
    <col min="16131" max="16131" width="8.7109375" style="437" customWidth="1"/>
    <col min="16132" max="16132" width="9" style="437" customWidth="1"/>
    <col min="16133" max="16135" width="10.28515625" style="437" bestFit="1" customWidth="1"/>
    <col min="16136" max="16136" width="14.5703125" style="437" bestFit="1" customWidth="1"/>
    <col min="16137" max="16137" width="21.140625" style="437" bestFit="1" customWidth="1"/>
    <col min="16138" max="16138" width="35.5703125" style="437" customWidth="1"/>
    <col min="16139" max="16139" width="16.7109375" style="437" customWidth="1"/>
    <col min="16140" max="16140" width="16.5703125" style="437" customWidth="1"/>
    <col min="16141" max="16141" width="15.85546875" style="437" customWidth="1"/>
    <col min="16142" max="16142" width="11.42578125" style="437" bestFit="1" customWidth="1"/>
    <col min="16143" max="16384" width="9.140625" style="437"/>
  </cols>
  <sheetData>
    <row r="1" spans="1:13" ht="45.6" customHeight="1">
      <c r="G1" s="1022" t="s">
        <v>477</v>
      </c>
      <c r="H1" s="1022"/>
      <c r="I1" s="1022"/>
      <c r="J1" s="1022"/>
    </row>
    <row r="3" spans="1:13" ht="28.9" customHeight="1">
      <c r="I3" s="1022" t="s">
        <v>478</v>
      </c>
      <c r="J3" s="1022"/>
    </row>
    <row r="4" spans="1:13">
      <c r="A4" s="438"/>
      <c r="I4" s="1022"/>
      <c r="J4" s="1022"/>
    </row>
    <row r="5" spans="1:13">
      <c r="A5" s="438"/>
      <c r="I5" s="1022"/>
      <c r="J5" s="1022"/>
    </row>
    <row r="6" spans="1:13" ht="15.75" thickBot="1">
      <c r="A6" s="1023"/>
      <c r="B6" s="1023"/>
      <c r="C6" s="1023"/>
      <c r="D6" s="1023"/>
      <c r="E6" s="1023"/>
      <c r="F6" s="1023"/>
      <c r="G6" s="1023"/>
      <c r="H6" s="1023"/>
      <c r="I6" s="1023"/>
      <c r="J6" s="1023"/>
    </row>
    <row r="7" spans="1:13">
      <c r="A7" s="1024" t="s">
        <v>479</v>
      </c>
      <c r="B7" s="1025"/>
      <c r="C7" s="1025"/>
      <c r="D7" s="1025"/>
      <c r="E7" s="1025"/>
      <c r="F7" s="1025"/>
      <c r="G7" s="1025"/>
      <c r="H7" s="1025"/>
      <c r="I7" s="1025"/>
      <c r="J7" s="1025"/>
      <c r="K7" s="1020" t="s">
        <v>302</v>
      </c>
      <c r="L7" s="1020"/>
      <c r="M7" s="1027" t="s">
        <v>303</v>
      </c>
    </row>
    <row r="8" spans="1:13" ht="32.25" customHeight="1" thickBot="1">
      <c r="A8" s="1028" t="s">
        <v>425</v>
      </c>
      <c r="B8" s="1030" t="s">
        <v>480</v>
      </c>
      <c r="C8" s="1030" t="s">
        <v>481</v>
      </c>
      <c r="D8" s="1030" t="s">
        <v>482</v>
      </c>
      <c r="E8" s="1032" t="s">
        <v>172</v>
      </c>
      <c r="F8" s="1033"/>
      <c r="G8" s="1032" t="s">
        <v>173</v>
      </c>
      <c r="H8" s="1033"/>
      <c r="I8" s="1034" t="s">
        <v>431</v>
      </c>
      <c r="J8" s="1036" t="s">
        <v>304</v>
      </c>
      <c r="K8" s="1020"/>
      <c r="L8" s="1020"/>
      <c r="M8" s="1027"/>
    </row>
    <row r="9" spans="1:13" ht="26.25" customHeight="1" thickBot="1">
      <c r="A9" s="1029"/>
      <c r="B9" s="1031"/>
      <c r="C9" s="1031"/>
      <c r="D9" s="1031"/>
      <c r="E9" s="440" t="s">
        <v>175</v>
      </c>
      <c r="F9" s="441" t="s">
        <v>176</v>
      </c>
      <c r="G9" s="442" t="s">
        <v>483</v>
      </c>
      <c r="H9" s="442" t="s">
        <v>176</v>
      </c>
      <c r="I9" s="1035"/>
      <c r="J9" s="1037"/>
      <c r="K9" s="1020"/>
      <c r="L9" s="1020"/>
      <c r="M9" s="1027"/>
    </row>
    <row r="10" spans="1:13" s="450" customFormat="1" ht="118.5" customHeight="1">
      <c r="A10" s="443">
        <v>1</v>
      </c>
      <c r="B10" s="444" t="s">
        <v>484</v>
      </c>
      <c r="C10" s="445" t="s">
        <v>153</v>
      </c>
      <c r="D10" s="445">
        <v>2</v>
      </c>
      <c r="E10" s="446">
        <v>150000</v>
      </c>
      <c r="F10" s="446">
        <f t="shared" ref="F10:F40" si="0">D10*E10</f>
        <v>300000</v>
      </c>
      <c r="G10" s="446">
        <v>0</v>
      </c>
      <c r="H10" s="446">
        <f t="shared" ref="H10:H40" si="1">D10*G10</f>
        <v>0</v>
      </c>
      <c r="I10" s="446">
        <f t="shared" ref="I10:I40" si="2">F10+H10</f>
        <v>300000</v>
      </c>
      <c r="J10" s="447" t="s">
        <v>485</v>
      </c>
      <c r="K10" s="448">
        <v>2</v>
      </c>
      <c r="L10" s="449"/>
      <c r="M10" s="449">
        <f>D10-K10-L10</f>
        <v>0</v>
      </c>
    </row>
    <row r="11" spans="1:13" s="450" customFormat="1" ht="31.5" customHeight="1">
      <c r="A11" s="451">
        <v>2</v>
      </c>
      <c r="B11" s="452" t="s">
        <v>486</v>
      </c>
      <c r="C11" s="453" t="s">
        <v>153</v>
      </c>
      <c r="D11" s="453">
        <v>2</v>
      </c>
      <c r="E11" s="454">
        <v>5000</v>
      </c>
      <c r="F11" s="454">
        <f t="shared" si="0"/>
        <v>10000</v>
      </c>
      <c r="G11" s="454">
        <v>0</v>
      </c>
      <c r="H11" s="454">
        <f t="shared" si="1"/>
        <v>0</v>
      </c>
      <c r="I11" s="454">
        <f t="shared" si="2"/>
        <v>10000</v>
      </c>
      <c r="J11" s="455" t="s">
        <v>487</v>
      </c>
      <c r="K11" s="448"/>
      <c r="L11" s="449"/>
      <c r="M11" s="449">
        <f t="shared" ref="M11:M40" si="3">D11-K11-L11</f>
        <v>2</v>
      </c>
    </row>
    <row r="12" spans="1:13" s="450" customFormat="1" ht="74.45" customHeight="1">
      <c r="A12" s="451">
        <v>3</v>
      </c>
      <c r="B12" s="456" t="s">
        <v>488</v>
      </c>
      <c r="C12" s="453" t="s">
        <v>153</v>
      </c>
      <c r="D12" s="453">
        <v>2</v>
      </c>
      <c r="E12" s="454">
        <v>62000</v>
      </c>
      <c r="F12" s="454">
        <f t="shared" si="0"/>
        <v>124000</v>
      </c>
      <c r="G12" s="454">
        <v>0</v>
      </c>
      <c r="H12" s="454">
        <f t="shared" si="1"/>
        <v>0</v>
      </c>
      <c r="I12" s="454">
        <f t="shared" si="2"/>
        <v>124000</v>
      </c>
      <c r="J12" s="457" t="s">
        <v>489</v>
      </c>
      <c r="K12" s="448">
        <v>2</v>
      </c>
      <c r="L12" s="448"/>
      <c r="M12" s="449">
        <f t="shared" si="3"/>
        <v>0</v>
      </c>
    </row>
    <row r="13" spans="1:13" s="450" customFormat="1" ht="51.75" customHeight="1">
      <c r="A13" s="451">
        <v>4</v>
      </c>
      <c r="B13" s="452" t="s">
        <v>490</v>
      </c>
      <c r="C13" s="453" t="s">
        <v>153</v>
      </c>
      <c r="D13" s="453">
        <v>2</v>
      </c>
      <c r="E13" s="454">
        <f>11800+17700</f>
        <v>29500</v>
      </c>
      <c r="F13" s="454">
        <f t="shared" si="0"/>
        <v>59000</v>
      </c>
      <c r="G13" s="454">
        <v>0</v>
      </c>
      <c r="H13" s="454">
        <f t="shared" si="1"/>
        <v>0</v>
      </c>
      <c r="I13" s="454">
        <f t="shared" si="2"/>
        <v>59000</v>
      </c>
      <c r="J13" s="458"/>
      <c r="K13" s="448"/>
      <c r="L13" s="448"/>
      <c r="M13" s="449">
        <f t="shared" si="3"/>
        <v>2</v>
      </c>
    </row>
    <row r="14" spans="1:13" ht="30.75" customHeight="1">
      <c r="A14" s="459">
        <v>5</v>
      </c>
      <c r="B14" s="460" t="s">
        <v>288</v>
      </c>
      <c r="C14" s="461" t="s">
        <v>153</v>
      </c>
      <c r="D14" s="462">
        <v>2</v>
      </c>
      <c r="E14" s="463">
        <v>14400</v>
      </c>
      <c r="F14" s="464">
        <f t="shared" si="0"/>
        <v>28800</v>
      </c>
      <c r="G14" s="463">
        <v>21600</v>
      </c>
      <c r="H14" s="464">
        <f t="shared" si="1"/>
        <v>43200</v>
      </c>
      <c r="I14" s="464">
        <f t="shared" si="2"/>
        <v>72000</v>
      </c>
      <c r="J14" s="465"/>
      <c r="K14" s="466"/>
      <c r="L14" s="466"/>
      <c r="M14" s="449">
        <f t="shared" si="3"/>
        <v>2</v>
      </c>
    </row>
    <row r="15" spans="1:13" ht="30">
      <c r="A15" s="459">
        <v>6</v>
      </c>
      <c r="B15" s="460" t="s">
        <v>289</v>
      </c>
      <c r="C15" s="461" t="s">
        <v>305</v>
      </c>
      <c r="D15" s="461">
        <v>86</v>
      </c>
      <c r="E15" s="463">
        <v>2100</v>
      </c>
      <c r="F15" s="464">
        <f t="shared" si="0"/>
        <v>180600</v>
      </c>
      <c r="G15" s="463">
        <v>3150</v>
      </c>
      <c r="H15" s="464">
        <f t="shared" si="1"/>
        <v>270900</v>
      </c>
      <c r="I15" s="464">
        <f t="shared" si="2"/>
        <v>451500</v>
      </c>
      <c r="J15" s="467"/>
      <c r="K15" s="466"/>
      <c r="L15" s="466"/>
      <c r="M15" s="449">
        <f t="shared" si="3"/>
        <v>86</v>
      </c>
    </row>
    <row r="16" spans="1:13" ht="29.25" customHeight="1">
      <c r="A16" s="459">
        <v>7</v>
      </c>
      <c r="B16" s="468" t="s">
        <v>290</v>
      </c>
      <c r="C16" s="461" t="s">
        <v>305</v>
      </c>
      <c r="D16" s="469">
        <v>132</v>
      </c>
      <c r="E16" s="463">
        <v>1900</v>
      </c>
      <c r="F16" s="464">
        <f t="shared" si="0"/>
        <v>250800</v>
      </c>
      <c r="G16" s="463">
        <v>2850</v>
      </c>
      <c r="H16" s="464">
        <f t="shared" si="1"/>
        <v>376200</v>
      </c>
      <c r="I16" s="464">
        <f t="shared" si="2"/>
        <v>627000</v>
      </c>
      <c r="J16" s="467"/>
      <c r="K16" s="466"/>
      <c r="L16" s="466"/>
      <c r="M16" s="449">
        <f t="shared" si="3"/>
        <v>132</v>
      </c>
    </row>
    <row r="17" spans="1:13" ht="24.75" customHeight="1">
      <c r="A17" s="459">
        <v>8</v>
      </c>
      <c r="B17" s="470" t="s">
        <v>491</v>
      </c>
      <c r="C17" s="461" t="s">
        <v>153</v>
      </c>
      <c r="D17" s="471">
        <v>141</v>
      </c>
      <c r="E17" s="463">
        <v>1500</v>
      </c>
      <c r="F17" s="464">
        <f t="shared" si="0"/>
        <v>211500</v>
      </c>
      <c r="G17" s="463">
        <v>2250</v>
      </c>
      <c r="H17" s="464">
        <f t="shared" si="1"/>
        <v>317250</v>
      </c>
      <c r="I17" s="464">
        <f t="shared" si="2"/>
        <v>528750</v>
      </c>
      <c r="J17" s="465"/>
      <c r="K17" s="466"/>
      <c r="L17" s="466"/>
      <c r="M17" s="449">
        <f t="shared" si="3"/>
        <v>141</v>
      </c>
    </row>
    <row r="18" spans="1:13" ht="30">
      <c r="A18" s="459">
        <v>9</v>
      </c>
      <c r="B18" s="460" t="s">
        <v>492</v>
      </c>
      <c r="C18" s="461" t="s">
        <v>153</v>
      </c>
      <c r="D18" s="461">
        <v>14</v>
      </c>
      <c r="E18" s="463">
        <v>3000</v>
      </c>
      <c r="F18" s="464">
        <f t="shared" si="0"/>
        <v>42000</v>
      </c>
      <c r="G18" s="463">
        <v>4500</v>
      </c>
      <c r="H18" s="464">
        <f t="shared" si="1"/>
        <v>63000</v>
      </c>
      <c r="I18" s="464">
        <f t="shared" si="2"/>
        <v>105000</v>
      </c>
      <c r="J18" s="467"/>
      <c r="K18" s="466"/>
      <c r="L18" s="466"/>
      <c r="M18" s="449">
        <f t="shared" si="3"/>
        <v>14</v>
      </c>
    </row>
    <row r="19" spans="1:13" ht="30">
      <c r="A19" s="459">
        <v>10</v>
      </c>
      <c r="B19" s="460" t="s">
        <v>493</v>
      </c>
      <c r="C19" s="461" t="s">
        <v>153</v>
      </c>
      <c r="D19" s="461">
        <v>94</v>
      </c>
      <c r="E19" s="463">
        <v>1060</v>
      </c>
      <c r="F19" s="464">
        <f t="shared" si="0"/>
        <v>99640</v>
      </c>
      <c r="G19" s="463">
        <v>1590</v>
      </c>
      <c r="H19" s="464">
        <f t="shared" si="1"/>
        <v>149460</v>
      </c>
      <c r="I19" s="464">
        <f t="shared" si="2"/>
        <v>249100</v>
      </c>
      <c r="J19" s="467"/>
      <c r="K19" s="466"/>
      <c r="L19" s="466"/>
      <c r="M19" s="449">
        <f t="shared" si="3"/>
        <v>94</v>
      </c>
    </row>
    <row r="20" spans="1:13" ht="27" customHeight="1">
      <c r="A20" s="459">
        <v>11</v>
      </c>
      <c r="B20" s="470" t="s">
        <v>494</v>
      </c>
      <c r="C20" s="461" t="s">
        <v>153</v>
      </c>
      <c r="D20" s="471">
        <v>47</v>
      </c>
      <c r="E20" s="463">
        <v>6200</v>
      </c>
      <c r="F20" s="464">
        <f t="shared" si="0"/>
        <v>291400</v>
      </c>
      <c r="G20" s="463">
        <v>9300</v>
      </c>
      <c r="H20" s="464">
        <f t="shared" si="1"/>
        <v>437100</v>
      </c>
      <c r="I20" s="464">
        <f t="shared" si="2"/>
        <v>728500</v>
      </c>
      <c r="J20" s="465"/>
      <c r="K20" s="466"/>
      <c r="L20" s="466"/>
      <c r="M20" s="449">
        <f t="shared" si="3"/>
        <v>47</v>
      </c>
    </row>
    <row r="21" spans="1:13" ht="15.6" customHeight="1">
      <c r="A21" s="459">
        <v>12</v>
      </c>
      <c r="B21" s="460" t="s">
        <v>306</v>
      </c>
      <c r="C21" s="461" t="s">
        <v>153</v>
      </c>
      <c r="D21" s="461">
        <v>94</v>
      </c>
      <c r="E21" s="463">
        <v>220</v>
      </c>
      <c r="F21" s="464">
        <f t="shared" si="0"/>
        <v>20680</v>
      </c>
      <c r="G21" s="463">
        <v>330</v>
      </c>
      <c r="H21" s="464">
        <f t="shared" si="1"/>
        <v>31020</v>
      </c>
      <c r="I21" s="464">
        <f t="shared" si="2"/>
        <v>51700</v>
      </c>
      <c r="J21" s="467"/>
      <c r="K21" s="466"/>
      <c r="L21" s="466"/>
      <c r="M21" s="449">
        <f t="shared" si="3"/>
        <v>94</v>
      </c>
    </row>
    <row r="22" spans="1:13" ht="30">
      <c r="A22" s="459">
        <v>13</v>
      </c>
      <c r="B22" s="460" t="s">
        <v>293</v>
      </c>
      <c r="C22" s="461" t="s">
        <v>153</v>
      </c>
      <c r="D22" s="461">
        <v>40</v>
      </c>
      <c r="E22" s="463">
        <v>300</v>
      </c>
      <c r="F22" s="464">
        <f t="shared" si="0"/>
        <v>12000</v>
      </c>
      <c r="G22" s="463">
        <v>450</v>
      </c>
      <c r="H22" s="464">
        <f t="shared" si="1"/>
        <v>18000</v>
      </c>
      <c r="I22" s="464">
        <f t="shared" si="2"/>
        <v>30000</v>
      </c>
      <c r="J22" s="467"/>
      <c r="K22" s="466"/>
      <c r="L22" s="466"/>
      <c r="M22" s="449">
        <f t="shared" si="3"/>
        <v>40</v>
      </c>
    </row>
    <row r="23" spans="1:13" ht="27.75" customHeight="1">
      <c r="A23" s="459">
        <v>14</v>
      </c>
      <c r="B23" s="470" t="s">
        <v>307</v>
      </c>
      <c r="C23" s="461" t="s">
        <v>153</v>
      </c>
      <c r="D23" s="471">
        <v>94</v>
      </c>
      <c r="E23" s="463">
        <v>260</v>
      </c>
      <c r="F23" s="464">
        <f t="shared" si="0"/>
        <v>24440</v>
      </c>
      <c r="G23" s="463">
        <v>390</v>
      </c>
      <c r="H23" s="464">
        <f t="shared" si="1"/>
        <v>36660</v>
      </c>
      <c r="I23" s="464">
        <f t="shared" si="2"/>
        <v>61100</v>
      </c>
      <c r="J23" s="465"/>
      <c r="K23" s="466"/>
      <c r="L23" s="466"/>
      <c r="M23" s="449">
        <f t="shared" si="3"/>
        <v>94</v>
      </c>
    </row>
    <row r="24" spans="1:13" s="473" customFormat="1" ht="30">
      <c r="A24" s="459">
        <v>15</v>
      </c>
      <c r="B24" s="460" t="s">
        <v>294</v>
      </c>
      <c r="C24" s="461" t="s">
        <v>153</v>
      </c>
      <c r="D24" s="461">
        <v>7</v>
      </c>
      <c r="E24" s="463">
        <v>340</v>
      </c>
      <c r="F24" s="464">
        <f t="shared" si="0"/>
        <v>2380</v>
      </c>
      <c r="G24" s="463">
        <v>510</v>
      </c>
      <c r="H24" s="464">
        <f t="shared" si="1"/>
        <v>3570</v>
      </c>
      <c r="I24" s="464">
        <f t="shared" si="2"/>
        <v>5950</v>
      </c>
      <c r="J24" s="467"/>
      <c r="K24" s="472"/>
      <c r="L24" s="472"/>
      <c r="M24" s="449">
        <f t="shared" si="3"/>
        <v>7</v>
      </c>
    </row>
    <row r="25" spans="1:13" s="473" customFormat="1" ht="30">
      <c r="A25" s="459">
        <v>16</v>
      </c>
      <c r="B25" s="460" t="s">
        <v>296</v>
      </c>
      <c r="C25" s="461" t="s">
        <v>153</v>
      </c>
      <c r="D25" s="461">
        <v>32</v>
      </c>
      <c r="E25" s="463">
        <v>700</v>
      </c>
      <c r="F25" s="464">
        <f t="shared" si="0"/>
        <v>22400</v>
      </c>
      <c r="G25" s="463">
        <v>1050</v>
      </c>
      <c r="H25" s="464">
        <f t="shared" si="1"/>
        <v>33600</v>
      </c>
      <c r="I25" s="464">
        <f t="shared" si="2"/>
        <v>56000</v>
      </c>
      <c r="J25" s="467"/>
      <c r="K25" s="472"/>
      <c r="L25" s="472"/>
      <c r="M25" s="449">
        <f t="shared" si="3"/>
        <v>32</v>
      </c>
    </row>
    <row r="26" spans="1:13" s="473" customFormat="1" ht="27.75" customHeight="1">
      <c r="A26" s="459">
        <v>17</v>
      </c>
      <c r="B26" s="470" t="s">
        <v>495</v>
      </c>
      <c r="C26" s="461" t="s">
        <v>153</v>
      </c>
      <c r="D26" s="471">
        <v>188</v>
      </c>
      <c r="E26" s="463">
        <v>540</v>
      </c>
      <c r="F26" s="464">
        <f t="shared" si="0"/>
        <v>101520</v>
      </c>
      <c r="G26" s="463">
        <v>810</v>
      </c>
      <c r="H26" s="464">
        <f t="shared" si="1"/>
        <v>152280</v>
      </c>
      <c r="I26" s="464">
        <f t="shared" si="2"/>
        <v>253800</v>
      </c>
      <c r="J26" s="465"/>
      <c r="K26" s="472"/>
      <c r="L26" s="472"/>
      <c r="M26" s="449">
        <f t="shared" si="3"/>
        <v>188</v>
      </c>
    </row>
    <row r="27" spans="1:13" s="473" customFormat="1" ht="30">
      <c r="A27" s="459">
        <v>18</v>
      </c>
      <c r="B27" s="460" t="s">
        <v>496</v>
      </c>
      <c r="C27" s="461" t="s">
        <v>153</v>
      </c>
      <c r="D27" s="461">
        <v>4</v>
      </c>
      <c r="E27" s="463">
        <v>800</v>
      </c>
      <c r="F27" s="464">
        <f t="shared" si="0"/>
        <v>3200</v>
      </c>
      <c r="G27" s="463">
        <v>1200</v>
      </c>
      <c r="H27" s="464">
        <f t="shared" si="1"/>
        <v>4800</v>
      </c>
      <c r="I27" s="464">
        <f t="shared" si="2"/>
        <v>8000</v>
      </c>
      <c r="J27" s="467"/>
      <c r="K27" s="472"/>
      <c r="L27" s="472"/>
      <c r="M27" s="449">
        <f t="shared" si="3"/>
        <v>4</v>
      </c>
    </row>
    <row r="28" spans="1:13" s="473" customFormat="1">
      <c r="A28" s="459">
        <v>19</v>
      </c>
      <c r="B28" s="460" t="s">
        <v>497</v>
      </c>
      <c r="C28" s="461" t="s">
        <v>153</v>
      </c>
      <c r="D28" s="461">
        <v>2</v>
      </c>
      <c r="E28" s="463">
        <v>1600</v>
      </c>
      <c r="F28" s="464">
        <f t="shared" si="0"/>
        <v>3200</v>
      </c>
      <c r="G28" s="463">
        <v>2400</v>
      </c>
      <c r="H28" s="464">
        <f t="shared" si="1"/>
        <v>4800</v>
      </c>
      <c r="I28" s="464">
        <f t="shared" si="2"/>
        <v>8000</v>
      </c>
      <c r="J28" s="467"/>
      <c r="K28" s="472"/>
      <c r="L28" s="472"/>
      <c r="M28" s="449">
        <f t="shared" si="3"/>
        <v>2</v>
      </c>
    </row>
    <row r="29" spans="1:13" s="473" customFormat="1" ht="28.5" customHeight="1">
      <c r="A29" s="459">
        <v>20</v>
      </c>
      <c r="B29" s="470" t="s">
        <v>308</v>
      </c>
      <c r="C29" s="461" t="s">
        <v>498</v>
      </c>
      <c r="D29" s="471">
        <v>0.33</v>
      </c>
      <c r="E29" s="463">
        <v>77687.272727272706</v>
      </c>
      <c r="F29" s="464">
        <f t="shared" si="0"/>
        <v>25636.799999999996</v>
      </c>
      <c r="G29" s="463">
        <v>116530.909090909</v>
      </c>
      <c r="H29" s="464">
        <f t="shared" si="1"/>
        <v>38455.199999999975</v>
      </c>
      <c r="I29" s="464">
        <f t="shared" si="2"/>
        <v>64091.999999999971</v>
      </c>
      <c r="J29" s="465"/>
      <c r="K29" s="472"/>
      <c r="L29" s="472"/>
      <c r="M29" s="449">
        <f t="shared" si="3"/>
        <v>0.33</v>
      </c>
    </row>
    <row r="30" spans="1:13" s="473" customFormat="1">
      <c r="A30" s="459">
        <v>21</v>
      </c>
      <c r="B30" s="460" t="s">
        <v>309</v>
      </c>
      <c r="C30" s="461" t="s">
        <v>305</v>
      </c>
      <c r="D30" s="461">
        <v>0.6</v>
      </c>
      <c r="E30" s="463">
        <v>2000</v>
      </c>
      <c r="F30" s="464">
        <f t="shared" si="0"/>
        <v>1200</v>
      </c>
      <c r="G30" s="463">
        <v>3000</v>
      </c>
      <c r="H30" s="464">
        <f t="shared" si="1"/>
        <v>1800</v>
      </c>
      <c r="I30" s="464">
        <f t="shared" si="2"/>
        <v>3000</v>
      </c>
      <c r="J30" s="467"/>
      <c r="K30" s="472"/>
      <c r="L30" s="472"/>
      <c r="M30" s="449">
        <f t="shared" si="3"/>
        <v>0.6</v>
      </c>
    </row>
    <row r="31" spans="1:13" s="473" customFormat="1">
      <c r="A31" s="459">
        <v>22</v>
      </c>
      <c r="B31" s="474" t="s">
        <v>310</v>
      </c>
      <c r="C31" s="462" t="s">
        <v>153</v>
      </c>
      <c r="D31" s="462">
        <v>2</v>
      </c>
      <c r="E31" s="463">
        <v>5000</v>
      </c>
      <c r="F31" s="464">
        <f t="shared" si="0"/>
        <v>10000</v>
      </c>
      <c r="G31" s="463">
        <v>7500</v>
      </c>
      <c r="H31" s="464">
        <f t="shared" si="1"/>
        <v>15000</v>
      </c>
      <c r="I31" s="464">
        <f t="shared" si="2"/>
        <v>25000</v>
      </c>
      <c r="J31" s="467"/>
      <c r="K31" s="472"/>
      <c r="L31" s="472"/>
      <c r="M31" s="449">
        <f t="shared" si="3"/>
        <v>2</v>
      </c>
    </row>
    <row r="32" spans="1:13" s="473" customFormat="1" ht="12.75" customHeight="1">
      <c r="A32" s="459">
        <v>23</v>
      </c>
      <c r="B32" s="470" t="s">
        <v>298</v>
      </c>
      <c r="C32" s="461" t="s">
        <v>153</v>
      </c>
      <c r="D32" s="471">
        <v>2</v>
      </c>
      <c r="E32" s="463">
        <v>13600</v>
      </c>
      <c r="F32" s="464">
        <f t="shared" si="0"/>
        <v>27200</v>
      </c>
      <c r="G32" s="463">
        <v>20400</v>
      </c>
      <c r="H32" s="464">
        <f t="shared" si="1"/>
        <v>40800</v>
      </c>
      <c r="I32" s="464">
        <f t="shared" si="2"/>
        <v>68000</v>
      </c>
      <c r="J32" s="465"/>
      <c r="K32" s="472"/>
      <c r="L32" s="472"/>
      <c r="M32" s="449">
        <f t="shared" si="3"/>
        <v>2</v>
      </c>
    </row>
    <row r="33" spans="1:13" s="473" customFormat="1">
      <c r="A33" s="459">
        <v>24</v>
      </c>
      <c r="B33" s="460" t="s">
        <v>311</v>
      </c>
      <c r="C33" s="461" t="s">
        <v>312</v>
      </c>
      <c r="D33" s="461">
        <v>1</v>
      </c>
      <c r="E33" s="463">
        <v>38000</v>
      </c>
      <c r="F33" s="464">
        <f t="shared" si="0"/>
        <v>38000</v>
      </c>
      <c r="G33" s="463">
        <v>57000</v>
      </c>
      <c r="H33" s="464">
        <f t="shared" si="1"/>
        <v>57000</v>
      </c>
      <c r="I33" s="464">
        <f t="shared" si="2"/>
        <v>95000</v>
      </c>
      <c r="J33" s="467"/>
      <c r="K33" s="472"/>
      <c r="L33" s="472"/>
      <c r="M33" s="449">
        <f t="shared" si="3"/>
        <v>1</v>
      </c>
    </row>
    <row r="34" spans="1:13" s="473" customFormat="1" ht="30">
      <c r="A34" s="459">
        <v>25</v>
      </c>
      <c r="B34" s="460" t="s">
        <v>313</v>
      </c>
      <c r="C34" s="461" t="s">
        <v>300</v>
      </c>
      <c r="D34" s="461">
        <v>6.5</v>
      </c>
      <c r="E34" s="463">
        <v>1500</v>
      </c>
      <c r="F34" s="464">
        <f t="shared" si="0"/>
        <v>9750</v>
      </c>
      <c r="G34" s="463">
        <v>0</v>
      </c>
      <c r="H34" s="464">
        <f t="shared" si="1"/>
        <v>0</v>
      </c>
      <c r="I34" s="464">
        <f t="shared" si="2"/>
        <v>9750</v>
      </c>
      <c r="J34" s="467"/>
      <c r="K34" s="472"/>
      <c r="L34" s="472"/>
      <c r="M34" s="449">
        <f t="shared" si="3"/>
        <v>6.5</v>
      </c>
    </row>
    <row r="35" spans="1:13" s="473" customFormat="1" ht="12.75" customHeight="1">
      <c r="A35" s="459">
        <v>26</v>
      </c>
      <c r="B35" s="470" t="s">
        <v>314</v>
      </c>
      <c r="C35" s="461" t="s">
        <v>498</v>
      </c>
      <c r="D35" s="471">
        <v>0.06</v>
      </c>
      <c r="E35" s="463">
        <v>25000</v>
      </c>
      <c r="F35" s="464">
        <f t="shared" si="0"/>
        <v>1500</v>
      </c>
      <c r="G35" s="463">
        <v>0</v>
      </c>
      <c r="H35" s="464">
        <f t="shared" si="1"/>
        <v>0</v>
      </c>
      <c r="I35" s="464">
        <f t="shared" si="2"/>
        <v>1500</v>
      </c>
      <c r="J35" s="465"/>
      <c r="K35" s="472"/>
      <c r="L35" s="472"/>
      <c r="M35" s="449">
        <f t="shared" si="3"/>
        <v>0.06</v>
      </c>
    </row>
    <row r="36" spans="1:13" s="473" customFormat="1">
      <c r="A36" s="459">
        <v>27</v>
      </c>
      <c r="B36" s="460" t="s">
        <v>499</v>
      </c>
      <c r="C36" s="461" t="s">
        <v>305</v>
      </c>
      <c r="D36" s="461">
        <v>12</v>
      </c>
      <c r="E36" s="463">
        <v>500</v>
      </c>
      <c r="F36" s="464">
        <f t="shared" si="0"/>
        <v>6000</v>
      </c>
      <c r="G36" s="463">
        <v>0</v>
      </c>
      <c r="H36" s="464">
        <f t="shared" si="1"/>
        <v>0</v>
      </c>
      <c r="I36" s="464">
        <f t="shared" si="2"/>
        <v>6000</v>
      </c>
      <c r="J36" s="467"/>
      <c r="K36" s="472"/>
      <c r="L36" s="472"/>
      <c r="M36" s="449">
        <f t="shared" si="3"/>
        <v>12</v>
      </c>
    </row>
    <row r="37" spans="1:13" s="473" customFormat="1">
      <c r="A37" s="459">
        <v>28</v>
      </c>
      <c r="B37" s="460" t="s">
        <v>500</v>
      </c>
      <c r="C37" s="461" t="s">
        <v>305</v>
      </c>
      <c r="D37" s="461">
        <v>6</v>
      </c>
      <c r="E37" s="463">
        <v>400</v>
      </c>
      <c r="F37" s="464">
        <f t="shared" si="0"/>
        <v>2400</v>
      </c>
      <c r="G37" s="463">
        <v>0</v>
      </c>
      <c r="H37" s="464">
        <f t="shared" si="1"/>
        <v>0</v>
      </c>
      <c r="I37" s="464">
        <f t="shared" si="2"/>
        <v>2400</v>
      </c>
      <c r="J37" s="467"/>
      <c r="K37" s="472"/>
      <c r="L37" s="472"/>
      <c r="M37" s="449">
        <f t="shared" si="3"/>
        <v>6</v>
      </c>
    </row>
    <row r="38" spans="1:13" s="473" customFormat="1" ht="12.75" customHeight="1">
      <c r="A38" s="459">
        <v>29</v>
      </c>
      <c r="B38" s="470" t="s">
        <v>501</v>
      </c>
      <c r="C38" s="461" t="s">
        <v>498</v>
      </c>
      <c r="D38" s="471">
        <v>0.05</v>
      </c>
      <c r="E38" s="463">
        <v>25000</v>
      </c>
      <c r="F38" s="464">
        <f t="shared" si="0"/>
        <v>1250</v>
      </c>
      <c r="G38" s="463">
        <v>0</v>
      </c>
      <c r="H38" s="464">
        <f t="shared" si="1"/>
        <v>0</v>
      </c>
      <c r="I38" s="464">
        <f t="shared" si="2"/>
        <v>1250</v>
      </c>
      <c r="J38" s="465"/>
      <c r="K38" s="472"/>
      <c r="L38" s="472"/>
      <c r="M38" s="449">
        <f t="shared" si="3"/>
        <v>0.05</v>
      </c>
    </row>
    <row r="39" spans="1:13" s="473" customFormat="1" ht="30">
      <c r="A39" s="459">
        <v>30</v>
      </c>
      <c r="B39" s="460" t="s">
        <v>502</v>
      </c>
      <c r="C39" s="461" t="s">
        <v>498</v>
      </c>
      <c r="D39" s="461">
        <v>0.18</v>
      </c>
      <c r="E39" s="463">
        <v>5000</v>
      </c>
      <c r="F39" s="464">
        <f t="shared" si="0"/>
        <v>900</v>
      </c>
      <c r="G39" s="463">
        <v>0</v>
      </c>
      <c r="H39" s="464">
        <f t="shared" si="1"/>
        <v>0</v>
      </c>
      <c r="I39" s="464">
        <f t="shared" si="2"/>
        <v>900</v>
      </c>
      <c r="J39" s="467"/>
      <c r="K39" s="472"/>
      <c r="L39" s="472"/>
      <c r="M39" s="449">
        <f t="shared" si="3"/>
        <v>0.18</v>
      </c>
    </row>
    <row r="40" spans="1:13" s="473" customFormat="1" ht="15.75" thickBot="1">
      <c r="A40" s="475">
        <v>31</v>
      </c>
      <c r="B40" s="476" t="s">
        <v>503</v>
      </c>
      <c r="C40" s="477" t="s">
        <v>312</v>
      </c>
      <c r="D40" s="477">
        <v>1</v>
      </c>
      <c r="E40" s="478">
        <v>80000</v>
      </c>
      <c r="F40" s="479">
        <f t="shared" si="0"/>
        <v>80000</v>
      </c>
      <c r="G40" s="478">
        <v>0</v>
      </c>
      <c r="H40" s="479">
        <f t="shared" si="1"/>
        <v>0</v>
      </c>
      <c r="I40" s="479">
        <f t="shared" si="2"/>
        <v>80000</v>
      </c>
      <c r="J40" s="480"/>
      <c r="K40" s="472"/>
      <c r="L40" s="472"/>
      <c r="M40" s="449">
        <f t="shared" si="3"/>
        <v>1</v>
      </c>
    </row>
    <row r="41" spans="1:13" ht="16.5" thickTop="1">
      <c r="A41" s="481"/>
      <c r="F41" s="1038" t="s">
        <v>504</v>
      </c>
      <c r="G41" s="1038"/>
      <c r="H41" s="1038"/>
      <c r="I41" s="482">
        <f>SUM(I10:I40)</f>
        <v>4086292</v>
      </c>
      <c r="J41" s="483"/>
      <c r="L41" s="484"/>
    </row>
    <row r="42" spans="1:13" s="486" customFormat="1" ht="15.75">
      <c r="A42" s="485"/>
      <c r="C42" s="487"/>
      <c r="D42" s="488"/>
      <c r="E42" s="488"/>
      <c r="F42" s="489"/>
      <c r="G42" s="489"/>
      <c r="H42" s="489" t="s">
        <v>199</v>
      </c>
      <c r="I42" s="490">
        <f>ROUND(I41*0.2, 2)</f>
        <v>817258.4</v>
      </c>
      <c r="J42" s="491"/>
      <c r="L42" s="492"/>
    </row>
    <row r="43" spans="1:13" ht="15" customHeight="1" thickBot="1">
      <c r="A43" s="493"/>
      <c r="B43" s="494"/>
      <c r="C43" s="495"/>
      <c r="D43" s="496"/>
      <c r="E43" s="496"/>
      <c r="F43" s="1039" t="s">
        <v>505</v>
      </c>
      <c r="G43" s="1039"/>
      <c r="H43" s="1039"/>
      <c r="I43" s="497">
        <f>I41+I42</f>
        <v>4903550.4000000004</v>
      </c>
      <c r="J43" s="498"/>
      <c r="L43" s="484"/>
    </row>
    <row r="44" spans="1:13">
      <c r="L44" s="484"/>
    </row>
    <row r="45" spans="1:13" ht="15" customHeight="1">
      <c r="I45" s="484"/>
    </row>
    <row r="46" spans="1:13" ht="28.9" customHeight="1">
      <c r="B46" s="1021" t="s">
        <v>449</v>
      </c>
      <c r="C46" s="1021"/>
      <c r="D46" s="1021"/>
      <c r="E46" s="1021"/>
      <c r="F46" s="1021"/>
      <c r="G46" s="499"/>
      <c r="H46" s="500" t="s">
        <v>450</v>
      </c>
      <c r="I46" s="500"/>
      <c r="J46" s="500"/>
      <c r="K46" s="500"/>
      <c r="L46" s="500"/>
    </row>
    <row r="47" spans="1:13" ht="21" customHeight="1">
      <c r="B47" s="500" t="s">
        <v>451</v>
      </c>
      <c r="C47" s="501"/>
      <c r="D47" s="501"/>
      <c r="E47" s="501"/>
      <c r="F47" s="500"/>
      <c r="G47" s="500"/>
      <c r="H47" s="1021" t="s">
        <v>452</v>
      </c>
      <c r="I47" s="1021"/>
      <c r="J47" s="1021"/>
    </row>
    <row r="48" spans="1:13" ht="30" customHeight="1">
      <c r="B48" s="502" t="s">
        <v>315</v>
      </c>
      <c r="C48" s="503"/>
      <c r="D48" s="503"/>
      <c r="E48" s="503"/>
      <c r="F48" s="502"/>
      <c r="G48" s="502"/>
      <c r="H48" s="1026" t="s">
        <v>315</v>
      </c>
      <c r="I48" s="1026"/>
      <c r="J48" s="1026"/>
    </row>
    <row r="49" spans="2:14">
      <c r="B49" s="502"/>
      <c r="C49" s="503"/>
      <c r="D49" s="503"/>
      <c r="E49" s="503"/>
      <c r="F49" s="502"/>
      <c r="G49" s="502"/>
      <c r="I49" s="502"/>
      <c r="J49" s="502"/>
    </row>
    <row r="50" spans="2:14">
      <c r="B50" s="502"/>
      <c r="C50" s="503"/>
      <c r="D50" s="503"/>
      <c r="E50" s="503"/>
      <c r="F50" s="502"/>
      <c r="G50" s="502"/>
      <c r="I50" s="502"/>
      <c r="J50" s="502"/>
    </row>
    <row r="51" spans="2:14" ht="28.9" customHeight="1">
      <c r="B51" s="1026" t="s">
        <v>453</v>
      </c>
      <c r="C51" s="1026"/>
      <c r="D51" s="1026"/>
      <c r="E51" s="1026"/>
      <c r="F51" s="1026"/>
      <c r="G51" s="504"/>
      <c r="H51" s="1026" t="s">
        <v>454</v>
      </c>
      <c r="I51" s="1026"/>
      <c r="J51" s="1026"/>
    </row>
    <row r="52" spans="2:14">
      <c r="B52" s="500"/>
      <c r="C52" s="501"/>
      <c r="D52" s="501"/>
      <c r="E52" s="501"/>
      <c r="F52" s="500"/>
      <c r="G52" s="500"/>
      <c r="I52" s="500"/>
      <c r="J52" s="500"/>
    </row>
    <row r="53" spans="2:14">
      <c r="B53" s="500" t="s">
        <v>181</v>
      </c>
      <c r="C53" s="501"/>
      <c r="D53" s="501"/>
      <c r="E53" s="501"/>
      <c r="F53" s="500"/>
      <c r="G53" s="500"/>
      <c r="H53" s="500" t="s">
        <v>181</v>
      </c>
      <c r="J53" s="500"/>
    </row>
    <row r="54" spans="2:14">
      <c r="B54" s="500"/>
      <c r="C54" s="501"/>
      <c r="D54" s="501"/>
      <c r="E54" s="501"/>
      <c r="F54" s="505"/>
      <c r="G54" s="505"/>
    </row>
    <row r="56" spans="2:14">
      <c r="F56" s="484"/>
      <c r="G56" s="484"/>
      <c r="H56" s="484"/>
    </row>
    <row r="58" spans="2:14">
      <c r="N58" s="484"/>
    </row>
    <row r="61" spans="2:14">
      <c r="B61" s="506"/>
      <c r="C61" s="507"/>
      <c r="D61" s="508"/>
      <c r="E61" s="508"/>
      <c r="F61" s="506"/>
      <c r="G61" s="506"/>
      <c r="H61" s="506"/>
      <c r="I61" s="506"/>
    </row>
    <row r="63" spans="2:14" ht="15" customHeight="1">
      <c r="I63" s="509"/>
    </row>
  </sheetData>
  <mergeCells count="22">
    <mergeCell ref="H48:J48"/>
    <mergeCell ref="B51:F51"/>
    <mergeCell ref="H51:J51"/>
    <mergeCell ref="M7:M9"/>
    <mergeCell ref="A8:A9"/>
    <mergeCell ref="B8:B9"/>
    <mergeCell ref="C8:C9"/>
    <mergeCell ref="D8:D9"/>
    <mergeCell ref="E8:F8"/>
    <mergeCell ref="G8:H8"/>
    <mergeCell ref="I8:I9"/>
    <mergeCell ref="J8:J9"/>
    <mergeCell ref="L7:L9"/>
    <mergeCell ref="F41:H41"/>
    <mergeCell ref="F43:H43"/>
    <mergeCell ref="B46:F46"/>
    <mergeCell ref="K7:K9"/>
    <mergeCell ref="H47:J47"/>
    <mergeCell ref="G1:J1"/>
    <mergeCell ref="I3:J5"/>
    <mergeCell ref="A6:J6"/>
    <mergeCell ref="A7:J7"/>
  </mergeCells>
  <conditionalFormatting sqref="M10:M40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R100"/>
  <sheetViews>
    <sheetView topLeftCell="A17" workbookViewId="0">
      <selection activeCell="K34" sqref="K34"/>
    </sheetView>
  </sheetViews>
  <sheetFormatPr defaultColWidth="14.42578125" defaultRowHeight="15" customHeight="1"/>
  <cols>
    <col min="1" max="1" width="6.28515625" customWidth="1"/>
    <col min="2" max="2" width="10.42578125" customWidth="1"/>
    <col min="3" max="3" width="22.5703125" customWidth="1"/>
    <col min="4" max="4" width="18.85546875" customWidth="1"/>
    <col min="5" max="5" width="12.85546875" customWidth="1"/>
    <col min="6" max="6" width="15.42578125" customWidth="1"/>
    <col min="7" max="7" width="15.5703125" customWidth="1"/>
    <col min="8" max="8" width="16.85546875" customWidth="1"/>
    <col min="9" max="9" width="6.42578125" customWidth="1"/>
    <col min="10" max="10" width="13.42578125" customWidth="1"/>
    <col min="11" max="11" width="20.85546875" customWidth="1"/>
    <col min="12" max="12" width="15.85546875" customWidth="1"/>
    <col min="13" max="13" width="8.140625" customWidth="1"/>
    <col min="14" max="14" width="14.7109375" customWidth="1"/>
    <col min="15" max="15" width="14" customWidth="1"/>
    <col min="16" max="16" width="14.285156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2"/>
      <c r="D7" s="717"/>
      <c r="E7" s="717"/>
      <c r="F7" s="717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23" t="s">
        <v>8</v>
      </c>
      <c r="D9" s="717"/>
      <c r="E9" s="717"/>
      <c r="F9" s="717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23" t="s">
        <v>11</v>
      </c>
      <c r="D11" s="717"/>
      <c r="E11" s="717"/>
      <c r="F11" s="717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2" t="s">
        <v>13</v>
      </c>
      <c r="D13" s="717"/>
      <c r="E13" s="717"/>
      <c r="F13" s="717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2" t="s">
        <v>15</v>
      </c>
      <c r="D14" s="717"/>
      <c r="E14" s="717"/>
      <c r="F14" s="717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>
      <c r="A24" s="2"/>
      <c r="B24" s="2"/>
      <c r="C24" s="2"/>
      <c r="D24" s="26"/>
      <c r="E24" s="27" t="s">
        <v>27</v>
      </c>
      <c r="F24" s="28" t="s">
        <v>28</v>
      </c>
      <c r="G24" s="720" t="s">
        <v>29</v>
      </c>
      <c r="H24" s="721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>
      <c r="A26" s="2"/>
      <c r="B26" s="2"/>
      <c r="C26" s="2"/>
      <c r="D26" s="1"/>
      <c r="E26" s="33">
        <v>2</v>
      </c>
      <c r="F26" s="34">
        <v>45414</v>
      </c>
      <c r="G26" s="35">
        <v>45372</v>
      </c>
      <c r="H26" s="34">
        <f>F26</f>
        <v>45414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27" t="s">
        <v>35</v>
      </c>
      <c r="C30" s="712"/>
      <c r="D30" s="728"/>
      <c r="E30" s="41" t="s">
        <v>36</v>
      </c>
      <c r="F30" s="42" t="s">
        <v>37</v>
      </c>
      <c r="G30" s="43"/>
      <c r="H30" s="44"/>
      <c r="I30" s="1"/>
      <c r="J30" s="729" t="s">
        <v>38</v>
      </c>
      <c r="K30" s="709"/>
      <c r="L30" s="709"/>
      <c r="M30" s="709"/>
      <c r="N30" s="709"/>
      <c r="O30" s="45"/>
      <c r="P30" s="45"/>
      <c r="Q30" s="1"/>
      <c r="R30" s="1"/>
    </row>
    <row r="31" spans="1:18" ht="22.5" customHeight="1">
      <c r="A31" s="46" t="s">
        <v>39</v>
      </c>
      <c r="B31" s="730" t="s">
        <v>40</v>
      </c>
      <c r="C31" s="709"/>
      <c r="D31" s="731"/>
      <c r="E31" s="47"/>
      <c r="F31" s="48" t="s">
        <v>41</v>
      </c>
      <c r="G31" s="49"/>
      <c r="H31" s="48" t="s">
        <v>42</v>
      </c>
      <c r="I31" s="1"/>
      <c r="J31" s="732" t="s">
        <v>43</v>
      </c>
      <c r="K31" s="709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730"/>
      <c r="C32" s="709"/>
      <c r="D32" s="731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733"/>
      <c r="C33" s="717"/>
      <c r="D33" s="734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36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>
      <c r="A34" s="66">
        <v>1</v>
      </c>
      <c r="B34" s="735">
        <v>2</v>
      </c>
      <c r="C34" s="736"/>
      <c r="D34" s="737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>
      <c r="A35" s="68"/>
      <c r="B35" s="738" t="s">
        <v>56</v>
      </c>
      <c r="C35" s="739"/>
      <c r="D35" s="721"/>
      <c r="E35" s="69" t="s">
        <v>57</v>
      </c>
      <c r="F35" s="70">
        <f t="shared" ref="F35:G35" si="1">F36</f>
        <v>761804.5</v>
      </c>
      <c r="G35" s="70">
        <f t="shared" si="1"/>
        <v>761804.5</v>
      </c>
      <c r="H35" s="70">
        <f>H36</f>
        <v>337804.5</v>
      </c>
      <c r="I35" s="4"/>
      <c r="J35" s="4" t="s">
        <v>201</v>
      </c>
      <c r="K35" s="4">
        <v>3525341.02</v>
      </c>
      <c r="L35" s="63">
        <f t="shared" si="0"/>
        <v>4230409.2239999995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724" t="s">
        <v>58</v>
      </c>
      <c r="C36" s="725"/>
      <c r="D36" s="726"/>
      <c r="E36" s="58"/>
      <c r="F36" s="78">
        <f t="shared" ref="F36:F38" si="2">G36</f>
        <v>761804.5</v>
      </c>
      <c r="G36" s="78">
        <f>K33+K34</f>
        <v>761804.5</v>
      </c>
      <c r="H36" s="80">
        <f>K34</f>
        <v>337804.5</v>
      </c>
      <c r="I36" s="4"/>
      <c r="J36" s="62" t="s">
        <v>202</v>
      </c>
      <c r="K36" s="67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724" t="s">
        <v>58</v>
      </c>
      <c r="C37" s="725"/>
      <c r="D37" s="726"/>
      <c r="E37" s="58"/>
      <c r="F37" s="78">
        <f t="shared" si="2"/>
        <v>0</v>
      </c>
      <c r="G37" s="79">
        <f t="shared" ref="G37:G38" si="3">H37</f>
        <v>0</v>
      </c>
      <c r="H37" s="86">
        <f t="shared" ref="H37:H38" si="4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724" t="s">
        <v>61</v>
      </c>
      <c r="C38" s="725"/>
      <c r="D38" s="726"/>
      <c r="E38" s="58"/>
      <c r="F38" s="78">
        <f t="shared" si="2"/>
        <v>0</v>
      </c>
      <c r="G38" s="79">
        <f t="shared" si="3"/>
        <v>0</v>
      </c>
      <c r="H38" s="86">
        <f t="shared" si="4"/>
        <v>0</v>
      </c>
      <c r="I38" s="4"/>
      <c r="J38" s="87"/>
      <c r="K38" s="88"/>
      <c r="L38" s="88"/>
      <c r="M38" s="89"/>
      <c r="N38" s="65"/>
      <c r="O38" s="708"/>
      <c r="P38" s="709"/>
      <c r="Q38" s="1"/>
      <c r="R38" s="1"/>
    </row>
    <row r="39" spans="1:18" ht="12.75" hidden="1" customHeight="1">
      <c r="A39" s="76" t="s">
        <v>62</v>
      </c>
      <c r="B39" s="724" t="s">
        <v>63</v>
      </c>
      <c r="C39" s="725"/>
      <c r="D39" s="726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724" t="s">
        <v>64</v>
      </c>
      <c r="C40" s="725"/>
      <c r="D40" s="726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724" t="s">
        <v>66</v>
      </c>
      <c r="C41" s="725"/>
      <c r="D41" s="726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  <c r="R41" s="1"/>
    </row>
    <row r="42" spans="1:18" ht="14.25" customHeight="1">
      <c r="A42" s="90"/>
      <c r="B42" s="1"/>
      <c r="C42" s="1"/>
      <c r="D42" s="1"/>
      <c r="E42" s="718" t="s">
        <v>67</v>
      </c>
      <c r="F42" s="709"/>
      <c r="G42" s="709"/>
      <c r="H42" s="91">
        <f>H35</f>
        <v>337804.5</v>
      </c>
      <c r="I42" s="4"/>
      <c r="J42" s="71" t="s">
        <v>203</v>
      </c>
      <c r="K42" s="72">
        <v>31800</v>
      </c>
      <c r="L42" s="63">
        <f>K42*1.2</f>
        <v>38160</v>
      </c>
      <c r="M42" s="64">
        <v>3</v>
      </c>
      <c r="N42" s="64">
        <v>5</v>
      </c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718" t="s">
        <v>68</v>
      </c>
      <c r="F43" s="709"/>
      <c r="G43" s="709"/>
      <c r="H43" s="91">
        <f>ROUND(H42*0.2,2)</f>
        <v>67560.899999999994</v>
      </c>
      <c r="I43" s="4"/>
      <c r="J43" s="4"/>
      <c r="K43" s="4"/>
      <c r="L43" s="4"/>
      <c r="M43" s="89"/>
      <c r="N43" s="92"/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718" t="s">
        <v>69</v>
      </c>
      <c r="F44" s="709"/>
      <c r="G44" s="709"/>
      <c r="H44" s="91">
        <f>H42+H43</f>
        <v>405365.4</v>
      </c>
      <c r="I44" s="4"/>
      <c r="J44" s="93"/>
      <c r="K44" s="94"/>
      <c r="L44" s="94"/>
      <c r="M44" s="95"/>
      <c r="N44" s="96"/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19" t="s">
        <v>93</v>
      </c>
      <c r="G79" s="709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283755.77999999997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1" t="s">
        <v>95</v>
      </c>
      <c r="F82" s="37"/>
      <c r="G82" s="37"/>
      <c r="H82" s="91">
        <f>H44-H81</f>
        <v>121609.62000000005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20268.270000000008</v>
      </c>
      <c r="I83" s="151"/>
      <c r="J83" s="152"/>
      <c r="K83" s="153">
        <f>SUM(K33:K42)</f>
        <v>6254623.0199999996</v>
      </c>
      <c r="L83" s="153">
        <f>SUM(L33:L82)</f>
        <v>7505547.6239999998</v>
      </c>
      <c r="M83" s="154"/>
      <c r="N83" s="154"/>
      <c r="O83" s="53">
        <f>F35-K83</f>
        <v>-5492818.5199999996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-5492818.5199999996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714" t="s">
        <v>98</v>
      </c>
      <c r="D86" s="709"/>
      <c r="E86" s="709"/>
      <c r="F86" s="716"/>
      <c r="G86" s="717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710" t="s">
        <v>100</v>
      </c>
      <c r="D87" s="709"/>
      <c r="E87" s="709"/>
      <c r="F87" s="711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13"/>
      <c r="E88" s="709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14"/>
      <c r="D95" s="709"/>
      <c r="E95" s="709"/>
      <c r="F95" s="715"/>
      <c r="G95" s="709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714" t="s">
        <v>104</v>
      </c>
      <c r="D96" s="709"/>
      <c r="E96" s="709"/>
      <c r="F96" s="716"/>
      <c r="G96" s="717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11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713" t="s">
        <v>106</v>
      </c>
      <c r="E98" s="709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C95:E95"/>
    <mergeCell ref="F95:G95"/>
    <mergeCell ref="C96:E96"/>
    <mergeCell ref="F96:G96"/>
    <mergeCell ref="D98:E98"/>
    <mergeCell ref="F97:G97"/>
    <mergeCell ref="C86:E86"/>
    <mergeCell ref="F86:G86"/>
    <mergeCell ref="C87:E87"/>
    <mergeCell ref="F87:G87"/>
    <mergeCell ref="D88:E88"/>
    <mergeCell ref="G24:H24"/>
    <mergeCell ref="B30:D30"/>
    <mergeCell ref="B39:D39"/>
    <mergeCell ref="B40:D40"/>
    <mergeCell ref="O38:P38"/>
    <mergeCell ref="J30:N30"/>
    <mergeCell ref="B31:D31"/>
    <mergeCell ref="J31:K31"/>
    <mergeCell ref="B32:D32"/>
    <mergeCell ref="B33:D33"/>
    <mergeCell ref="C7:F7"/>
    <mergeCell ref="C9:F9"/>
    <mergeCell ref="C11:F11"/>
    <mergeCell ref="C13:F13"/>
    <mergeCell ref="C14:F14"/>
    <mergeCell ref="F79:G79"/>
    <mergeCell ref="B34:D34"/>
    <mergeCell ref="B35:D35"/>
    <mergeCell ref="B36:D36"/>
    <mergeCell ref="B37:D37"/>
    <mergeCell ref="B38:D38"/>
    <mergeCell ref="B41:D41"/>
    <mergeCell ref="E44:G44"/>
    <mergeCell ref="E42:G42"/>
    <mergeCell ref="E43:G43"/>
  </mergeCells>
  <pageMargins left="0.7" right="0.7" top="0.75" bottom="0.75" header="0" footer="0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215EF-2C90-46BA-BCBB-3598CD220CCD}">
  <sheetPr>
    <tabColor theme="7" tint="0.79998168889431442"/>
  </sheetPr>
  <dimension ref="A1:BP98"/>
  <sheetViews>
    <sheetView topLeftCell="A26" zoomScale="80" zoomScaleNormal="80" workbookViewId="0">
      <selection activeCell="AF39" sqref="AF39:AI39"/>
    </sheetView>
  </sheetViews>
  <sheetFormatPr defaultColWidth="14.42578125" defaultRowHeight="15"/>
  <cols>
    <col min="1" max="1" width="1.140625" style="651" customWidth="1"/>
    <col min="2" max="2" width="14" style="651" customWidth="1"/>
    <col min="3" max="4" width="0.85546875" style="651" customWidth="1"/>
    <col min="5" max="5" width="14.5703125" style="651" customWidth="1"/>
    <col min="6" max="6" width="5" style="651" customWidth="1"/>
    <col min="7" max="7" width="1.85546875" style="651" customWidth="1"/>
    <col min="8" max="8" width="8.7109375" style="651" customWidth="1"/>
    <col min="9" max="9" width="10.140625" style="651" customWidth="1"/>
    <col min="10" max="10" width="1.85546875" style="651" customWidth="1"/>
    <col min="11" max="11" width="8.85546875" style="651" customWidth="1"/>
    <col min="12" max="12" width="8.140625" style="651" customWidth="1"/>
    <col min="13" max="13" width="2" style="651" customWidth="1"/>
    <col min="14" max="14" width="4.7109375" style="651" customWidth="1"/>
    <col min="15" max="15" width="5.85546875" style="651" customWidth="1"/>
    <col min="16" max="16" width="5" style="651" customWidth="1"/>
    <col min="17" max="17" width="3.140625" style="651" customWidth="1"/>
    <col min="18" max="18" width="3.42578125" style="651" customWidth="1"/>
    <col min="19" max="19" width="8.28515625" style="651" customWidth="1"/>
    <col min="20" max="20" width="1.140625" style="651" customWidth="1"/>
    <col min="21" max="21" width="3.85546875" style="651" customWidth="1"/>
    <col min="22" max="22" width="2" style="651" customWidth="1"/>
    <col min="23" max="23" width="3.5703125" style="651" customWidth="1"/>
    <col min="24" max="24" width="4.42578125" style="651" customWidth="1"/>
    <col min="25" max="25" width="2.42578125" style="651" customWidth="1"/>
    <col min="26" max="26" width="4.7109375" style="651" customWidth="1"/>
    <col min="27" max="27" width="1.42578125" style="651" customWidth="1"/>
    <col min="28" max="28" width="2.42578125" style="651" customWidth="1"/>
    <col min="29" max="29" width="13.28515625" style="651" customWidth="1"/>
    <col min="30" max="30" width="12.5703125" style="651" customWidth="1"/>
    <col min="31" max="31" width="12.85546875" style="651" customWidth="1"/>
    <col min="32" max="32" width="12.28515625" style="651" customWidth="1"/>
    <col min="33" max="33" width="8.7109375" style="651" customWidth="1"/>
    <col min="34" max="34" width="6.42578125" style="651" customWidth="1"/>
    <col min="35" max="35" width="6.85546875" style="651" customWidth="1"/>
    <col min="36" max="36" width="8.7109375" style="651" customWidth="1"/>
    <col min="37" max="37" width="14.140625" style="651" customWidth="1"/>
    <col min="38" max="38" width="12" style="651" customWidth="1"/>
    <col min="39" max="68" width="8.7109375" style="651" customWidth="1"/>
    <col min="69" max="16384" width="14.42578125" style="65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16" t="s">
        <v>3</v>
      </c>
      <c r="AE4" s="779"/>
      <c r="AF4" s="779"/>
      <c r="AG4" s="779"/>
      <c r="AH4" s="779"/>
      <c r="AI4" s="780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58" t="s">
        <v>109</v>
      </c>
      <c r="Z5" s="709"/>
      <c r="AA5" s="709"/>
      <c r="AB5" s="709"/>
      <c r="AC5" s="709"/>
      <c r="AD5" s="767" t="s">
        <v>110</v>
      </c>
      <c r="AE5" s="800"/>
      <c r="AF5" s="800"/>
      <c r="AG5" s="800"/>
      <c r="AH5" s="800"/>
      <c r="AI5" s="1016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53"/>
      <c r="AE6" s="712"/>
      <c r="AF6" s="712"/>
      <c r="AG6" s="712"/>
      <c r="AH6" s="712"/>
      <c r="AI6" s="754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1019"/>
      <c r="F7" s="786"/>
      <c r="G7" s="786"/>
      <c r="H7" s="786"/>
      <c r="I7" s="786"/>
      <c r="J7" s="786"/>
      <c r="K7" s="786"/>
      <c r="L7" s="786"/>
      <c r="M7" s="786"/>
      <c r="N7" s="786"/>
      <c r="O7" s="786"/>
      <c r="P7" s="786"/>
      <c r="Q7" s="786"/>
      <c r="R7" s="786"/>
      <c r="S7" s="786"/>
      <c r="T7" s="786"/>
      <c r="U7" s="786"/>
      <c r="V7" s="786"/>
      <c r="W7" s="786"/>
      <c r="X7" s="786"/>
      <c r="Y7" s="786"/>
      <c r="Z7" s="786"/>
      <c r="AA7" s="786"/>
      <c r="AB7" s="171"/>
      <c r="AC7" s="657" t="s">
        <v>111</v>
      </c>
      <c r="AD7" s="755"/>
      <c r="AE7" s="786"/>
      <c r="AF7" s="786"/>
      <c r="AG7" s="786"/>
      <c r="AH7" s="786"/>
      <c r="AI7" s="752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19" t="s">
        <v>112</v>
      </c>
      <c r="AE8" s="712"/>
      <c r="AF8" s="712"/>
      <c r="AG8" s="712"/>
      <c r="AH8" s="712"/>
      <c r="AI8" s="754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1017" t="s">
        <v>113</v>
      </c>
      <c r="F9" s="786"/>
      <c r="G9" s="786"/>
      <c r="H9" s="786"/>
      <c r="I9" s="786"/>
      <c r="J9" s="786"/>
      <c r="K9" s="786"/>
      <c r="L9" s="786"/>
      <c r="M9" s="786"/>
      <c r="N9" s="786"/>
      <c r="O9" s="786"/>
      <c r="P9" s="786"/>
      <c r="Q9" s="786"/>
      <c r="R9" s="786"/>
      <c r="S9" s="786"/>
      <c r="T9" s="786"/>
      <c r="U9" s="786"/>
      <c r="V9" s="786"/>
      <c r="W9" s="786"/>
      <c r="X9" s="786"/>
      <c r="Y9" s="786"/>
      <c r="Z9" s="786"/>
      <c r="AA9" s="786"/>
      <c r="AB9" s="171"/>
      <c r="AC9" s="657" t="s">
        <v>111</v>
      </c>
      <c r="AD9" s="755"/>
      <c r="AE9" s="786"/>
      <c r="AF9" s="786"/>
      <c r="AG9" s="786"/>
      <c r="AH9" s="786"/>
      <c r="AI9" s="752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19" t="s">
        <v>115</v>
      </c>
      <c r="AE10" s="712"/>
      <c r="AF10" s="712"/>
      <c r="AG10" s="712"/>
      <c r="AH10" s="712"/>
      <c r="AI10" s="754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1017" t="s">
        <v>116</v>
      </c>
      <c r="F11" s="786"/>
      <c r="G11" s="786"/>
      <c r="H11" s="786"/>
      <c r="I11" s="786"/>
      <c r="J11" s="786"/>
      <c r="K11" s="786"/>
      <c r="L11" s="786"/>
      <c r="M11" s="786"/>
      <c r="N11" s="786"/>
      <c r="O11" s="786"/>
      <c r="P11" s="786"/>
      <c r="Q11" s="786"/>
      <c r="R11" s="786"/>
      <c r="S11" s="786"/>
      <c r="T11" s="786"/>
      <c r="U11" s="786"/>
      <c r="V11" s="786"/>
      <c r="W11" s="786"/>
      <c r="X11" s="786"/>
      <c r="Y11" s="786"/>
      <c r="Z11" s="786"/>
      <c r="AA11" s="786"/>
      <c r="AB11" s="171"/>
      <c r="AC11" s="657" t="s">
        <v>111</v>
      </c>
      <c r="AD11" s="755"/>
      <c r="AE11" s="786"/>
      <c r="AF11" s="786"/>
      <c r="AG11" s="786"/>
      <c r="AH11" s="786"/>
      <c r="AI11" s="752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53"/>
      <c r="AE12" s="712"/>
      <c r="AF12" s="712"/>
      <c r="AG12" s="712"/>
      <c r="AH12" s="712"/>
      <c r="AI12" s="754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397"/>
      <c r="E13" s="1018" t="s">
        <v>118</v>
      </c>
      <c r="F13" s="786"/>
      <c r="G13" s="786"/>
      <c r="H13" s="786"/>
      <c r="I13" s="786"/>
      <c r="J13" s="786"/>
      <c r="K13" s="786"/>
      <c r="L13" s="786"/>
      <c r="M13" s="786"/>
      <c r="N13" s="786"/>
      <c r="O13" s="786"/>
      <c r="P13" s="786"/>
      <c r="Q13" s="786"/>
      <c r="R13" s="786"/>
      <c r="S13" s="786"/>
      <c r="T13" s="786"/>
      <c r="U13" s="786"/>
      <c r="V13" s="786"/>
      <c r="W13" s="786"/>
      <c r="X13" s="786"/>
      <c r="Y13" s="786"/>
      <c r="Z13" s="786"/>
      <c r="AA13" s="786"/>
      <c r="AB13" s="786"/>
      <c r="AC13" s="786"/>
      <c r="AD13" s="755"/>
      <c r="AE13" s="786"/>
      <c r="AF13" s="786"/>
      <c r="AG13" s="786"/>
      <c r="AH13" s="786"/>
      <c r="AI13" s="752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53"/>
      <c r="AE14" s="712"/>
      <c r="AF14" s="712"/>
      <c r="AG14" s="712"/>
      <c r="AH14" s="712"/>
      <c r="AI14" s="754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1017" t="s">
        <v>121</v>
      </c>
      <c r="D15" s="786"/>
      <c r="E15" s="786"/>
      <c r="F15" s="786"/>
      <c r="G15" s="786"/>
      <c r="H15" s="786"/>
      <c r="I15" s="786"/>
      <c r="J15" s="786"/>
      <c r="K15" s="786"/>
      <c r="L15" s="786"/>
      <c r="M15" s="786"/>
      <c r="N15" s="786"/>
      <c r="O15" s="786"/>
      <c r="P15" s="786"/>
      <c r="Q15" s="786"/>
      <c r="R15" s="786"/>
      <c r="S15" s="786"/>
      <c r="T15" s="786"/>
      <c r="U15" s="786"/>
      <c r="V15" s="786"/>
      <c r="W15" s="786"/>
      <c r="X15" s="786"/>
      <c r="Y15" s="786"/>
      <c r="Z15" s="786"/>
      <c r="AA15" s="786"/>
      <c r="AB15" s="786"/>
      <c r="AC15" s="786"/>
      <c r="AD15" s="755"/>
      <c r="AE15" s="786"/>
      <c r="AF15" s="786"/>
      <c r="AG15" s="786"/>
      <c r="AH15" s="786"/>
      <c r="AI15" s="752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64" t="s">
        <v>123</v>
      </c>
      <c r="X16" s="712"/>
      <c r="Y16" s="712"/>
      <c r="Z16" s="712"/>
      <c r="AA16" s="712"/>
      <c r="AB16" s="712"/>
      <c r="AC16" s="712"/>
      <c r="AD16" s="771"/>
      <c r="AE16" s="712"/>
      <c r="AF16" s="712"/>
      <c r="AG16" s="712"/>
      <c r="AH16" s="712"/>
      <c r="AI16" s="754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09"/>
      <c r="X17" s="709"/>
      <c r="Y17" s="709"/>
      <c r="Z17" s="709"/>
      <c r="AA17" s="709"/>
      <c r="AB17" s="709"/>
      <c r="AC17" s="709"/>
      <c r="AD17" s="755"/>
      <c r="AE17" s="786"/>
      <c r="AF17" s="786"/>
      <c r="AG17" s="786"/>
      <c r="AH17" s="786"/>
      <c r="AI17" s="752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657"/>
      <c r="S18" s="657"/>
      <c r="T18" s="758" t="s">
        <v>124</v>
      </c>
      <c r="U18" s="709"/>
      <c r="V18" s="709"/>
      <c r="W18" s="709"/>
      <c r="X18" s="709"/>
      <c r="Y18" s="709"/>
      <c r="Z18" s="709"/>
      <c r="AA18" s="709"/>
      <c r="AB18" s="731"/>
      <c r="AC18" s="398" t="s">
        <v>125</v>
      </c>
      <c r="AD18" s="765" t="s">
        <v>126</v>
      </c>
      <c r="AE18" s="800"/>
      <c r="AF18" s="800"/>
      <c r="AG18" s="800"/>
      <c r="AH18" s="800"/>
      <c r="AI18" s="1016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398" t="s">
        <v>127</v>
      </c>
      <c r="AD19" s="767" t="s">
        <v>128</v>
      </c>
      <c r="AE19" s="832"/>
      <c r="AF19" s="181" t="s">
        <v>129</v>
      </c>
      <c r="AG19" s="1012" t="s">
        <v>130</v>
      </c>
      <c r="AH19" s="800"/>
      <c r="AI19" s="1016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657"/>
      <c r="S20" s="758" t="s">
        <v>24</v>
      </c>
      <c r="T20" s="709"/>
      <c r="U20" s="709"/>
      <c r="V20" s="709"/>
      <c r="W20" s="709"/>
      <c r="X20" s="709"/>
      <c r="Y20" s="709"/>
      <c r="Z20" s="709"/>
      <c r="AA20" s="709"/>
      <c r="AB20" s="731"/>
      <c r="AC20" s="398" t="s">
        <v>125</v>
      </c>
      <c r="AD20" s="823" t="s">
        <v>551</v>
      </c>
      <c r="AE20" s="824"/>
      <c r="AF20" s="824"/>
      <c r="AG20" s="824"/>
      <c r="AH20" s="824"/>
      <c r="AI20" s="1015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398" t="s">
        <v>127</v>
      </c>
      <c r="AD21" s="817" t="s">
        <v>133</v>
      </c>
      <c r="AE21" s="1014"/>
      <c r="AF21" s="291" t="s">
        <v>70</v>
      </c>
      <c r="AG21" s="1013" t="s">
        <v>134</v>
      </c>
      <c r="AH21" s="824"/>
      <c r="AI21" s="1015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58" t="s">
        <v>26</v>
      </c>
      <c r="AA22" s="709"/>
      <c r="AB22" s="709"/>
      <c r="AC22" s="709"/>
      <c r="AD22" s="775"/>
      <c r="AE22" s="736"/>
      <c r="AF22" s="736"/>
      <c r="AG22" s="736"/>
      <c r="AH22" s="736"/>
      <c r="AI22" s="776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009" t="s">
        <v>135</v>
      </c>
      <c r="T24" s="712"/>
      <c r="U24" s="728"/>
      <c r="V24" s="1010" t="s">
        <v>136</v>
      </c>
      <c r="W24" s="712"/>
      <c r="X24" s="712"/>
      <c r="Y24" s="712"/>
      <c r="Z24" s="728"/>
      <c r="AA24" s="170"/>
      <c r="AB24" s="1011" t="s">
        <v>29</v>
      </c>
      <c r="AC24" s="800"/>
      <c r="AD24" s="83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44"/>
      <c r="T25" s="786"/>
      <c r="U25" s="734"/>
      <c r="V25" s="744"/>
      <c r="W25" s="786"/>
      <c r="X25" s="786"/>
      <c r="Y25" s="786"/>
      <c r="Z25" s="734"/>
      <c r="AA25" s="170"/>
      <c r="AB25" s="1011" t="s">
        <v>30</v>
      </c>
      <c r="AC25" s="83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13" t="s">
        <v>167</v>
      </c>
      <c r="M26" s="709"/>
      <c r="N26" s="709"/>
      <c r="O26" s="709"/>
      <c r="P26" s="709"/>
      <c r="Q26" s="709"/>
      <c r="R26" s="709"/>
      <c r="S26" s="1012" t="s">
        <v>297</v>
      </c>
      <c r="T26" s="800"/>
      <c r="U26" s="832"/>
      <c r="V26" s="1012" t="s">
        <v>552</v>
      </c>
      <c r="W26" s="800"/>
      <c r="X26" s="800"/>
      <c r="Y26" s="800"/>
      <c r="Z26" s="832"/>
      <c r="AA26" s="171"/>
      <c r="AB26" s="1012" t="s">
        <v>553</v>
      </c>
      <c r="AC26" s="832"/>
      <c r="AD26" s="181" t="s">
        <v>552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46" t="s">
        <v>140</v>
      </c>
      <c r="K27" s="709"/>
      <c r="L27" s="709"/>
      <c r="M27" s="709"/>
      <c r="N27" s="709"/>
      <c r="O27" s="709"/>
      <c r="P27" s="709"/>
      <c r="Q27" s="709"/>
      <c r="R27" s="709"/>
      <c r="S27" s="709"/>
      <c r="T27" s="709"/>
      <c r="U27" s="709"/>
      <c r="V27" s="709"/>
      <c r="W27" s="709"/>
      <c r="X27" s="709"/>
      <c r="Y27" s="709"/>
      <c r="Z27" s="709"/>
      <c r="AA27" s="709"/>
      <c r="AB27" s="709"/>
      <c r="AC27" s="709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658"/>
      <c r="E29" s="658"/>
      <c r="F29" s="658"/>
      <c r="G29" s="658"/>
      <c r="H29" s="658"/>
      <c r="I29" s="187"/>
      <c r="J29" s="187"/>
      <c r="K29" s="187"/>
      <c r="L29" s="187"/>
      <c r="M29" s="187"/>
      <c r="N29" s="658"/>
      <c r="O29" s="1005">
        <v>4903550.4000000004</v>
      </c>
      <c r="P29" s="786"/>
      <c r="Q29" s="786"/>
      <c r="R29" s="786"/>
      <c r="S29" s="786"/>
      <c r="T29" s="786"/>
      <c r="U29" s="786"/>
      <c r="V29" s="786"/>
      <c r="W29" s="786"/>
      <c r="X29" s="786"/>
      <c r="Y29" s="786"/>
      <c r="Z29" s="786"/>
      <c r="AA29" s="786"/>
      <c r="AB29" s="786"/>
      <c r="AC29" s="786"/>
      <c r="AD29" s="786"/>
      <c r="AE29" s="786"/>
      <c r="AF29" s="786"/>
      <c r="AG29" s="65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658"/>
      <c r="E30" s="658"/>
      <c r="F30" s="658"/>
      <c r="G30" s="658"/>
      <c r="H30" s="658"/>
      <c r="I30" s="187"/>
      <c r="J30" s="187"/>
      <c r="K30" s="187"/>
      <c r="L30" s="187"/>
      <c r="M30" s="187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37" t="s">
        <v>34</v>
      </c>
      <c r="B31" s="800"/>
      <c r="C31" s="800"/>
      <c r="D31" s="800"/>
      <c r="E31" s="832"/>
      <c r="F31" s="1006" t="s">
        <v>143</v>
      </c>
      <c r="G31" s="712"/>
      <c r="H31" s="712"/>
      <c r="I31" s="712"/>
      <c r="J31" s="712"/>
      <c r="K31" s="712"/>
      <c r="L31" s="712"/>
      <c r="M31" s="712"/>
      <c r="N31" s="728"/>
      <c r="O31" s="1007" t="s">
        <v>170</v>
      </c>
      <c r="P31" s="712"/>
      <c r="Q31" s="1007" t="s">
        <v>144</v>
      </c>
      <c r="R31" s="712"/>
      <c r="S31" s="712"/>
      <c r="T31" s="728"/>
      <c r="U31" s="1006" t="s">
        <v>171</v>
      </c>
      <c r="V31" s="712"/>
      <c r="W31" s="712"/>
      <c r="X31" s="728"/>
      <c r="Y31" s="1008" t="s">
        <v>172</v>
      </c>
      <c r="Z31" s="800"/>
      <c r="AA31" s="800"/>
      <c r="AB31" s="800"/>
      <c r="AC31" s="832"/>
      <c r="AD31" s="1008" t="s">
        <v>173</v>
      </c>
      <c r="AE31" s="832"/>
      <c r="AF31" s="1007" t="s">
        <v>174</v>
      </c>
      <c r="AG31" s="712"/>
      <c r="AH31" s="712"/>
      <c r="AI31" s="728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1008" t="s">
        <v>148</v>
      </c>
      <c r="B32" s="832"/>
      <c r="C32" s="1008" t="s">
        <v>149</v>
      </c>
      <c r="D32" s="800"/>
      <c r="E32" s="832"/>
      <c r="F32" s="744"/>
      <c r="G32" s="786"/>
      <c r="H32" s="786"/>
      <c r="I32" s="786"/>
      <c r="J32" s="786"/>
      <c r="K32" s="786"/>
      <c r="L32" s="786"/>
      <c r="M32" s="786"/>
      <c r="N32" s="734"/>
      <c r="O32" s="744"/>
      <c r="P32" s="786"/>
      <c r="Q32" s="744"/>
      <c r="R32" s="786"/>
      <c r="S32" s="786"/>
      <c r="T32" s="734"/>
      <c r="U32" s="744"/>
      <c r="V32" s="786"/>
      <c r="W32" s="786"/>
      <c r="X32" s="734"/>
      <c r="Y32" s="1008" t="s">
        <v>175</v>
      </c>
      <c r="Z32" s="800"/>
      <c r="AA32" s="800"/>
      <c r="AB32" s="832"/>
      <c r="AC32" s="203" t="s">
        <v>176</v>
      </c>
      <c r="AD32" s="203" t="s">
        <v>175</v>
      </c>
      <c r="AE32" s="203" t="s">
        <v>176</v>
      </c>
      <c r="AF32" s="744"/>
      <c r="AG32" s="786"/>
      <c r="AH32" s="786"/>
      <c r="AI32" s="734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37">
        <v>1</v>
      </c>
      <c r="B33" s="832"/>
      <c r="C33" s="837">
        <v>2</v>
      </c>
      <c r="D33" s="800"/>
      <c r="E33" s="832"/>
      <c r="F33" s="837">
        <v>3</v>
      </c>
      <c r="G33" s="800"/>
      <c r="H33" s="800"/>
      <c r="I33" s="800"/>
      <c r="J33" s="800"/>
      <c r="K33" s="800"/>
      <c r="L33" s="800"/>
      <c r="M33" s="800"/>
      <c r="N33" s="832"/>
      <c r="O33" s="837">
        <v>4</v>
      </c>
      <c r="P33" s="800"/>
      <c r="Q33" s="837">
        <v>5</v>
      </c>
      <c r="R33" s="800"/>
      <c r="S33" s="800"/>
      <c r="T33" s="832"/>
      <c r="U33" s="837">
        <v>6</v>
      </c>
      <c r="V33" s="800"/>
      <c r="W33" s="800"/>
      <c r="X33" s="832"/>
      <c r="Y33" s="837">
        <v>7</v>
      </c>
      <c r="Z33" s="800"/>
      <c r="AA33" s="800"/>
      <c r="AB33" s="832"/>
      <c r="AC33" s="204">
        <v>8</v>
      </c>
      <c r="AD33" s="204">
        <v>9</v>
      </c>
      <c r="AE33" s="204">
        <v>10</v>
      </c>
      <c r="AF33" s="837">
        <v>11</v>
      </c>
      <c r="AG33" s="800"/>
      <c r="AH33" s="800"/>
      <c r="AI33" s="832"/>
      <c r="AJ33" s="658"/>
      <c r="AK33" s="658"/>
      <c r="AL33" s="658"/>
      <c r="AM33" s="658"/>
      <c r="AN33" s="658"/>
      <c r="AO33" s="658"/>
      <c r="AP33" s="658"/>
      <c r="AQ33" s="658"/>
      <c r="AR33" s="658"/>
      <c r="AS33" s="658"/>
      <c r="AT33" s="658"/>
      <c r="AU33" s="658"/>
      <c r="AV33" s="658"/>
      <c r="AW33" s="658"/>
      <c r="AX33" s="658"/>
      <c r="AY33" s="658"/>
      <c r="AZ33" s="658"/>
      <c r="BA33" s="658"/>
      <c r="BB33" s="658"/>
      <c r="BC33" s="658"/>
      <c r="BD33" s="658"/>
      <c r="BE33" s="658"/>
      <c r="BF33" s="658"/>
      <c r="BG33" s="658"/>
      <c r="BH33" s="658"/>
      <c r="BI33" s="658"/>
      <c r="BJ33" s="658"/>
      <c r="BK33" s="658"/>
      <c r="BL33" s="658"/>
      <c r="BM33" s="658"/>
      <c r="BN33" s="658"/>
      <c r="BO33" s="658"/>
      <c r="BP33" s="658"/>
    </row>
    <row r="34" spans="1:68" ht="29.25" customHeight="1">
      <c r="A34" s="978" t="s">
        <v>25</v>
      </c>
      <c r="B34" s="832"/>
      <c r="C34" s="978" t="s">
        <v>205</v>
      </c>
      <c r="D34" s="800"/>
      <c r="E34" s="832"/>
      <c r="F34" s="1003" t="s">
        <v>433</v>
      </c>
      <c r="G34" s="971"/>
      <c r="H34" s="971"/>
      <c r="I34" s="971"/>
      <c r="J34" s="971"/>
      <c r="K34" s="971"/>
      <c r="L34" s="971"/>
      <c r="M34" s="971"/>
      <c r="N34" s="1004"/>
      <c r="O34" s="659"/>
      <c r="P34" s="660"/>
      <c r="Q34" s="987" t="s">
        <v>153</v>
      </c>
      <c r="R34" s="971"/>
      <c r="S34" s="971"/>
      <c r="T34" s="1004"/>
      <c r="U34" s="975">
        <v>4</v>
      </c>
      <c r="V34" s="971"/>
      <c r="W34" s="971"/>
      <c r="X34" s="1004"/>
      <c r="Y34" s="975">
        <v>39500</v>
      </c>
      <c r="Z34" s="971"/>
      <c r="AA34" s="971"/>
      <c r="AB34" s="971"/>
      <c r="AC34" s="371">
        <f t="shared" ref="AC34:AC42" si="0">U34*Y34</f>
        <v>158000</v>
      </c>
      <c r="AD34" s="371">
        <v>0</v>
      </c>
      <c r="AE34" s="371">
        <f t="shared" ref="AE34:AE42" si="1">U34*AD34</f>
        <v>0</v>
      </c>
      <c r="AF34" s="975">
        <f t="shared" ref="AF34:AF42" si="2">AC34+AE34</f>
        <v>158000</v>
      </c>
      <c r="AG34" s="971"/>
      <c r="AH34" s="971"/>
      <c r="AI34" s="1004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978" t="s">
        <v>59</v>
      </c>
      <c r="B35" s="832"/>
      <c r="C35" s="978" t="s">
        <v>210</v>
      </c>
      <c r="D35" s="979"/>
      <c r="E35" s="980"/>
      <c r="F35" s="1040" t="s">
        <v>435</v>
      </c>
      <c r="G35" s="971"/>
      <c r="H35" s="971"/>
      <c r="I35" s="971"/>
      <c r="J35" s="971"/>
      <c r="K35" s="971"/>
      <c r="L35" s="971"/>
      <c r="M35" s="971"/>
      <c r="N35" s="1004"/>
      <c r="O35" s="1041"/>
      <c r="P35" s="1004"/>
      <c r="Q35" s="987" t="s">
        <v>153</v>
      </c>
      <c r="R35" s="971"/>
      <c r="S35" s="971"/>
      <c r="T35" s="1004"/>
      <c r="U35" s="965">
        <v>2</v>
      </c>
      <c r="V35" s="800"/>
      <c r="W35" s="800"/>
      <c r="X35" s="832"/>
      <c r="Y35" s="975">
        <v>39500</v>
      </c>
      <c r="Z35" s="971"/>
      <c r="AA35" s="971"/>
      <c r="AB35" s="971"/>
      <c r="AC35" s="371">
        <f t="shared" si="0"/>
        <v>79000</v>
      </c>
      <c r="AD35" s="371">
        <v>0</v>
      </c>
      <c r="AE35" s="371">
        <f t="shared" si="1"/>
        <v>0</v>
      </c>
      <c r="AF35" s="975">
        <f t="shared" si="2"/>
        <v>79000</v>
      </c>
      <c r="AG35" s="971"/>
      <c r="AH35" s="971"/>
      <c r="AI35" s="1004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42.75" customHeight="1">
      <c r="A36" s="978" t="s">
        <v>60</v>
      </c>
      <c r="B36" s="832"/>
      <c r="C36" s="978" t="s">
        <v>212</v>
      </c>
      <c r="D36" s="979"/>
      <c r="E36" s="980"/>
      <c r="F36" s="1040" t="s">
        <v>554</v>
      </c>
      <c r="G36" s="971"/>
      <c r="H36" s="971"/>
      <c r="I36" s="971"/>
      <c r="J36" s="971"/>
      <c r="K36" s="971"/>
      <c r="L36" s="971"/>
      <c r="M36" s="971"/>
      <c r="N36" s="1004"/>
      <c r="O36" s="1041"/>
      <c r="P36" s="1004"/>
      <c r="Q36" s="987" t="s">
        <v>153</v>
      </c>
      <c r="R36" s="971"/>
      <c r="S36" s="971"/>
      <c r="T36" s="1004"/>
      <c r="U36" s="965">
        <v>2</v>
      </c>
      <c r="V36" s="800"/>
      <c r="W36" s="800"/>
      <c r="X36" s="832"/>
      <c r="Y36" s="975">
        <v>1500</v>
      </c>
      <c r="Z36" s="971"/>
      <c r="AA36" s="971"/>
      <c r="AB36" s="971"/>
      <c r="AC36" s="371">
        <f t="shared" si="0"/>
        <v>3000</v>
      </c>
      <c r="AD36" s="371">
        <v>0</v>
      </c>
      <c r="AE36" s="371">
        <f t="shared" si="1"/>
        <v>0</v>
      </c>
      <c r="AF36" s="975">
        <f t="shared" si="2"/>
        <v>3000</v>
      </c>
      <c r="AG36" s="971"/>
      <c r="AH36" s="971"/>
      <c r="AI36" s="1004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27"/>
      <c r="BE36" s="786"/>
      <c r="BF36" s="786"/>
      <c r="BG36" s="734"/>
      <c r="BH36" s="827" t="s">
        <v>156</v>
      </c>
      <c r="BI36" s="786"/>
      <c r="BJ36" s="786"/>
      <c r="BK36" s="786"/>
      <c r="BL36" s="734"/>
      <c r="BM36" s="827" t="e">
        <f>#REF!+#REF!+#REF!+#REF!+#REF!+#REF!</f>
        <v>#REF!</v>
      </c>
      <c r="BN36" s="786"/>
      <c r="BO36" s="786"/>
      <c r="BP36" s="734"/>
    </row>
    <row r="37" spans="1:68" ht="30" customHeight="1">
      <c r="A37" s="978" t="s">
        <v>62</v>
      </c>
      <c r="B37" s="832"/>
      <c r="C37" s="978" t="s">
        <v>214</v>
      </c>
      <c r="D37" s="979"/>
      <c r="E37" s="980"/>
      <c r="F37" s="1042" t="s">
        <v>437</v>
      </c>
      <c r="G37" s="971"/>
      <c r="H37" s="971"/>
      <c r="I37" s="971"/>
      <c r="J37" s="971"/>
      <c r="K37" s="971"/>
      <c r="L37" s="971"/>
      <c r="M37" s="971"/>
      <c r="N37" s="1004"/>
      <c r="O37" s="1041"/>
      <c r="P37" s="1004"/>
      <c r="Q37" s="987" t="s">
        <v>153</v>
      </c>
      <c r="R37" s="971"/>
      <c r="S37" s="971"/>
      <c r="T37" s="1004"/>
      <c r="U37" s="965">
        <v>1</v>
      </c>
      <c r="V37" s="800"/>
      <c r="W37" s="800"/>
      <c r="X37" s="832"/>
      <c r="Y37" s="975">
        <v>37600</v>
      </c>
      <c r="Z37" s="971"/>
      <c r="AA37" s="971"/>
      <c r="AB37" s="971"/>
      <c r="AC37" s="371">
        <f t="shared" si="0"/>
        <v>37600</v>
      </c>
      <c r="AD37" s="371">
        <v>44000</v>
      </c>
      <c r="AE37" s="371">
        <f t="shared" si="1"/>
        <v>44000</v>
      </c>
      <c r="AF37" s="975">
        <f t="shared" si="2"/>
        <v>81600</v>
      </c>
      <c r="AG37" s="971"/>
      <c r="AH37" s="971"/>
      <c r="AI37" s="1004"/>
    </row>
    <row r="38" spans="1:68" ht="30" customHeight="1">
      <c r="A38" s="978" t="s">
        <v>65</v>
      </c>
      <c r="B38" s="832"/>
      <c r="C38" s="978" t="s">
        <v>218</v>
      </c>
      <c r="D38" s="979"/>
      <c r="E38" s="980"/>
      <c r="F38" s="1040" t="s">
        <v>439</v>
      </c>
      <c r="G38" s="971"/>
      <c r="H38" s="971"/>
      <c r="I38" s="971"/>
      <c r="J38" s="971"/>
      <c r="K38" s="971"/>
      <c r="L38" s="971"/>
      <c r="M38" s="971"/>
      <c r="N38" s="1004"/>
      <c r="O38" s="661"/>
      <c r="P38" s="662"/>
      <c r="Q38" s="987" t="s">
        <v>312</v>
      </c>
      <c r="R38" s="971"/>
      <c r="S38" s="971"/>
      <c r="T38" s="1004"/>
      <c r="U38" s="965">
        <v>8</v>
      </c>
      <c r="V38" s="800"/>
      <c r="W38" s="800"/>
      <c r="X38" s="832"/>
      <c r="Y38" s="975">
        <v>1000</v>
      </c>
      <c r="Z38" s="971"/>
      <c r="AA38" s="971"/>
      <c r="AB38" s="971"/>
      <c r="AC38" s="371">
        <f t="shared" si="0"/>
        <v>8000</v>
      </c>
      <c r="AD38" s="371">
        <v>1500</v>
      </c>
      <c r="AE38" s="371">
        <f t="shared" si="1"/>
        <v>12000</v>
      </c>
      <c r="AF38" s="975">
        <f t="shared" si="2"/>
        <v>20000</v>
      </c>
      <c r="AG38" s="971"/>
      <c r="AH38" s="971"/>
      <c r="AI38" s="1004"/>
    </row>
    <row r="39" spans="1:68" ht="30" customHeight="1">
      <c r="A39" s="985">
        <v>6</v>
      </c>
      <c r="B39" s="986"/>
      <c r="C39" s="978" t="s">
        <v>222</v>
      </c>
      <c r="D39" s="979"/>
      <c r="E39" s="980"/>
      <c r="F39" s="1040" t="s">
        <v>440</v>
      </c>
      <c r="G39" s="971"/>
      <c r="H39" s="971"/>
      <c r="I39" s="971"/>
      <c r="J39" s="971"/>
      <c r="K39" s="971"/>
      <c r="L39" s="971"/>
      <c r="M39" s="971"/>
      <c r="N39" s="1004"/>
      <c r="O39" s="661"/>
      <c r="P39" s="662"/>
      <c r="Q39" s="987" t="s">
        <v>153</v>
      </c>
      <c r="R39" s="971"/>
      <c r="S39" s="971"/>
      <c r="T39" s="1004"/>
      <c r="U39" s="975">
        <v>12</v>
      </c>
      <c r="V39" s="971"/>
      <c r="W39" s="971"/>
      <c r="X39" s="1004"/>
      <c r="Y39" s="975">
        <v>8750</v>
      </c>
      <c r="Z39" s="971"/>
      <c r="AA39" s="971"/>
      <c r="AB39" s="971"/>
      <c r="AC39" s="371">
        <f t="shared" si="0"/>
        <v>105000</v>
      </c>
      <c r="AD39" s="371">
        <v>3750</v>
      </c>
      <c r="AE39" s="371">
        <f t="shared" si="1"/>
        <v>45000</v>
      </c>
      <c r="AF39" s="975">
        <f t="shared" si="2"/>
        <v>150000</v>
      </c>
      <c r="AG39" s="971"/>
      <c r="AH39" s="971"/>
      <c r="AI39" s="1004"/>
    </row>
    <row r="40" spans="1:68" ht="30" customHeight="1">
      <c r="A40" s="985">
        <v>7</v>
      </c>
      <c r="B40" s="986"/>
      <c r="C40" s="1041" t="s">
        <v>225</v>
      </c>
      <c r="D40" s="1043"/>
      <c r="E40" s="1044"/>
      <c r="F40" s="1040" t="s">
        <v>441</v>
      </c>
      <c r="G40" s="1045"/>
      <c r="H40" s="1045"/>
      <c r="I40" s="1045"/>
      <c r="J40" s="1045"/>
      <c r="K40" s="1045"/>
      <c r="L40" s="1045"/>
      <c r="M40" s="1045"/>
      <c r="N40" s="1046"/>
      <c r="O40" s="661"/>
      <c r="P40" s="662"/>
      <c r="Q40" s="987" t="s">
        <v>153</v>
      </c>
      <c r="R40" s="988"/>
      <c r="S40" s="988"/>
      <c r="T40" s="989"/>
      <c r="U40" s="975">
        <v>49</v>
      </c>
      <c r="V40" s="971"/>
      <c r="W40" s="971"/>
      <c r="X40" s="1004"/>
      <c r="Y40" s="975">
        <v>2041.67</v>
      </c>
      <c r="Z40" s="971"/>
      <c r="AA40" s="971"/>
      <c r="AB40" s="971"/>
      <c r="AC40" s="371">
        <f t="shared" si="0"/>
        <v>100041.83</v>
      </c>
      <c r="AD40" s="371">
        <v>0</v>
      </c>
      <c r="AE40" s="371">
        <f t="shared" si="1"/>
        <v>0</v>
      </c>
      <c r="AF40" s="975">
        <f t="shared" si="2"/>
        <v>100041.83</v>
      </c>
      <c r="AG40" s="971"/>
      <c r="AH40" s="971"/>
      <c r="AI40" s="1004"/>
    </row>
    <row r="41" spans="1:68" ht="30" customHeight="1">
      <c r="A41" s="985">
        <v>8</v>
      </c>
      <c r="B41" s="986"/>
      <c r="C41" s="978" t="s">
        <v>317</v>
      </c>
      <c r="D41" s="979"/>
      <c r="E41" s="980"/>
      <c r="F41" s="1047" t="s">
        <v>443</v>
      </c>
      <c r="G41" s="971"/>
      <c r="H41" s="971"/>
      <c r="I41" s="971"/>
      <c r="J41" s="971"/>
      <c r="K41" s="971"/>
      <c r="L41" s="971"/>
      <c r="M41" s="971"/>
      <c r="N41" s="1004"/>
      <c r="O41" s="661"/>
      <c r="P41" s="662"/>
      <c r="Q41" s="987" t="s">
        <v>153</v>
      </c>
      <c r="R41" s="988"/>
      <c r="S41" s="988"/>
      <c r="T41" s="989"/>
      <c r="U41" s="965">
        <v>37</v>
      </c>
      <c r="V41" s="966"/>
      <c r="W41" s="966"/>
      <c r="X41" s="967"/>
      <c r="Y41" s="975">
        <v>1750</v>
      </c>
      <c r="Z41" s="971"/>
      <c r="AA41" s="971"/>
      <c r="AB41" s="971"/>
      <c r="AC41" s="371">
        <f t="shared" si="0"/>
        <v>64750</v>
      </c>
      <c r="AD41" s="371">
        <v>950</v>
      </c>
      <c r="AE41" s="371">
        <f t="shared" si="1"/>
        <v>35150</v>
      </c>
      <c r="AF41" s="975">
        <f t="shared" si="2"/>
        <v>99900</v>
      </c>
      <c r="AG41" s="971"/>
      <c r="AH41" s="971"/>
      <c r="AI41" s="1004"/>
    </row>
    <row r="42" spans="1:68" ht="30.75" customHeight="1">
      <c r="A42" s="978" t="s">
        <v>224</v>
      </c>
      <c r="B42" s="832"/>
      <c r="C42" s="978" t="s">
        <v>328</v>
      </c>
      <c r="D42" s="800"/>
      <c r="E42" s="832"/>
      <c r="F42" s="1040" t="s">
        <v>444</v>
      </c>
      <c r="G42" s="971"/>
      <c r="H42" s="971"/>
      <c r="I42" s="971"/>
      <c r="J42" s="971"/>
      <c r="K42" s="971"/>
      <c r="L42" s="971"/>
      <c r="M42" s="971"/>
      <c r="N42" s="1004"/>
      <c r="O42" s="661"/>
      <c r="P42" s="662"/>
      <c r="Q42" s="987" t="s">
        <v>153</v>
      </c>
      <c r="R42" s="971"/>
      <c r="S42" s="971"/>
      <c r="T42" s="1004"/>
      <c r="U42" s="965">
        <v>37</v>
      </c>
      <c r="V42" s="800"/>
      <c r="W42" s="800"/>
      <c r="X42" s="832"/>
      <c r="Y42" s="975">
        <v>650</v>
      </c>
      <c r="Z42" s="971"/>
      <c r="AA42" s="971"/>
      <c r="AB42" s="971"/>
      <c r="AC42" s="371">
        <f t="shared" si="0"/>
        <v>24050</v>
      </c>
      <c r="AD42" s="371">
        <v>550</v>
      </c>
      <c r="AE42" s="371">
        <f t="shared" si="1"/>
        <v>20350</v>
      </c>
      <c r="AF42" s="975">
        <f t="shared" si="2"/>
        <v>44400</v>
      </c>
      <c r="AG42" s="971"/>
      <c r="AH42" s="971"/>
      <c r="AI42" s="1004"/>
    </row>
    <row r="43" spans="1:68" ht="13.5" customHeight="1">
      <c r="R43" s="183"/>
      <c r="S43" s="183" t="s">
        <v>155</v>
      </c>
      <c r="T43" s="196"/>
      <c r="U43" s="1002"/>
      <c r="V43" s="800"/>
      <c r="W43" s="800"/>
      <c r="X43" s="832"/>
      <c r="Y43" s="999" t="s">
        <v>156</v>
      </c>
      <c r="Z43" s="800"/>
      <c r="AA43" s="800"/>
      <c r="AB43" s="832"/>
      <c r="AC43" s="210"/>
      <c r="AD43" s="210"/>
      <c r="AE43" s="210"/>
      <c r="AF43" s="1001">
        <f>SUM(AF34:AI42)</f>
        <v>735941.83</v>
      </c>
      <c r="AG43" s="800"/>
      <c r="AH43" s="800"/>
      <c r="AI43" s="832"/>
    </row>
    <row r="44" spans="1:68" ht="13.5" customHeight="1">
      <c r="P44" s="200" t="s">
        <v>199</v>
      </c>
      <c r="Q44" s="197"/>
      <c r="R44" s="197"/>
      <c r="S44" s="197"/>
      <c r="T44" s="197"/>
      <c r="U44" s="999"/>
      <c r="V44" s="800"/>
      <c r="W44" s="800"/>
      <c r="X44" s="832"/>
      <c r="Y44" s="1000"/>
      <c r="Z44" s="800"/>
      <c r="AA44" s="800"/>
      <c r="AB44" s="800"/>
      <c r="AC44" s="399"/>
      <c r="AD44" s="399"/>
      <c r="AE44" s="399"/>
      <c r="AF44" s="1000">
        <f>AF43*0.2</f>
        <v>147188.36600000001</v>
      </c>
      <c r="AG44" s="800"/>
      <c r="AH44" s="800"/>
      <c r="AI44" s="832"/>
    </row>
    <row r="45" spans="1:68" ht="13.5" customHeight="1">
      <c r="P45" s="651" t="s">
        <v>158</v>
      </c>
      <c r="U45" s="999"/>
      <c r="V45" s="800"/>
      <c r="W45" s="800"/>
      <c r="X45" s="832"/>
      <c r="Y45" s="1000"/>
      <c r="Z45" s="800"/>
      <c r="AA45" s="800"/>
      <c r="AB45" s="800"/>
      <c r="AC45" s="399"/>
      <c r="AD45" s="399"/>
      <c r="AE45" s="399"/>
      <c r="AF45" s="1001">
        <f>AF43+AF44</f>
        <v>883130.196</v>
      </c>
      <c r="AG45" s="800"/>
      <c r="AH45" s="800"/>
      <c r="AI45" s="832"/>
      <c r="AK45" s="213"/>
    </row>
    <row r="46" spans="1:68" ht="35.25" customHeight="1">
      <c r="B46" s="651" t="s">
        <v>159</v>
      </c>
      <c r="C46" s="791" t="s">
        <v>10</v>
      </c>
      <c r="D46" s="709"/>
      <c r="E46" s="709"/>
      <c r="F46" s="997" t="s">
        <v>104</v>
      </c>
      <c r="G46" s="786"/>
      <c r="H46" s="786"/>
      <c r="I46" s="786"/>
      <c r="K46" s="998"/>
      <c r="L46" s="786"/>
      <c r="N46" s="998" t="s">
        <v>105</v>
      </c>
      <c r="O46" s="786"/>
      <c r="P46" s="786"/>
      <c r="Q46" s="786"/>
      <c r="R46" s="786"/>
      <c r="S46" s="786"/>
      <c r="T46" s="786"/>
      <c r="U46" s="786"/>
      <c r="V46" s="786"/>
      <c r="W46" s="786"/>
      <c r="X46" s="786"/>
      <c r="Y46" s="786"/>
      <c r="Z46" s="786"/>
      <c r="AA46" s="786"/>
      <c r="AB46" s="786"/>
      <c r="AC46" s="786"/>
      <c r="AD46" s="786"/>
      <c r="AE46" s="786"/>
      <c r="AF46" s="786"/>
      <c r="AG46" s="786"/>
    </row>
    <row r="47" spans="1:68" ht="13.5" customHeight="1">
      <c r="A47" s="173"/>
      <c r="B47" s="173"/>
      <c r="C47" s="173"/>
      <c r="D47" s="173"/>
      <c r="E47" s="173"/>
      <c r="F47" s="783" t="s">
        <v>160</v>
      </c>
      <c r="G47" s="712"/>
      <c r="H47" s="712"/>
      <c r="I47" s="712"/>
      <c r="J47" s="173"/>
      <c r="K47" s="783" t="s">
        <v>161</v>
      </c>
      <c r="L47" s="712"/>
      <c r="M47" s="173"/>
      <c r="N47" s="783" t="s">
        <v>162</v>
      </c>
      <c r="O47" s="712"/>
      <c r="P47" s="712"/>
      <c r="Q47" s="712"/>
      <c r="R47" s="712"/>
      <c r="S47" s="712"/>
      <c r="T47" s="712"/>
      <c r="U47" s="712"/>
      <c r="V47" s="712"/>
      <c r="W47" s="712"/>
      <c r="X47" s="712"/>
      <c r="Y47" s="712"/>
      <c r="Z47" s="712"/>
      <c r="AA47" s="712"/>
      <c r="AB47" s="712"/>
      <c r="AC47" s="712"/>
      <c r="AD47" s="712"/>
      <c r="AE47" s="712"/>
      <c r="AF47" s="712"/>
      <c r="AG47" s="712"/>
    </row>
    <row r="48" spans="1:68" ht="13.5" customHeight="1">
      <c r="A48" s="170"/>
      <c r="B48" s="170"/>
      <c r="C48" s="170"/>
      <c r="D48" s="170"/>
      <c r="E48" s="170"/>
      <c r="F48" s="199"/>
      <c r="G48" s="199"/>
      <c r="H48" s="199"/>
      <c r="I48" s="199"/>
      <c r="J48" s="170"/>
      <c r="K48" s="199"/>
      <c r="L48" s="199"/>
      <c r="M48" s="170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</row>
    <row r="49" spans="1:33" ht="13.5" customHeight="1">
      <c r="G49" s="200" t="s">
        <v>103</v>
      </c>
    </row>
    <row r="50" spans="1:33" ht="13.5" customHeight="1">
      <c r="G50" s="201"/>
    </row>
    <row r="51" spans="1:33" ht="33.75" customHeight="1">
      <c r="B51" s="651" t="s">
        <v>163</v>
      </c>
      <c r="C51" s="656" t="s">
        <v>7</v>
      </c>
      <c r="F51" s="997" t="s">
        <v>98</v>
      </c>
      <c r="G51" s="786"/>
      <c r="H51" s="786"/>
      <c r="I51" s="786"/>
      <c r="K51" s="998"/>
      <c r="L51" s="786"/>
      <c r="N51" s="998" t="s">
        <v>99</v>
      </c>
      <c r="O51" s="786"/>
      <c r="P51" s="786"/>
      <c r="Q51" s="786"/>
      <c r="R51" s="786"/>
      <c r="S51" s="786"/>
      <c r="T51" s="786"/>
      <c r="U51" s="786"/>
      <c r="V51" s="786"/>
      <c r="W51" s="786"/>
      <c r="X51" s="786"/>
      <c r="Y51" s="786"/>
      <c r="Z51" s="786"/>
      <c r="AA51" s="786"/>
      <c r="AB51" s="786"/>
      <c r="AC51" s="786"/>
      <c r="AD51" s="786"/>
      <c r="AE51" s="786"/>
      <c r="AF51" s="786"/>
      <c r="AG51" s="786"/>
    </row>
    <row r="52" spans="1:33" ht="13.5" customHeight="1">
      <c r="A52" s="173"/>
      <c r="B52" s="173"/>
      <c r="C52" s="173"/>
      <c r="D52" s="173"/>
      <c r="E52" s="173"/>
      <c r="F52" s="783" t="s">
        <v>160</v>
      </c>
      <c r="G52" s="712"/>
      <c r="H52" s="712"/>
      <c r="I52" s="712"/>
      <c r="J52" s="173"/>
      <c r="K52" s="783" t="s">
        <v>161</v>
      </c>
      <c r="L52" s="712"/>
      <c r="M52" s="173"/>
      <c r="N52" s="783" t="s">
        <v>162</v>
      </c>
      <c r="O52" s="712"/>
      <c r="P52" s="712"/>
      <c r="Q52" s="712"/>
      <c r="R52" s="712"/>
      <c r="S52" s="712"/>
      <c r="T52" s="712"/>
      <c r="U52" s="712"/>
      <c r="V52" s="712"/>
      <c r="W52" s="712"/>
      <c r="X52" s="712"/>
      <c r="Y52" s="712"/>
      <c r="Z52" s="712"/>
      <c r="AA52" s="712"/>
      <c r="AB52" s="712"/>
      <c r="AC52" s="712"/>
      <c r="AD52" s="712"/>
      <c r="AE52" s="712"/>
      <c r="AF52" s="712"/>
      <c r="AG52" s="712"/>
    </row>
    <row r="53" spans="1:33" ht="13.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</row>
    <row r="54" spans="1:33" ht="13.5" customHeight="1">
      <c r="G54" s="200" t="s">
        <v>103</v>
      </c>
    </row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s="651" customFormat="1" ht="13.5" customHeight="1"/>
    <row r="66" s="651" customFormat="1" ht="13.5" customHeight="1"/>
    <row r="67" s="651" customFormat="1" ht="13.5" customHeight="1"/>
    <row r="68" s="651" customFormat="1" ht="13.5" customHeight="1"/>
    <row r="69" s="651" customFormat="1" ht="13.5" customHeight="1"/>
    <row r="70" s="651" customFormat="1" ht="13.5" customHeight="1"/>
    <row r="71" s="651" customFormat="1" ht="13.5" customHeight="1"/>
    <row r="72" s="651" customFormat="1" ht="13.5" customHeight="1"/>
    <row r="73" s="651" customFormat="1" ht="13.5" customHeight="1"/>
    <row r="74" s="651" customFormat="1" ht="13.5" customHeight="1"/>
    <row r="75" s="651" customFormat="1" ht="13.5" customHeight="1"/>
    <row r="76" s="651" customFormat="1" ht="13.5" customHeight="1"/>
    <row r="77" s="651" customFormat="1" ht="13.5" customHeight="1"/>
    <row r="78" s="651" customFormat="1" ht="13.5" customHeight="1"/>
    <row r="79" s="651" customFormat="1" ht="13.5" customHeight="1"/>
    <row r="80" s="651" customFormat="1" ht="13.5" customHeight="1"/>
    <row r="81" s="651" customFormat="1" ht="13.5" customHeight="1"/>
    <row r="82" s="651" customFormat="1" ht="13.5" customHeight="1"/>
    <row r="83" s="651" customFormat="1" ht="13.5" customHeight="1"/>
    <row r="84" s="651" customFormat="1" ht="13.5" customHeight="1"/>
    <row r="85" s="651" customFormat="1" ht="13.5" customHeight="1"/>
    <row r="86" s="651" customFormat="1" ht="13.5" customHeight="1"/>
    <row r="87" s="651" customFormat="1" ht="13.5" customHeight="1"/>
    <row r="88" s="651" customFormat="1" ht="13.5" customHeight="1"/>
    <row r="89" s="651" customFormat="1" ht="13.5" customHeight="1"/>
    <row r="90" s="651" customFormat="1" ht="13.5" customHeight="1"/>
    <row r="91" s="651" customFormat="1" ht="13.5" customHeight="1"/>
    <row r="92" s="651" customFormat="1" ht="13.5" customHeight="1"/>
    <row r="93" s="651" customFormat="1" ht="13.5" customHeight="1"/>
    <row r="94" s="651" customFormat="1" ht="13.5" customHeight="1"/>
    <row r="95" s="651" customFormat="1" ht="13.5" customHeight="1"/>
    <row r="96" s="651" customFormat="1" ht="13.5" customHeight="1"/>
    <row r="97" s="651" customFormat="1" ht="13.5" customHeight="1"/>
    <row r="98" s="651" customFormat="1" ht="13.5" customHeight="1"/>
  </sheetData>
  <mergeCells count="145">
    <mergeCell ref="F52:I52"/>
    <mergeCell ref="K52:L52"/>
    <mergeCell ref="N52:AG52"/>
    <mergeCell ref="F47:I47"/>
    <mergeCell ref="K47:L47"/>
    <mergeCell ref="N47:AG47"/>
    <mergeCell ref="F51:I51"/>
    <mergeCell ref="K51:L51"/>
    <mergeCell ref="N51:AG51"/>
    <mergeCell ref="U45:X45"/>
    <mergeCell ref="Y45:AB45"/>
    <mergeCell ref="AF45:AI45"/>
    <mergeCell ref="C46:E46"/>
    <mergeCell ref="F46:I46"/>
    <mergeCell ref="K46:L46"/>
    <mergeCell ref="N46:AG46"/>
    <mergeCell ref="U43:X43"/>
    <mergeCell ref="Y43:AB43"/>
    <mergeCell ref="AF43:AI43"/>
    <mergeCell ref="U44:X44"/>
    <mergeCell ref="Y44:AB44"/>
    <mergeCell ref="AF44:AI44"/>
    <mergeCell ref="AF41:AI41"/>
    <mergeCell ref="A42:B42"/>
    <mergeCell ref="C42:E42"/>
    <mergeCell ref="F42:N42"/>
    <mergeCell ref="Q42:T42"/>
    <mergeCell ref="U42:X42"/>
    <mergeCell ref="Y42:AB42"/>
    <mergeCell ref="AF42:AI42"/>
    <mergeCell ref="A41:B41"/>
    <mergeCell ref="C41:E41"/>
    <mergeCell ref="F41:N41"/>
    <mergeCell ref="Q41:T41"/>
    <mergeCell ref="U41:X41"/>
    <mergeCell ref="Y41:AB41"/>
    <mergeCell ref="A40:B40"/>
    <mergeCell ref="C40:E40"/>
    <mergeCell ref="F40:N40"/>
    <mergeCell ref="Q40:T40"/>
    <mergeCell ref="U40:X40"/>
    <mergeCell ref="Y40:AB40"/>
    <mergeCell ref="AF40:AI40"/>
    <mergeCell ref="A39:B39"/>
    <mergeCell ref="C39:E39"/>
    <mergeCell ref="F39:N39"/>
    <mergeCell ref="Q39:T39"/>
    <mergeCell ref="U39:X39"/>
    <mergeCell ref="Y39:AB39"/>
    <mergeCell ref="A38:B38"/>
    <mergeCell ref="C38:E38"/>
    <mergeCell ref="F38:N38"/>
    <mergeCell ref="Q38:T38"/>
    <mergeCell ref="U38:X38"/>
    <mergeCell ref="Y38:AB38"/>
    <mergeCell ref="AF38:AI38"/>
    <mergeCell ref="BD36:BG36"/>
    <mergeCell ref="AF39:AI39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AF37:AI37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2FB9-3F0A-4C5A-A655-0783D433A382}">
  <sheetPr>
    <tabColor theme="7" tint="0.79998168889431442"/>
  </sheetPr>
  <dimension ref="A1:R101"/>
  <sheetViews>
    <sheetView topLeftCell="A21" workbookViewId="0">
      <selection activeCell="J43" sqref="J43:N43"/>
    </sheetView>
  </sheetViews>
  <sheetFormatPr defaultColWidth="14.42578125" defaultRowHeight="15"/>
  <cols>
    <col min="1" max="1" width="6.28515625" style="651" customWidth="1"/>
    <col min="2" max="2" width="10.42578125" style="651" customWidth="1"/>
    <col min="3" max="3" width="22.5703125" style="651" customWidth="1"/>
    <col min="4" max="4" width="18.85546875" style="651" customWidth="1"/>
    <col min="5" max="5" width="12.85546875" style="651" customWidth="1"/>
    <col min="6" max="6" width="15.42578125" style="651" customWidth="1"/>
    <col min="7" max="7" width="15.5703125" style="651" customWidth="1"/>
    <col min="8" max="8" width="16.85546875" style="651" customWidth="1"/>
    <col min="9" max="9" width="6.42578125" style="651" customWidth="1"/>
    <col min="10" max="10" width="13.42578125" style="651" customWidth="1"/>
    <col min="11" max="11" width="20.85546875" style="651" customWidth="1"/>
    <col min="12" max="12" width="15.85546875" style="651" customWidth="1"/>
    <col min="13" max="13" width="13.28515625" style="651" customWidth="1"/>
    <col min="14" max="14" width="14.7109375" style="651" customWidth="1"/>
    <col min="15" max="15" width="14" style="651" customWidth="1"/>
    <col min="16" max="16" width="14.28515625" style="651" customWidth="1"/>
    <col min="17" max="18" width="9" style="651" customWidth="1"/>
    <col min="19" max="16384" width="14.42578125" style="65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2"/>
      <c r="D7" s="717"/>
      <c r="E7" s="717"/>
      <c r="F7" s="717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23" t="s">
        <v>8</v>
      </c>
      <c r="D9" s="717"/>
      <c r="E9" s="717"/>
      <c r="F9" s="717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23" t="s">
        <v>11</v>
      </c>
      <c r="D11" s="717"/>
      <c r="E11" s="717"/>
      <c r="F11" s="717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2" t="s">
        <v>13</v>
      </c>
      <c r="D13" s="717"/>
      <c r="E13" s="717"/>
      <c r="F13" s="717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2" t="s">
        <v>15</v>
      </c>
      <c r="D14" s="717"/>
      <c r="E14" s="717"/>
      <c r="F14" s="717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655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391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392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655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655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720" t="s">
        <v>29</v>
      </c>
      <c r="H24" s="721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6</v>
      </c>
      <c r="F26" s="34">
        <v>45566</v>
      </c>
      <c r="G26" s="294">
        <v>45525</v>
      </c>
      <c r="H26" s="34">
        <v>45566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27" t="s">
        <v>35</v>
      </c>
      <c r="C30" s="712"/>
      <c r="D30" s="728"/>
      <c r="E30" s="41" t="s">
        <v>36</v>
      </c>
      <c r="F30" s="42" t="s">
        <v>37</v>
      </c>
      <c r="G30" s="43"/>
      <c r="H30" s="44"/>
      <c r="I30" s="1"/>
      <c r="J30" s="729" t="s">
        <v>468</v>
      </c>
      <c r="K30" s="709"/>
      <c r="L30" s="709"/>
      <c r="M30" s="709"/>
      <c r="N30" s="709"/>
      <c r="O30" s="652"/>
      <c r="P30" s="652"/>
      <c r="Q30" s="1"/>
      <c r="R30" s="1"/>
    </row>
    <row r="31" spans="1:18" ht="22.5" customHeight="1">
      <c r="A31" s="46" t="s">
        <v>39</v>
      </c>
      <c r="B31" s="730" t="s">
        <v>40</v>
      </c>
      <c r="C31" s="709"/>
      <c r="D31" s="731"/>
      <c r="E31" s="47"/>
      <c r="F31" s="48" t="s">
        <v>41</v>
      </c>
      <c r="G31" s="49"/>
      <c r="H31" s="48" t="s">
        <v>42</v>
      </c>
      <c r="I31" s="1"/>
      <c r="J31" s="732" t="s">
        <v>43</v>
      </c>
      <c r="K31" s="709"/>
      <c r="L31" s="50">
        <v>11676583.689999999</v>
      </c>
      <c r="M31" s="411"/>
      <c r="N31" s="52"/>
      <c r="O31" s="53"/>
      <c r="P31" s="53"/>
      <c r="Q31" s="1"/>
      <c r="R31" s="1"/>
    </row>
    <row r="32" spans="1:18" ht="17.25" customHeight="1" thickBot="1">
      <c r="A32" s="46" t="s">
        <v>44</v>
      </c>
      <c r="B32" s="730"/>
      <c r="C32" s="709"/>
      <c r="D32" s="731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652" t="s">
        <v>52</v>
      </c>
      <c r="P32" s="652"/>
      <c r="Q32" s="1"/>
      <c r="R32" s="1"/>
    </row>
    <row r="33" spans="1:18" ht="20.25" customHeight="1">
      <c r="A33" s="58"/>
      <c r="B33" s="733"/>
      <c r="C33" s="717"/>
      <c r="D33" s="734"/>
      <c r="E33" s="59"/>
      <c r="F33" s="60" t="s">
        <v>53</v>
      </c>
      <c r="G33" s="61"/>
      <c r="H33" s="60" t="s">
        <v>54</v>
      </c>
      <c r="I33" s="1"/>
      <c r="J33" s="418" t="s">
        <v>55</v>
      </c>
      <c r="K33" s="419">
        <v>424000</v>
      </c>
      <c r="L33" s="419">
        <f t="shared" ref="L33:L41" si="0">K33*1.2</f>
        <v>508800</v>
      </c>
      <c r="M33" s="420">
        <v>1</v>
      </c>
      <c r="N33" s="421">
        <v>1</v>
      </c>
      <c r="O33" s="652"/>
      <c r="P33" s="652"/>
      <c r="Q33" s="1"/>
      <c r="R33" s="1"/>
    </row>
    <row r="34" spans="1:18" ht="17.25" customHeight="1" thickBot="1">
      <c r="A34" s="66">
        <v>1</v>
      </c>
      <c r="B34" s="735">
        <v>2</v>
      </c>
      <c r="C34" s="736"/>
      <c r="D34" s="737"/>
      <c r="E34" s="66">
        <v>3</v>
      </c>
      <c r="F34" s="66">
        <v>4</v>
      </c>
      <c r="G34" s="66">
        <v>5</v>
      </c>
      <c r="H34" s="66">
        <v>6</v>
      </c>
      <c r="I34" s="1"/>
      <c r="J34" s="422" t="s">
        <v>469</v>
      </c>
      <c r="K34" s="413">
        <v>337804.5</v>
      </c>
      <c r="L34" s="415">
        <f t="shared" si="0"/>
        <v>405365.39999999997</v>
      </c>
      <c r="M34" s="414">
        <v>2</v>
      </c>
      <c r="N34" s="423">
        <v>2</v>
      </c>
      <c r="O34" s="53">
        <f t="array" ref="O34:R34">'кс2 №4 '!AF47:AI47</f>
        <v>2322813</v>
      </c>
      <c r="P34" s="652">
        <v>0</v>
      </c>
      <c r="Q34" s="1">
        <v>0</v>
      </c>
      <c r="R34" s="1">
        <v>0</v>
      </c>
    </row>
    <row r="35" spans="1:18" ht="27" customHeight="1" thickBot="1">
      <c r="A35" s="68"/>
      <c r="B35" s="738" t="s">
        <v>56</v>
      </c>
      <c r="C35" s="739"/>
      <c r="D35" s="721"/>
      <c r="E35" s="69" t="s">
        <v>57</v>
      </c>
      <c r="F35" s="70">
        <f t="shared" ref="F35:G35" si="1">F36</f>
        <v>9312630.9399999995</v>
      </c>
      <c r="G35" s="70">
        <f t="shared" si="1"/>
        <v>9312630.9399999995</v>
      </c>
      <c r="H35" s="70">
        <f>H36</f>
        <v>735941.83</v>
      </c>
      <c r="I35" s="4"/>
      <c r="J35" s="422" t="s">
        <v>470</v>
      </c>
      <c r="K35" s="413">
        <v>6158984.2999999998</v>
      </c>
      <c r="L35" s="415">
        <f t="shared" si="0"/>
        <v>7390781.1599999992</v>
      </c>
      <c r="M35" s="414">
        <v>3</v>
      </c>
      <c r="N35" s="423">
        <v>3.4</v>
      </c>
      <c r="O35" s="53"/>
      <c r="P35" s="53"/>
      <c r="Q35" s="75"/>
      <c r="R35" s="1"/>
    </row>
    <row r="36" spans="1:18" ht="18.75" customHeight="1">
      <c r="A36" s="76" t="s">
        <v>25</v>
      </c>
      <c r="B36" s="724" t="s">
        <v>58</v>
      </c>
      <c r="C36" s="725"/>
      <c r="D36" s="726"/>
      <c r="E36" s="58"/>
      <c r="F36" s="78">
        <f t="shared" ref="F36:G38" si="2">G36</f>
        <v>9312630.9399999995</v>
      </c>
      <c r="G36" s="78">
        <f>K33+K34+K35+K36+K42+K43+K44+K81+K82+K83</f>
        <v>9312630.9399999995</v>
      </c>
      <c r="H36" s="80">
        <f>K43</f>
        <v>735941.83</v>
      </c>
      <c r="I36" s="4"/>
      <c r="J36" s="424" t="s">
        <v>471</v>
      </c>
      <c r="K36" s="416">
        <v>817278.91</v>
      </c>
      <c r="L36" s="415">
        <f t="shared" si="0"/>
        <v>980734.69200000004</v>
      </c>
      <c r="M36" s="414">
        <v>4</v>
      </c>
      <c r="N36" s="425">
        <v>5.6</v>
      </c>
      <c r="O36" s="53"/>
      <c r="P36" s="85"/>
      <c r="Q36" s="1"/>
      <c r="R36" s="1"/>
    </row>
    <row r="37" spans="1:18" ht="12.75" hidden="1" customHeight="1">
      <c r="A37" s="76" t="s">
        <v>59</v>
      </c>
      <c r="B37" s="724" t="s">
        <v>58</v>
      </c>
      <c r="C37" s="725"/>
      <c r="D37" s="726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424"/>
      <c r="K37" s="413"/>
      <c r="L37" s="415">
        <f t="shared" si="0"/>
        <v>0</v>
      </c>
      <c r="M37" s="413"/>
      <c r="N37" s="423"/>
      <c r="O37" s="652"/>
      <c r="P37" s="652"/>
      <c r="Q37" s="1"/>
      <c r="R37" s="1"/>
    </row>
    <row r="38" spans="1:18" ht="12.75" hidden="1" customHeight="1">
      <c r="A38" s="76" t="s">
        <v>60</v>
      </c>
      <c r="B38" s="724" t="s">
        <v>61</v>
      </c>
      <c r="C38" s="725"/>
      <c r="D38" s="726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424"/>
      <c r="K38" s="413"/>
      <c r="L38" s="415">
        <f t="shared" si="0"/>
        <v>0</v>
      </c>
      <c r="M38" s="413"/>
      <c r="N38" s="423"/>
      <c r="O38" s="708"/>
      <c r="P38" s="709"/>
      <c r="Q38" s="1"/>
      <c r="R38" s="1"/>
    </row>
    <row r="39" spans="1:18" ht="12.75" hidden="1" customHeight="1">
      <c r="A39" s="76" t="s">
        <v>62</v>
      </c>
      <c r="B39" s="724" t="s">
        <v>63</v>
      </c>
      <c r="C39" s="725"/>
      <c r="D39" s="726"/>
      <c r="E39" s="58"/>
      <c r="F39" s="78"/>
      <c r="G39" s="79"/>
      <c r="H39" s="86"/>
      <c r="I39" s="4"/>
      <c r="J39" s="424"/>
      <c r="K39" s="413"/>
      <c r="L39" s="415">
        <f t="shared" si="0"/>
        <v>0</v>
      </c>
      <c r="M39" s="413"/>
      <c r="N39" s="426"/>
      <c r="O39" s="53"/>
      <c r="P39" s="53"/>
      <c r="Q39" s="1"/>
      <c r="R39" s="1"/>
    </row>
    <row r="40" spans="1:18" ht="12.75" hidden="1" customHeight="1">
      <c r="A40" s="76" t="s">
        <v>62</v>
      </c>
      <c r="B40" s="724" t="s">
        <v>64</v>
      </c>
      <c r="C40" s="725"/>
      <c r="D40" s="726"/>
      <c r="E40" s="58"/>
      <c r="F40" s="78"/>
      <c r="G40" s="79"/>
      <c r="H40" s="86"/>
      <c r="I40" s="4"/>
      <c r="J40" s="424"/>
      <c r="K40" s="413"/>
      <c r="L40" s="415">
        <f t="shared" si="0"/>
        <v>0</v>
      </c>
      <c r="M40" s="413"/>
      <c r="N40" s="426"/>
      <c r="O40" s="652"/>
      <c r="P40" s="652"/>
      <c r="Q40" s="1"/>
      <c r="R40" s="1"/>
    </row>
    <row r="41" spans="1:18" ht="12.75" hidden="1" customHeight="1">
      <c r="A41" s="76" t="s">
        <v>65</v>
      </c>
      <c r="B41" s="724" t="s">
        <v>66</v>
      </c>
      <c r="C41" s="725"/>
      <c r="D41" s="726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424"/>
      <c r="K41" s="413"/>
      <c r="L41" s="415">
        <f t="shared" si="0"/>
        <v>0</v>
      </c>
      <c r="M41" s="413"/>
      <c r="N41" s="423"/>
      <c r="O41" s="652"/>
      <c r="P41" s="652"/>
      <c r="Q41" s="1"/>
      <c r="R41" s="1"/>
    </row>
    <row r="42" spans="1:18" ht="14.25" customHeight="1">
      <c r="A42" s="90"/>
      <c r="B42" s="1"/>
      <c r="C42" s="1"/>
      <c r="D42" s="1"/>
      <c r="E42" s="718" t="s">
        <v>67</v>
      </c>
      <c r="F42" s="709"/>
      <c r="G42" s="709"/>
      <c r="H42" s="91">
        <f>H35</f>
        <v>735941.83</v>
      </c>
      <c r="I42" s="4"/>
      <c r="J42" s="424" t="s">
        <v>472</v>
      </c>
      <c r="K42" s="413">
        <f>'кс2 №7 согл'!AF40+'кс2 №8 согл'!AF43+'кс2 №9 к согл'!AF35</f>
        <v>838621.4</v>
      </c>
      <c r="L42" s="413">
        <f>K42*1.2</f>
        <v>1006345.6799999999</v>
      </c>
      <c r="M42" s="414">
        <v>5</v>
      </c>
      <c r="N42" s="426" t="s">
        <v>473</v>
      </c>
      <c r="O42" s="53" cm="1">
        <f t="array" ref="O42:R42">'кс2 №7 согл'!AF42:AI42+'кс2 №8 согл'!AF45:AI45+'кс2 №9 к согл'!AF37:AI37</f>
        <v>1006345.6799999999</v>
      </c>
      <c r="P42" s="417">
        <v>0</v>
      </c>
      <c r="Q42" s="1">
        <v>0</v>
      </c>
      <c r="R42" s="1">
        <v>0</v>
      </c>
    </row>
    <row r="43" spans="1:18" ht="14.25" customHeight="1">
      <c r="A43" s="90"/>
      <c r="B43" s="1"/>
      <c r="C43" s="1"/>
      <c r="D43" s="1"/>
      <c r="E43" s="718" t="s">
        <v>68</v>
      </c>
      <c r="F43" s="709"/>
      <c r="G43" s="709"/>
      <c r="H43" s="91">
        <f>ROUND(H42*0.2,2)</f>
        <v>147188.37</v>
      </c>
      <c r="I43" s="4"/>
      <c r="J43" s="424" t="s">
        <v>566</v>
      </c>
      <c r="K43" s="413">
        <v>735941.83</v>
      </c>
      <c r="L43" s="415">
        <f>K43*1.2</f>
        <v>883130.19599999988</v>
      </c>
      <c r="M43" s="414">
        <v>6</v>
      </c>
      <c r="N43" s="426" t="s">
        <v>297</v>
      </c>
      <c r="O43" s="53" cm="1">
        <f t="array" ref="O43:R43">'кс2 №10 к кс3№6++'!AF43:AI43</f>
        <v>735941.83</v>
      </c>
      <c r="P43" s="417">
        <v>0</v>
      </c>
      <c r="Q43" s="1">
        <v>0</v>
      </c>
      <c r="R43" s="1">
        <v>0</v>
      </c>
    </row>
    <row r="44" spans="1:18" ht="14.25" customHeight="1">
      <c r="A44" s="90"/>
      <c r="B44" s="1"/>
      <c r="C44" s="1"/>
      <c r="D44" s="1"/>
      <c r="E44" s="718" t="s">
        <v>69</v>
      </c>
      <c r="F44" s="709"/>
      <c r="G44" s="709"/>
      <c r="H44" s="91">
        <f>H42+H43</f>
        <v>883130.2</v>
      </c>
      <c r="I44" s="4"/>
      <c r="J44" s="424"/>
      <c r="K44" s="413"/>
      <c r="L44" s="415"/>
      <c r="M44" s="413"/>
      <c r="N44" s="423"/>
      <c r="O44" s="652"/>
      <c r="P44" s="652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424"/>
      <c r="K45" s="413"/>
      <c r="L45" s="415"/>
      <c r="M45" s="413"/>
      <c r="N45" s="423"/>
      <c r="O45" s="652"/>
      <c r="P45" s="652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424"/>
      <c r="K46" s="413"/>
      <c r="L46" s="415"/>
      <c r="M46" s="413"/>
      <c r="N46" s="423"/>
      <c r="O46" s="652"/>
      <c r="P46" s="652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424"/>
      <c r="K47" s="413"/>
      <c r="L47" s="415"/>
      <c r="M47" s="413"/>
      <c r="N47" s="423"/>
      <c r="O47" s="652"/>
      <c r="P47" s="652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424"/>
      <c r="K48" s="413"/>
      <c r="L48" s="415"/>
      <c r="M48" s="413"/>
      <c r="N48" s="423"/>
      <c r="O48" s="652"/>
      <c r="P48" s="652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424"/>
      <c r="K49" s="413"/>
      <c r="L49" s="415"/>
      <c r="M49" s="413"/>
      <c r="N49" s="423"/>
      <c r="O49" s="652"/>
      <c r="P49" s="652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424"/>
      <c r="K50" s="413"/>
      <c r="L50" s="415"/>
      <c r="M50" s="413"/>
      <c r="N50" s="423"/>
      <c r="O50" s="652"/>
      <c r="P50" s="652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424"/>
      <c r="K51" s="413"/>
      <c r="L51" s="415"/>
      <c r="M51" s="413"/>
      <c r="N51" s="423"/>
      <c r="O51" s="652"/>
      <c r="P51" s="652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424"/>
      <c r="K52" s="413"/>
      <c r="L52" s="415"/>
      <c r="M52" s="413"/>
      <c r="N52" s="423"/>
      <c r="O52" s="652"/>
      <c r="P52" s="652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424"/>
      <c r="K53" s="413"/>
      <c r="L53" s="415"/>
      <c r="M53" s="413"/>
      <c r="N53" s="423"/>
      <c r="O53" s="652"/>
      <c r="P53" s="652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424"/>
      <c r="K54" s="413"/>
      <c r="L54" s="415"/>
      <c r="M54" s="413"/>
      <c r="N54" s="423"/>
      <c r="O54" s="652"/>
      <c r="P54" s="652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424"/>
      <c r="K55" s="413"/>
      <c r="L55" s="415"/>
      <c r="M55" s="413"/>
      <c r="N55" s="423"/>
      <c r="O55" s="652"/>
      <c r="P55" s="652"/>
      <c r="Q55" s="1"/>
      <c r="R55" s="1"/>
    </row>
    <row r="56" spans="1:18" ht="15.75" hidden="1" customHeight="1">
      <c r="A56" s="8" t="s">
        <v>79</v>
      </c>
      <c r="B56" s="118"/>
      <c r="C56" s="118"/>
      <c r="D56" s="650" t="s">
        <v>71</v>
      </c>
      <c r="E56" s="10"/>
      <c r="F56" s="113">
        <v>0</v>
      </c>
      <c r="G56" s="79">
        <v>0</v>
      </c>
      <c r="H56" s="105">
        <v>0</v>
      </c>
      <c r="I56" s="4"/>
      <c r="J56" s="424"/>
      <c r="K56" s="413"/>
      <c r="L56" s="415"/>
      <c r="M56" s="413"/>
      <c r="N56" s="423"/>
      <c r="O56" s="652"/>
      <c r="P56" s="652"/>
      <c r="Q56" s="1"/>
      <c r="R56" s="1"/>
    </row>
    <row r="57" spans="1:18" ht="12.75" hidden="1" customHeight="1">
      <c r="A57" s="8"/>
      <c r="B57" s="118"/>
      <c r="C57" s="118"/>
      <c r="D57" s="650"/>
      <c r="E57" s="10"/>
      <c r="F57" s="113"/>
      <c r="G57" s="79"/>
      <c r="H57" s="105"/>
      <c r="I57" s="4"/>
      <c r="J57" s="424"/>
      <c r="K57" s="413"/>
      <c r="L57" s="415"/>
      <c r="M57" s="413"/>
      <c r="N57" s="427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650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424"/>
      <c r="K58" s="413"/>
      <c r="L58" s="415"/>
      <c r="M58" s="413"/>
      <c r="N58" s="427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650"/>
      <c r="E59" s="10"/>
      <c r="F59" s="115"/>
      <c r="G59" s="119"/>
      <c r="H59" s="120"/>
      <c r="I59" s="4"/>
      <c r="J59" s="424"/>
      <c r="K59" s="413"/>
      <c r="L59" s="415"/>
      <c r="M59" s="413"/>
      <c r="N59" s="427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650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424"/>
      <c r="K60" s="413"/>
      <c r="L60" s="415"/>
      <c r="M60" s="413"/>
      <c r="N60" s="427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650"/>
      <c r="E61" s="10"/>
      <c r="F61" s="115"/>
      <c r="G61" s="119"/>
      <c r="H61" s="120"/>
      <c r="I61" s="4"/>
      <c r="J61" s="424"/>
      <c r="K61" s="413"/>
      <c r="L61" s="415"/>
      <c r="M61" s="413"/>
      <c r="N61" s="427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650"/>
      <c r="E62" s="10"/>
      <c r="F62" s="44"/>
      <c r="G62" s="121"/>
      <c r="H62" s="105"/>
      <c r="I62" s="4"/>
      <c r="J62" s="424"/>
      <c r="K62" s="413"/>
      <c r="L62" s="415"/>
      <c r="M62" s="413"/>
      <c r="N62" s="427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424"/>
      <c r="K63" s="413"/>
      <c r="L63" s="415"/>
      <c r="M63" s="413"/>
      <c r="N63" s="427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650" t="s">
        <v>81</v>
      </c>
      <c r="E64" s="10"/>
      <c r="F64" s="127"/>
      <c r="G64" s="128">
        <v>0</v>
      </c>
      <c r="H64" s="129">
        <v>0</v>
      </c>
      <c r="I64" s="4"/>
      <c r="J64" s="424"/>
      <c r="K64" s="413"/>
      <c r="L64" s="415"/>
      <c r="M64" s="413"/>
      <c r="N64" s="427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650" t="s">
        <v>71</v>
      </c>
      <c r="E65" s="10"/>
      <c r="F65" s="130"/>
      <c r="G65" s="131">
        <v>0</v>
      </c>
      <c r="H65" s="132">
        <v>0</v>
      </c>
      <c r="I65" s="4"/>
      <c r="J65" s="424"/>
      <c r="K65" s="413"/>
      <c r="L65" s="415"/>
      <c r="M65" s="413"/>
      <c r="N65" s="427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650" t="s">
        <v>82</v>
      </c>
      <c r="E66" s="10"/>
      <c r="F66" s="130"/>
      <c r="G66" s="131">
        <v>0</v>
      </c>
      <c r="H66" s="132">
        <v>0</v>
      </c>
      <c r="I66" s="4"/>
      <c r="J66" s="424"/>
      <c r="K66" s="413"/>
      <c r="L66" s="415"/>
      <c r="M66" s="413"/>
      <c r="N66" s="427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650" t="s">
        <v>83</v>
      </c>
      <c r="E67" s="49"/>
      <c r="F67" s="130"/>
      <c r="G67" s="131">
        <v>0</v>
      </c>
      <c r="H67" s="132">
        <v>0</v>
      </c>
      <c r="I67" s="4"/>
      <c r="J67" s="424"/>
      <c r="K67" s="413"/>
      <c r="L67" s="415"/>
      <c r="M67" s="413"/>
      <c r="N67" s="427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650" t="s">
        <v>71</v>
      </c>
      <c r="E68" s="10"/>
      <c r="F68" s="133"/>
      <c r="G68" s="134">
        <v>0</v>
      </c>
      <c r="H68" s="135">
        <v>0</v>
      </c>
      <c r="I68" s="4"/>
      <c r="J68" s="424"/>
      <c r="K68" s="413"/>
      <c r="L68" s="415"/>
      <c r="M68" s="413"/>
      <c r="N68" s="427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424"/>
      <c r="K69" s="413"/>
      <c r="L69" s="415"/>
      <c r="M69" s="413"/>
      <c r="N69" s="427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424"/>
      <c r="K70" s="413"/>
      <c r="L70" s="415"/>
      <c r="M70" s="413"/>
      <c r="N70" s="427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424"/>
      <c r="K71" s="413"/>
      <c r="L71" s="415"/>
      <c r="M71" s="413"/>
      <c r="N71" s="427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424"/>
      <c r="K72" s="413"/>
      <c r="L72" s="415"/>
      <c r="M72" s="413"/>
      <c r="N72" s="427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424"/>
      <c r="K73" s="413"/>
      <c r="L73" s="415"/>
      <c r="M73" s="413"/>
      <c r="N73" s="427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424"/>
      <c r="K74" s="413"/>
      <c r="L74" s="415"/>
      <c r="M74" s="413"/>
      <c r="N74" s="427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424"/>
      <c r="K75" s="413"/>
      <c r="L75" s="415"/>
      <c r="M75" s="413"/>
      <c r="N75" s="427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424"/>
      <c r="K76" s="413"/>
      <c r="L76" s="415"/>
      <c r="M76" s="413"/>
      <c r="N76" s="427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655" t="s">
        <v>91</v>
      </c>
      <c r="H77" s="145">
        <v>379935.31</v>
      </c>
      <c r="I77" s="4"/>
      <c r="J77" s="424"/>
      <c r="K77" s="413"/>
      <c r="L77" s="415"/>
      <c r="M77" s="413"/>
      <c r="N77" s="427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655" t="s">
        <v>92</v>
      </c>
      <c r="H78" s="145">
        <v>68388.36</v>
      </c>
      <c r="I78" s="4"/>
      <c r="J78" s="424"/>
      <c r="K78" s="413"/>
      <c r="L78" s="415"/>
      <c r="M78" s="413"/>
      <c r="N78" s="427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19" t="s">
        <v>93</v>
      </c>
      <c r="G79" s="709"/>
      <c r="H79" s="145">
        <v>448323.67</v>
      </c>
      <c r="I79" s="4"/>
      <c r="J79" s="424"/>
      <c r="K79" s="413"/>
      <c r="L79" s="415"/>
      <c r="M79" s="413"/>
      <c r="N79" s="427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424"/>
      <c r="K80" s="413"/>
      <c r="L80" s="415"/>
      <c r="M80" s="413"/>
      <c r="N80" s="427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686" t="s">
        <v>549</v>
      </c>
      <c r="F81" s="687"/>
      <c r="G81" s="687"/>
      <c r="H81" s="704">
        <v>1006345.68</v>
      </c>
      <c r="I81" s="4"/>
      <c r="J81" s="424"/>
      <c r="K81" s="413"/>
      <c r="L81" s="413"/>
      <c r="M81" s="413"/>
      <c r="N81" s="427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686" t="s">
        <v>550</v>
      </c>
      <c r="F82" s="687"/>
      <c r="G82" s="687"/>
      <c r="H82" s="705">
        <f>H44-H81</f>
        <v>-123215.4800000001</v>
      </c>
      <c r="I82" s="4"/>
      <c r="J82" s="424"/>
      <c r="K82" s="413"/>
      <c r="L82" s="413"/>
      <c r="M82" s="413"/>
      <c r="N82" s="427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686" t="s">
        <v>96</v>
      </c>
      <c r="F83" s="687"/>
      <c r="G83" s="687"/>
      <c r="H83" s="705">
        <f>H82/120*20</f>
        <v>-20535.913333333352</v>
      </c>
      <c r="I83" s="151"/>
      <c r="J83" s="424"/>
      <c r="K83" s="413"/>
      <c r="L83" s="413">
        <f>K83*1.2</f>
        <v>0</v>
      </c>
      <c r="M83" s="413"/>
      <c r="N83" s="428"/>
      <c r="O83" s="53"/>
      <c r="P83" s="1"/>
      <c r="Q83" s="1"/>
      <c r="R83" s="1"/>
    </row>
    <row r="84" spans="1:18" ht="12.75" customHeight="1" thickBot="1">
      <c r="A84" s="1"/>
      <c r="B84" s="1"/>
      <c r="C84" s="1"/>
      <c r="D84" s="1"/>
      <c r="E84" s="1"/>
      <c r="F84" s="37"/>
      <c r="G84" s="37"/>
      <c r="H84" s="146"/>
      <c r="I84" s="151"/>
      <c r="J84" s="429"/>
      <c r="K84" s="430"/>
      <c r="L84" s="430"/>
      <c r="M84" s="431"/>
      <c r="N84" s="432"/>
      <c r="O84" s="1"/>
      <c r="P84" s="1"/>
      <c r="Q84" s="1"/>
      <c r="R84" s="1"/>
    </row>
    <row r="85" spans="1:18" ht="12.75" customHeight="1" thickBot="1">
      <c r="A85" s="1"/>
      <c r="B85" s="1"/>
      <c r="C85" s="1"/>
      <c r="D85" s="1"/>
      <c r="E85" s="1"/>
      <c r="F85" s="37"/>
      <c r="G85" s="37"/>
      <c r="H85" s="146"/>
      <c r="I85" s="151"/>
      <c r="J85" s="433"/>
      <c r="K85" s="434">
        <f>SUM(K33:K83)</f>
        <v>9312630.9399999995</v>
      </c>
      <c r="L85" s="434">
        <f>SUM(L33:L84)</f>
        <v>11175157.127999999</v>
      </c>
      <c r="M85" s="434"/>
      <c r="N85" s="435"/>
      <c r="O85" s="1"/>
      <c r="P85" s="1"/>
      <c r="Q85" s="1"/>
      <c r="R85" s="1"/>
    </row>
    <row r="86" spans="1:18" ht="25.5" customHeight="1">
      <c r="A86" s="654" t="s">
        <v>7</v>
      </c>
      <c r="B86" s="654"/>
      <c r="C86" s="714" t="s">
        <v>98</v>
      </c>
      <c r="D86" s="709"/>
      <c r="E86" s="709"/>
      <c r="F86" s="716"/>
      <c r="G86" s="717"/>
      <c r="H86" s="158" t="s">
        <v>99</v>
      </c>
      <c r="I86" s="159"/>
      <c r="J86" s="155" t="s">
        <v>97</v>
      </c>
      <c r="K86" s="155"/>
      <c r="L86" s="436">
        <f>L31-L85</f>
        <v>501426.56200000085</v>
      </c>
      <c r="M86" s="4"/>
      <c r="N86" s="4"/>
      <c r="O86" s="158"/>
      <c r="P86" s="412"/>
      <c r="Q86" s="158"/>
      <c r="R86" s="158"/>
    </row>
    <row r="87" spans="1:18" ht="9.75" customHeight="1">
      <c r="A87" s="158"/>
      <c r="B87" s="158"/>
      <c r="C87" s="710" t="s">
        <v>100</v>
      </c>
      <c r="D87" s="709"/>
      <c r="E87" s="709"/>
      <c r="F87" s="711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13"/>
      <c r="E88" s="709"/>
      <c r="F88" s="158"/>
      <c r="G88" s="158"/>
      <c r="H88" s="158"/>
      <c r="I88" s="159"/>
      <c r="J88" s="160"/>
      <c r="K88" s="161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0"/>
      <c r="K89" s="166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62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14"/>
      <c r="D95" s="709"/>
      <c r="E95" s="709"/>
      <c r="F95" s="715"/>
      <c r="G95" s="709"/>
      <c r="H95" s="158"/>
      <c r="I95" s="158"/>
      <c r="J95" s="161"/>
      <c r="K95" s="161"/>
      <c r="L95" s="162"/>
      <c r="M95" s="161"/>
      <c r="N95" s="158"/>
      <c r="O95" s="158"/>
      <c r="P95" s="158"/>
      <c r="Q95" s="158"/>
      <c r="R95" s="158"/>
    </row>
    <row r="96" spans="1:18" ht="30" customHeight="1">
      <c r="A96" s="654" t="s">
        <v>10</v>
      </c>
      <c r="B96" s="653"/>
      <c r="C96" s="714" t="s">
        <v>104</v>
      </c>
      <c r="D96" s="709"/>
      <c r="E96" s="709"/>
      <c r="F96" s="716"/>
      <c r="G96" s="717"/>
      <c r="H96" s="158" t="s">
        <v>105</v>
      </c>
      <c r="I96" s="158"/>
      <c r="J96" s="161"/>
      <c r="K96" s="161"/>
      <c r="L96" s="161"/>
      <c r="M96" s="161"/>
      <c r="N96" s="158"/>
      <c r="O96" s="158"/>
      <c r="P96" s="412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11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412">
        <f>'[1]изм. 2 к ДС1'!$AD$96</f>
        <v>6841666.9560000002</v>
      </c>
      <c r="Q97" s="158"/>
      <c r="R97" s="158"/>
    </row>
    <row r="98" spans="1:18" ht="12.75" customHeight="1">
      <c r="A98" s="158"/>
      <c r="B98" s="158"/>
      <c r="C98" s="158"/>
      <c r="D98" s="713" t="s">
        <v>106</v>
      </c>
      <c r="E98" s="709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412">
        <f>'[1]изм. 2 нов. ДС3'!$I$25</f>
        <v>1285430.196</v>
      </c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412">
        <f>'[1]изм. 2 нов. ДС4'!$I$34</f>
        <v>3549486.5352800004</v>
      </c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1"/>
      <c r="K100" s="161"/>
      <c r="L100" s="161"/>
      <c r="M100" s="161"/>
      <c r="N100" s="158"/>
      <c r="O100" s="9"/>
      <c r="P100" s="9"/>
      <c r="Q100" s="9"/>
      <c r="R100" s="9"/>
    </row>
    <row r="101" spans="1:18">
      <c r="J101" s="162"/>
      <c r="K101" s="162"/>
      <c r="L101" s="162"/>
      <c r="M101" s="162"/>
      <c r="N101" s="9"/>
      <c r="P101" s="359">
        <f>SUM(P96:P100)</f>
        <v>11676583.687280001</v>
      </c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2115-F058-41CF-A5D4-1E20313DE1D5}">
  <sheetPr>
    <tabColor theme="5" tint="0.59999389629810485"/>
  </sheetPr>
  <dimension ref="A1:BP99"/>
  <sheetViews>
    <sheetView topLeftCell="A22" zoomScale="80" zoomScaleNormal="80" workbookViewId="0">
      <selection activeCell="AF44" sqref="AF44:AI44"/>
    </sheetView>
  </sheetViews>
  <sheetFormatPr defaultColWidth="14.42578125" defaultRowHeight="15"/>
  <cols>
    <col min="1" max="1" width="1.140625" style="651" customWidth="1"/>
    <col min="2" max="2" width="14" style="651" customWidth="1"/>
    <col min="3" max="4" width="0.85546875" style="651" customWidth="1"/>
    <col min="5" max="5" width="14.5703125" style="651" customWidth="1"/>
    <col min="6" max="6" width="5" style="651" customWidth="1"/>
    <col min="7" max="7" width="1.85546875" style="651" customWidth="1"/>
    <col min="8" max="8" width="8.7109375" style="651" customWidth="1"/>
    <col min="9" max="9" width="10.140625" style="651" customWidth="1"/>
    <col min="10" max="10" width="1.85546875" style="651" customWidth="1"/>
    <col min="11" max="11" width="8.85546875" style="651" customWidth="1"/>
    <col min="12" max="12" width="8.140625" style="651" customWidth="1"/>
    <col min="13" max="13" width="2" style="651" customWidth="1"/>
    <col min="14" max="14" width="4.7109375" style="651" customWidth="1"/>
    <col min="15" max="15" width="5.85546875" style="651" customWidth="1"/>
    <col min="16" max="16" width="5" style="651" customWidth="1"/>
    <col min="17" max="17" width="3.140625" style="651" customWidth="1"/>
    <col min="18" max="18" width="3.42578125" style="651" customWidth="1"/>
    <col min="19" max="19" width="8.28515625" style="651" customWidth="1"/>
    <col min="20" max="20" width="1.140625" style="651" customWidth="1"/>
    <col min="21" max="21" width="3.85546875" style="651" customWidth="1"/>
    <col min="22" max="22" width="2" style="651" customWidth="1"/>
    <col min="23" max="23" width="3.5703125" style="651" customWidth="1"/>
    <col min="24" max="24" width="4.42578125" style="651" customWidth="1"/>
    <col min="25" max="25" width="2.42578125" style="651" customWidth="1"/>
    <col min="26" max="26" width="4.7109375" style="651" customWidth="1"/>
    <col min="27" max="27" width="1.42578125" style="651" customWidth="1"/>
    <col min="28" max="28" width="2.42578125" style="651" customWidth="1"/>
    <col min="29" max="29" width="13.28515625" style="651" customWidth="1"/>
    <col min="30" max="30" width="12.5703125" style="651" customWidth="1"/>
    <col min="31" max="31" width="12.85546875" style="651" customWidth="1"/>
    <col min="32" max="32" width="12.28515625" style="651" customWidth="1"/>
    <col min="33" max="33" width="8.7109375" style="651" customWidth="1"/>
    <col min="34" max="34" width="6.42578125" style="651" customWidth="1"/>
    <col min="35" max="35" width="6.85546875" style="651" customWidth="1"/>
    <col min="36" max="36" width="8.7109375" style="651" customWidth="1"/>
    <col min="37" max="37" width="14.140625" style="651" customWidth="1"/>
    <col min="38" max="38" width="12" style="651" customWidth="1"/>
    <col min="39" max="68" width="8.7109375" style="651" customWidth="1"/>
    <col min="69" max="16384" width="14.42578125" style="65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16" t="s">
        <v>3</v>
      </c>
      <c r="AE4" s="779"/>
      <c r="AF4" s="779"/>
      <c r="AG4" s="779"/>
      <c r="AH4" s="779"/>
      <c r="AI4" s="780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58" t="s">
        <v>109</v>
      </c>
      <c r="Z5" s="709"/>
      <c r="AA5" s="709"/>
      <c r="AB5" s="709"/>
      <c r="AC5" s="709"/>
      <c r="AD5" s="767" t="s">
        <v>110</v>
      </c>
      <c r="AE5" s="800"/>
      <c r="AF5" s="800"/>
      <c r="AG5" s="800"/>
      <c r="AH5" s="800"/>
      <c r="AI5" s="1016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53"/>
      <c r="AE6" s="712"/>
      <c r="AF6" s="712"/>
      <c r="AG6" s="712"/>
      <c r="AH6" s="712"/>
      <c r="AI6" s="754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1019"/>
      <c r="F7" s="786"/>
      <c r="G7" s="786"/>
      <c r="H7" s="786"/>
      <c r="I7" s="786"/>
      <c r="J7" s="786"/>
      <c r="K7" s="786"/>
      <c r="L7" s="786"/>
      <c r="M7" s="786"/>
      <c r="N7" s="786"/>
      <c r="O7" s="786"/>
      <c r="P7" s="786"/>
      <c r="Q7" s="786"/>
      <c r="R7" s="786"/>
      <c r="S7" s="786"/>
      <c r="T7" s="786"/>
      <c r="U7" s="786"/>
      <c r="V7" s="786"/>
      <c r="W7" s="786"/>
      <c r="X7" s="786"/>
      <c r="Y7" s="786"/>
      <c r="Z7" s="786"/>
      <c r="AA7" s="786"/>
      <c r="AB7" s="171"/>
      <c r="AC7" s="657" t="s">
        <v>111</v>
      </c>
      <c r="AD7" s="755"/>
      <c r="AE7" s="786"/>
      <c r="AF7" s="786"/>
      <c r="AG7" s="786"/>
      <c r="AH7" s="786"/>
      <c r="AI7" s="752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19" t="s">
        <v>112</v>
      </c>
      <c r="AE8" s="712"/>
      <c r="AF8" s="712"/>
      <c r="AG8" s="712"/>
      <c r="AH8" s="712"/>
      <c r="AI8" s="754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1017" t="s">
        <v>113</v>
      </c>
      <c r="F9" s="786"/>
      <c r="G9" s="786"/>
      <c r="H9" s="786"/>
      <c r="I9" s="786"/>
      <c r="J9" s="786"/>
      <c r="K9" s="786"/>
      <c r="L9" s="786"/>
      <c r="M9" s="786"/>
      <c r="N9" s="786"/>
      <c r="O9" s="786"/>
      <c r="P9" s="786"/>
      <c r="Q9" s="786"/>
      <c r="R9" s="786"/>
      <c r="S9" s="786"/>
      <c r="T9" s="786"/>
      <c r="U9" s="786"/>
      <c r="V9" s="786"/>
      <c r="W9" s="786"/>
      <c r="X9" s="786"/>
      <c r="Y9" s="786"/>
      <c r="Z9" s="786"/>
      <c r="AA9" s="786"/>
      <c r="AB9" s="171"/>
      <c r="AC9" s="657" t="s">
        <v>111</v>
      </c>
      <c r="AD9" s="755"/>
      <c r="AE9" s="786"/>
      <c r="AF9" s="786"/>
      <c r="AG9" s="786"/>
      <c r="AH9" s="786"/>
      <c r="AI9" s="752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19" t="s">
        <v>115</v>
      </c>
      <c r="AE10" s="712"/>
      <c r="AF10" s="712"/>
      <c r="AG10" s="712"/>
      <c r="AH10" s="712"/>
      <c r="AI10" s="754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1017" t="s">
        <v>116</v>
      </c>
      <c r="F11" s="786"/>
      <c r="G11" s="786"/>
      <c r="H11" s="786"/>
      <c r="I11" s="786"/>
      <c r="J11" s="786"/>
      <c r="K11" s="786"/>
      <c r="L11" s="786"/>
      <c r="M11" s="786"/>
      <c r="N11" s="786"/>
      <c r="O11" s="786"/>
      <c r="P11" s="786"/>
      <c r="Q11" s="786"/>
      <c r="R11" s="786"/>
      <c r="S11" s="786"/>
      <c r="T11" s="786"/>
      <c r="U11" s="786"/>
      <c r="V11" s="786"/>
      <c r="W11" s="786"/>
      <c r="X11" s="786"/>
      <c r="Y11" s="786"/>
      <c r="Z11" s="786"/>
      <c r="AA11" s="786"/>
      <c r="AB11" s="171"/>
      <c r="AC11" s="657" t="s">
        <v>111</v>
      </c>
      <c r="AD11" s="755"/>
      <c r="AE11" s="786"/>
      <c r="AF11" s="786"/>
      <c r="AG11" s="786"/>
      <c r="AH11" s="786"/>
      <c r="AI11" s="752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53"/>
      <c r="AE12" s="712"/>
      <c r="AF12" s="712"/>
      <c r="AG12" s="712"/>
      <c r="AH12" s="712"/>
      <c r="AI12" s="754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397"/>
      <c r="E13" s="1018" t="s">
        <v>118</v>
      </c>
      <c r="F13" s="786"/>
      <c r="G13" s="786"/>
      <c r="H13" s="786"/>
      <c r="I13" s="786"/>
      <c r="J13" s="786"/>
      <c r="K13" s="786"/>
      <c r="L13" s="786"/>
      <c r="M13" s="786"/>
      <c r="N13" s="786"/>
      <c r="O13" s="786"/>
      <c r="P13" s="786"/>
      <c r="Q13" s="786"/>
      <c r="R13" s="786"/>
      <c r="S13" s="786"/>
      <c r="T13" s="786"/>
      <c r="U13" s="786"/>
      <c r="V13" s="786"/>
      <c r="W13" s="786"/>
      <c r="X13" s="786"/>
      <c r="Y13" s="786"/>
      <c r="Z13" s="786"/>
      <c r="AA13" s="786"/>
      <c r="AB13" s="786"/>
      <c r="AC13" s="786"/>
      <c r="AD13" s="755"/>
      <c r="AE13" s="786"/>
      <c r="AF13" s="786"/>
      <c r="AG13" s="786"/>
      <c r="AH13" s="786"/>
      <c r="AI13" s="752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53"/>
      <c r="AE14" s="712"/>
      <c r="AF14" s="712"/>
      <c r="AG14" s="712"/>
      <c r="AH14" s="712"/>
      <c r="AI14" s="754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1017" t="s">
        <v>121</v>
      </c>
      <c r="D15" s="786"/>
      <c r="E15" s="786"/>
      <c r="F15" s="786"/>
      <c r="G15" s="786"/>
      <c r="H15" s="786"/>
      <c r="I15" s="786"/>
      <c r="J15" s="786"/>
      <c r="K15" s="786"/>
      <c r="L15" s="786"/>
      <c r="M15" s="786"/>
      <c r="N15" s="786"/>
      <c r="O15" s="786"/>
      <c r="P15" s="786"/>
      <c r="Q15" s="786"/>
      <c r="R15" s="786"/>
      <c r="S15" s="786"/>
      <c r="T15" s="786"/>
      <c r="U15" s="786"/>
      <c r="V15" s="786"/>
      <c r="W15" s="786"/>
      <c r="X15" s="786"/>
      <c r="Y15" s="786"/>
      <c r="Z15" s="786"/>
      <c r="AA15" s="786"/>
      <c r="AB15" s="786"/>
      <c r="AC15" s="786"/>
      <c r="AD15" s="755"/>
      <c r="AE15" s="786"/>
      <c r="AF15" s="786"/>
      <c r="AG15" s="786"/>
      <c r="AH15" s="786"/>
      <c r="AI15" s="752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64" t="s">
        <v>123</v>
      </c>
      <c r="X16" s="712"/>
      <c r="Y16" s="712"/>
      <c r="Z16" s="712"/>
      <c r="AA16" s="712"/>
      <c r="AB16" s="712"/>
      <c r="AC16" s="712"/>
      <c r="AD16" s="771"/>
      <c r="AE16" s="712"/>
      <c r="AF16" s="712"/>
      <c r="AG16" s="712"/>
      <c r="AH16" s="712"/>
      <c r="AI16" s="754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09"/>
      <c r="X17" s="709"/>
      <c r="Y17" s="709"/>
      <c r="Z17" s="709"/>
      <c r="AA17" s="709"/>
      <c r="AB17" s="709"/>
      <c r="AC17" s="709"/>
      <c r="AD17" s="755"/>
      <c r="AE17" s="786"/>
      <c r="AF17" s="786"/>
      <c r="AG17" s="786"/>
      <c r="AH17" s="786"/>
      <c r="AI17" s="752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657"/>
      <c r="S18" s="657"/>
      <c r="T18" s="758" t="s">
        <v>124</v>
      </c>
      <c r="U18" s="709"/>
      <c r="V18" s="709"/>
      <c r="W18" s="709"/>
      <c r="X18" s="709"/>
      <c r="Y18" s="709"/>
      <c r="Z18" s="709"/>
      <c r="AA18" s="709"/>
      <c r="AB18" s="731"/>
      <c r="AC18" s="398" t="s">
        <v>125</v>
      </c>
      <c r="AD18" s="765" t="s">
        <v>126</v>
      </c>
      <c r="AE18" s="800"/>
      <c r="AF18" s="800"/>
      <c r="AG18" s="800"/>
      <c r="AH18" s="800"/>
      <c r="AI18" s="1016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398" t="s">
        <v>127</v>
      </c>
      <c r="AD19" s="767" t="s">
        <v>128</v>
      </c>
      <c r="AE19" s="832"/>
      <c r="AF19" s="181" t="s">
        <v>129</v>
      </c>
      <c r="AG19" s="1012" t="s">
        <v>130</v>
      </c>
      <c r="AH19" s="800"/>
      <c r="AI19" s="1016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657"/>
      <c r="S20" s="758" t="s">
        <v>24</v>
      </c>
      <c r="T20" s="709"/>
      <c r="U20" s="709"/>
      <c r="V20" s="709"/>
      <c r="W20" s="709"/>
      <c r="X20" s="709"/>
      <c r="Y20" s="709"/>
      <c r="Z20" s="709"/>
      <c r="AA20" s="709"/>
      <c r="AB20" s="731"/>
      <c r="AC20" s="398" t="s">
        <v>125</v>
      </c>
      <c r="AD20" s="823" t="s">
        <v>556</v>
      </c>
      <c r="AE20" s="824"/>
      <c r="AF20" s="824"/>
      <c r="AG20" s="824"/>
      <c r="AH20" s="824"/>
      <c r="AI20" s="1015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398" t="s">
        <v>127</v>
      </c>
      <c r="AD21" s="817" t="s">
        <v>75</v>
      </c>
      <c r="AE21" s="1014"/>
      <c r="AF21" s="291" t="s">
        <v>411</v>
      </c>
      <c r="AG21" s="1013" t="s">
        <v>134</v>
      </c>
      <c r="AH21" s="824"/>
      <c r="AI21" s="1015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58" t="s">
        <v>26</v>
      </c>
      <c r="AA22" s="709"/>
      <c r="AB22" s="709"/>
      <c r="AC22" s="709"/>
      <c r="AD22" s="775"/>
      <c r="AE22" s="736"/>
      <c r="AF22" s="736"/>
      <c r="AG22" s="736"/>
      <c r="AH22" s="736"/>
      <c r="AI22" s="776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009" t="s">
        <v>135</v>
      </c>
      <c r="T24" s="712"/>
      <c r="U24" s="728"/>
      <c r="V24" s="1010" t="s">
        <v>136</v>
      </c>
      <c r="W24" s="712"/>
      <c r="X24" s="712"/>
      <c r="Y24" s="712"/>
      <c r="Z24" s="728"/>
      <c r="AA24" s="170"/>
      <c r="AB24" s="1011" t="s">
        <v>29</v>
      </c>
      <c r="AC24" s="800"/>
      <c r="AD24" s="83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44"/>
      <c r="T25" s="786"/>
      <c r="U25" s="734"/>
      <c r="V25" s="744"/>
      <c r="W25" s="786"/>
      <c r="X25" s="786"/>
      <c r="Y25" s="786"/>
      <c r="Z25" s="734"/>
      <c r="AA25" s="170"/>
      <c r="AB25" s="1011" t="s">
        <v>30</v>
      </c>
      <c r="AC25" s="83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13" t="s">
        <v>167</v>
      </c>
      <c r="M26" s="709"/>
      <c r="N26" s="709"/>
      <c r="O26" s="709"/>
      <c r="P26" s="709"/>
      <c r="Q26" s="709"/>
      <c r="R26" s="709"/>
      <c r="S26" s="1012" t="s">
        <v>255</v>
      </c>
      <c r="T26" s="800"/>
      <c r="U26" s="832"/>
      <c r="V26" s="1012" t="s">
        <v>557</v>
      </c>
      <c r="W26" s="800"/>
      <c r="X26" s="800"/>
      <c r="Y26" s="800"/>
      <c r="Z26" s="832"/>
      <c r="AA26" s="171"/>
      <c r="AB26" s="1013" t="s">
        <v>558</v>
      </c>
      <c r="AC26" s="1014"/>
      <c r="AD26" s="181" t="s">
        <v>557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46" t="s">
        <v>140</v>
      </c>
      <c r="K27" s="709"/>
      <c r="L27" s="709"/>
      <c r="M27" s="709"/>
      <c r="N27" s="709"/>
      <c r="O27" s="709"/>
      <c r="P27" s="709"/>
      <c r="Q27" s="709"/>
      <c r="R27" s="709"/>
      <c r="S27" s="709"/>
      <c r="T27" s="709"/>
      <c r="U27" s="709"/>
      <c r="V27" s="709"/>
      <c r="W27" s="709"/>
      <c r="X27" s="709"/>
      <c r="Y27" s="709"/>
      <c r="Z27" s="709"/>
      <c r="AA27" s="709"/>
      <c r="AB27" s="709"/>
      <c r="AC27" s="709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658"/>
      <c r="E29" s="658"/>
      <c r="F29" s="658"/>
      <c r="G29" s="658"/>
      <c r="H29" s="658"/>
      <c r="I29" s="187"/>
      <c r="J29" s="187"/>
      <c r="K29" s="187"/>
      <c r="L29" s="187"/>
      <c r="M29" s="187"/>
      <c r="N29" s="658"/>
      <c r="O29" s="1005">
        <v>4903550.4000000004</v>
      </c>
      <c r="P29" s="786"/>
      <c r="Q29" s="786"/>
      <c r="R29" s="786"/>
      <c r="S29" s="786"/>
      <c r="T29" s="786"/>
      <c r="U29" s="786"/>
      <c r="V29" s="786"/>
      <c r="W29" s="786"/>
      <c r="X29" s="786"/>
      <c r="Y29" s="786"/>
      <c r="Z29" s="786"/>
      <c r="AA29" s="786"/>
      <c r="AB29" s="786"/>
      <c r="AC29" s="786"/>
      <c r="AD29" s="786"/>
      <c r="AE29" s="786"/>
      <c r="AF29" s="786"/>
      <c r="AG29" s="65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658"/>
      <c r="E30" s="658"/>
      <c r="F30" s="658"/>
      <c r="G30" s="658"/>
      <c r="H30" s="658"/>
      <c r="I30" s="187"/>
      <c r="J30" s="187"/>
      <c r="K30" s="187"/>
      <c r="L30" s="187"/>
      <c r="M30" s="187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37" t="s">
        <v>34</v>
      </c>
      <c r="B31" s="800"/>
      <c r="C31" s="800"/>
      <c r="D31" s="800"/>
      <c r="E31" s="832"/>
      <c r="F31" s="1006" t="s">
        <v>143</v>
      </c>
      <c r="G31" s="712"/>
      <c r="H31" s="712"/>
      <c r="I31" s="712"/>
      <c r="J31" s="712"/>
      <c r="K31" s="712"/>
      <c r="L31" s="712"/>
      <c r="M31" s="712"/>
      <c r="N31" s="728"/>
      <c r="O31" s="1007" t="s">
        <v>170</v>
      </c>
      <c r="P31" s="712"/>
      <c r="Q31" s="1007" t="s">
        <v>144</v>
      </c>
      <c r="R31" s="712"/>
      <c r="S31" s="712"/>
      <c r="T31" s="728"/>
      <c r="U31" s="1006" t="s">
        <v>171</v>
      </c>
      <c r="V31" s="712"/>
      <c r="W31" s="712"/>
      <c r="X31" s="728"/>
      <c r="Y31" s="1008" t="s">
        <v>172</v>
      </c>
      <c r="Z31" s="800"/>
      <c r="AA31" s="800"/>
      <c r="AB31" s="800"/>
      <c r="AC31" s="832"/>
      <c r="AD31" s="1008" t="s">
        <v>173</v>
      </c>
      <c r="AE31" s="832"/>
      <c r="AF31" s="1007" t="s">
        <v>174</v>
      </c>
      <c r="AG31" s="712"/>
      <c r="AH31" s="712"/>
      <c r="AI31" s="728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1008" t="s">
        <v>148</v>
      </c>
      <c r="B32" s="832"/>
      <c r="C32" s="1008" t="s">
        <v>149</v>
      </c>
      <c r="D32" s="800"/>
      <c r="E32" s="832"/>
      <c r="F32" s="744"/>
      <c r="G32" s="786"/>
      <c r="H32" s="786"/>
      <c r="I32" s="786"/>
      <c r="J32" s="786"/>
      <c r="K32" s="786"/>
      <c r="L32" s="786"/>
      <c r="M32" s="786"/>
      <c r="N32" s="734"/>
      <c r="O32" s="744"/>
      <c r="P32" s="786"/>
      <c r="Q32" s="744"/>
      <c r="R32" s="786"/>
      <c r="S32" s="786"/>
      <c r="T32" s="734"/>
      <c r="U32" s="744"/>
      <c r="V32" s="786"/>
      <c r="W32" s="786"/>
      <c r="X32" s="734"/>
      <c r="Y32" s="1008" t="s">
        <v>175</v>
      </c>
      <c r="Z32" s="800"/>
      <c r="AA32" s="800"/>
      <c r="AB32" s="832"/>
      <c r="AC32" s="203" t="s">
        <v>176</v>
      </c>
      <c r="AD32" s="203" t="s">
        <v>175</v>
      </c>
      <c r="AE32" s="203" t="s">
        <v>176</v>
      </c>
      <c r="AF32" s="744"/>
      <c r="AG32" s="786"/>
      <c r="AH32" s="786"/>
      <c r="AI32" s="734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37">
        <v>1</v>
      </c>
      <c r="B33" s="832"/>
      <c r="C33" s="837">
        <v>2</v>
      </c>
      <c r="D33" s="800"/>
      <c r="E33" s="832"/>
      <c r="F33" s="837">
        <v>3</v>
      </c>
      <c r="G33" s="800"/>
      <c r="H33" s="800"/>
      <c r="I33" s="800"/>
      <c r="J33" s="800"/>
      <c r="K33" s="800"/>
      <c r="L33" s="800"/>
      <c r="M33" s="800"/>
      <c r="N33" s="832"/>
      <c r="O33" s="837">
        <v>4</v>
      </c>
      <c r="P33" s="800"/>
      <c r="Q33" s="837">
        <v>5</v>
      </c>
      <c r="R33" s="800"/>
      <c r="S33" s="800"/>
      <c r="T33" s="832"/>
      <c r="U33" s="837">
        <v>6</v>
      </c>
      <c r="V33" s="800"/>
      <c r="W33" s="800"/>
      <c r="X33" s="832"/>
      <c r="Y33" s="837">
        <v>7</v>
      </c>
      <c r="Z33" s="800"/>
      <c r="AA33" s="800"/>
      <c r="AB33" s="832"/>
      <c r="AC33" s="204">
        <v>8</v>
      </c>
      <c r="AD33" s="204">
        <v>9</v>
      </c>
      <c r="AE33" s="204">
        <v>10</v>
      </c>
      <c r="AF33" s="837">
        <v>11</v>
      </c>
      <c r="AG33" s="800"/>
      <c r="AH33" s="800"/>
      <c r="AI33" s="832"/>
      <c r="AJ33" s="658"/>
      <c r="AK33" s="658"/>
      <c r="AL33" s="658"/>
      <c r="AM33" s="658"/>
      <c r="AN33" s="658"/>
      <c r="AO33" s="658"/>
      <c r="AP33" s="658"/>
      <c r="AQ33" s="658"/>
      <c r="AR33" s="658"/>
      <c r="AS33" s="658"/>
      <c r="AT33" s="658"/>
      <c r="AU33" s="658"/>
      <c r="AV33" s="658"/>
      <c r="AW33" s="658"/>
      <c r="AX33" s="658"/>
      <c r="AY33" s="658"/>
      <c r="AZ33" s="658"/>
      <c r="BA33" s="658"/>
      <c r="BB33" s="658"/>
      <c r="BC33" s="658"/>
      <c r="BD33" s="658"/>
      <c r="BE33" s="658"/>
      <c r="BF33" s="658"/>
      <c r="BG33" s="658"/>
      <c r="BH33" s="658"/>
      <c r="BI33" s="658"/>
      <c r="BJ33" s="658"/>
      <c r="BK33" s="658"/>
      <c r="BL33" s="658"/>
      <c r="BM33" s="658"/>
      <c r="BN33" s="658"/>
      <c r="BO33" s="658"/>
      <c r="BP33" s="658"/>
    </row>
    <row r="34" spans="1:68" ht="29.25" customHeight="1">
      <c r="A34" s="978" t="s">
        <v>25</v>
      </c>
      <c r="B34" s="832"/>
      <c r="C34" s="978" t="s">
        <v>25</v>
      </c>
      <c r="D34" s="800"/>
      <c r="E34" s="832"/>
      <c r="F34" s="1048" t="s">
        <v>325</v>
      </c>
      <c r="G34" s="1049"/>
      <c r="H34" s="1049"/>
      <c r="I34" s="1049"/>
      <c r="J34" s="1049"/>
      <c r="K34" s="1049"/>
      <c r="L34" s="1049"/>
      <c r="M34" s="1049"/>
      <c r="N34" s="1050"/>
      <c r="O34" s="659"/>
      <c r="P34" s="660"/>
      <c r="Q34" s="987" t="s">
        <v>559</v>
      </c>
      <c r="R34" s="971"/>
      <c r="S34" s="971"/>
      <c r="T34" s="1004"/>
      <c r="U34" s="975">
        <v>0.1</v>
      </c>
      <c r="V34" s="971"/>
      <c r="W34" s="971"/>
      <c r="X34" s="1004"/>
      <c r="Y34" s="975">
        <v>434681.9</v>
      </c>
      <c r="Z34" s="971"/>
      <c r="AA34" s="971"/>
      <c r="AB34" s="971"/>
      <c r="AC34" s="371">
        <f t="shared" ref="AC34:AC39" si="0">U34*Y34</f>
        <v>43468.19</v>
      </c>
      <c r="AD34" s="371">
        <v>470073.42</v>
      </c>
      <c r="AE34" s="371">
        <f t="shared" ref="AE34:AE39" si="1">U34*AD34</f>
        <v>47007.342000000004</v>
      </c>
      <c r="AF34" s="975">
        <f t="shared" ref="AF34:AF39" si="2">AC34+AE34</f>
        <v>90475.532000000007</v>
      </c>
      <c r="AG34" s="971"/>
      <c r="AH34" s="971"/>
      <c r="AI34" s="1004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978" t="s">
        <v>59</v>
      </c>
      <c r="B35" s="832"/>
      <c r="C35" s="978" t="s">
        <v>316</v>
      </c>
      <c r="D35" s="979"/>
      <c r="E35" s="980"/>
      <c r="F35" s="1051" t="s">
        <v>326</v>
      </c>
      <c r="G35" s="1052"/>
      <c r="H35" s="1052"/>
      <c r="I35" s="1052"/>
      <c r="J35" s="1052"/>
      <c r="K35" s="1052"/>
      <c r="L35" s="1052"/>
      <c r="M35" s="1052"/>
      <c r="N35" s="1053"/>
      <c r="O35" s="1041"/>
      <c r="P35" s="1004"/>
      <c r="Q35" s="987" t="s">
        <v>153</v>
      </c>
      <c r="R35" s="971"/>
      <c r="S35" s="971"/>
      <c r="T35" s="1004"/>
      <c r="U35" s="965">
        <v>1</v>
      </c>
      <c r="V35" s="800"/>
      <c r="W35" s="800"/>
      <c r="X35" s="832"/>
      <c r="Y35" s="975" t="s">
        <v>57</v>
      </c>
      <c r="Z35" s="971"/>
      <c r="AA35" s="971"/>
      <c r="AB35" s="971"/>
      <c r="AC35" s="371" t="s">
        <v>57</v>
      </c>
      <c r="AD35" s="371" t="s">
        <v>57</v>
      </c>
      <c r="AE35" s="371" t="s">
        <v>57</v>
      </c>
      <c r="AF35" s="975" t="s">
        <v>57</v>
      </c>
      <c r="AG35" s="971"/>
      <c r="AH35" s="971"/>
      <c r="AI35" s="1004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42.75" customHeight="1">
      <c r="A36" s="978" t="s">
        <v>60</v>
      </c>
      <c r="B36" s="832"/>
      <c r="C36" s="978" t="s">
        <v>317</v>
      </c>
      <c r="D36" s="979"/>
      <c r="E36" s="980"/>
      <c r="F36" s="1051" t="s">
        <v>327</v>
      </c>
      <c r="G36" s="1052"/>
      <c r="H36" s="1052"/>
      <c r="I36" s="1052"/>
      <c r="J36" s="1052"/>
      <c r="K36" s="1052"/>
      <c r="L36" s="1052"/>
      <c r="M36" s="1052"/>
      <c r="N36" s="1053"/>
      <c r="O36" s="1041"/>
      <c r="P36" s="1004"/>
      <c r="Q36" s="987" t="s">
        <v>153</v>
      </c>
      <c r="R36" s="971"/>
      <c r="S36" s="971"/>
      <c r="T36" s="1004"/>
      <c r="U36" s="965">
        <v>11</v>
      </c>
      <c r="V36" s="800"/>
      <c r="W36" s="800"/>
      <c r="X36" s="832"/>
      <c r="Y36" s="975" t="s">
        <v>57</v>
      </c>
      <c r="Z36" s="971"/>
      <c r="AA36" s="971"/>
      <c r="AB36" s="971"/>
      <c r="AC36" s="371" t="s">
        <v>57</v>
      </c>
      <c r="AD36" s="371" t="s">
        <v>57</v>
      </c>
      <c r="AE36" s="371" t="s">
        <v>57</v>
      </c>
      <c r="AF36" s="975" t="s">
        <v>57</v>
      </c>
      <c r="AG36" s="971"/>
      <c r="AH36" s="971"/>
      <c r="AI36" s="1004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27"/>
      <c r="BE36" s="786"/>
      <c r="BF36" s="786"/>
      <c r="BG36" s="734"/>
      <c r="BH36" s="827" t="s">
        <v>156</v>
      </c>
      <c r="BI36" s="786"/>
      <c r="BJ36" s="786"/>
      <c r="BK36" s="786"/>
      <c r="BL36" s="734"/>
      <c r="BM36" s="827" t="e">
        <f>#REF!+#REF!+#REF!+#REF!+#REF!+#REF!</f>
        <v>#REF!</v>
      </c>
      <c r="BN36" s="786"/>
      <c r="BO36" s="786"/>
      <c r="BP36" s="734"/>
    </row>
    <row r="37" spans="1:68" ht="30" customHeight="1">
      <c r="A37" s="978" t="s">
        <v>62</v>
      </c>
      <c r="B37" s="832"/>
      <c r="C37" s="978" t="s">
        <v>328</v>
      </c>
      <c r="D37" s="979"/>
      <c r="E37" s="980"/>
      <c r="F37" s="1051" t="s">
        <v>329</v>
      </c>
      <c r="G37" s="1052"/>
      <c r="H37" s="1052"/>
      <c r="I37" s="1052"/>
      <c r="J37" s="1052"/>
      <c r="K37" s="1052"/>
      <c r="L37" s="1052"/>
      <c r="M37" s="1052"/>
      <c r="N37" s="1053"/>
      <c r="O37" s="1041"/>
      <c r="P37" s="1004"/>
      <c r="Q37" s="987" t="s">
        <v>153</v>
      </c>
      <c r="R37" s="971"/>
      <c r="S37" s="971"/>
      <c r="T37" s="1004"/>
      <c r="U37" s="965">
        <v>35</v>
      </c>
      <c r="V37" s="800"/>
      <c r="W37" s="800"/>
      <c r="X37" s="832"/>
      <c r="Y37" s="975" t="s">
        <v>57</v>
      </c>
      <c r="Z37" s="971"/>
      <c r="AA37" s="971"/>
      <c r="AB37" s="971"/>
      <c r="AC37" s="371" t="s">
        <v>57</v>
      </c>
      <c r="AD37" s="371" t="s">
        <v>57</v>
      </c>
      <c r="AE37" s="371" t="s">
        <v>57</v>
      </c>
      <c r="AF37" s="975" t="s">
        <v>57</v>
      </c>
      <c r="AG37" s="971"/>
      <c r="AH37" s="971"/>
      <c r="AI37" s="1004"/>
    </row>
    <row r="38" spans="1:68" ht="30" customHeight="1">
      <c r="A38" s="978" t="s">
        <v>65</v>
      </c>
      <c r="B38" s="832"/>
      <c r="C38" s="978" t="s">
        <v>330</v>
      </c>
      <c r="D38" s="979"/>
      <c r="E38" s="980"/>
      <c r="F38" s="1051" t="s">
        <v>331</v>
      </c>
      <c r="G38" s="1052"/>
      <c r="H38" s="1052"/>
      <c r="I38" s="1052"/>
      <c r="J38" s="1052"/>
      <c r="K38" s="1052"/>
      <c r="L38" s="1052"/>
      <c r="M38" s="1052"/>
      <c r="N38" s="1053"/>
      <c r="O38" s="661"/>
      <c r="P38" s="662"/>
      <c r="Q38" s="987" t="s">
        <v>153</v>
      </c>
      <c r="R38" s="971"/>
      <c r="S38" s="971"/>
      <c r="T38" s="1004"/>
      <c r="U38" s="965">
        <v>36</v>
      </c>
      <c r="V38" s="800"/>
      <c r="W38" s="800"/>
      <c r="X38" s="832"/>
      <c r="Y38" s="975" t="s">
        <v>57</v>
      </c>
      <c r="Z38" s="971"/>
      <c r="AA38" s="971"/>
      <c r="AB38" s="971"/>
      <c r="AC38" s="371" t="s">
        <v>57</v>
      </c>
      <c r="AD38" s="371" t="s">
        <v>57</v>
      </c>
      <c r="AE38" s="371" t="s">
        <v>57</v>
      </c>
      <c r="AF38" s="975" t="s">
        <v>57</v>
      </c>
      <c r="AG38" s="971"/>
      <c r="AH38" s="971"/>
      <c r="AI38" s="1004"/>
    </row>
    <row r="39" spans="1:68" ht="30" customHeight="1">
      <c r="A39" s="985">
        <v>6</v>
      </c>
      <c r="B39" s="986"/>
      <c r="C39" s="978" t="s">
        <v>59</v>
      </c>
      <c r="D39" s="979"/>
      <c r="E39" s="980"/>
      <c r="F39" s="1057" t="s">
        <v>336</v>
      </c>
      <c r="G39" s="1055"/>
      <c r="H39" s="1055"/>
      <c r="I39" s="1055"/>
      <c r="J39" s="1055"/>
      <c r="K39" s="1055"/>
      <c r="L39" s="1055"/>
      <c r="M39" s="1055"/>
      <c r="N39" s="1056"/>
      <c r="O39" s="661"/>
      <c r="P39" s="662"/>
      <c r="Q39" s="987" t="s">
        <v>559</v>
      </c>
      <c r="R39" s="971"/>
      <c r="S39" s="971"/>
      <c r="T39" s="1004"/>
      <c r="U39" s="975">
        <v>0.1</v>
      </c>
      <c r="V39" s="971"/>
      <c r="W39" s="971"/>
      <c r="X39" s="1004"/>
      <c r="Y39" s="975">
        <v>528453.80000000005</v>
      </c>
      <c r="Z39" s="971"/>
      <c r="AA39" s="971"/>
      <c r="AB39" s="971"/>
      <c r="AC39" s="371">
        <f t="shared" si="0"/>
        <v>52845.380000000005</v>
      </c>
      <c r="AD39" s="371">
        <v>789971.01</v>
      </c>
      <c r="AE39" s="371">
        <f t="shared" si="1"/>
        <v>78997.10100000001</v>
      </c>
      <c r="AF39" s="975">
        <f t="shared" si="2"/>
        <v>131842.48100000003</v>
      </c>
      <c r="AG39" s="971"/>
      <c r="AH39" s="971"/>
      <c r="AI39" s="1004"/>
    </row>
    <row r="40" spans="1:68" ht="30" customHeight="1">
      <c r="A40" s="985">
        <v>7</v>
      </c>
      <c r="B40" s="986"/>
      <c r="C40" s="1041" t="s">
        <v>343</v>
      </c>
      <c r="D40" s="1043"/>
      <c r="E40" s="1044"/>
      <c r="F40" s="1054" t="s">
        <v>331</v>
      </c>
      <c r="G40" s="1055"/>
      <c r="H40" s="1055"/>
      <c r="I40" s="1055"/>
      <c r="J40" s="1055"/>
      <c r="K40" s="1055"/>
      <c r="L40" s="1055"/>
      <c r="M40" s="1055"/>
      <c r="N40" s="1056"/>
      <c r="O40" s="661"/>
      <c r="P40" s="662"/>
      <c r="Q40" s="987" t="s">
        <v>153</v>
      </c>
      <c r="R40" s="988"/>
      <c r="S40" s="988"/>
      <c r="T40" s="989"/>
      <c r="U40" s="975">
        <v>23</v>
      </c>
      <c r="V40" s="971"/>
      <c r="W40" s="971"/>
      <c r="X40" s="1004"/>
      <c r="Y40" s="975" t="s">
        <v>57</v>
      </c>
      <c r="Z40" s="971"/>
      <c r="AA40" s="971"/>
      <c r="AB40" s="971"/>
      <c r="AC40" s="371" t="s">
        <v>57</v>
      </c>
      <c r="AD40" s="371" t="s">
        <v>57</v>
      </c>
      <c r="AE40" s="371" t="s">
        <v>57</v>
      </c>
      <c r="AF40" s="975" t="s">
        <v>57</v>
      </c>
      <c r="AG40" s="971"/>
      <c r="AH40" s="971"/>
      <c r="AI40" s="1004"/>
    </row>
    <row r="41" spans="1:68" ht="30" customHeight="1">
      <c r="A41" s="985">
        <v>8</v>
      </c>
      <c r="B41" s="986"/>
      <c r="C41" s="978" t="s">
        <v>344</v>
      </c>
      <c r="D41" s="979"/>
      <c r="E41" s="980"/>
      <c r="F41" s="1054" t="s">
        <v>230</v>
      </c>
      <c r="G41" s="1055"/>
      <c r="H41" s="1055"/>
      <c r="I41" s="1055"/>
      <c r="J41" s="1055"/>
      <c r="K41" s="1055"/>
      <c r="L41" s="1055"/>
      <c r="M41" s="1055"/>
      <c r="N41" s="1056"/>
      <c r="O41" s="661"/>
      <c r="P41" s="662"/>
      <c r="Q41" s="987" t="s">
        <v>153</v>
      </c>
      <c r="R41" s="988"/>
      <c r="S41" s="988"/>
      <c r="T41" s="989"/>
      <c r="U41" s="835">
        <v>1</v>
      </c>
      <c r="V41" s="800"/>
      <c r="W41" s="800"/>
      <c r="X41" s="832"/>
      <c r="Y41" s="975" t="s">
        <v>57</v>
      </c>
      <c r="Z41" s="971"/>
      <c r="AA41" s="971"/>
      <c r="AB41" s="971"/>
      <c r="AC41" s="371" t="s">
        <v>57</v>
      </c>
      <c r="AD41" s="371" t="s">
        <v>57</v>
      </c>
      <c r="AE41" s="371" t="s">
        <v>57</v>
      </c>
      <c r="AF41" s="975" t="s">
        <v>57</v>
      </c>
      <c r="AG41" s="971"/>
      <c r="AH41" s="971"/>
      <c r="AI41" s="1004"/>
    </row>
    <row r="42" spans="1:68" ht="38.450000000000003" customHeight="1">
      <c r="A42" s="985">
        <v>9</v>
      </c>
      <c r="B42" s="986"/>
      <c r="C42" s="978" t="s">
        <v>345</v>
      </c>
      <c r="D42" s="979"/>
      <c r="E42" s="980"/>
      <c r="F42" s="1058" t="s">
        <v>346</v>
      </c>
      <c r="G42" s="1055"/>
      <c r="H42" s="1055"/>
      <c r="I42" s="1055"/>
      <c r="J42" s="1055"/>
      <c r="K42" s="1055"/>
      <c r="L42" s="1055"/>
      <c r="M42" s="1055"/>
      <c r="N42" s="1056"/>
      <c r="O42" s="978"/>
      <c r="P42" s="980"/>
      <c r="Q42" s="987" t="s">
        <v>153</v>
      </c>
      <c r="R42" s="988"/>
      <c r="S42" s="988"/>
      <c r="T42" s="989"/>
      <c r="U42" s="835">
        <v>7</v>
      </c>
      <c r="V42" s="800"/>
      <c r="W42" s="800"/>
      <c r="X42" s="832"/>
      <c r="Y42" s="975" t="s">
        <v>57</v>
      </c>
      <c r="Z42" s="971"/>
      <c r="AA42" s="971"/>
      <c r="AB42" s="971"/>
      <c r="AC42" s="371" t="s">
        <v>57</v>
      </c>
      <c r="AD42" s="371" t="s">
        <v>57</v>
      </c>
      <c r="AE42" s="371" t="s">
        <v>57</v>
      </c>
      <c r="AF42" s="975" t="s">
        <v>57</v>
      </c>
      <c r="AG42" s="971"/>
      <c r="AH42" s="971"/>
      <c r="AI42" s="1004"/>
    </row>
    <row r="43" spans="1:68" ht="38.450000000000003" customHeight="1">
      <c r="A43" s="978" t="s">
        <v>297</v>
      </c>
      <c r="B43" s="832"/>
      <c r="C43" s="978" t="s">
        <v>347</v>
      </c>
      <c r="D43" s="800"/>
      <c r="E43" s="832"/>
      <c r="F43" s="1058" t="s">
        <v>348</v>
      </c>
      <c r="G43" s="1055"/>
      <c r="H43" s="1055"/>
      <c r="I43" s="1055"/>
      <c r="J43" s="1055"/>
      <c r="K43" s="1055"/>
      <c r="L43" s="1055"/>
      <c r="M43" s="1055"/>
      <c r="N43" s="1056"/>
      <c r="O43" s="661"/>
      <c r="P43" s="662"/>
      <c r="Q43" s="987" t="s">
        <v>153</v>
      </c>
      <c r="R43" s="971"/>
      <c r="S43" s="971"/>
      <c r="T43" s="1004"/>
      <c r="U43" s="835">
        <v>7</v>
      </c>
      <c r="V43" s="800"/>
      <c r="W43" s="800"/>
      <c r="X43" s="832"/>
      <c r="Y43" s="975" t="s">
        <v>57</v>
      </c>
      <c r="Z43" s="971"/>
      <c r="AA43" s="971"/>
      <c r="AB43" s="971"/>
      <c r="AC43" s="371" t="s">
        <v>57</v>
      </c>
      <c r="AD43" s="371" t="s">
        <v>57</v>
      </c>
      <c r="AE43" s="371" t="s">
        <v>57</v>
      </c>
      <c r="AF43" s="975" t="s">
        <v>57</v>
      </c>
      <c r="AG43" s="971"/>
      <c r="AH43" s="971"/>
      <c r="AI43" s="1004"/>
    </row>
    <row r="44" spans="1:68" ht="13.5" customHeight="1">
      <c r="R44" s="183"/>
      <c r="S44" s="183" t="s">
        <v>155</v>
      </c>
      <c r="T44" s="196"/>
      <c r="U44" s="1002"/>
      <c r="V44" s="800"/>
      <c r="W44" s="800"/>
      <c r="X44" s="832"/>
      <c r="Y44" s="999" t="s">
        <v>156</v>
      </c>
      <c r="Z44" s="800"/>
      <c r="AA44" s="800"/>
      <c r="AB44" s="832"/>
      <c r="AC44" s="210"/>
      <c r="AD44" s="210"/>
      <c r="AE44" s="210"/>
      <c r="AF44" s="1001">
        <f>SUM(AF34:AI43)+0.02</f>
        <v>222318.03300000002</v>
      </c>
      <c r="AG44" s="800"/>
      <c r="AH44" s="800"/>
      <c r="AI44" s="832"/>
      <c r="AN44" s="390" t="s">
        <v>567</v>
      </c>
    </row>
    <row r="45" spans="1:68" ht="13.5" customHeight="1">
      <c r="P45" s="200" t="s">
        <v>199</v>
      </c>
      <c r="Q45" s="197"/>
      <c r="R45" s="197"/>
      <c r="S45" s="197"/>
      <c r="T45" s="197"/>
      <c r="U45" s="999"/>
      <c r="V45" s="800"/>
      <c r="W45" s="800"/>
      <c r="X45" s="832"/>
      <c r="Y45" s="1000"/>
      <c r="Z45" s="800"/>
      <c r="AA45" s="800"/>
      <c r="AB45" s="800"/>
      <c r="AC45" s="399"/>
      <c r="AD45" s="399"/>
      <c r="AE45" s="399"/>
      <c r="AF45" s="1000">
        <f>AF44*0.2</f>
        <v>44463.606600000006</v>
      </c>
      <c r="AG45" s="800"/>
      <c r="AH45" s="800"/>
      <c r="AI45" s="832"/>
    </row>
    <row r="46" spans="1:68" ht="13.5" customHeight="1">
      <c r="P46" s="651" t="s">
        <v>158</v>
      </c>
      <c r="U46" s="999"/>
      <c r="V46" s="800"/>
      <c r="W46" s="800"/>
      <c r="X46" s="832"/>
      <c r="Y46" s="1000"/>
      <c r="Z46" s="800"/>
      <c r="AA46" s="800"/>
      <c r="AB46" s="800"/>
      <c r="AC46" s="399"/>
      <c r="AD46" s="399"/>
      <c r="AE46" s="399"/>
      <c r="AF46" s="1001">
        <f>AF44+AF45</f>
        <v>266781.63960000005</v>
      </c>
      <c r="AG46" s="800"/>
      <c r="AH46" s="800"/>
      <c r="AI46" s="832"/>
      <c r="AK46" s="213"/>
    </row>
    <row r="47" spans="1:68" ht="35.25" customHeight="1">
      <c r="B47" s="651" t="s">
        <v>159</v>
      </c>
      <c r="C47" s="791" t="s">
        <v>10</v>
      </c>
      <c r="D47" s="709"/>
      <c r="E47" s="709"/>
      <c r="F47" s="997" t="s">
        <v>104</v>
      </c>
      <c r="G47" s="786"/>
      <c r="H47" s="786"/>
      <c r="I47" s="786"/>
      <c r="K47" s="998"/>
      <c r="L47" s="786"/>
      <c r="N47" s="998" t="s">
        <v>105</v>
      </c>
      <c r="O47" s="786"/>
      <c r="P47" s="786"/>
      <c r="Q47" s="786"/>
      <c r="R47" s="786"/>
      <c r="S47" s="786"/>
      <c r="T47" s="786"/>
      <c r="U47" s="786"/>
      <c r="V47" s="786"/>
      <c r="W47" s="786"/>
      <c r="X47" s="786"/>
      <c r="Y47" s="786"/>
      <c r="Z47" s="786"/>
      <c r="AA47" s="786"/>
      <c r="AB47" s="786"/>
      <c r="AC47" s="786"/>
      <c r="AD47" s="786"/>
      <c r="AE47" s="786"/>
      <c r="AF47" s="786"/>
      <c r="AG47" s="786"/>
    </row>
    <row r="48" spans="1:68" ht="13.5" customHeight="1">
      <c r="A48" s="173"/>
      <c r="B48" s="173"/>
      <c r="C48" s="173"/>
      <c r="D48" s="173"/>
      <c r="E48" s="173"/>
      <c r="F48" s="783" t="s">
        <v>160</v>
      </c>
      <c r="G48" s="712"/>
      <c r="H48" s="712"/>
      <c r="I48" s="712"/>
      <c r="J48" s="173"/>
      <c r="K48" s="783" t="s">
        <v>161</v>
      </c>
      <c r="L48" s="712"/>
      <c r="M48" s="173"/>
      <c r="N48" s="783" t="s">
        <v>162</v>
      </c>
      <c r="O48" s="712"/>
      <c r="P48" s="712"/>
      <c r="Q48" s="712"/>
      <c r="R48" s="712"/>
      <c r="S48" s="712"/>
      <c r="T48" s="712"/>
      <c r="U48" s="712"/>
      <c r="V48" s="712"/>
      <c r="W48" s="712"/>
      <c r="X48" s="712"/>
      <c r="Y48" s="712"/>
      <c r="Z48" s="712"/>
      <c r="AA48" s="712"/>
      <c r="AB48" s="712"/>
      <c r="AC48" s="712"/>
      <c r="AD48" s="712"/>
      <c r="AE48" s="712"/>
      <c r="AF48" s="712"/>
      <c r="AG48" s="712"/>
    </row>
    <row r="49" spans="1:33" ht="13.5" customHeight="1">
      <c r="A49" s="170"/>
      <c r="B49" s="170"/>
      <c r="C49" s="170"/>
      <c r="D49" s="170"/>
      <c r="E49" s="170"/>
      <c r="F49" s="199"/>
      <c r="G49" s="199"/>
      <c r="H49" s="199"/>
      <c r="I49" s="199"/>
      <c r="J49" s="170"/>
      <c r="K49" s="199"/>
      <c r="L49" s="199"/>
      <c r="M49" s="170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</row>
    <row r="50" spans="1:33" ht="13.5" customHeight="1">
      <c r="G50" s="200" t="s">
        <v>103</v>
      </c>
    </row>
    <row r="51" spans="1:33" ht="13.5" customHeight="1">
      <c r="G51" s="201"/>
    </row>
    <row r="52" spans="1:33" ht="33.75" customHeight="1">
      <c r="B52" s="651" t="s">
        <v>163</v>
      </c>
      <c r="C52" s="656" t="s">
        <v>7</v>
      </c>
      <c r="F52" s="997" t="s">
        <v>98</v>
      </c>
      <c r="G52" s="786"/>
      <c r="H52" s="786"/>
      <c r="I52" s="786"/>
      <c r="K52" s="998"/>
      <c r="L52" s="786"/>
      <c r="N52" s="998" t="s">
        <v>99</v>
      </c>
      <c r="O52" s="786"/>
      <c r="P52" s="786"/>
      <c r="Q52" s="786"/>
      <c r="R52" s="786"/>
      <c r="S52" s="786"/>
      <c r="T52" s="786"/>
      <c r="U52" s="786"/>
      <c r="V52" s="786"/>
      <c r="W52" s="786"/>
      <c r="X52" s="786"/>
      <c r="Y52" s="786"/>
      <c r="Z52" s="786"/>
      <c r="AA52" s="786"/>
      <c r="AB52" s="786"/>
      <c r="AC52" s="786"/>
      <c r="AD52" s="786"/>
      <c r="AE52" s="786"/>
      <c r="AF52" s="786"/>
      <c r="AG52" s="786"/>
    </row>
    <row r="53" spans="1:33" ht="13.5" customHeight="1">
      <c r="A53" s="173"/>
      <c r="B53" s="173"/>
      <c r="C53" s="173"/>
      <c r="D53" s="173"/>
      <c r="E53" s="173"/>
      <c r="F53" s="783" t="s">
        <v>160</v>
      </c>
      <c r="G53" s="712"/>
      <c r="H53" s="712"/>
      <c r="I53" s="712"/>
      <c r="J53" s="173"/>
      <c r="K53" s="783" t="s">
        <v>161</v>
      </c>
      <c r="L53" s="712"/>
      <c r="M53" s="173"/>
      <c r="N53" s="783" t="s">
        <v>162</v>
      </c>
      <c r="O53" s="712"/>
      <c r="P53" s="712"/>
      <c r="Q53" s="712"/>
      <c r="R53" s="712"/>
      <c r="S53" s="712"/>
      <c r="T53" s="712"/>
      <c r="U53" s="712"/>
      <c r="V53" s="712"/>
      <c r="W53" s="712"/>
      <c r="X53" s="712"/>
      <c r="Y53" s="712"/>
      <c r="Z53" s="712"/>
      <c r="AA53" s="712"/>
      <c r="AB53" s="712"/>
      <c r="AC53" s="712"/>
      <c r="AD53" s="712"/>
      <c r="AE53" s="712"/>
      <c r="AF53" s="712"/>
      <c r="AG53" s="712"/>
    </row>
    <row r="54" spans="1:33" ht="13.5" customHeight="1">
      <c r="A54" s="170"/>
      <c r="B54" s="170"/>
      <c r="C54" s="170"/>
      <c r="D54" s="170"/>
      <c r="E54" s="170"/>
      <c r="F54" s="199"/>
      <c r="G54" s="199"/>
      <c r="H54" s="199"/>
      <c r="I54" s="199"/>
      <c r="J54" s="170"/>
      <c r="K54" s="199"/>
      <c r="L54" s="199"/>
      <c r="M54" s="170"/>
      <c r="N54" s="199"/>
      <c r="O54" s="199"/>
      <c r="P54" s="199"/>
      <c r="Q54" s="199"/>
      <c r="R54" s="199"/>
      <c r="S54" s="199"/>
      <c r="T54" s="199"/>
      <c r="U54" s="199"/>
      <c r="V54" s="199"/>
      <c r="W54" s="199"/>
      <c r="X54" s="199"/>
      <c r="Y54" s="199"/>
      <c r="Z54" s="199"/>
      <c r="AA54" s="199"/>
      <c r="AB54" s="199"/>
      <c r="AC54" s="199"/>
      <c r="AD54" s="199"/>
      <c r="AE54" s="199"/>
      <c r="AF54" s="199"/>
      <c r="AG54" s="199"/>
    </row>
    <row r="55" spans="1:33" ht="13.5" customHeight="1">
      <c r="G55" s="200" t="s">
        <v>103</v>
      </c>
    </row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s="651" customFormat="1" ht="13.5" customHeight="1"/>
    <row r="66" s="651" customFormat="1" ht="13.5" customHeight="1"/>
    <row r="67" s="651" customFormat="1" ht="13.5" customHeight="1"/>
    <row r="68" s="651" customFormat="1" ht="13.5" customHeight="1"/>
    <row r="69" s="651" customFormat="1" ht="13.5" customHeight="1"/>
    <row r="70" s="651" customFormat="1" ht="13.5" customHeight="1"/>
    <row r="71" s="651" customFormat="1" ht="13.5" customHeight="1"/>
    <row r="72" s="651" customFormat="1" ht="13.5" customHeight="1"/>
    <row r="73" s="651" customFormat="1" ht="13.5" customHeight="1"/>
    <row r="74" s="651" customFormat="1" ht="13.5" customHeight="1"/>
    <row r="75" s="651" customFormat="1" ht="13.5" customHeight="1"/>
    <row r="76" s="651" customFormat="1" ht="13.5" customHeight="1"/>
    <row r="77" s="651" customFormat="1" ht="13.5" customHeight="1"/>
    <row r="78" s="651" customFormat="1" ht="13.5" customHeight="1"/>
    <row r="79" s="651" customFormat="1" ht="13.5" customHeight="1"/>
    <row r="80" s="651" customFormat="1" ht="13.5" customHeight="1"/>
    <row r="81" s="651" customFormat="1" ht="13.5" customHeight="1"/>
    <row r="82" s="651" customFormat="1" ht="13.5" customHeight="1"/>
    <row r="83" s="651" customFormat="1" ht="13.5" customHeight="1"/>
    <row r="84" s="651" customFormat="1" ht="13.5" customHeight="1"/>
    <row r="85" s="651" customFormat="1" ht="13.5" customHeight="1"/>
    <row r="86" s="651" customFormat="1" ht="13.5" customHeight="1"/>
    <row r="87" s="651" customFormat="1" ht="13.5" customHeight="1"/>
    <row r="88" s="651" customFormat="1" ht="13.5" customHeight="1"/>
    <row r="89" s="651" customFormat="1" ht="13.5" customHeight="1"/>
    <row r="90" s="651" customFormat="1" ht="13.5" customHeight="1"/>
    <row r="91" s="651" customFormat="1" ht="13.5" customHeight="1"/>
    <row r="92" s="651" customFormat="1" ht="13.5" customHeight="1"/>
    <row r="93" s="651" customFormat="1" ht="13.5" customHeight="1"/>
    <row r="94" s="651" customFormat="1" ht="13.5" customHeight="1"/>
    <row r="95" s="651" customFormat="1" ht="13.5" customHeight="1"/>
    <row r="96" s="651" customFormat="1" ht="13.5" customHeight="1"/>
    <row r="97" s="651" customFormat="1" ht="13.5" customHeight="1"/>
    <row r="98" s="651" customFormat="1" ht="13.5" customHeight="1"/>
    <row r="99" s="651" customFormat="1" ht="13.5" customHeight="1"/>
  </sheetData>
  <mergeCells count="153">
    <mergeCell ref="F53:I53"/>
    <mergeCell ref="K53:L53"/>
    <mergeCell ref="N53:AG53"/>
    <mergeCell ref="F48:I48"/>
    <mergeCell ref="K48:L48"/>
    <mergeCell ref="N48:AG48"/>
    <mergeCell ref="F52:I52"/>
    <mergeCell ref="K52:L52"/>
    <mergeCell ref="N52:AG52"/>
    <mergeCell ref="U46:X46"/>
    <mergeCell ref="Y46:AB46"/>
    <mergeCell ref="AF46:AI46"/>
    <mergeCell ref="C47:E47"/>
    <mergeCell ref="F47:I47"/>
    <mergeCell ref="K47:L47"/>
    <mergeCell ref="N47:AG47"/>
    <mergeCell ref="AF43:AI43"/>
    <mergeCell ref="U44:X44"/>
    <mergeCell ref="Y44:AB44"/>
    <mergeCell ref="AF44:AI44"/>
    <mergeCell ref="U45:X45"/>
    <mergeCell ref="Y45:AB45"/>
    <mergeCell ref="AF45:AI45"/>
    <mergeCell ref="A43:B43"/>
    <mergeCell ref="C43:E43"/>
    <mergeCell ref="F43:N43"/>
    <mergeCell ref="Q43:T43"/>
    <mergeCell ref="U43:X43"/>
    <mergeCell ref="Y43:AB43"/>
    <mergeCell ref="AF41:AI41"/>
    <mergeCell ref="A42:B42"/>
    <mergeCell ref="C42:E42"/>
    <mergeCell ref="F42:N42"/>
    <mergeCell ref="O42:P42"/>
    <mergeCell ref="Q42:T42"/>
    <mergeCell ref="U42:X42"/>
    <mergeCell ref="Y42:AB42"/>
    <mergeCell ref="AF42:AI42"/>
    <mergeCell ref="A41:B41"/>
    <mergeCell ref="C41:E41"/>
    <mergeCell ref="F41:N41"/>
    <mergeCell ref="Q41:T41"/>
    <mergeCell ref="U41:X41"/>
    <mergeCell ref="Y41:AB41"/>
    <mergeCell ref="A40:B40"/>
    <mergeCell ref="C40:E40"/>
    <mergeCell ref="F40:N40"/>
    <mergeCell ref="Q40:T40"/>
    <mergeCell ref="U40:X40"/>
    <mergeCell ref="Y40:AB40"/>
    <mergeCell ref="AF40:AI40"/>
    <mergeCell ref="A39:B39"/>
    <mergeCell ref="C39:E39"/>
    <mergeCell ref="F39:N39"/>
    <mergeCell ref="Q39:T39"/>
    <mergeCell ref="U39:X39"/>
    <mergeCell ref="Y39:AB39"/>
    <mergeCell ref="A38:B38"/>
    <mergeCell ref="C38:E38"/>
    <mergeCell ref="F38:N38"/>
    <mergeCell ref="Q38:T38"/>
    <mergeCell ref="U38:X38"/>
    <mergeCell ref="Y38:AB38"/>
    <mergeCell ref="AF38:AI38"/>
    <mergeCell ref="BD36:BG36"/>
    <mergeCell ref="AF39:AI39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AF37:AI37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DF48-1B6E-49FA-BCA5-1E52DABF7B27}">
  <sheetPr>
    <tabColor theme="5" tint="0.59999389629810485"/>
  </sheetPr>
  <dimension ref="A1:BP99"/>
  <sheetViews>
    <sheetView topLeftCell="A19" zoomScale="90" zoomScaleNormal="90" workbookViewId="0">
      <selection activeCell="N44" sqref="N44:AI44"/>
    </sheetView>
  </sheetViews>
  <sheetFormatPr defaultColWidth="14.42578125" defaultRowHeight="15"/>
  <cols>
    <col min="1" max="1" width="1.140625" style="651" customWidth="1"/>
    <col min="2" max="2" width="14" style="651" customWidth="1"/>
    <col min="3" max="4" width="0.85546875" style="651" customWidth="1"/>
    <col min="5" max="5" width="14.5703125" style="651" customWidth="1"/>
    <col min="6" max="6" width="5" style="651" customWidth="1"/>
    <col min="7" max="7" width="1.85546875" style="651" customWidth="1"/>
    <col min="8" max="8" width="8.7109375" style="651" customWidth="1"/>
    <col min="9" max="9" width="10.140625" style="651" customWidth="1"/>
    <col min="10" max="10" width="1.85546875" style="651" customWidth="1"/>
    <col min="11" max="11" width="8.85546875" style="651" customWidth="1"/>
    <col min="12" max="12" width="8.140625" style="651" customWidth="1"/>
    <col min="13" max="13" width="2" style="651" customWidth="1"/>
    <col min="14" max="14" width="4.7109375" style="651" customWidth="1"/>
    <col min="15" max="15" width="5.85546875" style="651" customWidth="1"/>
    <col min="16" max="16" width="5" style="651" customWidth="1"/>
    <col min="17" max="17" width="3.140625" style="651" customWidth="1"/>
    <col min="18" max="18" width="3.42578125" style="651" customWidth="1"/>
    <col min="19" max="19" width="8.28515625" style="651" customWidth="1"/>
    <col min="20" max="20" width="1.140625" style="651" customWidth="1"/>
    <col min="21" max="21" width="3.85546875" style="651" customWidth="1"/>
    <col min="22" max="22" width="2" style="651" customWidth="1"/>
    <col min="23" max="23" width="3.5703125" style="651" customWidth="1"/>
    <col min="24" max="24" width="4.42578125" style="651" customWidth="1"/>
    <col min="25" max="25" width="2.42578125" style="651" customWidth="1"/>
    <col min="26" max="26" width="4.7109375" style="651" customWidth="1"/>
    <col min="27" max="27" width="1.42578125" style="651" customWidth="1"/>
    <col min="28" max="28" width="2.42578125" style="651" customWidth="1"/>
    <col min="29" max="29" width="13.28515625" style="651" customWidth="1"/>
    <col min="30" max="30" width="12.5703125" style="651" customWidth="1"/>
    <col min="31" max="31" width="12.85546875" style="651" customWidth="1"/>
    <col min="32" max="32" width="12.28515625" style="651" customWidth="1"/>
    <col min="33" max="33" width="8.7109375" style="651" customWidth="1"/>
    <col min="34" max="34" width="6.42578125" style="651" customWidth="1"/>
    <col min="35" max="35" width="6.85546875" style="651" customWidth="1"/>
    <col min="36" max="36" width="8.7109375" style="651" customWidth="1"/>
    <col min="37" max="37" width="14.140625" style="651" customWidth="1"/>
    <col min="38" max="38" width="12" style="651" customWidth="1"/>
    <col min="39" max="68" width="8.7109375" style="651" customWidth="1"/>
    <col min="69" max="16384" width="14.42578125" style="65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16" t="s">
        <v>3</v>
      </c>
      <c r="AE4" s="779"/>
      <c r="AF4" s="779"/>
      <c r="AG4" s="779"/>
      <c r="AH4" s="779"/>
      <c r="AI4" s="780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58" t="s">
        <v>109</v>
      </c>
      <c r="Z5" s="709"/>
      <c r="AA5" s="709"/>
      <c r="AB5" s="709"/>
      <c r="AC5" s="709"/>
      <c r="AD5" s="767" t="s">
        <v>110</v>
      </c>
      <c r="AE5" s="800"/>
      <c r="AF5" s="800"/>
      <c r="AG5" s="800"/>
      <c r="AH5" s="800"/>
      <c r="AI5" s="1016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53"/>
      <c r="AE6" s="712"/>
      <c r="AF6" s="712"/>
      <c r="AG6" s="712"/>
      <c r="AH6" s="712"/>
      <c r="AI6" s="754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1019"/>
      <c r="F7" s="786"/>
      <c r="G7" s="786"/>
      <c r="H7" s="786"/>
      <c r="I7" s="786"/>
      <c r="J7" s="786"/>
      <c r="K7" s="786"/>
      <c r="L7" s="786"/>
      <c r="M7" s="786"/>
      <c r="N7" s="786"/>
      <c r="O7" s="786"/>
      <c r="P7" s="786"/>
      <c r="Q7" s="786"/>
      <c r="R7" s="786"/>
      <c r="S7" s="786"/>
      <c r="T7" s="786"/>
      <c r="U7" s="786"/>
      <c r="V7" s="786"/>
      <c r="W7" s="786"/>
      <c r="X7" s="786"/>
      <c r="Y7" s="786"/>
      <c r="Z7" s="786"/>
      <c r="AA7" s="786"/>
      <c r="AB7" s="171"/>
      <c r="AC7" s="657" t="s">
        <v>111</v>
      </c>
      <c r="AD7" s="755"/>
      <c r="AE7" s="786"/>
      <c r="AF7" s="786"/>
      <c r="AG7" s="786"/>
      <c r="AH7" s="786"/>
      <c r="AI7" s="752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19" t="s">
        <v>112</v>
      </c>
      <c r="AE8" s="712"/>
      <c r="AF8" s="712"/>
      <c r="AG8" s="712"/>
      <c r="AH8" s="712"/>
      <c r="AI8" s="754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1017" t="s">
        <v>113</v>
      </c>
      <c r="F9" s="786"/>
      <c r="G9" s="786"/>
      <c r="H9" s="786"/>
      <c r="I9" s="786"/>
      <c r="J9" s="786"/>
      <c r="K9" s="786"/>
      <c r="L9" s="786"/>
      <c r="M9" s="786"/>
      <c r="N9" s="786"/>
      <c r="O9" s="786"/>
      <c r="P9" s="786"/>
      <c r="Q9" s="786"/>
      <c r="R9" s="786"/>
      <c r="S9" s="786"/>
      <c r="T9" s="786"/>
      <c r="U9" s="786"/>
      <c r="V9" s="786"/>
      <c r="W9" s="786"/>
      <c r="X9" s="786"/>
      <c r="Y9" s="786"/>
      <c r="Z9" s="786"/>
      <c r="AA9" s="786"/>
      <c r="AB9" s="171"/>
      <c r="AC9" s="657" t="s">
        <v>111</v>
      </c>
      <c r="AD9" s="755"/>
      <c r="AE9" s="786"/>
      <c r="AF9" s="786"/>
      <c r="AG9" s="786"/>
      <c r="AH9" s="786"/>
      <c r="AI9" s="752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19" t="s">
        <v>115</v>
      </c>
      <c r="AE10" s="712"/>
      <c r="AF10" s="712"/>
      <c r="AG10" s="712"/>
      <c r="AH10" s="712"/>
      <c r="AI10" s="754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1017" t="s">
        <v>116</v>
      </c>
      <c r="F11" s="786"/>
      <c r="G11" s="786"/>
      <c r="H11" s="786"/>
      <c r="I11" s="786"/>
      <c r="J11" s="786"/>
      <c r="K11" s="786"/>
      <c r="L11" s="786"/>
      <c r="M11" s="786"/>
      <c r="N11" s="786"/>
      <c r="O11" s="786"/>
      <c r="P11" s="786"/>
      <c r="Q11" s="786"/>
      <c r="R11" s="786"/>
      <c r="S11" s="786"/>
      <c r="T11" s="786"/>
      <c r="U11" s="786"/>
      <c r="V11" s="786"/>
      <c r="W11" s="786"/>
      <c r="X11" s="786"/>
      <c r="Y11" s="786"/>
      <c r="Z11" s="786"/>
      <c r="AA11" s="786"/>
      <c r="AB11" s="171"/>
      <c r="AC11" s="657" t="s">
        <v>111</v>
      </c>
      <c r="AD11" s="755"/>
      <c r="AE11" s="786"/>
      <c r="AF11" s="786"/>
      <c r="AG11" s="786"/>
      <c r="AH11" s="786"/>
      <c r="AI11" s="752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53"/>
      <c r="AE12" s="712"/>
      <c r="AF12" s="712"/>
      <c r="AG12" s="712"/>
      <c r="AH12" s="712"/>
      <c r="AI12" s="754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397"/>
      <c r="E13" s="1018" t="s">
        <v>118</v>
      </c>
      <c r="F13" s="786"/>
      <c r="G13" s="786"/>
      <c r="H13" s="786"/>
      <c r="I13" s="786"/>
      <c r="J13" s="786"/>
      <c r="K13" s="786"/>
      <c r="L13" s="786"/>
      <c r="M13" s="786"/>
      <c r="N13" s="786"/>
      <c r="O13" s="786"/>
      <c r="P13" s="786"/>
      <c r="Q13" s="786"/>
      <c r="R13" s="786"/>
      <c r="S13" s="786"/>
      <c r="T13" s="786"/>
      <c r="U13" s="786"/>
      <c r="V13" s="786"/>
      <c r="W13" s="786"/>
      <c r="X13" s="786"/>
      <c r="Y13" s="786"/>
      <c r="Z13" s="786"/>
      <c r="AA13" s="786"/>
      <c r="AB13" s="786"/>
      <c r="AC13" s="786"/>
      <c r="AD13" s="755"/>
      <c r="AE13" s="786"/>
      <c r="AF13" s="786"/>
      <c r="AG13" s="786"/>
      <c r="AH13" s="786"/>
      <c r="AI13" s="752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53"/>
      <c r="AE14" s="712"/>
      <c r="AF14" s="712"/>
      <c r="AG14" s="712"/>
      <c r="AH14" s="712"/>
      <c r="AI14" s="754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1017" t="s">
        <v>121</v>
      </c>
      <c r="D15" s="786"/>
      <c r="E15" s="786"/>
      <c r="F15" s="786"/>
      <c r="G15" s="786"/>
      <c r="H15" s="786"/>
      <c r="I15" s="786"/>
      <c r="J15" s="786"/>
      <c r="K15" s="786"/>
      <c r="L15" s="786"/>
      <c r="M15" s="786"/>
      <c r="N15" s="786"/>
      <c r="O15" s="786"/>
      <c r="P15" s="786"/>
      <c r="Q15" s="786"/>
      <c r="R15" s="786"/>
      <c r="S15" s="786"/>
      <c r="T15" s="786"/>
      <c r="U15" s="786"/>
      <c r="V15" s="786"/>
      <c r="W15" s="786"/>
      <c r="X15" s="786"/>
      <c r="Y15" s="786"/>
      <c r="Z15" s="786"/>
      <c r="AA15" s="786"/>
      <c r="AB15" s="786"/>
      <c r="AC15" s="786"/>
      <c r="AD15" s="755"/>
      <c r="AE15" s="786"/>
      <c r="AF15" s="786"/>
      <c r="AG15" s="786"/>
      <c r="AH15" s="786"/>
      <c r="AI15" s="752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64" t="s">
        <v>123</v>
      </c>
      <c r="X16" s="712"/>
      <c r="Y16" s="712"/>
      <c r="Z16" s="712"/>
      <c r="AA16" s="712"/>
      <c r="AB16" s="712"/>
      <c r="AC16" s="712"/>
      <c r="AD16" s="771"/>
      <c r="AE16" s="712"/>
      <c r="AF16" s="712"/>
      <c r="AG16" s="712"/>
      <c r="AH16" s="712"/>
      <c r="AI16" s="754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09"/>
      <c r="X17" s="709"/>
      <c r="Y17" s="709"/>
      <c r="Z17" s="709"/>
      <c r="AA17" s="709"/>
      <c r="AB17" s="709"/>
      <c r="AC17" s="709"/>
      <c r="AD17" s="755"/>
      <c r="AE17" s="786"/>
      <c r="AF17" s="786"/>
      <c r="AG17" s="786"/>
      <c r="AH17" s="786"/>
      <c r="AI17" s="752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657"/>
      <c r="S18" s="657"/>
      <c r="T18" s="758" t="s">
        <v>124</v>
      </c>
      <c r="U18" s="709"/>
      <c r="V18" s="709"/>
      <c r="W18" s="709"/>
      <c r="X18" s="709"/>
      <c r="Y18" s="709"/>
      <c r="Z18" s="709"/>
      <c r="AA18" s="709"/>
      <c r="AB18" s="731"/>
      <c r="AC18" s="398" t="s">
        <v>125</v>
      </c>
      <c r="AD18" s="765" t="s">
        <v>126</v>
      </c>
      <c r="AE18" s="800"/>
      <c r="AF18" s="800"/>
      <c r="AG18" s="800"/>
      <c r="AH18" s="800"/>
      <c r="AI18" s="1016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398" t="s">
        <v>127</v>
      </c>
      <c r="AD19" s="767" t="s">
        <v>128</v>
      </c>
      <c r="AE19" s="832"/>
      <c r="AF19" s="181" t="s">
        <v>129</v>
      </c>
      <c r="AG19" s="1012" t="s">
        <v>130</v>
      </c>
      <c r="AH19" s="800"/>
      <c r="AI19" s="1016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657"/>
      <c r="S20" s="758" t="s">
        <v>24</v>
      </c>
      <c r="T20" s="709"/>
      <c r="U20" s="709"/>
      <c r="V20" s="709"/>
      <c r="W20" s="709"/>
      <c r="X20" s="709"/>
      <c r="Y20" s="709"/>
      <c r="Z20" s="709"/>
      <c r="AA20" s="709"/>
      <c r="AB20" s="731"/>
      <c r="AC20" s="398" t="s">
        <v>125</v>
      </c>
      <c r="AD20" s="823" t="s">
        <v>560</v>
      </c>
      <c r="AE20" s="824"/>
      <c r="AF20" s="824"/>
      <c r="AG20" s="824"/>
      <c r="AH20" s="824"/>
      <c r="AI20" s="1015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398" t="s">
        <v>127</v>
      </c>
      <c r="AD21" s="817" t="s">
        <v>133</v>
      </c>
      <c r="AE21" s="1014"/>
      <c r="AF21" s="291" t="s">
        <v>70</v>
      </c>
      <c r="AG21" s="1013" t="s">
        <v>134</v>
      </c>
      <c r="AH21" s="824"/>
      <c r="AI21" s="1015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58" t="s">
        <v>26</v>
      </c>
      <c r="AA22" s="709"/>
      <c r="AB22" s="709"/>
      <c r="AC22" s="709"/>
      <c r="AD22" s="775"/>
      <c r="AE22" s="736"/>
      <c r="AF22" s="736"/>
      <c r="AG22" s="736"/>
      <c r="AH22" s="736"/>
      <c r="AI22" s="776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009" t="s">
        <v>135</v>
      </c>
      <c r="T24" s="712"/>
      <c r="U24" s="728"/>
      <c r="V24" s="1010" t="s">
        <v>136</v>
      </c>
      <c r="W24" s="712"/>
      <c r="X24" s="712"/>
      <c r="Y24" s="712"/>
      <c r="Z24" s="728"/>
      <c r="AA24" s="170"/>
      <c r="AB24" s="1011" t="s">
        <v>29</v>
      </c>
      <c r="AC24" s="800"/>
      <c r="AD24" s="83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44"/>
      <c r="T25" s="786"/>
      <c r="U25" s="734"/>
      <c r="V25" s="744"/>
      <c r="W25" s="786"/>
      <c r="X25" s="786"/>
      <c r="Y25" s="786"/>
      <c r="Z25" s="734"/>
      <c r="AA25" s="170"/>
      <c r="AB25" s="1011" t="s">
        <v>30</v>
      </c>
      <c r="AC25" s="83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13" t="s">
        <v>167</v>
      </c>
      <c r="M26" s="709"/>
      <c r="N26" s="709"/>
      <c r="O26" s="709"/>
      <c r="P26" s="709"/>
      <c r="Q26" s="709"/>
      <c r="R26" s="709"/>
      <c r="S26" s="1012" t="s">
        <v>129</v>
      </c>
      <c r="T26" s="800"/>
      <c r="U26" s="832"/>
      <c r="V26" s="1012" t="s">
        <v>557</v>
      </c>
      <c r="W26" s="800"/>
      <c r="X26" s="800"/>
      <c r="Y26" s="800"/>
      <c r="Z26" s="832"/>
      <c r="AA26" s="171"/>
      <c r="AB26" s="1013" t="s">
        <v>558</v>
      </c>
      <c r="AC26" s="1014"/>
      <c r="AD26" s="181" t="s">
        <v>557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46" t="s">
        <v>140</v>
      </c>
      <c r="K27" s="709"/>
      <c r="L27" s="709"/>
      <c r="M27" s="709"/>
      <c r="N27" s="709"/>
      <c r="O27" s="709"/>
      <c r="P27" s="709"/>
      <c r="Q27" s="709"/>
      <c r="R27" s="709"/>
      <c r="S27" s="709"/>
      <c r="T27" s="709"/>
      <c r="U27" s="709"/>
      <c r="V27" s="709"/>
      <c r="W27" s="709"/>
      <c r="X27" s="709"/>
      <c r="Y27" s="709"/>
      <c r="Z27" s="709"/>
      <c r="AA27" s="709"/>
      <c r="AB27" s="709"/>
      <c r="AC27" s="709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658"/>
      <c r="E29" s="658"/>
      <c r="F29" s="658"/>
      <c r="G29" s="658"/>
      <c r="H29" s="658"/>
      <c r="I29" s="187"/>
      <c r="J29" s="187"/>
      <c r="K29" s="187"/>
      <c r="L29" s="187"/>
      <c r="M29" s="187"/>
      <c r="N29" s="658"/>
      <c r="O29" s="1005">
        <v>4903550.4000000004</v>
      </c>
      <c r="P29" s="786"/>
      <c r="Q29" s="786"/>
      <c r="R29" s="786"/>
      <c r="S29" s="786"/>
      <c r="T29" s="786"/>
      <c r="U29" s="786"/>
      <c r="V29" s="786"/>
      <c r="W29" s="786"/>
      <c r="X29" s="786"/>
      <c r="Y29" s="786"/>
      <c r="Z29" s="786"/>
      <c r="AA29" s="786"/>
      <c r="AB29" s="786"/>
      <c r="AC29" s="786"/>
      <c r="AD29" s="786"/>
      <c r="AE29" s="786"/>
      <c r="AF29" s="786"/>
      <c r="AG29" s="65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658"/>
      <c r="E30" s="658"/>
      <c r="F30" s="658"/>
      <c r="G30" s="658"/>
      <c r="H30" s="658"/>
      <c r="I30" s="187"/>
      <c r="J30" s="187"/>
      <c r="K30" s="187"/>
      <c r="L30" s="187"/>
      <c r="M30" s="187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37" t="s">
        <v>34</v>
      </c>
      <c r="B31" s="800"/>
      <c r="C31" s="800"/>
      <c r="D31" s="800"/>
      <c r="E31" s="832"/>
      <c r="F31" s="1006" t="s">
        <v>143</v>
      </c>
      <c r="G31" s="712"/>
      <c r="H31" s="712"/>
      <c r="I31" s="712"/>
      <c r="J31" s="712"/>
      <c r="K31" s="712"/>
      <c r="L31" s="712"/>
      <c r="M31" s="712"/>
      <c r="N31" s="728"/>
      <c r="O31" s="1007" t="s">
        <v>170</v>
      </c>
      <c r="P31" s="712"/>
      <c r="Q31" s="1007" t="s">
        <v>144</v>
      </c>
      <c r="R31" s="712"/>
      <c r="S31" s="712"/>
      <c r="T31" s="728"/>
      <c r="U31" s="1006" t="s">
        <v>171</v>
      </c>
      <c r="V31" s="712"/>
      <c r="W31" s="712"/>
      <c r="X31" s="728"/>
      <c r="Y31" s="1008" t="s">
        <v>172</v>
      </c>
      <c r="Z31" s="800"/>
      <c r="AA31" s="800"/>
      <c r="AB31" s="800"/>
      <c r="AC31" s="832"/>
      <c r="AD31" s="1008" t="s">
        <v>173</v>
      </c>
      <c r="AE31" s="832"/>
      <c r="AF31" s="1007" t="s">
        <v>174</v>
      </c>
      <c r="AG31" s="712"/>
      <c r="AH31" s="712"/>
      <c r="AI31" s="728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1008" t="s">
        <v>148</v>
      </c>
      <c r="B32" s="832"/>
      <c r="C32" s="1008" t="s">
        <v>149</v>
      </c>
      <c r="D32" s="800"/>
      <c r="E32" s="832"/>
      <c r="F32" s="744"/>
      <c r="G32" s="786"/>
      <c r="H32" s="786"/>
      <c r="I32" s="786"/>
      <c r="J32" s="786"/>
      <c r="K32" s="786"/>
      <c r="L32" s="786"/>
      <c r="M32" s="786"/>
      <c r="N32" s="734"/>
      <c r="O32" s="744"/>
      <c r="P32" s="786"/>
      <c r="Q32" s="744"/>
      <c r="R32" s="786"/>
      <c r="S32" s="786"/>
      <c r="T32" s="734"/>
      <c r="U32" s="744"/>
      <c r="V32" s="786"/>
      <c r="W32" s="786"/>
      <c r="X32" s="734"/>
      <c r="Y32" s="1008" t="s">
        <v>175</v>
      </c>
      <c r="Z32" s="800"/>
      <c r="AA32" s="800"/>
      <c r="AB32" s="832"/>
      <c r="AC32" s="203" t="s">
        <v>176</v>
      </c>
      <c r="AD32" s="203" t="s">
        <v>175</v>
      </c>
      <c r="AE32" s="203" t="s">
        <v>176</v>
      </c>
      <c r="AF32" s="744"/>
      <c r="AG32" s="786"/>
      <c r="AH32" s="786"/>
      <c r="AI32" s="734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37">
        <v>1</v>
      </c>
      <c r="B33" s="832"/>
      <c r="C33" s="837">
        <v>2</v>
      </c>
      <c r="D33" s="800"/>
      <c r="E33" s="832"/>
      <c r="F33" s="837">
        <v>3</v>
      </c>
      <c r="G33" s="800"/>
      <c r="H33" s="800"/>
      <c r="I33" s="800"/>
      <c r="J33" s="800"/>
      <c r="K33" s="800"/>
      <c r="L33" s="800"/>
      <c r="M33" s="800"/>
      <c r="N33" s="832"/>
      <c r="O33" s="837">
        <v>4</v>
      </c>
      <c r="P33" s="800"/>
      <c r="Q33" s="837">
        <v>5</v>
      </c>
      <c r="R33" s="800"/>
      <c r="S33" s="800"/>
      <c r="T33" s="832"/>
      <c r="U33" s="837">
        <v>6</v>
      </c>
      <c r="V33" s="800"/>
      <c r="W33" s="800"/>
      <c r="X33" s="832"/>
      <c r="Y33" s="837">
        <v>7</v>
      </c>
      <c r="Z33" s="800"/>
      <c r="AA33" s="800"/>
      <c r="AB33" s="832"/>
      <c r="AC33" s="204">
        <v>8</v>
      </c>
      <c r="AD33" s="204">
        <v>9</v>
      </c>
      <c r="AE33" s="204">
        <v>10</v>
      </c>
      <c r="AF33" s="837">
        <v>11</v>
      </c>
      <c r="AG33" s="800"/>
      <c r="AH33" s="800"/>
      <c r="AI33" s="832"/>
      <c r="AJ33" s="658"/>
      <c r="AK33" s="658"/>
      <c r="AL33" s="658"/>
      <c r="AM33" s="658"/>
      <c r="AN33" s="658"/>
      <c r="AO33" s="658"/>
      <c r="AP33" s="658"/>
      <c r="AQ33" s="658"/>
      <c r="AR33" s="658"/>
      <c r="AS33" s="658"/>
      <c r="AT33" s="658"/>
      <c r="AU33" s="658"/>
      <c r="AV33" s="658"/>
      <c r="AW33" s="658"/>
      <c r="AX33" s="658"/>
      <c r="AY33" s="658"/>
      <c r="AZ33" s="658"/>
      <c r="BA33" s="658"/>
      <c r="BB33" s="658"/>
      <c r="BC33" s="658"/>
      <c r="BD33" s="658"/>
      <c r="BE33" s="658"/>
      <c r="BF33" s="658"/>
      <c r="BG33" s="658"/>
      <c r="BH33" s="658"/>
      <c r="BI33" s="658"/>
      <c r="BJ33" s="658"/>
      <c r="BK33" s="658"/>
      <c r="BL33" s="658"/>
      <c r="BM33" s="658"/>
      <c r="BN33" s="658"/>
      <c r="BO33" s="658"/>
      <c r="BP33" s="658"/>
    </row>
    <row r="34" spans="1:68" ht="39.75" customHeight="1">
      <c r="A34" s="978" t="s">
        <v>25</v>
      </c>
      <c r="B34" s="832"/>
      <c r="C34" s="978" t="s">
        <v>166</v>
      </c>
      <c r="D34" s="800"/>
      <c r="E34" s="832"/>
      <c r="F34" s="1003" t="s">
        <v>308</v>
      </c>
      <c r="G34" s="971"/>
      <c r="H34" s="971"/>
      <c r="I34" s="971"/>
      <c r="J34" s="971"/>
      <c r="K34" s="971"/>
      <c r="L34" s="971"/>
      <c r="M34" s="971"/>
      <c r="N34" s="1004"/>
      <c r="O34" s="659"/>
      <c r="P34" s="660"/>
      <c r="Q34" s="987" t="s">
        <v>395</v>
      </c>
      <c r="R34" s="971"/>
      <c r="S34" s="971"/>
      <c r="T34" s="1004"/>
      <c r="U34" s="975">
        <v>0.08</v>
      </c>
      <c r="V34" s="971"/>
      <c r="W34" s="971"/>
      <c r="X34" s="1004"/>
      <c r="Y34" s="975">
        <v>77687.27</v>
      </c>
      <c r="Z34" s="971"/>
      <c r="AA34" s="971"/>
      <c r="AB34" s="971"/>
      <c r="AC34" s="371">
        <f t="shared" ref="AC34" si="0">U34*Y34</f>
        <v>6214.9816000000001</v>
      </c>
      <c r="AD34" s="371">
        <v>116530.91</v>
      </c>
      <c r="AE34" s="371">
        <f t="shared" ref="AE34" si="1">U34*AD34</f>
        <v>9322.4728000000014</v>
      </c>
      <c r="AF34" s="975">
        <f t="shared" ref="AF34" si="2">AC34+AE34</f>
        <v>15537.454400000002</v>
      </c>
      <c r="AG34" s="971"/>
      <c r="AH34" s="971"/>
      <c r="AI34" s="1004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R35" s="183"/>
      <c r="S35" s="183" t="s">
        <v>155</v>
      </c>
      <c r="T35" s="196"/>
      <c r="U35" s="1002"/>
      <c r="V35" s="800"/>
      <c r="W35" s="800"/>
      <c r="X35" s="832"/>
      <c r="Y35" s="999" t="s">
        <v>156</v>
      </c>
      <c r="Z35" s="800"/>
      <c r="AA35" s="800"/>
      <c r="AB35" s="832"/>
      <c r="AC35" s="210"/>
      <c r="AD35" s="210"/>
      <c r="AE35" s="210"/>
      <c r="AF35" s="1001">
        <f>SUM(AF34:AI34)</f>
        <v>15537.454400000002</v>
      </c>
      <c r="AG35" s="800"/>
      <c r="AH35" s="800"/>
      <c r="AI35" s="832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42.75" customHeight="1">
      <c r="P36" s="200" t="s">
        <v>199</v>
      </c>
      <c r="Q36" s="197"/>
      <c r="R36" s="197"/>
      <c r="S36" s="197"/>
      <c r="T36" s="197"/>
      <c r="U36" s="999"/>
      <c r="V36" s="800"/>
      <c r="W36" s="800"/>
      <c r="X36" s="832"/>
      <c r="Y36" s="1000"/>
      <c r="Z36" s="800"/>
      <c r="AA36" s="800"/>
      <c r="AB36" s="800"/>
      <c r="AC36" s="399"/>
      <c r="AD36" s="399"/>
      <c r="AE36" s="399"/>
      <c r="AF36" s="1000">
        <f>AF35*0.2</f>
        <v>3107.4908800000007</v>
      </c>
      <c r="AG36" s="800"/>
      <c r="AH36" s="800"/>
      <c r="AI36" s="832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27"/>
      <c r="BE36" s="786"/>
      <c r="BF36" s="786"/>
      <c r="BG36" s="734"/>
      <c r="BH36" s="827" t="s">
        <v>156</v>
      </c>
      <c r="BI36" s="786"/>
      <c r="BJ36" s="786"/>
      <c r="BK36" s="786"/>
      <c r="BL36" s="734"/>
      <c r="BM36" s="827" t="e">
        <f>#REF!+#REF!+#REF!+#REF!+#REF!+#REF!</f>
        <v>#REF!</v>
      </c>
      <c r="BN36" s="786"/>
      <c r="BO36" s="786"/>
      <c r="BP36" s="734"/>
    </row>
    <row r="37" spans="1:68" ht="30" customHeight="1">
      <c r="P37" s="651" t="s">
        <v>158</v>
      </c>
      <c r="U37" s="999"/>
      <c r="V37" s="800"/>
      <c r="W37" s="800"/>
      <c r="X37" s="832"/>
      <c r="Y37" s="1000"/>
      <c r="Z37" s="800"/>
      <c r="AA37" s="800"/>
      <c r="AB37" s="800"/>
      <c r="AC37" s="399"/>
      <c r="AD37" s="399"/>
      <c r="AE37" s="399"/>
      <c r="AF37" s="1001">
        <f>AF35+AF36</f>
        <v>18644.945280000004</v>
      </c>
      <c r="AG37" s="800"/>
      <c r="AH37" s="800"/>
      <c r="AI37" s="832"/>
    </row>
    <row r="38" spans="1:68" ht="30" customHeight="1">
      <c r="B38" s="651" t="s">
        <v>159</v>
      </c>
      <c r="C38" s="791" t="s">
        <v>10</v>
      </c>
      <c r="D38" s="709"/>
      <c r="E38" s="709"/>
      <c r="F38" s="997" t="s">
        <v>104</v>
      </c>
      <c r="G38" s="786"/>
      <c r="H38" s="786"/>
      <c r="I38" s="786"/>
      <c r="K38" s="998"/>
      <c r="L38" s="786"/>
      <c r="N38" s="998" t="s">
        <v>105</v>
      </c>
      <c r="O38" s="786"/>
      <c r="P38" s="786"/>
      <c r="Q38" s="786"/>
      <c r="R38" s="786"/>
      <c r="S38" s="786"/>
      <c r="T38" s="786"/>
      <c r="U38" s="786"/>
      <c r="V38" s="786"/>
      <c r="W38" s="786"/>
      <c r="X38" s="786"/>
      <c r="Y38" s="786"/>
      <c r="Z38" s="786"/>
      <c r="AA38" s="786"/>
      <c r="AB38" s="786"/>
      <c r="AC38" s="786"/>
      <c r="AD38" s="786"/>
      <c r="AE38" s="786"/>
      <c r="AF38" s="786"/>
      <c r="AG38" s="786"/>
    </row>
    <row r="39" spans="1:68" ht="30" customHeight="1">
      <c r="A39" s="173"/>
      <c r="B39" s="173"/>
      <c r="C39" s="173"/>
      <c r="D39" s="173"/>
      <c r="E39" s="173"/>
      <c r="F39" s="783" t="s">
        <v>160</v>
      </c>
      <c r="G39" s="712"/>
      <c r="H39" s="712"/>
      <c r="I39" s="712"/>
      <c r="J39" s="173"/>
      <c r="K39" s="783" t="s">
        <v>161</v>
      </c>
      <c r="L39" s="712"/>
      <c r="M39" s="173"/>
      <c r="N39" s="783" t="s">
        <v>162</v>
      </c>
      <c r="O39" s="712"/>
      <c r="P39" s="712"/>
      <c r="Q39" s="712"/>
      <c r="R39" s="712"/>
      <c r="S39" s="712"/>
      <c r="T39" s="712"/>
      <c r="U39" s="712"/>
      <c r="V39" s="712"/>
      <c r="W39" s="712"/>
      <c r="X39" s="712"/>
      <c r="Y39" s="712"/>
      <c r="Z39" s="712"/>
      <c r="AA39" s="712"/>
      <c r="AB39" s="712"/>
      <c r="AC39" s="712"/>
      <c r="AD39" s="712"/>
      <c r="AE39" s="712"/>
      <c r="AF39" s="712"/>
      <c r="AG39" s="712"/>
    </row>
    <row r="40" spans="1:68" ht="30" customHeight="1">
      <c r="A40" s="170"/>
      <c r="B40" s="170"/>
      <c r="C40" s="170"/>
      <c r="D40" s="170"/>
      <c r="E40" s="170"/>
      <c r="F40" s="199"/>
      <c r="G40" s="199"/>
      <c r="H40" s="199"/>
      <c r="I40" s="199"/>
      <c r="J40" s="170"/>
      <c r="K40" s="199"/>
      <c r="L40" s="199"/>
      <c r="M40" s="170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</row>
    <row r="41" spans="1:68" ht="30" customHeight="1">
      <c r="G41" s="200" t="s">
        <v>103</v>
      </c>
    </row>
    <row r="42" spans="1:68" ht="30" customHeight="1">
      <c r="G42" s="201"/>
    </row>
    <row r="43" spans="1:68" ht="30.75" customHeight="1">
      <c r="B43" s="651" t="s">
        <v>163</v>
      </c>
      <c r="C43" s="656" t="s">
        <v>7</v>
      </c>
      <c r="F43" s="997" t="s">
        <v>98</v>
      </c>
      <c r="G43" s="786"/>
      <c r="H43" s="786"/>
      <c r="I43" s="786"/>
      <c r="K43" s="998"/>
      <c r="L43" s="786"/>
      <c r="N43" s="998" t="s">
        <v>99</v>
      </c>
      <c r="O43" s="786"/>
      <c r="P43" s="786"/>
      <c r="Q43" s="786"/>
      <c r="R43" s="786"/>
      <c r="S43" s="786"/>
      <c r="T43" s="786"/>
      <c r="U43" s="786"/>
      <c r="V43" s="786"/>
      <c r="W43" s="786"/>
      <c r="X43" s="786"/>
      <c r="Y43" s="786"/>
      <c r="Z43" s="786"/>
      <c r="AA43" s="786"/>
      <c r="AB43" s="786"/>
      <c r="AC43" s="786"/>
      <c r="AD43" s="786"/>
      <c r="AE43" s="786"/>
      <c r="AF43" s="786"/>
      <c r="AG43" s="786"/>
    </row>
    <row r="44" spans="1:68" ht="13.5" customHeight="1">
      <c r="A44" s="173"/>
      <c r="B44" s="173"/>
      <c r="C44" s="173"/>
      <c r="D44" s="173"/>
      <c r="E44" s="173"/>
      <c r="F44" s="783" t="s">
        <v>160</v>
      </c>
      <c r="G44" s="712"/>
      <c r="H44" s="712"/>
      <c r="I44" s="712"/>
      <c r="J44" s="173"/>
      <c r="K44" s="783" t="s">
        <v>161</v>
      </c>
      <c r="L44" s="712"/>
      <c r="M44" s="173"/>
      <c r="N44" s="783" t="s">
        <v>162</v>
      </c>
      <c r="O44" s="712"/>
      <c r="P44" s="712"/>
      <c r="Q44" s="712"/>
      <c r="R44" s="712"/>
      <c r="S44" s="712"/>
      <c r="T44" s="712"/>
      <c r="U44" s="712"/>
      <c r="V44" s="712"/>
      <c r="W44" s="712"/>
      <c r="X44" s="712"/>
      <c r="Y44" s="712"/>
      <c r="Z44" s="712"/>
      <c r="AA44" s="712"/>
      <c r="AB44" s="712"/>
      <c r="AC44" s="712"/>
      <c r="AD44" s="712"/>
      <c r="AE44" s="712"/>
      <c r="AF44" s="712"/>
      <c r="AG44" s="712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</row>
    <row r="46" spans="1:68" ht="13.5" customHeight="1">
      <c r="G46" s="200" t="s">
        <v>103</v>
      </c>
      <c r="AK46" s="213"/>
    </row>
    <row r="47" spans="1:68" ht="35.25" customHeight="1"/>
    <row r="48" spans="1:68" ht="13.5" customHeight="1"/>
    <row r="49" s="651" customFormat="1" ht="13.5" customHeight="1"/>
    <row r="50" s="651" customFormat="1" ht="13.5" customHeight="1"/>
    <row r="51" s="651" customFormat="1" ht="13.5" customHeight="1"/>
    <row r="52" s="651" customFormat="1" ht="33.75" customHeight="1"/>
    <row r="53" s="651" customFormat="1" ht="13.5" customHeight="1"/>
    <row r="54" s="651" customFormat="1" ht="13.5" customHeight="1"/>
    <row r="55" s="651" customFormat="1" ht="13.5" customHeight="1"/>
    <row r="56" s="651" customFormat="1" ht="13.5" customHeight="1"/>
    <row r="57" s="651" customFormat="1" ht="13.5" customHeight="1"/>
    <row r="58" s="651" customFormat="1" ht="13.5" customHeight="1"/>
    <row r="59" s="651" customFormat="1" ht="13.5" customHeight="1"/>
    <row r="60" s="651" customFormat="1" ht="13.5" customHeight="1"/>
    <row r="61" s="651" customFormat="1" ht="13.5" customHeight="1"/>
    <row r="62" s="651" customFormat="1" ht="13.5" customHeight="1"/>
    <row r="63" s="651" customFormat="1" ht="13.5" customHeight="1"/>
    <row r="64" s="651" customFormat="1" ht="13.5" customHeight="1"/>
    <row r="65" s="651" customFormat="1" ht="13.5" customHeight="1"/>
    <row r="66" s="651" customFormat="1" ht="13.5" customHeight="1"/>
    <row r="67" s="651" customFormat="1" ht="13.5" customHeight="1"/>
    <row r="68" s="651" customFormat="1" ht="13.5" customHeight="1"/>
    <row r="69" s="651" customFormat="1" ht="13.5" customHeight="1"/>
    <row r="70" s="651" customFormat="1" ht="13.5" customHeight="1"/>
    <row r="71" s="651" customFormat="1" ht="13.5" customHeight="1"/>
    <row r="72" s="651" customFormat="1" ht="13.5" customHeight="1"/>
    <row r="73" s="651" customFormat="1" ht="13.5" customHeight="1"/>
    <row r="74" s="651" customFormat="1" ht="13.5" customHeight="1"/>
    <row r="75" s="651" customFormat="1" ht="13.5" customHeight="1"/>
    <row r="76" s="651" customFormat="1" ht="13.5" customHeight="1"/>
    <row r="77" s="651" customFormat="1" ht="13.5" customHeight="1"/>
    <row r="78" s="651" customFormat="1" ht="13.5" customHeight="1"/>
    <row r="79" s="651" customFormat="1" ht="13.5" customHeight="1"/>
    <row r="80" s="651" customFormat="1" ht="13.5" customHeight="1"/>
    <row r="81" s="651" customFormat="1" ht="13.5" customHeight="1"/>
    <row r="82" s="651" customFormat="1" ht="13.5" customHeight="1"/>
    <row r="83" s="651" customFormat="1" ht="13.5" customHeight="1"/>
    <row r="84" s="651" customFormat="1" ht="13.5" customHeight="1"/>
    <row r="85" s="651" customFormat="1" ht="13.5" customHeight="1"/>
    <row r="86" s="651" customFormat="1" ht="13.5" customHeight="1"/>
    <row r="87" s="651" customFormat="1" ht="13.5" customHeight="1"/>
    <row r="88" s="651" customFormat="1" ht="13.5" customHeight="1"/>
    <row r="89" s="651" customFormat="1" ht="13.5" customHeight="1"/>
    <row r="90" s="651" customFormat="1" ht="13.5" customHeight="1"/>
    <row r="91" s="651" customFormat="1" ht="13.5" customHeight="1"/>
    <row r="92" s="651" customFormat="1" ht="13.5" customHeight="1"/>
    <row r="93" s="651" customFormat="1" ht="13.5" customHeight="1"/>
    <row r="94" s="651" customFormat="1" ht="13.5" customHeight="1"/>
    <row r="95" s="651" customFormat="1" ht="13.5" customHeight="1"/>
    <row r="96" s="651" customFormat="1" ht="13.5" customHeight="1"/>
    <row r="97" s="651" customFormat="1" ht="13.5" customHeight="1"/>
    <row r="98" s="651" customFormat="1" ht="13.5" customHeight="1"/>
    <row r="99" s="651" customFormat="1" ht="13.5" customHeight="1"/>
  </sheetData>
  <mergeCells count="86">
    <mergeCell ref="F43:I43"/>
    <mergeCell ref="K43:L43"/>
    <mergeCell ref="N43:AG43"/>
    <mergeCell ref="F44:I44"/>
    <mergeCell ref="K44:L44"/>
    <mergeCell ref="N44:AG44"/>
    <mergeCell ref="C38:E38"/>
    <mergeCell ref="F38:I38"/>
    <mergeCell ref="K38:L38"/>
    <mergeCell ref="N38:AG38"/>
    <mergeCell ref="F39:I39"/>
    <mergeCell ref="K39:L39"/>
    <mergeCell ref="N39:AG39"/>
    <mergeCell ref="BD36:BG36"/>
    <mergeCell ref="BH36:BL36"/>
    <mergeCell ref="BM36:BP36"/>
    <mergeCell ref="U37:X37"/>
    <mergeCell ref="Y37:AB37"/>
    <mergeCell ref="AF37:AI37"/>
    <mergeCell ref="U35:X35"/>
    <mergeCell ref="Y35:AB35"/>
    <mergeCell ref="AF35:AI35"/>
    <mergeCell ref="U36:X36"/>
    <mergeCell ref="Y36:AB36"/>
    <mergeCell ref="AF36:AI36"/>
    <mergeCell ref="U33:X33"/>
    <mergeCell ref="Y33:AB33"/>
    <mergeCell ref="AF33:AI33"/>
    <mergeCell ref="A34:B34"/>
    <mergeCell ref="C34:E34"/>
    <mergeCell ref="F34:N34"/>
    <mergeCell ref="Q34:T34"/>
    <mergeCell ref="U34:X34"/>
    <mergeCell ref="Y34:AB34"/>
    <mergeCell ref="AF34:AI34"/>
    <mergeCell ref="A33:B33"/>
    <mergeCell ref="C33:E33"/>
    <mergeCell ref="F33:N33"/>
    <mergeCell ref="O33:P33"/>
    <mergeCell ref="Q33:T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32:B32"/>
    <mergeCell ref="C32:E32"/>
    <mergeCell ref="Y32:AB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8:AI9"/>
    <mergeCell ref="E9:AA9"/>
    <mergeCell ref="AD4:AI4"/>
    <mergeCell ref="Y5:AC5"/>
    <mergeCell ref="AD5:AI5"/>
    <mergeCell ref="AD6:AI7"/>
    <mergeCell ref="E7:AA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B7FE9-8894-4C06-BFD9-8C5D0DC07CEC}">
  <sheetPr>
    <tabColor theme="5" tint="0.59999389629810485"/>
  </sheetPr>
  <dimension ref="A1:BP99"/>
  <sheetViews>
    <sheetView topLeftCell="A16" zoomScale="90" zoomScaleNormal="90" workbookViewId="0">
      <selection activeCell="U34" sqref="U34:X36"/>
    </sheetView>
  </sheetViews>
  <sheetFormatPr defaultColWidth="14.42578125" defaultRowHeight="15"/>
  <cols>
    <col min="1" max="1" width="1.140625" style="651" customWidth="1"/>
    <col min="2" max="2" width="14" style="651" customWidth="1"/>
    <col min="3" max="4" width="0.85546875" style="651" customWidth="1"/>
    <col min="5" max="5" width="14.5703125" style="651" customWidth="1"/>
    <col min="6" max="6" width="5" style="651" customWidth="1"/>
    <col min="7" max="7" width="1.85546875" style="651" customWidth="1"/>
    <col min="8" max="8" width="8.7109375" style="651" customWidth="1"/>
    <col min="9" max="9" width="10.140625" style="651" customWidth="1"/>
    <col min="10" max="10" width="1.85546875" style="651" customWidth="1"/>
    <col min="11" max="11" width="8.85546875" style="651" customWidth="1"/>
    <col min="12" max="12" width="8.140625" style="651" customWidth="1"/>
    <col min="13" max="13" width="2" style="651" customWidth="1"/>
    <col min="14" max="14" width="4.7109375" style="651" customWidth="1"/>
    <col min="15" max="15" width="5.85546875" style="651" customWidth="1"/>
    <col min="16" max="16" width="5" style="651" customWidth="1"/>
    <col min="17" max="17" width="3.140625" style="651" customWidth="1"/>
    <col min="18" max="18" width="3.42578125" style="651" customWidth="1"/>
    <col min="19" max="19" width="8.28515625" style="651" customWidth="1"/>
    <col min="20" max="20" width="1.140625" style="651" customWidth="1"/>
    <col min="21" max="21" width="3.85546875" style="651" customWidth="1"/>
    <col min="22" max="22" width="2" style="651" customWidth="1"/>
    <col min="23" max="23" width="3.5703125" style="651" customWidth="1"/>
    <col min="24" max="24" width="4.42578125" style="651" customWidth="1"/>
    <col min="25" max="25" width="2.42578125" style="651" customWidth="1"/>
    <col min="26" max="26" width="4.7109375" style="651" customWidth="1"/>
    <col min="27" max="27" width="1.42578125" style="651" customWidth="1"/>
    <col min="28" max="28" width="2.42578125" style="651" customWidth="1"/>
    <col min="29" max="29" width="13.28515625" style="651" customWidth="1"/>
    <col min="30" max="30" width="12.5703125" style="651" customWidth="1"/>
    <col min="31" max="31" width="12.85546875" style="651" customWidth="1"/>
    <col min="32" max="32" width="12.28515625" style="651" customWidth="1"/>
    <col min="33" max="33" width="8.7109375" style="651" customWidth="1"/>
    <col min="34" max="34" width="6.42578125" style="651" customWidth="1"/>
    <col min="35" max="35" width="6.85546875" style="651" customWidth="1"/>
    <col min="36" max="36" width="8.7109375" style="651" customWidth="1"/>
    <col min="37" max="37" width="14.140625" style="651" customWidth="1"/>
    <col min="38" max="38" width="12" style="651" customWidth="1"/>
    <col min="39" max="68" width="8.7109375" style="651" customWidth="1"/>
    <col min="69" max="16384" width="14.42578125" style="65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16" t="s">
        <v>3</v>
      </c>
      <c r="AE4" s="779"/>
      <c r="AF4" s="779"/>
      <c r="AG4" s="779"/>
      <c r="AH4" s="779"/>
      <c r="AI4" s="780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58" t="s">
        <v>109</v>
      </c>
      <c r="Z5" s="709"/>
      <c r="AA5" s="709"/>
      <c r="AB5" s="709"/>
      <c r="AC5" s="709"/>
      <c r="AD5" s="767" t="s">
        <v>110</v>
      </c>
      <c r="AE5" s="800"/>
      <c r="AF5" s="800"/>
      <c r="AG5" s="800"/>
      <c r="AH5" s="800"/>
      <c r="AI5" s="1016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53"/>
      <c r="AE6" s="712"/>
      <c r="AF6" s="712"/>
      <c r="AG6" s="712"/>
      <c r="AH6" s="712"/>
      <c r="AI6" s="754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1019"/>
      <c r="F7" s="786"/>
      <c r="G7" s="786"/>
      <c r="H7" s="786"/>
      <c r="I7" s="786"/>
      <c r="J7" s="786"/>
      <c r="K7" s="786"/>
      <c r="L7" s="786"/>
      <c r="M7" s="786"/>
      <c r="N7" s="786"/>
      <c r="O7" s="786"/>
      <c r="P7" s="786"/>
      <c r="Q7" s="786"/>
      <c r="R7" s="786"/>
      <c r="S7" s="786"/>
      <c r="T7" s="786"/>
      <c r="U7" s="786"/>
      <c r="V7" s="786"/>
      <c r="W7" s="786"/>
      <c r="X7" s="786"/>
      <c r="Y7" s="786"/>
      <c r="Z7" s="786"/>
      <c r="AA7" s="786"/>
      <c r="AB7" s="171"/>
      <c r="AC7" s="657" t="s">
        <v>111</v>
      </c>
      <c r="AD7" s="755"/>
      <c r="AE7" s="786"/>
      <c r="AF7" s="786"/>
      <c r="AG7" s="786"/>
      <c r="AH7" s="786"/>
      <c r="AI7" s="752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19" t="s">
        <v>112</v>
      </c>
      <c r="AE8" s="712"/>
      <c r="AF8" s="712"/>
      <c r="AG8" s="712"/>
      <c r="AH8" s="712"/>
      <c r="AI8" s="754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1017" t="s">
        <v>113</v>
      </c>
      <c r="F9" s="786"/>
      <c r="G9" s="786"/>
      <c r="H9" s="786"/>
      <c r="I9" s="786"/>
      <c r="J9" s="786"/>
      <c r="K9" s="786"/>
      <c r="L9" s="786"/>
      <c r="M9" s="786"/>
      <c r="N9" s="786"/>
      <c r="O9" s="786"/>
      <c r="P9" s="786"/>
      <c r="Q9" s="786"/>
      <c r="R9" s="786"/>
      <c r="S9" s="786"/>
      <c r="T9" s="786"/>
      <c r="U9" s="786"/>
      <c r="V9" s="786"/>
      <c r="W9" s="786"/>
      <c r="X9" s="786"/>
      <c r="Y9" s="786"/>
      <c r="Z9" s="786"/>
      <c r="AA9" s="786"/>
      <c r="AB9" s="171"/>
      <c r="AC9" s="657" t="s">
        <v>111</v>
      </c>
      <c r="AD9" s="755"/>
      <c r="AE9" s="786"/>
      <c r="AF9" s="786"/>
      <c r="AG9" s="786"/>
      <c r="AH9" s="786"/>
      <c r="AI9" s="752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19" t="s">
        <v>115</v>
      </c>
      <c r="AE10" s="712"/>
      <c r="AF10" s="712"/>
      <c r="AG10" s="712"/>
      <c r="AH10" s="712"/>
      <c r="AI10" s="754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1017" t="s">
        <v>116</v>
      </c>
      <c r="F11" s="786"/>
      <c r="G11" s="786"/>
      <c r="H11" s="786"/>
      <c r="I11" s="786"/>
      <c r="J11" s="786"/>
      <c r="K11" s="786"/>
      <c r="L11" s="786"/>
      <c r="M11" s="786"/>
      <c r="N11" s="786"/>
      <c r="O11" s="786"/>
      <c r="P11" s="786"/>
      <c r="Q11" s="786"/>
      <c r="R11" s="786"/>
      <c r="S11" s="786"/>
      <c r="T11" s="786"/>
      <c r="U11" s="786"/>
      <c r="V11" s="786"/>
      <c r="W11" s="786"/>
      <c r="X11" s="786"/>
      <c r="Y11" s="786"/>
      <c r="Z11" s="786"/>
      <c r="AA11" s="786"/>
      <c r="AB11" s="171"/>
      <c r="AC11" s="657" t="s">
        <v>111</v>
      </c>
      <c r="AD11" s="755"/>
      <c r="AE11" s="786"/>
      <c r="AF11" s="786"/>
      <c r="AG11" s="786"/>
      <c r="AH11" s="786"/>
      <c r="AI11" s="752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53"/>
      <c r="AE12" s="712"/>
      <c r="AF12" s="712"/>
      <c r="AG12" s="712"/>
      <c r="AH12" s="712"/>
      <c r="AI12" s="754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397"/>
      <c r="E13" s="1018" t="s">
        <v>118</v>
      </c>
      <c r="F13" s="786"/>
      <c r="G13" s="786"/>
      <c r="H13" s="786"/>
      <c r="I13" s="786"/>
      <c r="J13" s="786"/>
      <c r="K13" s="786"/>
      <c r="L13" s="786"/>
      <c r="M13" s="786"/>
      <c r="N13" s="786"/>
      <c r="O13" s="786"/>
      <c r="P13" s="786"/>
      <c r="Q13" s="786"/>
      <c r="R13" s="786"/>
      <c r="S13" s="786"/>
      <c r="T13" s="786"/>
      <c r="U13" s="786"/>
      <c r="V13" s="786"/>
      <c r="W13" s="786"/>
      <c r="X13" s="786"/>
      <c r="Y13" s="786"/>
      <c r="Z13" s="786"/>
      <c r="AA13" s="786"/>
      <c r="AB13" s="786"/>
      <c r="AC13" s="786"/>
      <c r="AD13" s="755"/>
      <c r="AE13" s="786"/>
      <c r="AF13" s="786"/>
      <c r="AG13" s="786"/>
      <c r="AH13" s="786"/>
      <c r="AI13" s="752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53"/>
      <c r="AE14" s="712"/>
      <c r="AF14" s="712"/>
      <c r="AG14" s="712"/>
      <c r="AH14" s="712"/>
      <c r="AI14" s="754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1017" t="s">
        <v>121</v>
      </c>
      <c r="D15" s="786"/>
      <c r="E15" s="786"/>
      <c r="F15" s="786"/>
      <c r="G15" s="786"/>
      <c r="H15" s="786"/>
      <c r="I15" s="786"/>
      <c r="J15" s="786"/>
      <c r="K15" s="786"/>
      <c r="L15" s="786"/>
      <c r="M15" s="786"/>
      <c r="N15" s="786"/>
      <c r="O15" s="786"/>
      <c r="P15" s="786"/>
      <c r="Q15" s="786"/>
      <c r="R15" s="786"/>
      <c r="S15" s="786"/>
      <c r="T15" s="786"/>
      <c r="U15" s="786"/>
      <c r="V15" s="786"/>
      <c r="W15" s="786"/>
      <c r="X15" s="786"/>
      <c r="Y15" s="786"/>
      <c r="Z15" s="786"/>
      <c r="AA15" s="786"/>
      <c r="AB15" s="786"/>
      <c r="AC15" s="786"/>
      <c r="AD15" s="755"/>
      <c r="AE15" s="786"/>
      <c r="AF15" s="786"/>
      <c r="AG15" s="786"/>
      <c r="AH15" s="786"/>
      <c r="AI15" s="752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64" t="s">
        <v>123</v>
      </c>
      <c r="X16" s="712"/>
      <c r="Y16" s="712"/>
      <c r="Z16" s="712"/>
      <c r="AA16" s="712"/>
      <c r="AB16" s="712"/>
      <c r="AC16" s="712"/>
      <c r="AD16" s="771"/>
      <c r="AE16" s="712"/>
      <c r="AF16" s="712"/>
      <c r="AG16" s="712"/>
      <c r="AH16" s="712"/>
      <c r="AI16" s="754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09"/>
      <c r="X17" s="709"/>
      <c r="Y17" s="709"/>
      <c r="Z17" s="709"/>
      <c r="AA17" s="709"/>
      <c r="AB17" s="709"/>
      <c r="AC17" s="709"/>
      <c r="AD17" s="755"/>
      <c r="AE17" s="786"/>
      <c r="AF17" s="786"/>
      <c r="AG17" s="786"/>
      <c r="AH17" s="786"/>
      <c r="AI17" s="752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657"/>
      <c r="S18" s="657"/>
      <c r="T18" s="758" t="s">
        <v>124</v>
      </c>
      <c r="U18" s="709"/>
      <c r="V18" s="709"/>
      <c r="W18" s="709"/>
      <c r="X18" s="709"/>
      <c r="Y18" s="709"/>
      <c r="Z18" s="709"/>
      <c r="AA18" s="709"/>
      <c r="AB18" s="731"/>
      <c r="AC18" s="398" t="s">
        <v>125</v>
      </c>
      <c r="AD18" s="765" t="s">
        <v>126</v>
      </c>
      <c r="AE18" s="800"/>
      <c r="AF18" s="800"/>
      <c r="AG18" s="800"/>
      <c r="AH18" s="800"/>
      <c r="AI18" s="1016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398" t="s">
        <v>127</v>
      </c>
      <c r="AD19" s="767" t="s">
        <v>128</v>
      </c>
      <c r="AE19" s="832"/>
      <c r="AF19" s="181" t="s">
        <v>129</v>
      </c>
      <c r="AG19" s="1012" t="s">
        <v>130</v>
      </c>
      <c r="AH19" s="800"/>
      <c r="AI19" s="1016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657"/>
      <c r="S20" s="758" t="s">
        <v>24</v>
      </c>
      <c r="T20" s="709"/>
      <c r="U20" s="709"/>
      <c r="V20" s="709"/>
      <c r="W20" s="709"/>
      <c r="X20" s="709"/>
      <c r="Y20" s="709"/>
      <c r="Z20" s="709"/>
      <c r="AA20" s="709"/>
      <c r="AB20" s="731"/>
      <c r="AC20" s="398" t="s">
        <v>125</v>
      </c>
      <c r="AD20" s="823" t="s">
        <v>551</v>
      </c>
      <c r="AE20" s="824"/>
      <c r="AF20" s="824"/>
      <c r="AG20" s="824"/>
      <c r="AH20" s="824"/>
      <c r="AI20" s="1015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398" t="s">
        <v>127</v>
      </c>
      <c r="AD21" s="817" t="s">
        <v>133</v>
      </c>
      <c r="AE21" s="1014"/>
      <c r="AF21" s="291" t="s">
        <v>70</v>
      </c>
      <c r="AG21" s="1013" t="s">
        <v>134</v>
      </c>
      <c r="AH21" s="824"/>
      <c r="AI21" s="1015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58" t="s">
        <v>26</v>
      </c>
      <c r="AA22" s="709"/>
      <c r="AB22" s="709"/>
      <c r="AC22" s="709"/>
      <c r="AD22" s="775"/>
      <c r="AE22" s="736"/>
      <c r="AF22" s="736"/>
      <c r="AG22" s="736"/>
      <c r="AH22" s="736"/>
      <c r="AI22" s="776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009" t="s">
        <v>135</v>
      </c>
      <c r="T24" s="712"/>
      <c r="U24" s="728"/>
      <c r="V24" s="1010" t="s">
        <v>136</v>
      </c>
      <c r="W24" s="712"/>
      <c r="X24" s="712"/>
      <c r="Y24" s="712"/>
      <c r="Z24" s="728"/>
      <c r="AA24" s="170"/>
      <c r="AB24" s="1011" t="s">
        <v>29</v>
      </c>
      <c r="AC24" s="800"/>
      <c r="AD24" s="83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44"/>
      <c r="T25" s="786"/>
      <c r="U25" s="734"/>
      <c r="V25" s="744"/>
      <c r="W25" s="786"/>
      <c r="X25" s="786"/>
      <c r="Y25" s="786"/>
      <c r="Z25" s="734"/>
      <c r="AA25" s="170"/>
      <c r="AB25" s="1011" t="s">
        <v>30</v>
      </c>
      <c r="AC25" s="83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13" t="s">
        <v>167</v>
      </c>
      <c r="M26" s="709"/>
      <c r="N26" s="709"/>
      <c r="O26" s="709"/>
      <c r="P26" s="709"/>
      <c r="Q26" s="709"/>
      <c r="R26" s="709"/>
      <c r="S26" s="1012" t="s">
        <v>292</v>
      </c>
      <c r="T26" s="800"/>
      <c r="U26" s="832"/>
      <c r="V26" s="1012" t="s">
        <v>557</v>
      </c>
      <c r="W26" s="800"/>
      <c r="X26" s="800"/>
      <c r="Y26" s="800"/>
      <c r="Z26" s="832"/>
      <c r="AA26" s="171"/>
      <c r="AB26" s="1013" t="s">
        <v>558</v>
      </c>
      <c r="AC26" s="1014"/>
      <c r="AD26" s="181" t="s">
        <v>557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46" t="s">
        <v>140</v>
      </c>
      <c r="K27" s="709"/>
      <c r="L27" s="709"/>
      <c r="M27" s="709"/>
      <c r="N27" s="709"/>
      <c r="O27" s="709"/>
      <c r="P27" s="709"/>
      <c r="Q27" s="709"/>
      <c r="R27" s="709"/>
      <c r="S27" s="709"/>
      <c r="T27" s="709"/>
      <c r="U27" s="709"/>
      <c r="V27" s="709"/>
      <c r="W27" s="709"/>
      <c r="X27" s="709"/>
      <c r="Y27" s="709"/>
      <c r="Z27" s="709"/>
      <c r="AA27" s="709"/>
      <c r="AB27" s="709"/>
      <c r="AC27" s="709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658"/>
      <c r="E29" s="658"/>
      <c r="F29" s="658"/>
      <c r="G29" s="658"/>
      <c r="H29" s="658"/>
      <c r="I29" s="187"/>
      <c r="J29" s="187"/>
      <c r="K29" s="187"/>
      <c r="L29" s="187"/>
      <c r="M29" s="187"/>
      <c r="N29" s="658"/>
      <c r="O29" s="1005">
        <v>4903550.4000000004</v>
      </c>
      <c r="P29" s="786"/>
      <c r="Q29" s="786"/>
      <c r="R29" s="786"/>
      <c r="S29" s="786"/>
      <c r="T29" s="786"/>
      <c r="U29" s="786"/>
      <c r="V29" s="786"/>
      <c r="W29" s="786"/>
      <c r="X29" s="786"/>
      <c r="Y29" s="786"/>
      <c r="Z29" s="786"/>
      <c r="AA29" s="786"/>
      <c r="AB29" s="786"/>
      <c r="AC29" s="786"/>
      <c r="AD29" s="786"/>
      <c r="AE29" s="786"/>
      <c r="AF29" s="786"/>
      <c r="AG29" s="65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658"/>
      <c r="E30" s="658"/>
      <c r="F30" s="658"/>
      <c r="G30" s="658"/>
      <c r="H30" s="658"/>
      <c r="I30" s="187"/>
      <c r="J30" s="187"/>
      <c r="K30" s="187"/>
      <c r="L30" s="187"/>
      <c r="M30" s="187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37" t="s">
        <v>34</v>
      </c>
      <c r="B31" s="800"/>
      <c r="C31" s="800"/>
      <c r="D31" s="800"/>
      <c r="E31" s="832"/>
      <c r="F31" s="1006" t="s">
        <v>143</v>
      </c>
      <c r="G31" s="712"/>
      <c r="H31" s="712"/>
      <c r="I31" s="712"/>
      <c r="J31" s="712"/>
      <c r="K31" s="712"/>
      <c r="L31" s="712"/>
      <c r="M31" s="712"/>
      <c r="N31" s="728"/>
      <c r="O31" s="1007" t="s">
        <v>170</v>
      </c>
      <c r="P31" s="712"/>
      <c r="Q31" s="1007" t="s">
        <v>144</v>
      </c>
      <c r="R31" s="712"/>
      <c r="S31" s="712"/>
      <c r="T31" s="728"/>
      <c r="U31" s="1006" t="s">
        <v>171</v>
      </c>
      <c r="V31" s="712"/>
      <c r="W31" s="712"/>
      <c r="X31" s="728"/>
      <c r="Y31" s="1008" t="s">
        <v>172</v>
      </c>
      <c r="Z31" s="800"/>
      <c r="AA31" s="800"/>
      <c r="AB31" s="800"/>
      <c r="AC31" s="832"/>
      <c r="AD31" s="1008" t="s">
        <v>173</v>
      </c>
      <c r="AE31" s="832"/>
      <c r="AF31" s="1007" t="s">
        <v>174</v>
      </c>
      <c r="AG31" s="712"/>
      <c r="AH31" s="712"/>
      <c r="AI31" s="728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1008" t="s">
        <v>148</v>
      </c>
      <c r="B32" s="832"/>
      <c r="C32" s="1008" t="s">
        <v>149</v>
      </c>
      <c r="D32" s="800"/>
      <c r="E32" s="832"/>
      <c r="F32" s="744"/>
      <c r="G32" s="786"/>
      <c r="H32" s="786"/>
      <c r="I32" s="786"/>
      <c r="J32" s="786"/>
      <c r="K32" s="786"/>
      <c r="L32" s="786"/>
      <c r="M32" s="786"/>
      <c r="N32" s="734"/>
      <c r="O32" s="744"/>
      <c r="P32" s="786"/>
      <c r="Q32" s="744"/>
      <c r="R32" s="786"/>
      <c r="S32" s="786"/>
      <c r="T32" s="734"/>
      <c r="U32" s="744"/>
      <c r="V32" s="786"/>
      <c r="W32" s="786"/>
      <c r="X32" s="734"/>
      <c r="Y32" s="1008" t="s">
        <v>175</v>
      </c>
      <c r="Z32" s="800"/>
      <c r="AA32" s="800"/>
      <c r="AB32" s="832"/>
      <c r="AC32" s="203" t="s">
        <v>176</v>
      </c>
      <c r="AD32" s="203" t="s">
        <v>175</v>
      </c>
      <c r="AE32" s="203" t="s">
        <v>176</v>
      </c>
      <c r="AF32" s="744"/>
      <c r="AG32" s="786"/>
      <c r="AH32" s="786"/>
      <c r="AI32" s="734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37">
        <v>1</v>
      </c>
      <c r="B33" s="832"/>
      <c r="C33" s="837">
        <v>2</v>
      </c>
      <c r="D33" s="800"/>
      <c r="E33" s="832"/>
      <c r="F33" s="837">
        <v>3</v>
      </c>
      <c r="G33" s="800"/>
      <c r="H33" s="800"/>
      <c r="I33" s="800"/>
      <c r="J33" s="800"/>
      <c r="K33" s="800"/>
      <c r="L33" s="800"/>
      <c r="M33" s="800"/>
      <c r="N33" s="832"/>
      <c r="O33" s="837">
        <v>4</v>
      </c>
      <c r="P33" s="800"/>
      <c r="Q33" s="837">
        <v>5</v>
      </c>
      <c r="R33" s="800"/>
      <c r="S33" s="800"/>
      <c r="T33" s="832"/>
      <c r="U33" s="837">
        <v>6</v>
      </c>
      <c r="V33" s="800"/>
      <c r="W33" s="800"/>
      <c r="X33" s="832"/>
      <c r="Y33" s="837">
        <v>7</v>
      </c>
      <c r="Z33" s="800"/>
      <c r="AA33" s="800"/>
      <c r="AB33" s="832"/>
      <c r="AC33" s="204">
        <v>8</v>
      </c>
      <c r="AD33" s="204">
        <v>9</v>
      </c>
      <c r="AE33" s="204">
        <v>10</v>
      </c>
      <c r="AF33" s="837">
        <v>11</v>
      </c>
      <c r="AG33" s="800"/>
      <c r="AH33" s="800"/>
      <c r="AI33" s="832"/>
      <c r="AJ33" s="658"/>
      <c r="AK33" s="658"/>
      <c r="AL33" s="658"/>
      <c r="AM33" s="658"/>
      <c r="AN33" s="658"/>
      <c r="AO33" s="658"/>
      <c r="AP33" s="658"/>
      <c r="AQ33" s="658"/>
      <c r="AR33" s="658"/>
      <c r="AS33" s="658"/>
      <c r="AT33" s="658"/>
      <c r="AU33" s="658"/>
      <c r="AV33" s="658"/>
      <c r="AW33" s="658"/>
      <c r="AX33" s="658"/>
      <c r="AY33" s="658"/>
      <c r="AZ33" s="658"/>
      <c r="BA33" s="658"/>
      <c r="BB33" s="658"/>
      <c r="BC33" s="658"/>
      <c r="BD33" s="658"/>
      <c r="BE33" s="658"/>
      <c r="BF33" s="658"/>
      <c r="BG33" s="658"/>
      <c r="BH33" s="658"/>
      <c r="BI33" s="658"/>
      <c r="BJ33" s="658"/>
      <c r="BK33" s="658"/>
      <c r="BL33" s="658"/>
      <c r="BM33" s="658"/>
      <c r="BN33" s="658"/>
      <c r="BO33" s="658"/>
      <c r="BP33" s="658"/>
    </row>
    <row r="34" spans="1:68" ht="29.25" customHeight="1">
      <c r="A34" s="978" t="s">
        <v>25</v>
      </c>
      <c r="B34" s="832"/>
      <c r="C34" s="978" t="s">
        <v>205</v>
      </c>
      <c r="D34" s="800"/>
      <c r="E34" s="832"/>
      <c r="F34" s="1003" t="s">
        <v>433</v>
      </c>
      <c r="G34" s="1059"/>
      <c r="H34" s="1059"/>
      <c r="I34" s="1059"/>
      <c r="J34" s="1059"/>
      <c r="K34" s="1059"/>
      <c r="L34" s="1059"/>
      <c r="M34" s="1059"/>
      <c r="N34" s="1060"/>
      <c r="O34" s="659"/>
      <c r="P34" s="660"/>
      <c r="Q34" s="987" t="s">
        <v>153</v>
      </c>
      <c r="R34" s="971"/>
      <c r="S34" s="971"/>
      <c r="T34" s="1004"/>
      <c r="U34" s="975">
        <v>2</v>
      </c>
      <c r="V34" s="971"/>
      <c r="W34" s="971"/>
      <c r="X34" s="1004"/>
      <c r="Y34" s="975">
        <v>39500</v>
      </c>
      <c r="Z34" s="971"/>
      <c r="AA34" s="971"/>
      <c r="AB34" s="971"/>
      <c r="AC34" s="371">
        <f t="shared" ref="AC34:AC36" si="0">U34*Y34</f>
        <v>79000</v>
      </c>
      <c r="AD34" s="371">
        <v>0</v>
      </c>
      <c r="AE34" s="371">
        <f t="shared" ref="AE34:AE36" si="1">U34*AD34</f>
        <v>0</v>
      </c>
      <c r="AF34" s="975">
        <f t="shared" ref="AF34:AF36" si="2">AC34+AE34</f>
        <v>79000</v>
      </c>
      <c r="AG34" s="971"/>
      <c r="AH34" s="971"/>
      <c r="AI34" s="1004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978" t="s">
        <v>59</v>
      </c>
      <c r="B35" s="832"/>
      <c r="C35" s="978" t="s">
        <v>208</v>
      </c>
      <c r="D35" s="979"/>
      <c r="E35" s="980"/>
      <c r="F35" s="1061" t="s">
        <v>434</v>
      </c>
      <c r="G35" s="1062"/>
      <c r="H35" s="1062"/>
      <c r="I35" s="1062"/>
      <c r="J35" s="1062"/>
      <c r="K35" s="1062"/>
      <c r="L35" s="1062"/>
      <c r="M35" s="1062"/>
      <c r="N35" s="1063"/>
      <c r="O35" s="1041"/>
      <c r="P35" s="1004"/>
      <c r="Q35" s="987" t="s">
        <v>153</v>
      </c>
      <c r="R35" s="971"/>
      <c r="S35" s="971"/>
      <c r="T35" s="1004"/>
      <c r="U35" s="965">
        <v>2</v>
      </c>
      <c r="V35" s="800"/>
      <c r="W35" s="800"/>
      <c r="X35" s="832"/>
      <c r="Y35" s="975">
        <v>19500</v>
      </c>
      <c r="Z35" s="971"/>
      <c r="AA35" s="971"/>
      <c r="AB35" s="971"/>
      <c r="AC35" s="371">
        <f t="shared" si="0"/>
        <v>39000</v>
      </c>
      <c r="AD35" s="371">
        <v>0</v>
      </c>
      <c r="AE35" s="371">
        <f t="shared" si="1"/>
        <v>0</v>
      </c>
      <c r="AF35" s="975">
        <f t="shared" si="2"/>
        <v>39000</v>
      </c>
      <c r="AG35" s="971"/>
      <c r="AH35" s="971"/>
      <c r="AI35" s="1004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42.75" customHeight="1">
      <c r="A36" s="978" t="s">
        <v>60</v>
      </c>
      <c r="B36" s="832"/>
      <c r="C36" s="978" t="s">
        <v>216</v>
      </c>
      <c r="D36" s="979"/>
      <c r="E36" s="980"/>
      <c r="F36" s="1061" t="s">
        <v>438</v>
      </c>
      <c r="G36" s="800"/>
      <c r="H36" s="800"/>
      <c r="I36" s="800"/>
      <c r="J36" s="800"/>
      <c r="K36" s="800"/>
      <c r="L36" s="800"/>
      <c r="M36" s="800"/>
      <c r="N36" s="832"/>
      <c r="O36" s="1041"/>
      <c r="P36" s="1004"/>
      <c r="Q36" s="987" t="s">
        <v>153</v>
      </c>
      <c r="R36" s="971"/>
      <c r="S36" s="971"/>
      <c r="T36" s="1004"/>
      <c r="U36" s="965">
        <v>1</v>
      </c>
      <c r="V36" s="800"/>
      <c r="W36" s="800"/>
      <c r="X36" s="832"/>
      <c r="Y36" s="975">
        <v>40000</v>
      </c>
      <c r="Z36" s="971"/>
      <c r="AA36" s="971"/>
      <c r="AB36" s="971"/>
      <c r="AC36" s="371">
        <f t="shared" si="0"/>
        <v>40000</v>
      </c>
      <c r="AD36" s="371">
        <v>22000</v>
      </c>
      <c r="AE36" s="371">
        <f t="shared" si="1"/>
        <v>22000</v>
      </c>
      <c r="AF36" s="975">
        <f t="shared" si="2"/>
        <v>62000</v>
      </c>
      <c r="AG36" s="971"/>
      <c r="AH36" s="971"/>
      <c r="AI36" s="1004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827"/>
      <c r="BE36" s="786"/>
      <c r="BF36" s="786"/>
      <c r="BG36" s="734"/>
      <c r="BH36" s="827" t="s">
        <v>156</v>
      </c>
      <c r="BI36" s="786"/>
      <c r="BJ36" s="786"/>
      <c r="BK36" s="786"/>
      <c r="BL36" s="734"/>
      <c r="BM36" s="827" t="e">
        <f>#REF!+#REF!+#REF!+#REF!+#REF!+#REF!</f>
        <v>#REF!</v>
      </c>
      <c r="BN36" s="786"/>
      <c r="BO36" s="786"/>
      <c r="BP36" s="734"/>
    </row>
    <row r="37" spans="1:68" ht="30" customHeight="1">
      <c r="R37" s="183"/>
      <c r="S37" s="183" t="s">
        <v>155</v>
      </c>
      <c r="T37" s="196"/>
      <c r="U37" s="1002"/>
      <c r="V37" s="800"/>
      <c r="W37" s="800"/>
      <c r="X37" s="832"/>
      <c r="Y37" s="999" t="s">
        <v>156</v>
      </c>
      <c r="Z37" s="800"/>
      <c r="AA37" s="800"/>
      <c r="AB37" s="832"/>
      <c r="AC37" s="210"/>
      <c r="AD37" s="210"/>
      <c r="AE37" s="210"/>
      <c r="AF37" s="1001">
        <f>SUM(AF34:AI36)</f>
        <v>180000</v>
      </c>
      <c r="AG37" s="800"/>
      <c r="AH37" s="800"/>
      <c r="AI37" s="832"/>
    </row>
    <row r="38" spans="1:68" ht="30" customHeight="1">
      <c r="P38" s="200" t="s">
        <v>199</v>
      </c>
      <c r="Q38" s="197"/>
      <c r="R38" s="197"/>
      <c r="S38" s="197"/>
      <c r="T38" s="197"/>
      <c r="U38" s="999"/>
      <c r="V38" s="800"/>
      <c r="W38" s="800"/>
      <c r="X38" s="832"/>
      <c r="Y38" s="1000"/>
      <c r="Z38" s="800"/>
      <c r="AA38" s="800"/>
      <c r="AB38" s="800"/>
      <c r="AC38" s="399"/>
      <c r="AD38" s="399"/>
      <c r="AE38" s="399"/>
      <c r="AF38" s="1000">
        <f>AF37*0.2</f>
        <v>36000</v>
      </c>
      <c r="AG38" s="800"/>
      <c r="AH38" s="800"/>
      <c r="AI38" s="832"/>
    </row>
    <row r="39" spans="1:68" ht="30" customHeight="1">
      <c r="P39" s="651" t="s">
        <v>158</v>
      </c>
      <c r="U39" s="999"/>
      <c r="V39" s="800"/>
      <c r="W39" s="800"/>
      <c r="X39" s="832"/>
      <c r="Y39" s="1000"/>
      <c r="Z39" s="800"/>
      <c r="AA39" s="800"/>
      <c r="AB39" s="800"/>
      <c r="AC39" s="399"/>
      <c r="AD39" s="399"/>
      <c r="AE39" s="399"/>
      <c r="AF39" s="1001">
        <f>AF37+AF38</f>
        <v>216000</v>
      </c>
      <c r="AG39" s="800"/>
      <c r="AH39" s="800"/>
      <c r="AI39" s="832"/>
    </row>
    <row r="40" spans="1:68" ht="30" customHeight="1">
      <c r="B40" s="651" t="s">
        <v>159</v>
      </c>
      <c r="C40" s="791" t="s">
        <v>10</v>
      </c>
      <c r="D40" s="709"/>
      <c r="E40" s="709"/>
      <c r="F40" s="997" t="s">
        <v>104</v>
      </c>
      <c r="G40" s="786"/>
      <c r="H40" s="786"/>
      <c r="I40" s="786"/>
      <c r="K40" s="998"/>
      <c r="L40" s="786"/>
      <c r="N40" s="998" t="s">
        <v>105</v>
      </c>
      <c r="O40" s="786"/>
      <c r="P40" s="786"/>
      <c r="Q40" s="786"/>
      <c r="R40" s="786"/>
      <c r="S40" s="786"/>
      <c r="T40" s="786"/>
      <c r="U40" s="786"/>
      <c r="V40" s="786"/>
      <c r="W40" s="786"/>
      <c r="X40" s="786"/>
      <c r="Y40" s="786"/>
      <c r="Z40" s="786"/>
      <c r="AA40" s="786"/>
      <c r="AB40" s="786"/>
      <c r="AC40" s="786"/>
      <c r="AD40" s="786"/>
      <c r="AE40" s="786"/>
      <c r="AF40" s="786"/>
      <c r="AG40" s="786"/>
    </row>
    <row r="41" spans="1:68" ht="30" customHeight="1">
      <c r="A41" s="173"/>
      <c r="B41" s="173"/>
      <c r="C41" s="173"/>
      <c r="D41" s="173"/>
      <c r="E41" s="173"/>
      <c r="F41" s="783" t="s">
        <v>160</v>
      </c>
      <c r="G41" s="712"/>
      <c r="H41" s="712"/>
      <c r="I41" s="712"/>
      <c r="J41" s="173"/>
      <c r="K41" s="783" t="s">
        <v>161</v>
      </c>
      <c r="L41" s="712"/>
      <c r="M41" s="173"/>
      <c r="N41" s="783" t="s">
        <v>162</v>
      </c>
      <c r="O41" s="712"/>
      <c r="P41" s="712"/>
      <c r="Q41" s="712"/>
      <c r="R41" s="712"/>
      <c r="S41" s="712"/>
      <c r="T41" s="712"/>
      <c r="U41" s="712"/>
      <c r="V41" s="712"/>
      <c r="W41" s="712"/>
      <c r="X41" s="712"/>
      <c r="Y41" s="712"/>
      <c r="Z41" s="712"/>
      <c r="AA41" s="712"/>
      <c r="AB41" s="712"/>
      <c r="AC41" s="712"/>
      <c r="AD41" s="712"/>
      <c r="AE41" s="712"/>
      <c r="AF41" s="712"/>
      <c r="AG41" s="712"/>
    </row>
    <row r="42" spans="1:68" ht="30" customHeight="1">
      <c r="A42" s="170"/>
      <c r="B42" s="170"/>
      <c r="C42" s="170"/>
      <c r="D42" s="170"/>
      <c r="E42" s="170"/>
      <c r="F42" s="199"/>
      <c r="G42" s="199"/>
      <c r="H42" s="199"/>
      <c r="I42" s="199"/>
      <c r="J42" s="170"/>
      <c r="K42" s="199"/>
      <c r="L42" s="199"/>
      <c r="M42" s="170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</row>
    <row r="43" spans="1:68" ht="30.75" customHeight="1">
      <c r="G43" s="200" t="s">
        <v>103</v>
      </c>
    </row>
    <row r="44" spans="1:68" ht="13.5" customHeight="1">
      <c r="G44" s="201"/>
    </row>
    <row r="45" spans="1:68" ht="13.5" customHeight="1">
      <c r="B45" s="651" t="s">
        <v>163</v>
      </c>
      <c r="C45" s="656" t="s">
        <v>7</v>
      </c>
      <c r="F45" s="997" t="s">
        <v>98</v>
      </c>
      <c r="G45" s="786"/>
      <c r="H45" s="786"/>
      <c r="I45" s="786"/>
      <c r="K45" s="998"/>
      <c r="L45" s="786"/>
      <c r="N45" s="998" t="s">
        <v>99</v>
      </c>
      <c r="O45" s="786"/>
      <c r="P45" s="786"/>
      <c r="Q45" s="786"/>
      <c r="R45" s="786"/>
      <c r="S45" s="786"/>
      <c r="T45" s="786"/>
      <c r="U45" s="786"/>
      <c r="V45" s="786"/>
      <c r="W45" s="786"/>
      <c r="X45" s="786"/>
      <c r="Y45" s="786"/>
      <c r="Z45" s="786"/>
      <c r="AA45" s="786"/>
      <c r="AB45" s="786"/>
      <c r="AC45" s="786"/>
      <c r="AD45" s="786"/>
      <c r="AE45" s="786"/>
      <c r="AF45" s="786"/>
      <c r="AG45" s="786"/>
    </row>
    <row r="46" spans="1:68" ht="13.5" customHeight="1">
      <c r="A46" s="173"/>
      <c r="B46" s="173"/>
      <c r="C46" s="173"/>
      <c r="D46" s="173"/>
      <c r="E46" s="173"/>
      <c r="F46" s="783" t="s">
        <v>160</v>
      </c>
      <c r="G46" s="712"/>
      <c r="H46" s="712"/>
      <c r="I46" s="712"/>
      <c r="J46" s="173"/>
      <c r="K46" s="783" t="s">
        <v>161</v>
      </c>
      <c r="L46" s="712"/>
      <c r="M46" s="173"/>
      <c r="N46" s="783" t="s">
        <v>162</v>
      </c>
      <c r="O46" s="712"/>
      <c r="P46" s="712"/>
      <c r="Q46" s="712"/>
      <c r="R46" s="712"/>
      <c r="S46" s="712"/>
      <c r="T46" s="712"/>
      <c r="U46" s="712"/>
      <c r="V46" s="712"/>
      <c r="W46" s="712"/>
      <c r="X46" s="712"/>
      <c r="Y46" s="712"/>
      <c r="Z46" s="712"/>
      <c r="AA46" s="712"/>
      <c r="AB46" s="712"/>
      <c r="AC46" s="712"/>
      <c r="AD46" s="712"/>
      <c r="AE46" s="712"/>
      <c r="AF46" s="712"/>
      <c r="AG46" s="712"/>
      <c r="AK46" s="213"/>
    </row>
    <row r="47" spans="1:68" ht="35.25" customHeight="1">
      <c r="A47" s="170"/>
      <c r="B47" s="170"/>
      <c r="C47" s="170"/>
      <c r="D47" s="170"/>
      <c r="E47" s="170"/>
      <c r="F47" s="199"/>
      <c r="G47" s="199"/>
      <c r="H47" s="199"/>
      <c r="I47" s="199"/>
      <c r="J47" s="170"/>
      <c r="K47" s="199"/>
      <c r="L47" s="199"/>
      <c r="M47" s="170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</row>
    <row r="48" spans="1:68" ht="13.5" customHeight="1">
      <c r="G48" s="200" t="s">
        <v>103</v>
      </c>
    </row>
    <row r="49" s="651" customFormat="1" ht="13.5" customHeight="1"/>
    <row r="50" s="651" customFormat="1" ht="13.5" customHeight="1"/>
    <row r="51" s="651" customFormat="1" ht="13.5" customHeight="1"/>
    <row r="52" s="651" customFormat="1" ht="33.75" customHeight="1"/>
    <row r="53" s="651" customFormat="1" ht="13.5" customHeight="1"/>
    <row r="54" s="651" customFormat="1" ht="13.5" customHeight="1"/>
    <row r="55" s="651" customFormat="1" ht="13.5" customHeight="1"/>
    <row r="56" s="651" customFormat="1" ht="13.5" customHeight="1"/>
    <row r="57" s="651" customFormat="1" ht="13.5" customHeight="1"/>
    <row r="58" s="651" customFormat="1" ht="13.5" customHeight="1"/>
    <row r="59" s="651" customFormat="1" ht="13.5" customHeight="1"/>
    <row r="60" s="651" customFormat="1" ht="13.5" customHeight="1"/>
    <row r="61" s="651" customFormat="1" ht="13.5" customHeight="1"/>
    <row r="62" s="651" customFormat="1" ht="13.5" customHeight="1"/>
    <row r="63" s="651" customFormat="1" ht="13.5" customHeight="1"/>
    <row r="64" s="651" customFormat="1" ht="13.5" customHeight="1"/>
    <row r="65" s="651" customFormat="1" ht="13.5" customHeight="1"/>
    <row r="66" s="651" customFormat="1" ht="13.5" customHeight="1"/>
    <row r="67" s="651" customFormat="1" ht="13.5" customHeight="1"/>
    <row r="68" s="651" customFormat="1" ht="13.5" customHeight="1"/>
    <row r="69" s="651" customFormat="1" ht="13.5" customHeight="1"/>
    <row r="70" s="651" customFormat="1" ht="13.5" customHeight="1"/>
    <row r="71" s="651" customFormat="1" ht="13.5" customHeight="1"/>
    <row r="72" s="651" customFormat="1" ht="13.5" customHeight="1"/>
    <row r="73" s="651" customFormat="1" ht="13.5" customHeight="1"/>
    <row r="74" s="651" customFormat="1" ht="13.5" customHeight="1"/>
    <row r="75" s="651" customFormat="1" ht="13.5" customHeight="1"/>
    <row r="76" s="651" customFormat="1" ht="13.5" customHeight="1"/>
    <row r="77" s="651" customFormat="1" ht="13.5" customHeight="1"/>
    <row r="78" s="651" customFormat="1" ht="13.5" customHeight="1"/>
    <row r="79" s="651" customFormat="1" ht="13.5" customHeight="1"/>
    <row r="80" s="651" customFormat="1" ht="13.5" customHeight="1"/>
    <row r="81" s="651" customFormat="1" ht="13.5" customHeight="1"/>
    <row r="82" s="651" customFormat="1" ht="13.5" customHeight="1"/>
    <row r="83" s="651" customFormat="1" ht="13.5" customHeight="1"/>
    <row r="84" s="651" customFormat="1" ht="13.5" customHeight="1"/>
    <row r="85" s="651" customFormat="1" ht="13.5" customHeight="1"/>
    <row r="86" s="651" customFormat="1" ht="13.5" customHeight="1"/>
    <row r="87" s="651" customFormat="1" ht="13.5" customHeight="1"/>
    <row r="88" s="651" customFormat="1" ht="13.5" customHeight="1"/>
    <row r="89" s="651" customFormat="1" ht="13.5" customHeight="1"/>
    <row r="90" s="651" customFormat="1" ht="13.5" customHeight="1"/>
    <row r="91" s="651" customFormat="1" ht="13.5" customHeight="1"/>
    <row r="92" s="651" customFormat="1" ht="13.5" customHeight="1"/>
    <row r="93" s="651" customFormat="1" ht="13.5" customHeight="1"/>
    <row r="94" s="651" customFormat="1" ht="13.5" customHeight="1"/>
    <row r="95" s="651" customFormat="1" ht="13.5" customHeight="1"/>
    <row r="96" s="651" customFormat="1" ht="13.5" customHeight="1"/>
    <row r="97" s="651" customFormat="1" ht="13.5" customHeight="1"/>
    <row r="98" s="651" customFormat="1" ht="13.5" customHeight="1"/>
    <row r="99" s="651" customFormat="1" ht="13.5" customHeight="1"/>
  </sheetData>
  <mergeCells count="102">
    <mergeCell ref="F45:I45"/>
    <mergeCell ref="K45:L45"/>
    <mergeCell ref="N45:AG45"/>
    <mergeCell ref="F46:I46"/>
    <mergeCell ref="K46:L46"/>
    <mergeCell ref="N46:AG46"/>
    <mergeCell ref="C40:E40"/>
    <mergeCell ref="F40:I40"/>
    <mergeCell ref="K40:L40"/>
    <mergeCell ref="N40:AG40"/>
    <mergeCell ref="F41:I41"/>
    <mergeCell ref="K41:L41"/>
    <mergeCell ref="N41:AG41"/>
    <mergeCell ref="U38:X38"/>
    <mergeCell ref="Y38:AB38"/>
    <mergeCell ref="AF38:AI38"/>
    <mergeCell ref="U39:X39"/>
    <mergeCell ref="Y39:AB39"/>
    <mergeCell ref="AF39:AI39"/>
    <mergeCell ref="BD36:BG36"/>
    <mergeCell ref="BH36:BL36"/>
    <mergeCell ref="BM36:BP36"/>
    <mergeCell ref="U37:X37"/>
    <mergeCell ref="Y37:AB37"/>
    <mergeCell ref="AF37:AI37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25229-13D4-4E9E-B943-6AD28A742DF2}">
  <sheetPr>
    <tabColor theme="5" tint="0.59999389629810485"/>
  </sheetPr>
  <dimension ref="A1:R101"/>
  <sheetViews>
    <sheetView topLeftCell="A23" workbookViewId="0">
      <selection activeCell="P31" sqref="P31"/>
    </sheetView>
  </sheetViews>
  <sheetFormatPr defaultColWidth="14.42578125" defaultRowHeight="15"/>
  <cols>
    <col min="1" max="1" width="6.28515625" style="651" customWidth="1"/>
    <col min="2" max="2" width="10.42578125" style="651" customWidth="1"/>
    <col min="3" max="3" width="22.5703125" style="651" customWidth="1"/>
    <col min="4" max="4" width="18.85546875" style="651" customWidth="1"/>
    <col min="5" max="5" width="12.85546875" style="651" customWidth="1"/>
    <col min="6" max="6" width="15.42578125" style="651" customWidth="1"/>
    <col min="7" max="7" width="15.5703125" style="651" customWidth="1"/>
    <col min="8" max="8" width="16.85546875" style="651" customWidth="1"/>
    <col min="9" max="9" width="6.42578125" style="651" customWidth="1"/>
    <col min="10" max="10" width="13.42578125" style="651" customWidth="1"/>
    <col min="11" max="11" width="20.85546875" style="651" customWidth="1"/>
    <col min="12" max="12" width="15.85546875" style="651" customWidth="1"/>
    <col min="13" max="13" width="13.28515625" style="651" customWidth="1"/>
    <col min="14" max="14" width="14.7109375" style="651" customWidth="1"/>
    <col min="15" max="15" width="14" style="651" customWidth="1"/>
    <col min="16" max="16" width="14.28515625" style="651" customWidth="1"/>
    <col min="17" max="17" width="14.42578125" style="651" customWidth="1"/>
    <col min="18" max="18" width="9" style="651" customWidth="1"/>
    <col min="19" max="16384" width="14.42578125" style="65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2"/>
      <c r="D7" s="717"/>
      <c r="E7" s="717"/>
      <c r="F7" s="717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23" t="s">
        <v>8</v>
      </c>
      <c r="D9" s="717"/>
      <c r="E9" s="717"/>
      <c r="F9" s="717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23" t="s">
        <v>11</v>
      </c>
      <c r="D11" s="717"/>
      <c r="E11" s="717"/>
      <c r="F11" s="717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2" t="s">
        <v>13</v>
      </c>
      <c r="D13" s="717"/>
      <c r="E13" s="717"/>
      <c r="F13" s="717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2" t="s">
        <v>15</v>
      </c>
      <c r="D14" s="717"/>
      <c r="E14" s="717"/>
      <c r="F14" s="717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655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391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392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655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655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720" t="s">
        <v>29</v>
      </c>
      <c r="H24" s="721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7</v>
      </c>
      <c r="F26" s="34">
        <v>45572</v>
      </c>
      <c r="G26" s="34">
        <v>45567</v>
      </c>
      <c r="H26" s="34">
        <v>45572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27" t="s">
        <v>35</v>
      </c>
      <c r="C30" s="712"/>
      <c r="D30" s="728"/>
      <c r="E30" s="41" t="s">
        <v>36</v>
      </c>
      <c r="F30" s="42" t="s">
        <v>37</v>
      </c>
      <c r="G30" s="43"/>
      <c r="H30" s="44"/>
      <c r="I30" s="1"/>
      <c r="J30" s="729" t="s">
        <v>468</v>
      </c>
      <c r="K30" s="709"/>
      <c r="L30" s="709"/>
      <c r="M30" s="709"/>
      <c r="N30" s="709"/>
      <c r="O30" s="652"/>
      <c r="P30" s="652"/>
      <c r="Q30" s="1"/>
      <c r="R30" s="1"/>
    </row>
    <row r="31" spans="1:18" ht="22.5" customHeight="1">
      <c r="A31" s="46" t="s">
        <v>39</v>
      </c>
      <c r="B31" s="730" t="s">
        <v>40</v>
      </c>
      <c r="C31" s="709"/>
      <c r="D31" s="731"/>
      <c r="E31" s="47"/>
      <c r="F31" s="48" t="s">
        <v>41</v>
      </c>
      <c r="G31" s="49"/>
      <c r="H31" s="48" t="s">
        <v>42</v>
      </c>
      <c r="I31" s="1"/>
      <c r="J31" s="732" t="s">
        <v>43</v>
      </c>
      <c r="K31" s="709"/>
      <c r="L31" s="50">
        <v>11676583.699999999</v>
      </c>
      <c r="M31" s="411"/>
      <c r="N31" s="52"/>
      <c r="O31" s="53"/>
      <c r="P31" s="53">
        <f>'из.2 к ДС1-закрыт'!AD96+'из. 2 ДС3 закрыт'!I25+'из. 2 ДС4 взамен Дог!!! закрыт'!I34</f>
        <v>11676583.687280001</v>
      </c>
      <c r="Q31" s="1"/>
      <c r="R31" s="1"/>
    </row>
    <row r="32" spans="1:18" ht="17.25" customHeight="1" thickBot="1">
      <c r="A32" s="46" t="s">
        <v>44</v>
      </c>
      <c r="B32" s="730"/>
      <c r="C32" s="709"/>
      <c r="D32" s="731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652" t="s">
        <v>52</v>
      </c>
      <c r="P32" s="652"/>
      <c r="Q32" s="1"/>
      <c r="R32" s="1"/>
    </row>
    <row r="33" spans="1:18" ht="20.25" customHeight="1">
      <c r="A33" s="58"/>
      <c r="B33" s="733"/>
      <c r="C33" s="717"/>
      <c r="D33" s="734"/>
      <c r="E33" s="59"/>
      <c r="F33" s="60" t="s">
        <v>53</v>
      </c>
      <c r="G33" s="61"/>
      <c r="H33" s="60" t="s">
        <v>54</v>
      </c>
      <c r="I33" s="1"/>
      <c r="J33" s="418" t="s">
        <v>55</v>
      </c>
      <c r="K33" s="419">
        <v>424000</v>
      </c>
      <c r="L33" s="419">
        <f t="shared" ref="L33:L41" si="0">K33*1.2</f>
        <v>508800</v>
      </c>
      <c r="M33" s="420">
        <v>1</v>
      </c>
      <c r="N33" s="421">
        <v>1</v>
      </c>
      <c r="O33" s="652"/>
      <c r="P33" s="652"/>
      <c r="Q33" s="1"/>
      <c r="R33" s="1"/>
    </row>
    <row r="34" spans="1:18" ht="17.25" customHeight="1" thickBot="1">
      <c r="A34" s="66">
        <v>1</v>
      </c>
      <c r="B34" s="735">
        <v>2</v>
      </c>
      <c r="C34" s="736"/>
      <c r="D34" s="737"/>
      <c r="E34" s="66">
        <v>3</v>
      </c>
      <c r="F34" s="66">
        <v>4</v>
      </c>
      <c r="G34" s="66">
        <v>5</v>
      </c>
      <c r="H34" s="66">
        <v>6</v>
      </c>
      <c r="I34" s="1"/>
      <c r="J34" s="422" t="s">
        <v>469</v>
      </c>
      <c r="K34" s="413">
        <v>337804.5</v>
      </c>
      <c r="L34" s="415">
        <f t="shared" si="0"/>
        <v>405365.39999999997</v>
      </c>
      <c r="M34" s="414">
        <v>2</v>
      </c>
      <c r="N34" s="423">
        <v>2</v>
      </c>
      <c r="O34" s="53">
        <f t="array" ref="O34:R34">'кс2 №4 '!AF47:AI47</f>
        <v>2322813</v>
      </c>
      <c r="P34" s="652">
        <v>0</v>
      </c>
      <c r="Q34" s="1">
        <v>0</v>
      </c>
      <c r="R34" s="1">
        <v>0</v>
      </c>
    </row>
    <row r="35" spans="1:18" ht="27" customHeight="1" thickBot="1">
      <c r="A35" s="68"/>
      <c r="B35" s="738" t="s">
        <v>56</v>
      </c>
      <c r="C35" s="739"/>
      <c r="D35" s="721"/>
      <c r="E35" s="69" t="s">
        <v>57</v>
      </c>
      <c r="F35" s="70">
        <f t="shared" ref="F35:G35" si="1">F36</f>
        <v>9730486.4199999999</v>
      </c>
      <c r="G35" s="70">
        <f t="shared" si="1"/>
        <v>9730486.4199999999</v>
      </c>
      <c r="H35" s="70">
        <f>H36</f>
        <v>417855.48</v>
      </c>
      <c r="I35" s="4"/>
      <c r="J35" s="422" t="s">
        <v>470</v>
      </c>
      <c r="K35" s="413">
        <v>6158984.2999999998</v>
      </c>
      <c r="L35" s="415">
        <f t="shared" si="0"/>
        <v>7390781.1599999992</v>
      </c>
      <c r="M35" s="414">
        <v>3</v>
      </c>
      <c r="N35" s="423">
        <v>3.4</v>
      </c>
      <c r="O35" s="53"/>
      <c r="P35" s="53"/>
      <c r="Q35" s="75"/>
      <c r="R35" s="1"/>
    </row>
    <row r="36" spans="1:18" ht="18.75" customHeight="1">
      <c r="A36" s="76" t="s">
        <v>25</v>
      </c>
      <c r="B36" s="724" t="s">
        <v>58</v>
      </c>
      <c r="C36" s="725"/>
      <c r="D36" s="726"/>
      <c r="E36" s="58"/>
      <c r="F36" s="78">
        <f t="shared" ref="F36:G38" si="2">G36</f>
        <v>9730486.4199999999</v>
      </c>
      <c r="G36" s="78">
        <f>K33+K34+K35+K36+K42+K43+K44+K81+K82+K83</f>
        <v>9730486.4199999999</v>
      </c>
      <c r="H36" s="80">
        <f>K44</f>
        <v>417855.48</v>
      </c>
      <c r="I36" s="4"/>
      <c r="J36" s="424" t="s">
        <v>471</v>
      </c>
      <c r="K36" s="416">
        <v>817278.91</v>
      </c>
      <c r="L36" s="415">
        <f t="shared" si="0"/>
        <v>980734.69200000004</v>
      </c>
      <c r="M36" s="414">
        <v>4</v>
      </c>
      <c r="N36" s="425">
        <v>5.6</v>
      </c>
      <c r="O36" s="53"/>
      <c r="P36" s="85"/>
      <c r="Q36" s="1"/>
      <c r="R36" s="1"/>
    </row>
    <row r="37" spans="1:18" ht="12.75" hidden="1" customHeight="1">
      <c r="A37" s="76" t="s">
        <v>59</v>
      </c>
      <c r="B37" s="724" t="s">
        <v>58</v>
      </c>
      <c r="C37" s="725"/>
      <c r="D37" s="726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424"/>
      <c r="K37" s="413"/>
      <c r="L37" s="415">
        <f t="shared" si="0"/>
        <v>0</v>
      </c>
      <c r="M37" s="413"/>
      <c r="N37" s="423"/>
      <c r="O37" s="652"/>
      <c r="P37" s="652"/>
      <c r="Q37" s="1"/>
      <c r="R37" s="1"/>
    </row>
    <row r="38" spans="1:18" ht="12.75" hidden="1" customHeight="1">
      <c r="A38" s="76" t="s">
        <v>60</v>
      </c>
      <c r="B38" s="724" t="s">
        <v>61</v>
      </c>
      <c r="C38" s="725"/>
      <c r="D38" s="726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424"/>
      <c r="K38" s="413"/>
      <c r="L38" s="415">
        <f t="shared" si="0"/>
        <v>0</v>
      </c>
      <c r="M38" s="413"/>
      <c r="N38" s="423"/>
      <c r="O38" s="708"/>
      <c r="P38" s="709"/>
      <c r="Q38" s="1"/>
      <c r="R38" s="1"/>
    </row>
    <row r="39" spans="1:18" ht="12.75" hidden="1" customHeight="1">
      <c r="A39" s="76" t="s">
        <v>62</v>
      </c>
      <c r="B39" s="724" t="s">
        <v>63</v>
      </c>
      <c r="C39" s="725"/>
      <c r="D39" s="726"/>
      <c r="E39" s="58"/>
      <c r="F39" s="78"/>
      <c r="G39" s="79"/>
      <c r="H39" s="86"/>
      <c r="I39" s="4"/>
      <c r="J39" s="424"/>
      <c r="K39" s="413"/>
      <c r="L39" s="415">
        <f t="shared" si="0"/>
        <v>0</v>
      </c>
      <c r="M39" s="413"/>
      <c r="N39" s="426"/>
      <c r="O39" s="53"/>
      <c r="P39" s="53"/>
      <c r="Q39" s="1"/>
      <c r="R39" s="1"/>
    </row>
    <row r="40" spans="1:18" ht="12.75" hidden="1" customHeight="1">
      <c r="A40" s="76" t="s">
        <v>62</v>
      </c>
      <c r="B40" s="724" t="s">
        <v>64</v>
      </c>
      <c r="C40" s="725"/>
      <c r="D40" s="726"/>
      <c r="E40" s="58"/>
      <c r="F40" s="78"/>
      <c r="G40" s="79"/>
      <c r="H40" s="86"/>
      <c r="I40" s="4"/>
      <c r="J40" s="424"/>
      <c r="K40" s="413"/>
      <c r="L40" s="415">
        <f t="shared" si="0"/>
        <v>0</v>
      </c>
      <c r="M40" s="413"/>
      <c r="N40" s="426"/>
      <c r="O40" s="652"/>
      <c r="P40" s="652"/>
      <c r="Q40" s="1"/>
      <c r="R40" s="1"/>
    </row>
    <row r="41" spans="1:18" ht="12.75" hidden="1" customHeight="1">
      <c r="A41" s="76" t="s">
        <v>65</v>
      </c>
      <c r="B41" s="724" t="s">
        <v>66</v>
      </c>
      <c r="C41" s="725"/>
      <c r="D41" s="726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424"/>
      <c r="K41" s="413"/>
      <c r="L41" s="415">
        <f t="shared" si="0"/>
        <v>0</v>
      </c>
      <c r="M41" s="413"/>
      <c r="N41" s="423"/>
      <c r="O41" s="652"/>
      <c r="P41" s="652"/>
      <c r="Q41" s="1"/>
      <c r="R41" s="1"/>
    </row>
    <row r="42" spans="1:18" ht="14.25" customHeight="1">
      <c r="A42" s="90"/>
      <c r="B42" s="1"/>
      <c r="C42" s="1"/>
      <c r="D42" s="1"/>
      <c r="E42" s="718" t="s">
        <v>67</v>
      </c>
      <c r="F42" s="709"/>
      <c r="G42" s="709"/>
      <c r="H42" s="91">
        <f>H35</f>
        <v>417855.48</v>
      </c>
      <c r="I42" s="4"/>
      <c r="J42" s="424" t="s">
        <v>472</v>
      </c>
      <c r="K42" s="413">
        <f>'кс2 №7 согл'!AF40+'кс2 №8 согл'!AF43+'кс2 №9 к согл'!AF35</f>
        <v>838621.4</v>
      </c>
      <c r="L42" s="413">
        <f>K42*1.2</f>
        <v>1006345.6799999999</v>
      </c>
      <c r="M42" s="414">
        <v>5</v>
      </c>
      <c r="N42" s="426" t="s">
        <v>473</v>
      </c>
      <c r="O42" s="53" cm="1">
        <f t="array" ref="O42:R42">'кс2 №7 согл'!AF42:AI42+'кс2 №8 согл'!AF45:AI45+'кс2 №9 к согл'!AF37:AI37</f>
        <v>1006345.6799999999</v>
      </c>
      <c r="P42" s="417">
        <v>0</v>
      </c>
      <c r="Q42" s="1">
        <v>0</v>
      </c>
      <c r="R42" s="1">
        <v>0</v>
      </c>
    </row>
    <row r="43" spans="1:18" ht="14.25" customHeight="1">
      <c r="A43" s="90"/>
      <c r="B43" s="1"/>
      <c r="C43" s="1"/>
      <c r="D43" s="1"/>
      <c r="E43" s="718" t="s">
        <v>68</v>
      </c>
      <c r="F43" s="709"/>
      <c r="G43" s="709"/>
      <c r="H43" s="91">
        <f>ROUND(H42*0.2,2)</f>
        <v>83571.100000000006</v>
      </c>
      <c r="I43" s="4"/>
      <c r="J43" s="422" t="s">
        <v>566</v>
      </c>
      <c r="K43" s="413">
        <v>735941.83</v>
      </c>
      <c r="L43" s="415">
        <v>883130.19599999988</v>
      </c>
      <c r="M43" s="414">
        <v>6</v>
      </c>
      <c r="N43" s="707" t="s">
        <v>297</v>
      </c>
      <c r="O43" s="53"/>
      <c r="P43" s="652"/>
      <c r="Q43" s="1"/>
      <c r="R43" s="1"/>
    </row>
    <row r="44" spans="1:18" ht="14.25" customHeight="1">
      <c r="A44" s="90"/>
      <c r="B44" s="1"/>
      <c r="C44" s="1"/>
      <c r="D44" s="1"/>
      <c r="E44" s="718" t="s">
        <v>69</v>
      </c>
      <c r="F44" s="709"/>
      <c r="G44" s="709"/>
      <c r="H44" s="91">
        <f>H42+H43</f>
        <v>501426.57999999996</v>
      </c>
      <c r="I44" s="4"/>
      <c r="J44" s="422" t="s">
        <v>555</v>
      </c>
      <c r="K44" s="413">
        <f>222318.03+15537.45+180000</f>
        <v>417855.48</v>
      </c>
      <c r="L44" s="415">
        <f>K44*1.2</f>
        <v>501426.57599999994</v>
      </c>
      <c r="M44" s="414">
        <v>7</v>
      </c>
      <c r="N44" s="707" t="s">
        <v>561</v>
      </c>
      <c r="O44" s="53">
        <f>'кс2 №11 к кс3№7++'!AF44+0.01</f>
        <v>222318.04300000003</v>
      </c>
      <c r="P44" s="53">
        <f>'кс2 №12 к кс3№7++'!AF35</f>
        <v>15537.454400000002</v>
      </c>
      <c r="Q44" s="706">
        <f>'кс2 №13 к кс3 №7++'!AF37</f>
        <v>180000</v>
      </c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424"/>
      <c r="K45" s="413"/>
      <c r="L45" s="415"/>
      <c r="M45" s="413"/>
      <c r="N45" s="423"/>
      <c r="O45" s="652"/>
      <c r="P45" s="652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424"/>
      <c r="K46" s="413"/>
      <c r="L46" s="415"/>
      <c r="M46" s="413"/>
      <c r="N46" s="423"/>
      <c r="O46" s="652"/>
      <c r="P46" s="652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424"/>
      <c r="K47" s="413"/>
      <c r="L47" s="415"/>
      <c r="M47" s="413"/>
      <c r="N47" s="423"/>
      <c r="O47" s="652"/>
      <c r="P47" s="652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424"/>
      <c r="K48" s="413"/>
      <c r="L48" s="415"/>
      <c r="M48" s="413"/>
      <c r="N48" s="423"/>
      <c r="O48" s="652"/>
      <c r="P48" s="652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424"/>
      <c r="K49" s="413"/>
      <c r="L49" s="415"/>
      <c r="M49" s="413"/>
      <c r="N49" s="423"/>
      <c r="O49" s="652"/>
      <c r="P49" s="652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424"/>
      <c r="K50" s="413"/>
      <c r="L50" s="415"/>
      <c r="M50" s="413"/>
      <c r="N50" s="423"/>
      <c r="O50" s="652"/>
      <c r="P50" s="652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424"/>
      <c r="K51" s="413"/>
      <c r="L51" s="415"/>
      <c r="M51" s="413"/>
      <c r="N51" s="423"/>
      <c r="O51" s="652"/>
      <c r="P51" s="652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424"/>
      <c r="K52" s="413"/>
      <c r="L52" s="415"/>
      <c r="M52" s="413"/>
      <c r="N52" s="423"/>
      <c r="O52" s="652"/>
      <c r="P52" s="652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424"/>
      <c r="K53" s="413"/>
      <c r="L53" s="415"/>
      <c r="M53" s="413"/>
      <c r="N53" s="423"/>
      <c r="O53" s="652"/>
      <c r="P53" s="652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424"/>
      <c r="K54" s="413"/>
      <c r="L54" s="415"/>
      <c r="M54" s="413"/>
      <c r="N54" s="423"/>
      <c r="O54" s="652"/>
      <c r="P54" s="652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424"/>
      <c r="K55" s="413"/>
      <c r="L55" s="415"/>
      <c r="M55" s="413"/>
      <c r="N55" s="423"/>
      <c r="O55" s="652"/>
      <c r="P55" s="652"/>
      <c r="Q55" s="1"/>
      <c r="R55" s="1"/>
    </row>
    <row r="56" spans="1:18" ht="15.75" hidden="1" customHeight="1">
      <c r="A56" s="8" t="s">
        <v>79</v>
      </c>
      <c r="B56" s="118"/>
      <c r="C56" s="118"/>
      <c r="D56" s="650" t="s">
        <v>71</v>
      </c>
      <c r="E56" s="10"/>
      <c r="F56" s="113">
        <v>0</v>
      </c>
      <c r="G56" s="79">
        <v>0</v>
      </c>
      <c r="H56" s="105">
        <v>0</v>
      </c>
      <c r="I56" s="4"/>
      <c r="J56" s="424"/>
      <c r="K56" s="413"/>
      <c r="L56" s="415"/>
      <c r="M56" s="413"/>
      <c r="N56" s="423"/>
      <c r="O56" s="652"/>
      <c r="P56" s="652"/>
      <c r="Q56" s="1"/>
      <c r="R56" s="1"/>
    </row>
    <row r="57" spans="1:18" ht="12.75" hidden="1" customHeight="1">
      <c r="A57" s="8"/>
      <c r="B57" s="118"/>
      <c r="C57" s="118"/>
      <c r="D57" s="650"/>
      <c r="E57" s="10"/>
      <c r="F57" s="113"/>
      <c r="G57" s="79"/>
      <c r="H57" s="105"/>
      <c r="I57" s="4"/>
      <c r="J57" s="424"/>
      <c r="K57" s="413"/>
      <c r="L57" s="415"/>
      <c r="M57" s="413"/>
      <c r="N57" s="427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650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424"/>
      <c r="K58" s="413"/>
      <c r="L58" s="415"/>
      <c r="M58" s="413"/>
      <c r="N58" s="427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650"/>
      <c r="E59" s="10"/>
      <c r="F59" s="115"/>
      <c r="G59" s="119"/>
      <c r="H59" s="120"/>
      <c r="I59" s="4"/>
      <c r="J59" s="424"/>
      <c r="K59" s="413"/>
      <c r="L59" s="415"/>
      <c r="M59" s="413"/>
      <c r="N59" s="427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650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424"/>
      <c r="K60" s="413"/>
      <c r="L60" s="415"/>
      <c r="M60" s="413"/>
      <c r="N60" s="427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650"/>
      <c r="E61" s="10"/>
      <c r="F61" s="115"/>
      <c r="G61" s="119"/>
      <c r="H61" s="120"/>
      <c r="I61" s="4"/>
      <c r="J61" s="424"/>
      <c r="K61" s="413"/>
      <c r="L61" s="415"/>
      <c r="M61" s="413"/>
      <c r="N61" s="427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650"/>
      <c r="E62" s="10"/>
      <c r="F62" s="44"/>
      <c r="G62" s="121"/>
      <c r="H62" s="105"/>
      <c r="I62" s="4"/>
      <c r="J62" s="424"/>
      <c r="K62" s="413"/>
      <c r="L62" s="415"/>
      <c r="M62" s="413"/>
      <c r="N62" s="427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424"/>
      <c r="K63" s="413"/>
      <c r="L63" s="415"/>
      <c r="M63" s="413"/>
      <c r="N63" s="427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650" t="s">
        <v>81</v>
      </c>
      <c r="E64" s="10"/>
      <c r="F64" s="127"/>
      <c r="G64" s="128">
        <v>0</v>
      </c>
      <c r="H64" s="129">
        <v>0</v>
      </c>
      <c r="I64" s="4"/>
      <c r="J64" s="424"/>
      <c r="K64" s="413"/>
      <c r="L64" s="415"/>
      <c r="M64" s="413"/>
      <c r="N64" s="427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650" t="s">
        <v>71</v>
      </c>
      <c r="E65" s="10"/>
      <c r="F65" s="130"/>
      <c r="G65" s="131">
        <v>0</v>
      </c>
      <c r="H65" s="132">
        <v>0</v>
      </c>
      <c r="I65" s="4"/>
      <c r="J65" s="424"/>
      <c r="K65" s="413"/>
      <c r="L65" s="415"/>
      <c r="M65" s="413"/>
      <c r="N65" s="427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650" t="s">
        <v>82</v>
      </c>
      <c r="E66" s="10"/>
      <c r="F66" s="130"/>
      <c r="G66" s="131">
        <v>0</v>
      </c>
      <c r="H66" s="132">
        <v>0</v>
      </c>
      <c r="I66" s="4"/>
      <c r="J66" s="424"/>
      <c r="K66" s="413"/>
      <c r="L66" s="415"/>
      <c r="M66" s="413"/>
      <c r="N66" s="427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650" t="s">
        <v>83</v>
      </c>
      <c r="E67" s="49"/>
      <c r="F67" s="130"/>
      <c r="G67" s="131">
        <v>0</v>
      </c>
      <c r="H67" s="132">
        <v>0</v>
      </c>
      <c r="I67" s="4"/>
      <c r="J67" s="424"/>
      <c r="K67" s="413"/>
      <c r="L67" s="415"/>
      <c r="M67" s="413"/>
      <c r="N67" s="427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650" t="s">
        <v>71</v>
      </c>
      <c r="E68" s="10"/>
      <c r="F68" s="133"/>
      <c r="G68" s="134">
        <v>0</v>
      </c>
      <c r="H68" s="135">
        <v>0</v>
      </c>
      <c r="I68" s="4"/>
      <c r="J68" s="424"/>
      <c r="K68" s="413"/>
      <c r="L68" s="415"/>
      <c r="M68" s="413"/>
      <c r="N68" s="427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424"/>
      <c r="K69" s="413"/>
      <c r="L69" s="415"/>
      <c r="M69" s="413"/>
      <c r="N69" s="427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424"/>
      <c r="K70" s="413"/>
      <c r="L70" s="415"/>
      <c r="M70" s="413"/>
      <c r="N70" s="427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424"/>
      <c r="K71" s="413"/>
      <c r="L71" s="415"/>
      <c r="M71" s="413"/>
      <c r="N71" s="427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424"/>
      <c r="K72" s="413"/>
      <c r="L72" s="415"/>
      <c r="M72" s="413"/>
      <c r="N72" s="427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424"/>
      <c r="K73" s="413"/>
      <c r="L73" s="415"/>
      <c r="M73" s="413"/>
      <c r="N73" s="427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424"/>
      <c r="K74" s="413"/>
      <c r="L74" s="415"/>
      <c r="M74" s="413"/>
      <c r="N74" s="427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424"/>
      <c r="K75" s="413"/>
      <c r="L75" s="415"/>
      <c r="M75" s="413"/>
      <c r="N75" s="427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424"/>
      <c r="K76" s="413"/>
      <c r="L76" s="415"/>
      <c r="M76" s="413"/>
      <c r="N76" s="427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655" t="s">
        <v>91</v>
      </c>
      <c r="H77" s="145">
        <v>379935.31</v>
      </c>
      <c r="I77" s="4"/>
      <c r="J77" s="424"/>
      <c r="K77" s="413"/>
      <c r="L77" s="415"/>
      <c r="M77" s="413"/>
      <c r="N77" s="427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655" t="s">
        <v>92</v>
      </c>
      <c r="H78" s="145">
        <v>68388.36</v>
      </c>
      <c r="I78" s="4"/>
      <c r="J78" s="424"/>
      <c r="K78" s="413"/>
      <c r="L78" s="415"/>
      <c r="M78" s="413"/>
      <c r="N78" s="427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19" t="s">
        <v>93</v>
      </c>
      <c r="G79" s="709"/>
      <c r="H79" s="145">
        <v>448323.67</v>
      </c>
      <c r="I79" s="4"/>
      <c r="J79" s="424"/>
      <c r="K79" s="413"/>
      <c r="L79" s="415"/>
      <c r="M79" s="413"/>
      <c r="N79" s="427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424"/>
      <c r="K80" s="413"/>
      <c r="L80" s="415"/>
      <c r="M80" s="413"/>
      <c r="N80" s="427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686" t="s">
        <v>549</v>
      </c>
      <c r="F81" s="687"/>
      <c r="G81" s="687"/>
      <c r="H81" s="704">
        <v>1006345.68</v>
      </c>
      <c r="I81" s="4"/>
      <c r="J81" s="424"/>
      <c r="K81" s="413"/>
      <c r="L81" s="413"/>
      <c r="M81" s="413"/>
      <c r="N81" s="427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686" t="s">
        <v>550</v>
      </c>
      <c r="F82" s="687"/>
      <c r="G82" s="687"/>
      <c r="H82" s="705">
        <f>H44-H81</f>
        <v>-504919.10000000009</v>
      </c>
      <c r="I82" s="4"/>
      <c r="J82" s="424"/>
      <c r="K82" s="413"/>
      <c r="L82" s="413"/>
      <c r="M82" s="413"/>
      <c r="N82" s="427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686" t="s">
        <v>96</v>
      </c>
      <c r="F83" s="687"/>
      <c r="G83" s="687"/>
      <c r="H83" s="705">
        <f>H82/120*20</f>
        <v>-84153.183333333349</v>
      </c>
      <c r="I83" s="151"/>
      <c r="J83" s="424"/>
      <c r="K83" s="413"/>
      <c r="L83" s="413">
        <f>K83*1.2</f>
        <v>0</v>
      </c>
      <c r="M83" s="413"/>
      <c r="N83" s="428"/>
      <c r="O83" s="53">
        <f>F35-K84</f>
        <v>9730486.4199999999</v>
      </c>
      <c r="P83" s="1"/>
      <c r="Q83" s="1"/>
      <c r="R83" s="1"/>
    </row>
    <row r="84" spans="1:18" ht="12.75" customHeight="1" thickBot="1">
      <c r="A84" s="1"/>
      <c r="B84" s="1"/>
      <c r="C84" s="1"/>
      <c r="D84" s="1"/>
      <c r="E84" s="1"/>
      <c r="F84" s="37"/>
      <c r="G84" s="37"/>
      <c r="H84" s="146"/>
      <c r="I84" s="151"/>
      <c r="J84" s="429"/>
      <c r="K84" s="430"/>
      <c r="L84" s="430"/>
      <c r="M84" s="431"/>
      <c r="N84" s="432"/>
      <c r="O84" s="1"/>
      <c r="P84" s="1"/>
      <c r="Q84" s="1"/>
      <c r="R84" s="1"/>
    </row>
    <row r="85" spans="1:18" ht="12.75" customHeight="1" thickBot="1">
      <c r="A85" s="1"/>
      <c r="B85" s="1"/>
      <c r="C85" s="1"/>
      <c r="D85" s="1"/>
      <c r="E85" s="1"/>
      <c r="F85" s="37"/>
      <c r="G85" s="37"/>
      <c r="H85" s="146"/>
      <c r="I85" s="151"/>
      <c r="J85" s="433"/>
      <c r="K85" s="434">
        <f>SUM(K33:K83)</f>
        <v>9730486.4199999999</v>
      </c>
      <c r="L85" s="434">
        <f>SUM(L33:L84)</f>
        <v>11676583.703999998</v>
      </c>
      <c r="M85" s="434"/>
      <c r="N85" s="435"/>
      <c r="O85" s="1"/>
      <c r="P85" s="1"/>
      <c r="Q85" s="1"/>
      <c r="R85" s="1"/>
    </row>
    <row r="86" spans="1:18" ht="25.5" customHeight="1">
      <c r="A86" s="654" t="s">
        <v>7</v>
      </c>
      <c r="B86" s="654"/>
      <c r="C86" s="714" t="s">
        <v>98</v>
      </c>
      <c r="D86" s="709"/>
      <c r="E86" s="709"/>
      <c r="F86" s="716"/>
      <c r="G86" s="717"/>
      <c r="H86" s="158" t="s">
        <v>99</v>
      </c>
      <c r="I86" s="159"/>
      <c r="J86" s="155" t="s">
        <v>97</v>
      </c>
      <c r="K86" s="155"/>
      <c r="L86" s="436">
        <f>L31-L85</f>
        <v>-3.9999987930059433E-3</v>
      </c>
      <c r="M86" s="4"/>
      <c r="N86" s="4"/>
      <c r="O86" s="158"/>
      <c r="P86" s="412"/>
      <c r="Q86" s="158"/>
      <c r="R86" s="158"/>
    </row>
    <row r="87" spans="1:18" ht="9.75" customHeight="1">
      <c r="A87" s="158"/>
      <c r="B87" s="158"/>
      <c r="C87" s="710" t="s">
        <v>100</v>
      </c>
      <c r="D87" s="709"/>
      <c r="E87" s="709"/>
      <c r="F87" s="711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13"/>
      <c r="E88" s="709"/>
      <c r="F88" s="158"/>
      <c r="G88" s="158"/>
      <c r="H88" s="158"/>
      <c r="I88" s="159"/>
      <c r="J88" s="160"/>
      <c r="K88" s="161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0"/>
      <c r="K89" s="166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62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14"/>
      <c r="D95" s="709"/>
      <c r="E95" s="709"/>
      <c r="F95" s="715"/>
      <c r="G95" s="709"/>
      <c r="H95" s="158"/>
      <c r="I95" s="158"/>
      <c r="J95" s="161"/>
      <c r="K95" s="161"/>
      <c r="L95" s="162"/>
      <c r="M95" s="161"/>
      <c r="N95" s="158"/>
      <c r="O95" s="158"/>
      <c r="P95" s="158"/>
      <c r="Q95" s="158"/>
      <c r="R95" s="158"/>
    </row>
    <row r="96" spans="1:18" ht="30" customHeight="1">
      <c r="A96" s="654" t="s">
        <v>10</v>
      </c>
      <c r="B96" s="653"/>
      <c r="C96" s="714" t="s">
        <v>104</v>
      </c>
      <c r="D96" s="709"/>
      <c r="E96" s="709"/>
      <c r="F96" s="716"/>
      <c r="G96" s="717"/>
      <c r="H96" s="158" t="s">
        <v>105</v>
      </c>
      <c r="I96" s="158"/>
      <c r="J96" s="161"/>
      <c r="K96" s="161"/>
      <c r="L96" s="161"/>
      <c r="M96" s="161"/>
      <c r="N96" s="158"/>
      <c r="O96" s="158"/>
      <c r="P96" s="412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11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412">
        <f>'[1]изм. 2 к ДС1'!$AD$96</f>
        <v>6841666.9560000002</v>
      </c>
      <c r="Q97" s="158"/>
      <c r="R97" s="158"/>
    </row>
    <row r="98" spans="1:18" ht="12.75" customHeight="1">
      <c r="A98" s="158"/>
      <c r="B98" s="158"/>
      <c r="C98" s="158"/>
      <c r="D98" s="713" t="s">
        <v>106</v>
      </c>
      <c r="E98" s="709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412">
        <f>'[1]изм. 2 нов. ДС3'!$I$25</f>
        <v>1285430.196</v>
      </c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412">
        <f>'[1]изм. 2 нов. ДС4'!$I$34</f>
        <v>3549486.5352800004</v>
      </c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1"/>
      <c r="K100" s="161"/>
      <c r="L100" s="161"/>
      <c r="M100" s="161"/>
      <c r="N100" s="158"/>
      <c r="O100" s="9"/>
      <c r="P100" s="9"/>
      <c r="Q100" s="9"/>
      <c r="R100" s="9"/>
    </row>
    <row r="101" spans="1:18">
      <c r="J101" s="162"/>
      <c r="K101" s="162"/>
      <c r="L101" s="162"/>
      <c r="M101" s="162"/>
      <c r="N101" s="9"/>
      <c r="P101" s="359">
        <f>SUM(P96:P100)</f>
        <v>11676583.687280001</v>
      </c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FC026-F217-433A-B520-B49BC4EC6F10}">
  <sheetPr>
    <tabColor rgb="FFFFC000"/>
    <pageSetUpPr fitToPage="1"/>
  </sheetPr>
  <dimension ref="A1:BE605"/>
  <sheetViews>
    <sheetView zoomScale="80" zoomScaleNormal="80" workbookViewId="0">
      <pane xSplit="18" ySplit="9" topLeftCell="AA90" activePane="bottomRight" state="frozen"/>
      <selection activeCell="AD96" sqref="AD96"/>
      <selection pane="topRight" activeCell="AD96" sqref="AD96"/>
      <selection pane="bottomLeft" activeCell="AD96" sqref="AD96"/>
      <selection pane="bottomRight" activeCell="AP104" sqref="AP104"/>
    </sheetView>
  </sheetViews>
  <sheetFormatPr defaultColWidth="8.7109375" defaultRowHeight="15"/>
  <cols>
    <col min="1" max="1" width="6.85546875" style="502" customWidth="1"/>
    <col min="2" max="2" width="5" style="502" customWidth="1"/>
    <col min="3" max="3" width="1.85546875" style="502" customWidth="1"/>
    <col min="4" max="4" width="8.7109375" style="502"/>
    <col min="5" max="5" width="10.140625" style="502" customWidth="1"/>
    <col min="6" max="6" width="1.85546875" style="502" customWidth="1"/>
    <col min="7" max="7" width="8.85546875" style="502" customWidth="1"/>
    <col min="8" max="8" width="8.140625" style="502" customWidth="1"/>
    <col min="9" max="9" width="2" style="502" customWidth="1"/>
    <col min="10" max="10" width="25.7109375" style="502" customWidth="1"/>
    <col min="11" max="11" width="4.140625" style="502" customWidth="1"/>
    <col min="12" max="12" width="2.140625" style="502" customWidth="1"/>
    <col min="13" max="13" width="3.42578125" style="502" customWidth="1"/>
    <col min="14" max="14" width="7" style="502" hidden="1" customWidth="1"/>
    <col min="15" max="15" width="3.85546875" style="502" customWidth="1"/>
    <col min="16" max="16" width="2" style="502" customWidth="1"/>
    <col min="17" max="17" width="3.42578125" style="502" customWidth="1"/>
    <col min="18" max="18" width="4.42578125" style="502" hidden="1" customWidth="1"/>
    <col min="19" max="19" width="2.42578125" style="502" customWidth="1"/>
    <col min="20" max="20" width="3.140625" style="502" customWidth="1"/>
    <col min="21" max="21" width="1.42578125" style="502" customWidth="1"/>
    <col min="22" max="22" width="6.42578125" style="502" customWidth="1"/>
    <col min="23" max="23" width="3.140625" style="502" customWidth="1"/>
    <col min="24" max="24" width="16.42578125" style="535" customWidth="1"/>
    <col min="25" max="25" width="16.42578125" style="502" customWidth="1"/>
    <col min="26" max="26" width="1.85546875" style="502" customWidth="1"/>
    <col min="27" max="27" width="4.42578125" style="502" customWidth="1"/>
    <col min="28" max="28" width="6.42578125" style="502" customWidth="1"/>
    <col min="29" max="29" width="5.85546875" style="502" customWidth="1"/>
    <col min="30" max="30" width="21.5703125" style="535" customWidth="1"/>
    <col min="31" max="31" width="14.28515625" style="503" customWidth="1"/>
    <col min="32" max="32" width="12.85546875" style="503" customWidth="1"/>
    <col min="33" max="33" width="13.140625" style="503" customWidth="1"/>
    <col min="34" max="34" width="13.42578125" style="514" customWidth="1"/>
    <col min="35" max="35" width="11.28515625" style="503" customWidth="1"/>
    <col min="36" max="38" width="8.7109375" style="503"/>
    <col min="39" max="40" width="13.140625" style="502" bestFit="1" customWidth="1"/>
    <col min="41" max="255" width="8.7109375" style="502"/>
    <col min="256" max="256" width="6.85546875" style="502" customWidth="1"/>
    <col min="257" max="257" width="5" style="502" customWidth="1"/>
    <col min="258" max="258" width="1.85546875" style="502" customWidth="1"/>
    <col min="259" max="259" width="8.7109375" style="502"/>
    <col min="260" max="260" width="10.140625" style="502" customWidth="1"/>
    <col min="261" max="261" width="1.85546875" style="502" customWidth="1"/>
    <col min="262" max="262" width="8.85546875" style="502" customWidth="1"/>
    <col min="263" max="263" width="8.140625" style="502" customWidth="1"/>
    <col min="264" max="264" width="2" style="502" customWidth="1"/>
    <col min="265" max="265" width="25.7109375" style="502" customWidth="1"/>
    <col min="266" max="266" width="4.140625" style="502" customWidth="1"/>
    <col min="267" max="267" width="2.140625" style="502" customWidth="1"/>
    <col min="268" max="268" width="3.42578125" style="502" customWidth="1"/>
    <col min="269" max="269" width="0" style="502" hidden="1" customWidth="1"/>
    <col min="270" max="270" width="3.85546875" style="502" customWidth="1"/>
    <col min="271" max="271" width="2" style="502" customWidth="1"/>
    <col min="272" max="272" width="3.42578125" style="502" customWidth="1"/>
    <col min="273" max="273" width="0" style="502" hidden="1" customWidth="1"/>
    <col min="274" max="274" width="2.42578125" style="502" customWidth="1"/>
    <col min="275" max="275" width="3.140625" style="502" customWidth="1"/>
    <col min="276" max="276" width="1.42578125" style="502" customWidth="1"/>
    <col min="277" max="277" width="6.42578125" style="502" customWidth="1"/>
    <col min="278" max="278" width="3.140625" style="502" customWidth="1"/>
    <col min="279" max="280" width="16.42578125" style="502" customWidth="1"/>
    <col min="281" max="281" width="1.85546875" style="502" customWidth="1"/>
    <col min="282" max="282" width="4.42578125" style="502" customWidth="1"/>
    <col min="283" max="283" width="6.42578125" style="502" customWidth="1"/>
    <col min="284" max="284" width="5.85546875" style="502" customWidth="1"/>
    <col min="285" max="285" width="21.5703125" style="502" customWidth="1"/>
    <col min="286" max="286" width="20.42578125" style="502" customWidth="1"/>
    <col min="287" max="511" width="8.7109375" style="502"/>
    <col min="512" max="512" width="6.85546875" style="502" customWidth="1"/>
    <col min="513" max="513" width="5" style="502" customWidth="1"/>
    <col min="514" max="514" width="1.85546875" style="502" customWidth="1"/>
    <col min="515" max="515" width="8.7109375" style="502"/>
    <col min="516" max="516" width="10.140625" style="502" customWidth="1"/>
    <col min="517" max="517" width="1.85546875" style="502" customWidth="1"/>
    <col min="518" max="518" width="8.85546875" style="502" customWidth="1"/>
    <col min="519" max="519" width="8.140625" style="502" customWidth="1"/>
    <col min="520" max="520" width="2" style="502" customWidth="1"/>
    <col min="521" max="521" width="25.7109375" style="502" customWidth="1"/>
    <col min="522" max="522" width="4.140625" style="502" customWidth="1"/>
    <col min="523" max="523" width="2.140625" style="502" customWidth="1"/>
    <col min="524" max="524" width="3.42578125" style="502" customWidth="1"/>
    <col min="525" max="525" width="0" style="502" hidden="1" customWidth="1"/>
    <col min="526" max="526" width="3.85546875" style="502" customWidth="1"/>
    <col min="527" max="527" width="2" style="502" customWidth="1"/>
    <col min="528" max="528" width="3.42578125" style="502" customWidth="1"/>
    <col min="529" max="529" width="0" style="502" hidden="1" customWidth="1"/>
    <col min="530" max="530" width="2.42578125" style="502" customWidth="1"/>
    <col min="531" max="531" width="3.140625" style="502" customWidth="1"/>
    <col min="532" max="532" width="1.42578125" style="502" customWidth="1"/>
    <col min="533" max="533" width="6.42578125" style="502" customWidth="1"/>
    <col min="534" max="534" width="3.140625" style="502" customWidth="1"/>
    <col min="535" max="536" width="16.42578125" style="502" customWidth="1"/>
    <col min="537" max="537" width="1.85546875" style="502" customWidth="1"/>
    <col min="538" max="538" width="4.42578125" style="502" customWidth="1"/>
    <col min="539" max="539" width="6.42578125" style="502" customWidth="1"/>
    <col min="540" max="540" width="5.85546875" style="502" customWidth="1"/>
    <col min="541" max="541" width="21.5703125" style="502" customWidth="1"/>
    <col min="542" max="542" width="20.42578125" style="502" customWidth="1"/>
    <col min="543" max="767" width="8.7109375" style="502"/>
    <col min="768" max="768" width="6.85546875" style="502" customWidth="1"/>
    <col min="769" max="769" width="5" style="502" customWidth="1"/>
    <col min="770" max="770" width="1.85546875" style="502" customWidth="1"/>
    <col min="771" max="771" width="8.7109375" style="502"/>
    <col min="772" max="772" width="10.140625" style="502" customWidth="1"/>
    <col min="773" max="773" width="1.85546875" style="502" customWidth="1"/>
    <col min="774" max="774" width="8.85546875" style="502" customWidth="1"/>
    <col min="775" max="775" width="8.140625" style="502" customWidth="1"/>
    <col min="776" max="776" width="2" style="502" customWidth="1"/>
    <col min="777" max="777" width="25.7109375" style="502" customWidth="1"/>
    <col min="778" max="778" width="4.140625" style="502" customWidth="1"/>
    <col min="779" max="779" width="2.140625" style="502" customWidth="1"/>
    <col min="780" max="780" width="3.42578125" style="502" customWidth="1"/>
    <col min="781" max="781" width="0" style="502" hidden="1" customWidth="1"/>
    <col min="782" max="782" width="3.85546875" style="502" customWidth="1"/>
    <col min="783" max="783" width="2" style="502" customWidth="1"/>
    <col min="784" max="784" width="3.42578125" style="502" customWidth="1"/>
    <col min="785" max="785" width="0" style="502" hidden="1" customWidth="1"/>
    <col min="786" max="786" width="2.42578125" style="502" customWidth="1"/>
    <col min="787" max="787" width="3.140625" style="502" customWidth="1"/>
    <col min="788" max="788" width="1.42578125" style="502" customWidth="1"/>
    <col min="789" max="789" width="6.42578125" style="502" customWidth="1"/>
    <col min="790" max="790" width="3.140625" style="502" customWidth="1"/>
    <col min="791" max="792" width="16.42578125" style="502" customWidth="1"/>
    <col min="793" max="793" width="1.85546875" style="502" customWidth="1"/>
    <col min="794" max="794" width="4.42578125" style="502" customWidth="1"/>
    <col min="795" max="795" width="6.42578125" style="502" customWidth="1"/>
    <col min="796" max="796" width="5.85546875" style="502" customWidth="1"/>
    <col min="797" max="797" width="21.5703125" style="502" customWidth="1"/>
    <col min="798" max="798" width="20.42578125" style="502" customWidth="1"/>
    <col min="799" max="1023" width="8.7109375" style="502"/>
    <col min="1024" max="1024" width="6.85546875" style="502" customWidth="1"/>
    <col min="1025" max="1025" width="5" style="502" customWidth="1"/>
    <col min="1026" max="1026" width="1.85546875" style="502" customWidth="1"/>
    <col min="1027" max="1027" width="8.7109375" style="502"/>
    <col min="1028" max="1028" width="10.140625" style="502" customWidth="1"/>
    <col min="1029" max="1029" width="1.85546875" style="502" customWidth="1"/>
    <col min="1030" max="1030" width="8.85546875" style="502" customWidth="1"/>
    <col min="1031" max="1031" width="8.140625" style="502" customWidth="1"/>
    <col min="1032" max="1032" width="2" style="502" customWidth="1"/>
    <col min="1033" max="1033" width="25.7109375" style="502" customWidth="1"/>
    <col min="1034" max="1034" width="4.140625" style="502" customWidth="1"/>
    <col min="1035" max="1035" width="2.140625" style="502" customWidth="1"/>
    <col min="1036" max="1036" width="3.42578125" style="502" customWidth="1"/>
    <col min="1037" max="1037" width="0" style="502" hidden="1" customWidth="1"/>
    <col min="1038" max="1038" width="3.85546875" style="502" customWidth="1"/>
    <col min="1039" max="1039" width="2" style="502" customWidth="1"/>
    <col min="1040" max="1040" width="3.42578125" style="502" customWidth="1"/>
    <col min="1041" max="1041" width="0" style="502" hidden="1" customWidth="1"/>
    <col min="1042" max="1042" width="2.42578125" style="502" customWidth="1"/>
    <col min="1043" max="1043" width="3.140625" style="502" customWidth="1"/>
    <col min="1044" max="1044" width="1.42578125" style="502" customWidth="1"/>
    <col min="1045" max="1045" width="6.42578125" style="502" customWidth="1"/>
    <col min="1046" max="1046" width="3.140625" style="502" customWidth="1"/>
    <col min="1047" max="1048" width="16.42578125" style="502" customWidth="1"/>
    <col min="1049" max="1049" width="1.85546875" style="502" customWidth="1"/>
    <col min="1050" max="1050" width="4.42578125" style="502" customWidth="1"/>
    <col min="1051" max="1051" width="6.42578125" style="502" customWidth="1"/>
    <col min="1052" max="1052" width="5.85546875" style="502" customWidth="1"/>
    <col min="1053" max="1053" width="21.5703125" style="502" customWidth="1"/>
    <col min="1054" max="1054" width="20.42578125" style="502" customWidth="1"/>
    <col min="1055" max="1279" width="8.7109375" style="502"/>
    <col min="1280" max="1280" width="6.85546875" style="502" customWidth="1"/>
    <col min="1281" max="1281" width="5" style="502" customWidth="1"/>
    <col min="1282" max="1282" width="1.85546875" style="502" customWidth="1"/>
    <col min="1283" max="1283" width="8.7109375" style="502"/>
    <col min="1284" max="1284" width="10.140625" style="502" customWidth="1"/>
    <col min="1285" max="1285" width="1.85546875" style="502" customWidth="1"/>
    <col min="1286" max="1286" width="8.85546875" style="502" customWidth="1"/>
    <col min="1287" max="1287" width="8.140625" style="502" customWidth="1"/>
    <col min="1288" max="1288" width="2" style="502" customWidth="1"/>
    <col min="1289" max="1289" width="25.7109375" style="502" customWidth="1"/>
    <col min="1290" max="1290" width="4.140625" style="502" customWidth="1"/>
    <col min="1291" max="1291" width="2.140625" style="502" customWidth="1"/>
    <col min="1292" max="1292" width="3.42578125" style="502" customWidth="1"/>
    <col min="1293" max="1293" width="0" style="502" hidden="1" customWidth="1"/>
    <col min="1294" max="1294" width="3.85546875" style="502" customWidth="1"/>
    <col min="1295" max="1295" width="2" style="502" customWidth="1"/>
    <col min="1296" max="1296" width="3.42578125" style="502" customWidth="1"/>
    <col min="1297" max="1297" width="0" style="502" hidden="1" customWidth="1"/>
    <col min="1298" max="1298" width="2.42578125" style="502" customWidth="1"/>
    <col min="1299" max="1299" width="3.140625" style="502" customWidth="1"/>
    <col min="1300" max="1300" width="1.42578125" style="502" customWidth="1"/>
    <col min="1301" max="1301" width="6.42578125" style="502" customWidth="1"/>
    <col min="1302" max="1302" width="3.140625" style="502" customWidth="1"/>
    <col min="1303" max="1304" width="16.42578125" style="502" customWidth="1"/>
    <col min="1305" max="1305" width="1.85546875" style="502" customWidth="1"/>
    <col min="1306" max="1306" width="4.42578125" style="502" customWidth="1"/>
    <col min="1307" max="1307" width="6.42578125" style="502" customWidth="1"/>
    <col min="1308" max="1308" width="5.85546875" style="502" customWidth="1"/>
    <col min="1309" max="1309" width="21.5703125" style="502" customWidth="1"/>
    <col min="1310" max="1310" width="20.42578125" style="502" customWidth="1"/>
    <col min="1311" max="1535" width="8.7109375" style="502"/>
    <col min="1536" max="1536" width="6.85546875" style="502" customWidth="1"/>
    <col min="1537" max="1537" width="5" style="502" customWidth="1"/>
    <col min="1538" max="1538" width="1.85546875" style="502" customWidth="1"/>
    <col min="1539" max="1539" width="8.7109375" style="502"/>
    <col min="1540" max="1540" width="10.140625" style="502" customWidth="1"/>
    <col min="1541" max="1541" width="1.85546875" style="502" customWidth="1"/>
    <col min="1542" max="1542" width="8.85546875" style="502" customWidth="1"/>
    <col min="1543" max="1543" width="8.140625" style="502" customWidth="1"/>
    <col min="1544" max="1544" width="2" style="502" customWidth="1"/>
    <col min="1545" max="1545" width="25.7109375" style="502" customWidth="1"/>
    <col min="1546" max="1546" width="4.140625" style="502" customWidth="1"/>
    <col min="1547" max="1547" width="2.140625" style="502" customWidth="1"/>
    <col min="1548" max="1548" width="3.42578125" style="502" customWidth="1"/>
    <col min="1549" max="1549" width="0" style="502" hidden="1" customWidth="1"/>
    <col min="1550" max="1550" width="3.85546875" style="502" customWidth="1"/>
    <col min="1551" max="1551" width="2" style="502" customWidth="1"/>
    <col min="1552" max="1552" width="3.42578125" style="502" customWidth="1"/>
    <col min="1553" max="1553" width="0" style="502" hidden="1" customWidth="1"/>
    <col min="1554" max="1554" width="2.42578125" style="502" customWidth="1"/>
    <col min="1555" max="1555" width="3.140625" style="502" customWidth="1"/>
    <col min="1556" max="1556" width="1.42578125" style="502" customWidth="1"/>
    <col min="1557" max="1557" width="6.42578125" style="502" customWidth="1"/>
    <col min="1558" max="1558" width="3.140625" style="502" customWidth="1"/>
    <col min="1559" max="1560" width="16.42578125" style="502" customWidth="1"/>
    <col min="1561" max="1561" width="1.85546875" style="502" customWidth="1"/>
    <col min="1562" max="1562" width="4.42578125" style="502" customWidth="1"/>
    <col min="1563" max="1563" width="6.42578125" style="502" customWidth="1"/>
    <col min="1564" max="1564" width="5.85546875" style="502" customWidth="1"/>
    <col min="1565" max="1565" width="21.5703125" style="502" customWidth="1"/>
    <col min="1566" max="1566" width="20.42578125" style="502" customWidth="1"/>
    <col min="1567" max="1791" width="8.7109375" style="502"/>
    <col min="1792" max="1792" width="6.85546875" style="502" customWidth="1"/>
    <col min="1793" max="1793" width="5" style="502" customWidth="1"/>
    <col min="1794" max="1794" width="1.85546875" style="502" customWidth="1"/>
    <col min="1795" max="1795" width="8.7109375" style="502"/>
    <col min="1796" max="1796" width="10.140625" style="502" customWidth="1"/>
    <col min="1797" max="1797" width="1.85546875" style="502" customWidth="1"/>
    <col min="1798" max="1798" width="8.85546875" style="502" customWidth="1"/>
    <col min="1799" max="1799" width="8.140625" style="502" customWidth="1"/>
    <col min="1800" max="1800" width="2" style="502" customWidth="1"/>
    <col min="1801" max="1801" width="25.7109375" style="502" customWidth="1"/>
    <col min="1802" max="1802" width="4.140625" style="502" customWidth="1"/>
    <col min="1803" max="1803" width="2.140625" style="502" customWidth="1"/>
    <col min="1804" max="1804" width="3.42578125" style="502" customWidth="1"/>
    <col min="1805" max="1805" width="0" style="502" hidden="1" customWidth="1"/>
    <col min="1806" max="1806" width="3.85546875" style="502" customWidth="1"/>
    <col min="1807" max="1807" width="2" style="502" customWidth="1"/>
    <col min="1808" max="1808" width="3.42578125" style="502" customWidth="1"/>
    <col min="1809" max="1809" width="0" style="502" hidden="1" customWidth="1"/>
    <col min="1810" max="1810" width="2.42578125" style="502" customWidth="1"/>
    <col min="1811" max="1811" width="3.140625" style="502" customWidth="1"/>
    <col min="1812" max="1812" width="1.42578125" style="502" customWidth="1"/>
    <col min="1813" max="1813" width="6.42578125" style="502" customWidth="1"/>
    <col min="1814" max="1814" width="3.140625" style="502" customWidth="1"/>
    <col min="1815" max="1816" width="16.42578125" style="502" customWidth="1"/>
    <col min="1817" max="1817" width="1.85546875" style="502" customWidth="1"/>
    <col min="1818" max="1818" width="4.42578125" style="502" customWidth="1"/>
    <col min="1819" max="1819" width="6.42578125" style="502" customWidth="1"/>
    <col min="1820" max="1820" width="5.85546875" style="502" customWidth="1"/>
    <col min="1821" max="1821" width="21.5703125" style="502" customWidth="1"/>
    <col min="1822" max="1822" width="20.42578125" style="502" customWidth="1"/>
    <col min="1823" max="2047" width="8.7109375" style="502"/>
    <col min="2048" max="2048" width="6.85546875" style="502" customWidth="1"/>
    <col min="2049" max="2049" width="5" style="502" customWidth="1"/>
    <col min="2050" max="2050" width="1.85546875" style="502" customWidth="1"/>
    <col min="2051" max="2051" width="8.7109375" style="502"/>
    <col min="2052" max="2052" width="10.140625" style="502" customWidth="1"/>
    <col min="2053" max="2053" width="1.85546875" style="502" customWidth="1"/>
    <col min="2054" max="2054" width="8.85546875" style="502" customWidth="1"/>
    <col min="2055" max="2055" width="8.140625" style="502" customWidth="1"/>
    <col min="2056" max="2056" width="2" style="502" customWidth="1"/>
    <col min="2057" max="2057" width="25.7109375" style="502" customWidth="1"/>
    <col min="2058" max="2058" width="4.140625" style="502" customWidth="1"/>
    <col min="2059" max="2059" width="2.140625" style="502" customWidth="1"/>
    <col min="2060" max="2060" width="3.42578125" style="502" customWidth="1"/>
    <col min="2061" max="2061" width="0" style="502" hidden="1" customWidth="1"/>
    <col min="2062" max="2062" width="3.85546875" style="502" customWidth="1"/>
    <col min="2063" max="2063" width="2" style="502" customWidth="1"/>
    <col min="2064" max="2064" width="3.42578125" style="502" customWidth="1"/>
    <col min="2065" max="2065" width="0" style="502" hidden="1" customWidth="1"/>
    <col min="2066" max="2066" width="2.42578125" style="502" customWidth="1"/>
    <col min="2067" max="2067" width="3.140625" style="502" customWidth="1"/>
    <col min="2068" max="2068" width="1.42578125" style="502" customWidth="1"/>
    <col min="2069" max="2069" width="6.42578125" style="502" customWidth="1"/>
    <col min="2070" max="2070" width="3.140625" style="502" customWidth="1"/>
    <col min="2071" max="2072" width="16.42578125" style="502" customWidth="1"/>
    <col min="2073" max="2073" width="1.85546875" style="502" customWidth="1"/>
    <col min="2074" max="2074" width="4.42578125" style="502" customWidth="1"/>
    <col min="2075" max="2075" width="6.42578125" style="502" customWidth="1"/>
    <col min="2076" max="2076" width="5.85546875" style="502" customWidth="1"/>
    <col min="2077" max="2077" width="21.5703125" style="502" customWidth="1"/>
    <col min="2078" max="2078" width="20.42578125" style="502" customWidth="1"/>
    <col min="2079" max="2303" width="8.7109375" style="502"/>
    <col min="2304" max="2304" width="6.85546875" style="502" customWidth="1"/>
    <col min="2305" max="2305" width="5" style="502" customWidth="1"/>
    <col min="2306" max="2306" width="1.85546875" style="502" customWidth="1"/>
    <col min="2307" max="2307" width="8.7109375" style="502"/>
    <col min="2308" max="2308" width="10.140625" style="502" customWidth="1"/>
    <col min="2309" max="2309" width="1.85546875" style="502" customWidth="1"/>
    <col min="2310" max="2310" width="8.85546875" style="502" customWidth="1"/>
    <col min="2311" max="2311" width="8.140625" style="502" customWidth="1"/>
    <col min="2312" max="2312" width="2" style="502" customWidth="1"/>
    <col min="2313" max="2313" width="25.7109375" style="502" customWidth="1"/>
    <col min="2314" max="2314" width="4.140625" style="502" customWidth="1"/>
    <col min="2315" max="2315" width="2.140625" style="502" customWidth="1"/>
    <col min="2316" max="2316" width="3.42578125" style="502" customWidth="1"/>
    <col min="2317" max="2317" width="0" style="502" hidden="1" customWidth="1"/>
    <col min="2318" max="2318" width="3.85546875" style="502" customWidth="1"/>
    <col min="2319" max="2319" width="2" style="502" customWidth="1"/>
    <col min="2320" max="2320" width="3.42578125" style="502" customWidth="1"/>
    <col min="2321" max="2321" width="0" style="502" hidden="1" customWidth="1"/>
    <col min="2322" max="2322" width="2.42578125" style="502" customWidth="1"/>
    <col min="2323" max="2323" width="3.140625" style="502" customWidth="1"/>
    <col min="2324" max="2324" width="1.42578125" style="502" customWidth="1"/>
    <col min="2325" max="2325" width="6.42578125" style="502" customWidth="1"/>
    <col min="2326" max="2326" width="3.140625" style="502" customWidth="1"/>
    <col min="2327" max="2328" width="16.42578125" style="502" customWidth="1"/>
    <col min="2329" max="2329" width="1.85546875" style="502" customWidth="1"/>
    <col min="2330" max="2330" width="4.42578125" style="502" customWidth="1"/>
    <col min="2331" max="2331" width="6.42578125" style="502" customWidth="1"/>
    <col min="2332" max="2332" width="5.85546875" style="502" customWidth="1"/>
    <col min="2333" max="2333" width="21.5703125" style="502" customWidth="1"/>
    <col min="2334" max="2334" width="20.42578125" style="502" customWidth="1"/>
    <col min="2335" max="2559" width="8.7109375" style="502"/>
    <col min="2560" max="2560" width="6.85546875" style="502" customWidth="1"/>
    <col min="2561" max="2561" width="5" style="502" customWidth="1"/>
    <col min="2562" max="2562" width="1.85546875" style="502" customWidth="1"/>
    <col min="2563" max="2563" width="8.7109375" style="502"/>
    <col min="2564" max="2564" width="10.140625" style="502" customWidth="1"/>
    <col min="2565" max="2565" width="1.85546875" style="502" customWidth="1"/>
    <col min="2566" max="2566" width="8.85546875" style="502" customWidth="1"/>
    <col min="2567" max="2567" width="8.140625" style="502" customWidth="1"/>
    <col min="2568" max="2568" width="2" style="502" customWidth="1"/>
    <col min="2569" max="2569" width="25.7109375" style="502" customWidth="1"/>
    <col min="2570" max="2570" width="4.140625" style="502" customWidth="1"/>
    <col min="2571" max="2571" width="2.140625" style="502" customWidth="1"/>
    <col min="2572" max="2572" width="3.42578125" style="502" customWidth="1"/>
    <col min="2573" max="2573" width="0" style="502" hidden="1" customWidth="1"/>
    <col min="2574" max="2574" width="3.85546875" style="502" customWidth="1"/>
    <col min="2575" max="2575" width="2" style="502" customWidth="1"/>
    <col min="2576" max="2576" width="3.42578125" style="502" customWidth="1"/>
    <col min="2577" max="2577" width="0" style="502" hidden="1" customWidth="1"/>
    <col min="2578" max="2578" width="2.42578125" style="502" customWidth="1"/>
    <col min="2579" max="2579" width="3.140625" style="502" customWidth="1"/>
    <col min="2580" max="2580" width="1.42578125" style="502" customWidth="1"/>
    <col min="2581" max="2581" width="6.42578125" style="502" customWidth="1"/>
    <col min="2582" max="2582" width="3.140625" style="502" customWidth="1"/>
    <col min="2583" max="2584" width="16.42578125" style="502" customWidth="1"/>
    <col min="2585" max="2585" width="1.85546875" style="502" customWidth="1"/>
    <col min="2586" max="2586" width="4.42578125" style="502" customWidth="1"/>
    <col min="2587" max="2587" width="6.42578125" style="502" customWidth="1"/>
    <col min="2588" max="2588" width="5.85546875" style="502" customWidth="1"/>
    <col min="2589" max="2589" width="21.5703125" style="502" customWidth="1"/>
    <col min="2590" max="2590" width="20.42578125" style="502" customWidth="1"/>
    <col min="2591" max="2815" width="8.7109375" style="502"/>
    <col min="2816" max="2816" width="6.85546875" style="502" customWidth="1"/>
    <col min="2817" max="2817" width="5" style="502" customWidth="1"/>
    <col min="2818" max="2818" width="1.85546875" style="502" customWidth="1"/>
    <col min="2819" max="2819" width="8.7109375" style="502"/>
    <col min="2820" max="2820" width="10.140625" style="502" customWidth="1"/>
    <col min="2821" max="2821" width="1.85546875" style="502" customWidth="1"/>
    <col min="2822" max="2822" width="8.85546875" style="502" customWidth="1"/>
    <col min="2823" max="2823" width="8.140625" style="502" customWidth="1"/>
    <col min="2824" max="2824" width="2" style="502" customWidth="1"/>
    <col min="2825" max="2825" width="25.7109375" style="502" customWidth="1"/>
    <col min="2826" max="2826" width="4.140625" style="502" customWidth="1"/>
    <col min="2827" max="2827" width="2.140625" style="502" customWidth="1"/>
    <col min="2828" max="2828" width="3.42578125" style="502" customWidth="1"/>
    <col min="2829" max="2829" width="0" style="502" hidden="1" customWidth="1"/>
    <col min="2830" max="2830" width="3.85546875" style="502" customWidth="1"/>
    <col min="2831" max="2831" width="2" style="502" customWidth="1"/>
    <col min="2832" max="2832" width="3.42578125" style="502" customWidth="1"/>
    <col min="2833" max="2833" width="0" style="502" hidden="1" customWidth="1"/>
    <col min="2834" max="2834" width="2.42578125" style="502" customWidth="1"/>
    <col min="2835" max="2835" width="3.140625" style="502" customWidth="1"/>
    <col min="2836" max="2836" width="1.42578125" style="502" customWidth="1"/>
    <col min="2837" max="2837" width="6.42578125" style="502" customWidth="1"/>
    <col min="2838" max="2838" width="3.140625" style="502" customWidth="1"/>
    <col min="2839" max="2840" width="16.42578125" style="502" customWidth="1"/>
    <col min="2841" max="2841" width="1.85546875" style="502" customWidth="1"/>
    <col min="2842" max="2842" width="4.42578125" style="502" customWidth="1"/>
    <col min="2843" max="2843" width="6.42578125" style="502" customWidth="1"/>
    <col min="2844" max="2844" width="5.85546875" style="502" customWidth="1"/>
    <col min="2845" max="2845" width="21.5703125" style="502" customWidth="1"/>
    <col min="2846" max="2846" width="20.42578125" style="502" customWidth="1"/>
    <col min="2847" max="3071" width="8.7109375" style="502"/>
    <col min="3072" max="3072" width="6.85546875" style="502" customWidth="1"/>
    <col min="3073" max="3073" width="5" style="502" customWidth="1"/>
    <col min="3074" max="3074" width="1.85546875" style="502" customWidth="1"/>
    <col min="3075" max="3075" width="8.7109375" style="502"/>
    <col min="3076" max="3076" width="10.140625" style="502" customWidth="1"/>
    <col min="3077" max="3077" width="1.85546875" style="502" customWidth="1"/>
    <col min="3078" max="3078" width="8.85546875" style="502" customWidth="1"/>
    <col min="3079" max="3079" width="8.140625" style="502" customWidth="1"/>
    <col min="3080" max="3080" width="2" style="502" customWidth="1"/>
    <col min="3081" max="3081" width="25.7109375" style="502" customWidth="1"/>
    <col min="3082" max="3082" width="4.140625" style="502" customWidth="1"/>
    <col min="3083" max="3083" width="2.140625" style="502" customWidth="1"/>
    <col min="3084" max="3084" width="3.42578125" style="502" customWidth="1"/>
    <col min="3085" max="3085" width="0" style="502" hidden="1" customWidth="1"/>
    <col min="3086" max="3086" width="3.85546875" style="502" customWidth="1"/>
    <col min="3087" max="3087" width="2" style="502" customWidth="1"/>
    <col min="3088" max="3088" width="3.42578125" style="502" customWidth="1"/>
    <col min="3089" max="3089" width="0" style="502" hidden="1" customWidth="1"/>
    <col min="3090" max="3090" width="2.42578125" style="502" customWidth="1"/>
    <col min="3091" max="3091" width="3.140625" style="502" customWidth="1"/>
    <col min="3092" max="3092" width="1.42578125" style="502" customWidth="1"/>
    <col min="3093" max="3093" width="6.42578125" style="502" customWidth="1"/>
    <col min="3094" max="3094" width="3.140625" style="502" customWidth="1"/>
    <col min="3095" max="3096" width="16.42578125" style="502" customWidth="1"/>
    <col min="3097" max="3097" width="1.85546875" style="502" customWidth="1"/>
    <col min="3098" max="3098" width="4.42578125" style="502" customWidth="1"/>
    <col min="3099" max="3099" width="6.42578125" style="502" customWidth="1"/>
    <col min="3100" max="3100" width="5.85546875" style="502" customWidth="1"/>
    <col min="3101" max="3101" width="21.5703125" style="502" customWidth="1"/>
    <col min="3102" max="3102" width="20.42578125" style="502" customWidth="1"/>
    <col min="3103" max="3327" width="8.7109375" style="502"/>
    <col min="3328" max="3328" width="6.85546875" style="502" customWidth="1"/>
    <col min="3329" max="3329" width="5" style="502" customWidth="1"/>
    <col min="3330" max="3330" width="1.85546875" style="502" customWidth="1"/>
    <col min="3331" max="3331" width="8.7109375" style="502"/>
    <col min="3332" max="3332" width="10.140625" style="502" customWidth="1"/>
    <col min="3333" max="3333" width="1.85546875" style="502" customWidth="1"/>
    <col min="3334" max="3334" width="8.85546875" style="502" customWidth="1"/>
    <col min="3335" max="3335" width="8.140625" style="502" customWidth="1"/>
    <col min="3336" max="3336" width="2" style="502" customWidth="1"/>
    <col min="3337" max="3337" width="25.7109375" style="502" customWidth="1"/>
    <col min="3338" max="3338" width="4.140625" style="502" customWidth="1"/>
    <col min="3339" max="3339" width="2.140625" style="502" customWidth="1"/>
    <col min="3340" max="3340" width="3.42578125" style="502" customWidth="1"/>
    <col min="3341" max="3341" width="0" style="502" hidden="1" customWidth="1"/>
    <col min="3342" max="3342" width="3.85546875" style="502" customWidth="1"/>
    <col min="3343" max="3343" width="2" style="502" customWidth="1"/>
    <col min="3344" max="3344" width="3.42578125" style="502" customWidth="1"/>
    <col min="3345" max="3345" width="0" style="502" hidden="1" customWidth="1"/>
    <col min="3346" max="3346" width="2.42578125" style="502" customWidth="1"/>
    <col min="3347" max="3347" width="3.140625" style="502" customWidth="1"/>
    <col min="3348" max="3348" width="1.42578125" style="502" customWidth="1"/>
    <col min="3349" max="3349" width="6.42578125" style="502" customWidth="1"/>
    <col min="3350" max="3350" width="3.140625" style="502" customWidth="1"/>
    <col min="3351" max="3352" width="16.42578125" style="502" customWidth="1"/>
    <col min="3353" max="3353" width="1.85546875" style="502" customWidth="1"/>
    <col min="3354" max="3354" width="4.42578125" style="502" customWidth="1"/>
    <col min="3355" max="3355" width="6.42578125" style="502" customWidth="1"/>
    <col min="3356" max="3356" width="5.85546875" style="502" customWidth="1"/>
    <col min="3357" max="3357" width="21.5703125" style="502" customWidth="1"/>
    <col min="3358" max="3358" width="20.42578125" style="502" customWidth="1"/>
    <col min="3359" max="3583" width="8.7109375" style="502"/>
    <col min="3584" max="3584" width="6.85546875" style="502" customWidth="1"/>
    <col min="3585" max="3585" width="5" style="502" customWidth="1"/>
    <col min="3586" max="3586" width="1.85546875" style="502" customWidth="1"/>
    <col min="3587" max="3587" width="8.7109375" style="502"/>
    <col min="3588" max="3588" width="10.140625" style="502" customWidth="1"/>
    <col min="3589" max="3589" width="1.85546875" style="502" customWidth="1"/>
    <col min="3590" max="3590" width="8.85546875" style="502" customWidth="1"/>
    <col min="3591" max="3591" width="8.140625" style="502" customWidth="1"/>
    <col min="3592" max="3592" width="2" style="502" customWidth="1"/>
    <col min="3593" max="3593" width="25.7109375" style="502" customWidth="1"/>
    <col min="3594" max="3594" width="4.140625" style="502" customWidth="1"/>
    <col min="3595" max="3595" width="2.140625" style="502" customWidth="1"/>
    <col min="3596" max="3596" width="3.42578125" style="502" customWidth="1"/>
    <col min="3597" max="3597" width="0" style="502" hidden="1" customWidth="1"/>
    <col min="3598" max="3598" width="3.85546875" style="502" customWidth="1"/>
    <col min="3599" max="3599" width="2" style="502" customWidth="1"/>
    <col min="3600" max="3600" width="3.42578125" style="502" customWidth="1"/>
    <col min="3601" max="3601" width="0" style="502" hidden="1" customWidth="1"/>
    <col min="3602" max="3602" width="2.42578125" style="502" customWidth="1"/>
    <col min="3603" max="3603" width="3.140625" style="502" customWidth="1"/>
    <col min="3604" max="3604" width="1.42578125" style="502" customWidth="1"/>
    <col min="3605" max="3605" width="6.42578125" style="502" customWidth="1"/>
    <col min="3606" max="3606" width="3.140625" style="502" customWidth="1"/>
    <col min="3607" max="3608" width="16.42578125" style="502" customWidth="1"/>
    <col min="3609" max="3609" width="1.85546875" style="502" customWidth="1"/>
    <col min="3610" max="3610" width="4.42578125" style="502" customWidth="1"/>
    <col min="3611" max="3611" width="6.42578125" style="502" customWidth="1"/>
    <col min="3612" max="3612" width="5.85546875" style="502" customWidth="1"/>
    <col min="3613" max="3613" width="21.5703125" style="502" customWidth="1"/>
    <col min="3614" max="3614" width="20.42578125" style="502" customWidth="1"/>
    <col min="3615" max="3839" width="8.7109375" style="502"/>
    <col min="3840" max="3840" width="6.85546875" style="502" customWidth="1"/>
    <col min="3841" max="3841" width="5" style="502" customWidth="1"/>
    <col min="3842" max="3842" width="1.85546875" style="502" customWidth="1"/>
    <col min="3843" max="3843" width="8.7109375" style="502"/>
    <col min="3844" max="3844" width="10.140625" style="502" customWidth="1"/>
    <col min="3845" max="3845" width="1.85546875" style="502" customWidth="1"/>
    <col min="3846" max="3846" width="8.85546875" style="502" customWidth="1"/>
    <col min="3847" max="3847" width="8.140625" style="502" customWidth="1"/>
    <col min="3848" max="3848" width="2" style="502" customWidth="1"/>
    <col min="3849" max="3849" width="25.7109375" style="502" customWidth="1"/>
    <col min="3850" max="3850" width="4.140625" style="502" customWidth="1"/>
    <col min="3851" max="3851" width="2.140625" style="502" customWidth="1"/>
    <col min="3852" max="3852" width="3.42578125" style="502" customWidth="1"/>
    <col min="3853" max="3853" width="0" style="502" hidden="1" customWidth="1"/>
    <col min="3854" max="3854" width="3.85546875" style="502" customWidth="1"/>
    <col min="3855" max="3855" width="2" style="502" customWidth="1"/>
    <col min="3856" max="3856" width="3.42578125" style="502" customWidth="1"/>
    <col min="3857" max="3857" width="0" style="502" hidden="1" customWidth="1"/>
    <col min="3858" max="3858" width="2.42578125" style="502" customWidth="1"/>
    <col min="3859" max="3859" width="3.140625" style="502" customWidth="1"/>
    <col min="3860" max="3860" width="1.42578125" style="502" customWidth="1"/>
    <col min="3861" max="3861" width="6.42578125" style="502" customWidth="1"/>
    <col min="3862" max="3862" width="3.140625" style="502" customWidth="1"/>
    <col min="3863" max="3864" width="16.42578125" style="502" customWidth="1"/>
    <col min="3865" max="3865" width="1.85546875" style="502" customWidth="1"/>
    <col min="3866" max="3866" width="4.42578125" style="502" customWidth="1"/>
    <col min="3867" max="3867" width="6.42578125" style="502" customWidth="1"/>
    <col min="3868" max="3868" width="5.85546875" style="502" customWidth="1"/>
    <col min="3869" max="3869" width="21.5703125" style="502" customWidth="1"/>
    <col min="3870" max="3870" width="20.42578125" style="502" customWidth="1"/>
    <col min="3871" max="4095" width="8.7109375" style="502"/>
    <col min="4096" max="4096" width="6.85546875" style="502" customWidth="1"/>
    <col min="4097" max="4097" width="5" style="502" customWidth="1"/>
    <col min="4098" max="4098" width="1.85546875" style="502" customWidth="1"/>
    <col min="4099" max="4099" width="8.7109375" style="502"/>
    <col min="4100" max="4100" width="10.140625" style="502" customWidth="1"/>
    <col min="4101" max="4101" width="1.85546875" style="502" customWidth="1"/>
    <col min="4102" max="4102" width="8.85546875" style="502" customWidth="1"/>
    <col min="4103" max="4103" width="8.140625" style="502" customWidth="1"/>
    <col min="4104" max="4104" width="2" style="502" customWidth="1"/>
    <col min="4105" max="4105" width="25.7109375" style="502" customWidth="1"/>
    <col min="4106" max="4106" width="4.140625" style="502" customWidth="1"/>
    <col min="4107" max="4107" width="2.140625" style="502" customWidth="1"/>
    <col min="4108" max="4108" width="3.42578125" style="502" customWidth="1"/>
    <col min="4109" max="4109" width="0" style="502" hidden="1" customWidth="1"/>
    <col min="4110" max="4110" width="3.85546875" style="502" customWidth="1"/>
    <col min="4111" max="4111" width="2" style="502" customWidth="1"/>
    <col min="4112" max="4112" width="3.42578125" style="502" customWidth="1"/>
    <col min="4113" max="4113" width="0" style="502" hidden="1" customWidth="1"/>
    <col min="4114" max="4114" width="2.42578125" style="502" customWidth="1"/>
    <col min="4115" max="4115" width="3.140625" style="502" customWidth="1"/>
    <col min="4116" max="4116" width="1.42578125" style="502" customWidth="1"/>
    <col min="4117" max="4117" width="6.42578125" style="502" customWidth="1"/>
    <col min="4118" max="4118" width="3.140625" style="502" customWidth="1"/>
    <col min="4119" max="4120" width="16.42578125" style="502" customWidth="1"/>
    <col min="4121" max="4121" width="1.85546875" style="502" customWidth="1"/>
    <col min="4122" max="4122" width="4.42578125" style="502" customWidth="1"/>
    <col min="4123" max="4123" width="6.42578125" style="502" customWidth="1"/>
    <col min="4124" max="4124" width="5.85546875" style="502" customWidth="1"/>
    <col min="4125" max="4125" width="21.5703125" style="502" customWidth="1"/>
    <col min="4126" max="4126" width="20.42578125" style="502" customWidth="1"/>
    <col min="4127" max="4351" width="8.7109375" style="502"/>
    <col min="4352" max="4352" width="6.85546875" style="502" customWidth="1"/>
    <col min="4353" max="4353" width="5" style="502" customWidth="1"/>
    <col min="4354" max="4354" width="1.85546875" style="502" customWidth="1"/>
    <col min="4355" max="4355" width="8.7109375" style="502"/>
    <col min="4356" max="4356" width="10.140625" style="502" customWidth="1"/>
    <col min="4357" max="4357" width="1.85546875" style="502" customWidth="1"/>
    <col min="4358" max="4358" width="8.85546875" style="502" customWidth="1"/>
    <col min="4359" max="4359" width="8.140625" style="502" customWidth="1"/>
    <col min="4360" max="4360" width="2" style="502" customWidth="1"/>
    <col min="4361" max="4361" width="25.7109375" style="502" customWidth="1"/>
    <col min="4362" max="4362" width="4.140625" style="502" customWidth="1"/>
    <col min="4363" max="4363" width="2.140625" style="502" customWidth="1"/>
    <col min="4364" max="4364" width="3.42578125" style="502" customWidth="1"/>
    <col min="4365" max="4365" width="0" style="502" hidden="1" customWidth="1"/>
    <col min="4366" max="4366" width="3.85546875" style="502" customWidth="1"/>
    <col min="4367" max="4367" width="2" style="502" customWidth="1"/>
    <col min="4368" max="4368" width="3.42578125" style="502" customWidth="1"/>
    <col min="4369" max="4369" width="0" style="502" hidden="1" customWidth="1"/>
    <col min="4370" max="4370" width="2.42578125" style="502" customWidth="1"/>
    <col min="4371" max="4371" width="3.140625" style="502" customWidth="1"/>
    <col min="4372" max="4372" width="1.42578125" style="502" customWidth="1"/>
    <col min="4373" max="4373" width="6.42578125" style="502" customWidth="1"/>
    <col min="4374" max="4374" width="3.140625" style="502" customWidth="1"/>
    <col min="4375" max="4376" width="16.42578125" style="502" customWidth="1"/>
    <col min="4377" max="4377" width="1.85546875" style="502" customWidth="1"/>
    <col min="4378" max="4378" width="4.42578125" style="502" customWidth="1"/>
    <col min="4379" max="4379" width="6.42578125" style="502" customWidth="1"/>
    <col min="4380" max="4380" width="5.85546875" style="502" customWidth="1"/>
    <col min="4381" max="4381" width="21.5703125" style="502" customWidth="1"/>
    <col min="4382" max="4382" width="20.42578125" style="502" customWidth="1"/>
    <col min="4383" max="4607" width="8.7109375" style="502"/>
    <col min="4608" max="4608" width="6.85546875" style="502" customWidth="1"/>
    <col min="4609" max="4609" width="5" style="502" customWidth="1"/>
    <col min="4610" max="4610" width="1.85546875" style="502" customWidth="1"/>
    <col min="4611" max="4611" width="8.7109375" style="502"/>
    <col min="4612" max="4612" width="10.140625" style="502" customWidth="1"/>
    <col min="4613" max="4613" width="1.85546875" style="502" customWidth="1"/>
    <col min="4614" max="4614" width="8.85546875" style="502" customWidth="1"/>
    <col min="4615" max="4615" width="8.140625" style="502" customWidth="1"/>
    <col min="4616" max="4616" width="2" style="502" customWidth="1"/>
    <col min="4617" max="4617" width="25.7109375" style="502" customWidth="1"/>
    <col min="4618" max="4618" width="4.140625" style="502" customWidth="1"/>
    <col min="4619" max="4619" width="2.140625" style="502" customWidth="1"/>
    <col min="4620" max="4620" width="3.42578125" style="502" customWidth="1"/>
    <col min="4621" max="4621" width="0" style="502" hidden="1" customWidth="1"/>
    <col min="4622" max="4622" width="3.85546875" style="502" customWidth="1"/>
    <col min="4623" max="4623" width="2" style="502" customWidth="1"/>
    <col min="4624" max="4624" width="3.42578125" style="502" customWidth="1"/>
    <col min="4625" max="4625" width="0" style="502" hidden="1" customWidth="1"/>
    <col min="4626" max="4626" width="2.42578125" style="502" customWidth="1"/>
    <col min="4627" max="4627" width="3.140625" style="502" customWidth="1"/>
    <col min="4628" max="4628" width="1.42578125" style="502" customWidth="1"/>
    <col min="4629" max="4629" width="6.42578125" style="502" customWidth="1"/>
    <col min="4630" max="4630" width="3.140625" style="502" customWidth="1"/>
    <col min="4631" max="4632" width="16.42578125" style="502" customWidth="1"/>
    <col min="4633" max="4633" width="1.85546875" style="502" customWidth="1"/>
    <col min="4634" max="4634" width="4.42578125" style="502" customWidth="1"/>
    <col min="4635" max="4635" width="6.42578125" style="502" customWidth="1"/>
    <col min="4636" max="4636" width="5.85546875" style="502" customWidth="1"/>
    <col min="4637" max="4637" width="21.5703125" style="502" customWidth="1"/>
    <col min="4638" max="4638" width="20.42578125" style="502" customWidth="1"/>
    <col min="4639" max="4863" width="8.7109375" style="502"/>
    <col min="4864" max="4864" width="6.85546875" style="502" customWidth="1"/>
    <col min="4865" max="4865" width="5" style="502" customWidth="1"/>
    <col min="4866" max="4866" width="1.85546875" style="502" customWidth="1"/>
    <col min="4867" max="4867" width="8.7109375" style="502"/>
    <col min="4868" max="4868" width="10.140625" style="502" customWidth="1"/>
    <col min="4869" max="4869" width="1.85546875" style="502" customWidth="1"/>
    <col min="4870" max="4870" width="8.85546875" style="502" customWidth="1"/>
    <col min="4871" max="4871" width="8.140625" style="502" customWidth="1"/>
    <col min="4872" max="4872" width="2" style="502" customWidth="1"/>
    <col min="4873" max="4873" width="25.7109375" style="502" customWidth="1"/>
    <col min="4874" max="4874" width="4.140625" style="502" customWidth="1"/>
    <col min="4875" max="4875" width="2.140625" style="502" customWidth="1"/>
    <col min="4876" max="4876" width="3.42578125" style="502" customWidth="1"/>
    <col min="4877" max="4877" width="0" style="502" hidden="1" customWidth="1"/>
    <col min="4878" max="4878" width="3.85546875" style="502" customWidth="1"/>
    <col min="4879" max="4879" width="2" style="502" customWidth="1"/>
    <col min="4880" max="4880" width="3.42578125" style="502" customWidth="1"/>
    <col min="4881" max="4881" width="0" style="502" hidden="1" customWidth="1"/>
    <col min="4882" max="4882" width="2.42578125" style="502" customWidth="1"/>
    <col min="4883" max="4883" width="3.140625" style="502" customWidth="1"/>
    <col min="4884" max="4884" width="1.42578125" style="502" customWidth="1"/>
    <col min="4885" max="4885" width="6.42578125" style="502" customWidth="1"/>
    <col min="4886" max="4886" width="3.140625" style="502" customWidth="1"/>
    <col min="4887" max="4888" width="16.42578125" style="502" customWidth="1"/>
    <col min="4889" max="4889" width="1.85546875" style="502" customWidth="1"/>
    <col min="4890" max="4890" width="4.42578125" style="502" customWidth="1"/>
    <col min="4891" max="4891" width="6.42578125" style="502" customWidth="1"/>
    <col min="4892" max="4892" width="5.85546875" style="502" customWidth="1"/>
    <col min="4893" max="4893" width="21.5703125" style="502" customWidth="1"/>
    <col min="4894" max="4894" width="20.42578125" style="502" customWidth="1"/>
    <col min="4895" max="5119" width="8.7109375" style="502"/>
    <col min="5120" max="5120" width="6.85546875" style="502" customWidth="1"/>
    <col min="5121" max="5121" width="5" style="502" customWidth="1"/>
    <col min="5122" max="5122" width="1.85546875" style="502" customWidth="1"/>
    <col min="5123" max="5123" width="8.7109375" style="502"/>
    <col min="5124" max="5124" width="10.140625" style="502" customWidth="1"/>
    <col min="5125" max="5125" width="1.85546875" style="502" customWidth="1"/>
    <col min="5126" max="5126" width="8.85546875" style="502" customWidth="1"/>
    <col min="5127" max="5127" width="8.140625" style="502" customWidth="1"/>
    <col min="5128" max="5128" width="2" style="502" customWidth="1"/>
    <col min="5129" max="5129" width="25.7109375" style="502" customWidth="1"/>
    <col min="5130" max="5130" width="4.140625" style="502" customWidth="1"/>
    <col min="5131" max="5131" width="2.140625" style="502" customWidth="1"/>
    <col min="5132" max="5132" width="3.42578125" style="502" customWidth="1"/>
    <col min="5133" max="5133" width="0" style="502" hidden="1" customWidth="1"/>
    <col min="5134" max="5134" width="3.85546875" style="502" customWidth="1"/>
    <col min="5135" max="5135" width="2" style="502" customWidth="1"/>
    <col min="5136" max="5136" width="3.42578125" style="502" customWidth="1"/>
    <col min="5137" max="5137" width="0" style="502" hidden="1" customWidth="1"/>
    <col min="5138" max="5138" width="2.42578125" style="502" customWidth="1"/>
    <col min="5139" max="5139" width="3.140625" style="502" customWidth="1"/>
    <col min="5140" max="5140" width="1.42578125" style="502" customWidth="1"/>
    <col min="5141" max="5141" width="6.42578125" style="502" customWidth="1"/>
    <col min="5142" max="5142" width="3.140625" style="502" customWidth="1"/>
    <col min="5143" max="5144" width="16.42578125" style="502" customWidth="1"/>
    <col min="5145" max="5145" width="1.85546875" style="502" customWidth="1"/>
    <col min="5146" max="5146" width="4.42578125" style="502" customWidth="1"/>
    <col min="5147" max="5147" width="6.42578125" style="502" customWidth="1"/>
    <col min="5148" max="5148" width="5.85546875" style="502" customWidth="1"/>
    <col min="5149" max="5149" width="21.5703125" style="502" customWidth="1"/>
    <col min="5150" max="5150" width="20.42578125" style="502" customWidth="1"/>
    <col min="5151" max="5375" width="8.7109375" style="502"/>
    <col min="5376" max="5376" width="6.85546875" style="502" customWidth="1"/>
    <col min="5377" max="5377" width="5" style="502" customWidth="1"/>
    <col min="5378" max="5378" width="1.85546875" style="502" customWidth="1"/>
    <col min="5379" max="5379" width="8.7109375" style="502"/>
    <col min="5380" max="5380" width="10.140625" style="502" customWidth="1"/>
    <col min="5381" max="5381" width="1.85546875" style="502" customWidth="1"/>
    <col min="5382" max="5382" width="8.85546875" style="502" customWidth="1"/>
    <col min="5383" max="5383" width="8.140625" style="502" customWidth="1"/>
    <col min="5384" max="5384" width="2" style="502" customWidth="1"/>
    <col min="5385" max="5385" width="25.7109375" style="502" customWidth="1"/>
    <col min="5386" max="5386" width="4.140625" style="502" customWidth="1"/>
    <col min="5387" max="5387" width="2.140625" style="502" customWidth="1"/>
    <col min="5388" max="5388" width="3.42578125" style="502" customWidth="1"/>
    <col min="5389" max="5389" width="0" style="502" hidden="1" customWidth="1"/>
    <col min="5390" max="5390" width="3.85546875" style="502" customWidth="1"/>
    <col min="5391" max="5391" width="2" style="502" customWidth="1"/>
    <col min="5392" max="5392" width="3.42578125" style="502" customWidth="1"/>
    <col min="5393" max="5393" width="0" style="502" hidden="1" customWidth="1"/>
    <col min="5394" max="5394" width="2.42578125" style="502" customWidth="1"/>
    <col min="5395" max="5395" width="3.140625" style="502" customWidth="1"/>
    <col min="5396" max="5396" width="1.42578125" style="502" customWidth="1"/>
    <col min="5397" max="5397" width="6.42578125" style="502" customWidth="1"/>
    <col min="5398" max="5398" width="3.140625" style="502" customWidth="1"/>
    <col min="5399" max="5400" width="16.42578125" style="502" customWidth="1"/>
    <col min="5401" max="5401" width="1.85546875" style="502" customWidth="1"/>
    <col min="5402" max="5402" width="4.42578125" style="502" customWidth="1"/>
    <col min="5403" max="5403" width="6.42578125" style="502" customWidth="1"/>
    <col min="5404" max="5404" width="5.85546875" style="502" customWidth="1"/>
    <col min="5405" max="5405" width="21.5703125" style="502" customWidth="1"/>
    <col min="5406" max="5406" width="20.42578125" style="502" customWidth="1"/>
    <col min="5407" max="5631" width="8.7109375" style="502"/>
    <col min="5632" max="5632" width="6.85546875" style="502" customWidth="1"/>
    <col min="5633" max="5633" width="5" style="502" customWidth="1"/>
    <col min="5634" max="5634" width="1.85546875" style="502" customWidth="1"/>
    <col min="5635" max="5635" width="8.7109375" style="502"/>
    <col min="5636" max="5636" width="10.140625" style="502" customWidth="1"/>
    <col min="5637" max="5637" width="1.85546875" style="502" customWidth="1"/>
    <col min="5638" max="5638" width="8.85546875" style="502" customWidth="1"/>
    <col min="5639" max="5639" width="8.140625" style="502" customWidth="1"/>
    <col min="5640" max="5640" width="2" style="502" customWidth="1"/>
    <col min="5641" max="5641" width="25.7109375" style="502" customWidth="1"/>
    <col min="5642" max="5642" width="4.140625" style="502" customWidth="1"/>
    <col min="5643" max="5643" width="2.140625" style="502" customWidth="1"/>
    <col min="5644" max="5644" width="3.42578125" style="502" customWidth="1"/>
    <col min="5645" max="5645" width="0" style="502" hidden="1" customWidth="1"/>
    <col min="5646" max="5646" width="3.85546875" style="502" customWidth="1"/>
    <col min="5647" max="5647" width="2" style="502" customWidth="1"/>
    <col min="5648" max="5648" width="3.42578125" style="502" customWidth="1"/>
    <col min="5649" max="5649" width="0" style="502" hidden="1" customWidth="1"/>
    <col min="5650" max="5650" width="2.42578125" style="502" customWidth="1"/>
    <col min="5651" max="5651" width="3.140625" style="502" customWidth="1"/>
    <col min="5652" max="5652" width="1.42578125" style="502" customWidth="1"/>
    <col min="5653" max="5653" width="6.42578125" style="502" customWidth="1"/>
    <col min="5654" max="5654" width="3.140625" style="502" customWidth="1"/>
    <col min="5655" max="5656" width="16.42578125" style="502" customWidth="1"/>
    <col min="5657" max="5657" width="1.85546875" style="502" customWidth="1"/>
    <col min="5658" max="5658" width="4.42578125" style="502" customWidth="1"/>
    <col min="5659" max="5659" width="6.42578125" style="502" customWidth="1"/>
    <col min="5660" max="5660" width="5.85546875" style="502" customWidth="1"/>
    <col min="5661" max="5661" width="21.5703125" style="502" customWidth="1"/>
    <col min="5662" max="5662" width="20.42578125" style="502" customWidth="1"/>
    <col min="5663" max="5887" width="8.7109375" style="502"/>
    <col min="5888" max="5888" width="6.85546875" style="502" customWidth="1"/>
    <col min="5889" max="5889" width="5" style="502" customWidth="1"/>
    <col min="5890" max="5890" width="1.85546875" style="502" customWidth="1"/>
    <col min="5891" max="5891" width="8.7109375" style="502"/>
    <col min="5892" max="5892" width="10.140625" style="502" customWidth="1"/>
    <col min="5893" max="5893" width="1.85546875" style="502" customWidth="1"/>
    <col min="5894" max="5894" width="8.85546875" style="502" customWidth="1"/>
    <col min="5895" max="5895" width="8.140625" style="502" customWidth="1"/>
    <col min="5896" max="5896" width="2" style="502" customWidth="1"/>
    <col min="5897" max="5897" width="25.7109375" style="502" customWidth="1"/>
    <col min="5898" max="5898" width="4.140625" style="502" customWidth="1"/>
    <col min="5899" max="5899" width="2.140625" style="502" customWidth="1"/>
    <col min="5900" max="5900" width="3.42578125" style="502" customWidth="1"/>
    <col min="5901" max="5901" width="0" style="502" hidden="1" customWidth="1"/>
    <col min="5902" max="5902" width="3.85546875" style="502" customWidth="1"/>
    <col min="5903" max="5903" width="2" style="502" customWidth="1"/>
    <col min="5904" max="5904" width="3.42578125" style="502" customWidth="1"/>
    <col min="5905" max="5905" width="0" style="502" hidden="1" customWidth="1"/>
    <col min="5906" max="5906" width="2.42578125" style="502" customWidth="1"/>
    <col min="5907" max="5907" width="3.140625" style="502" customWidth="1"/>
    <col min="5908" max="5908" width="1.42578125" style="502" customWidth="1"/>
    <col min="5909" max="5909" width="6.42578125" style="502" customWidth="1"/>
    <col min="5910" max="5910" width="3.140625" style="502" customWidth="1"/>
    <col min="5911" max="5912" width="16.42578125" style="502" customWidth="1"/>
    <col min="5913" max="5913" width="1.85546875" style="502" customWidth="1"/>
    <col min="5914" max="5914" width="4.42578125" style="502" customWidth="1"/>
    <col min="5915" max="5915" width="6.42578125" style="502" customWidth="1"/>
    <col min="5916" max="5916" width="5.85546875" style="502" customWidth="1"/>
    <col min="5917" max="5917" width="21.5703125" style="502" customWidth="1"/>
    <col min="5918" max="5918" width="20.42578125" style="502" customWidth="1"/>
    <col min="5919" max="6143" width="8.7109375" style="502"/>
    <col min="6144" max="6144" width="6.85546875" style="502" customWidth="1"/>
    <col min="6145" max="6145" width="5" style="502" customWidth="1"/>
    <col min="6146" max="6146" width="1.85546875" style="502" customWidth="1"/>
    <col min="6147" max="6147" width="8.7109375" style="502"/>
    <col min="6148" max="6148" width="10.140625" style="502" customWidth="1"/>
    <col min="6149" max="6149" width="1.85546875" style="502" customWidth="1"/>
    <col min="6150" max="6150" width="8.85546875" style="502" customWidth="1"/>
    <col min="6151" max="6151" width="8.140625" style="502" customWidth="1"/>
    <col min="6152" max="6152" width="2" style="502" customWidth="1"/>
    <col min="6153" max="6153" width="25.7109375" style="502" customWidth="1"/>
    <col min="6154" max="6154" width="4.140625" style="502" customWidth="1"/>
    <col min="6155" max="6155" width="2.140625" style="502" customWidth="1"/>
    <col min="6156" max="6156" width="3.42578125" style="502" customWidth="1"/>
    <col min="6157" max="6157" width="0" style="502" hidden="1" customWidth="1"/>
    <col min="6158" max="6158" width="3.85546875" style="502" customWidth="1"/>
    <col min="6159" max="6159" width="2" style="502" customWidth="1"/>
    <col min="6160" max="6160" width="3.42578125" style="502" customWidth="1"/>
    <col min="6161" max="6161" width="0" style="502" hidden="1" customWidth="1"/>
    <col min="6162" max="6162" width="2.42578125" style="502" customWidth="1"/>
    <col min="6163" max="6163" width="3.140625" style="502" customWidth="1"/>
    <col min="6164" max="6164" width="1.42578125" style="502" customWidth="1"/>
    <col min="6165" max="6165" width="6.42578125" style="502" customWidth="1"/>
    <col min="6166" max="6166" width="3.140625" style="502" customWidth="1"/>
    <col min="6167" max="6168" width="16.42578125" style="502" customWidth="1"/>
    <col min="6169" max="6169" width="1.85546875" style="502" customWidth="1"/>
    <col min="6170" max="6170" width="4.42578125" style="502" customWidth="1"/>
    <col min="6171" max="6171" width="6.42578125" style="502" customWidth="1"/>
    <col min="6172" max="6172" width="5.85546875" style="502" customWidth="1"/>
    <col min="6173" max="6173" width="21.5703125" style="502" customWidth="1"/>
    <col min="6174" max="6174" width="20.42578125" style="502" customWidth="1"/>
    <col min="6175" max="6399" width="8.7109375" style="502"/>
    <col min="6400" max="6400" width="6.85546875" style="502" customWidth="1"/>
    <col min="6401" max="6401" width="5" style="502" customWidth="1"/>
    <col min="6402" max="6402" width="1.85546875" style="502" customWidth="1"/>
    <col min="6403" max="6403" width="8.7109375" style="502"/>
    <col min="6404" max="6404" width="10.140625" style="502" customWidth="1"/>
    <col min="6405" max="6405" width="1.85546875" style="502" customWidth="1"/>
    <col min="6406" max="6406" width="8.85546875" style="502" customWidth="1"/>
    <col min="6407" max="6407" width="8.140625" style="502" customWidth="1"/>
    <col min="6408" max="6408" width="2" style="502" customWidth="1"/>
    <col min="6409" max="6409" width="25.7109375" style="502" customWidth="1"/>
    <col min="6410" max="6410" width="4.140625" style="502" customWidth="1"/>
    <col min="6411" max="6411" width="2.140625" style="502" customWidth="1"/>
    <col min="6412" max="6412" width="3.42578125" style="502" customWidth="1"/>
    <col min="6413" max="6413" width="0" style="502" hidden="1" customWidth="1"/>
    <col min="6414" max="6414" width="3.85546875" style="502" customWidth="1"/>
    <col min="6415" max="6415" width="2" style="502" customWidth="1"/>
    <col min="6416" max="6416" width="3.42578125" style="502" customWidth="1"/>
    <col min="6417" max="6417" width="0" style="502" hidden="1" customWidth="1"/>
    <col min="6418" max="6418" width="2.42578125" style="502" customWidth="1"/>
    <col min="6419" max="6419" width="3.140625" style="502" customWidth="1"/>
    <col min="6420" max="6420" width="1.42578125" style="502" customWidth="1"/>
    <col min="6421" max="6421" width="6.42578125" style="502" customWidth="1"/>
    <col min="6422" max="6422" width="3.140625" style="502" customWidth="1"/>
    <col min="6423" max="6424" width="16.42578125" style="502" customWidth="1"/>
    <col min="6425" max="6425" width="1.85546875" style="502" customWidth="1"/>
    <col min="6426" max="6426" width="4.42578125" style="502" customWidth="1"/>
    <col min="6427" max="6427" width="6.42578125" style="502" customWidth="1"/>
    <col min="6428" max="6428" width="5.85546875" style="502" customWidth="1"/>
    <col min="6429" max="6429" width="21.5703125" style="502" customWidth="1"/>
    <col min="6430" max="6430" width="20.42578125" style="502" customWidth="1"/>
    <col min="6431" max="6655" width="8.7109375" style="502"/>
    <col min="6656" max="6656" width="6.85546875" style="502" customWidth="1"/>
    <col min="6657" max="6657" width="5" style="502" customWidth="1"/>
    <col min="6658" max="6658" width="1.85546875" style="502" customWidth="1"/>
    <col min="6659" max="6659" width="8.7109375" style="502"/>
    <col min="6660" max="6660" width="10.140625" style="502" customWidth="1"/>
    <col min="6661" max="6661" width="1.85546875" style="502" customWidth="1"/>
    <col min="6662" max="6662" width="8.85546875" style="502" customWidth="1"/>
    <col min="6663" max="6663" width="8.140625" style="502" customWidth="1"/>
    <col min="6664" max="6664" width="2" style="502" customWidth="1"/>
    <col min="6665" max="6665" width="25.7109375" style="502" customWidth="1"/>
    <col min="6666" max="6666" width="4.140625" style="502" customWidth="1"/>
    <col min="6667" max="6667" width="2.140625" style="502" customWidth="1"/>
    <col min="6668" max="6668" width="3.42578125" style="502" customWidth="1"/>
    <col min="6669" max="6669" width="0" style="502" hidden="1" customWidth="1"/>
    <col min="6670" max="6670" width="3.85546875" style="502" customWidth="1"/>
    <col min="6671" max="6671" width="2" style="502" customWidth="1"/>
    <col min="6672" max="6672" width="3.42578125" style="502" customWidth="1"/>
    <col min="6673" max="6673" width="0" style="502" hidden="1" customWidth="1"/>
    <col min="6674" max="6674" width="2.42578125" style="502" customWidth="1"/>
    <col min="6675" max="6675" width="3.140625" style="502" customWidth="1"/>
    <col min="6676" max="6676" width="1.42578125" style="502" customWidth="1"/>
    <col min="6677" max="6677" width="6.42578125" style="502" customWidth="1"/>
    <col min="6678" max="6678" width="3.140625" style="502" customWidth="1"/>
    <col min="6679" max="6680" width="16.42578125" style="502" customWidth="1"/>
    <col min="6681" max="6681" width="1.85546875" style="502" customWidth="1"/>
    <col min="6682" max="6682" width="4.42578125" style="502" customWidth="1"/>
    <col min="6683" max="6683" width="6.42578125" style="502" customWidth="1"/>
    <col min="6684" max="6684" width="5.85546875" style="502" customWidth="1"/>
    <col min="6685" max="6685" width="21.5703125" style="502" customWidth="1"/>
    <col min="6686" max="6686" width="20.42578125" style="502" customWidth="1"/>
    <col min="6687" max="6911" width="8.7109375" style="502"/>
    <col min="6912" max="6912" width="6.85546875" style="502" customWidth="1"/>
    <col min="6913" max="6913" width="5" style="502" customWidth="1"/>
    <col min="6914" max="6914" width="1.85546875" style="502" customWidth="1"/>
    <col min="6915" max="6915" width="8.7109375" style="502"/>
    <col min="6916" max="6916" width="10.140625" style="502" customWidth="1"/>
    <col min="6917" max="6917" width="1.85546875" style="502" customWidth="1"/>
    <col min="6918" max="6918" width="8.85546875" style="502" customWidth="1"/>
    <col min="6919" max="6919" width="8.140625" style="502" customWidth="1"/>
    <col min="6920" max="6920" width="2" style="502" customWidth="1"/>
    <col min="6921" max="6921" width="25.7109375" style="502" customWidth="1"/>
    <col min="6922" max="6922" width="4.140625" style="502" customWidth="1"/>
    <col min="6923" max="6923" width="2.140625" style="502" customWidth="1"/>
    <col min="6924" max="6924" width="3.42578125" style="502" customWidth="1"/>
    <col min="6925" max="6925" width="0" style="502" hidden="1" customWidth="1"/>
    <col min="6926" max="6926" width="3.85546875" style="502" customWidth="1"/>
    <col min="6927" max="6927" width="2" style="502" customWidth="1"/>
    <col min="6928" max="6928" width="3.42578125" style="502" customWidth="1"/>
    <col min="6929" max="6929" width="0" style="502" hidden="1" customWidth="1"/>
    <col min="6930" max="6930" width="2.42578125" style="502" customWidth="1"/>
    <col min="6931" max="6931" width="3.140625" style="502" customWidth="1"/>
    <col min="6932" max="6932" width="1.42578125" style="502" customWidth="1"/>
    <col min="6933" max="6933" width="6.42578125" style="502" customWidth="1"/>
    <col min="6934" max="6934" width="3.140625" style="502" customWidth="1"/>
    <col min="6935" max="6936" width="16.42578125" style="502" customWidth="1"/>
    <col min="6937" max="6937" width="1.85546875" style="502" customWidth="1"/>
    <col min="6938" max="6938" width="4.42578125" style="502" customWidth="1"/>
    <col min="6939" max="6939" width="6.42578125" style="502" customWidth="1"/>
    <col min="6940" max="6940" width="5.85546875" style="502" customWidth="1"/>
    <col min="6941" max="6941" width="21.5703125" style="502" customWidth="1"/>
    <col min="6942" max="6942" width="20.42578125" style="502" customWidth="1"/>
    <col min="6943" max="7167" width="8.7109375" style="502"/>
    <col min="7168" max="7168" width="6.85546875" style="502" customWidth="1"/>
    <col min="7169" max="7169" width="5" style="502" customWidth="1"/>
    <col min="7170" max="7170" width="1.85546875" style="502" customWidth="1"/>
    <col min="7171" max="7171" width="8.7109375" style="502"/>
    <col min="7172" max="7172" width="10.140625" style="502" customWidth="1"/>
    <col min="7173" max="7173" width="1.85546875" style="502" customWidth="1"/>
    <col min="7174" max="7174" width="8.85546875" style="502" customWidth="1"/>
    <col min="7175" max="7175" width="8.140625" style="502" customWidth="1"/>
    <col min="7176" max="7176" width="2" style="502" customWidth="1"/>
    <col min="7177" max="7177" width="25.7109375" style="502" customWidth="1"/>
    <col min="7178" max="7178" width="4.140625" style="502" customWidth="1"/>
    <col min="7179" max="7179" width="2.140625" style="502" customWidth="1"/>
    <col min="7180" max="7180" width="3.42578125" style="502" customWidth="1"/>
    <col min="7181" max="7181" width="0" style="502" hidden="1" customWidth="1"/>
    <col min="7182" max="7182" width="3.85546875" style="502" customWidth="1"/>
    <col min="7183" max="7183" width="2" style="502" customWidth="1"/>
    <col min="7184" max="7184" width="3.42578125" style="502" customWidth="1"/>
    <col min="7185" max="7185" width="0" style="502" hidden="1" customWidth="1"/>
    <col min="7186" max="7186" width="2.42578125" style="502" customWidth="1"/>
    <col min="7187" max="7187" width="3.140625" style="502" customWidth="1"/>
    <col min="7188" max="7188" width="1.42578125" style="502" customWidth="1"/>
    <col min="7189" max="7189" width="6.42578125" style="502" customWidth="1"/>
    <col min="7190" max="7190" width="3.140625" style="502" customWidth="1"/>
    <col min="7191" max="7192" width="16.42578125" style="502" customWidth="1"/>
    <col min="7193" max="7193" width="1.85546875" style="502" customWidth="1"/>
    <col min="7194" max="7194" width="4.42578125" style="502" customWidth="1"/>
    <col min="7195" max="7195" width="6.42578125" style="502" customWidth="1"/>
    <col min="7196" max="7196" width="5.85546875" style="502" customWidth="1"/>
    <col min="7197" max="7197" width="21.5703125" style="502" customWidth="1"/>
    <col min="7198" max="7198" width="20.42578125" style="502" customWidth="1"/>
    <col min="7199" max="7423" width="8.7109375" style="502"/>
    <col min="7424" max="7424" width="6.85546875" style="502" customWidth="1"/>
    <col min="7425" max="7425" width="5" style="502" customWidth="1"/>
    <col min="7426" max="7426" width="1.85546875" style="502" customWidth="1"/>
    <col min="7427" max="7427" width="8.7109375" style="502"/>
    <col min="7428" max="7428" width="10.140625" style="502" customWidth="1"/>
    <col min="7429" max="7429" width="1.85546875" style="502" customWidth="1"/>
    <col min="7430" max="7430" width="8.85546875" style="502" customWidth="1"/>
    <col min="7431" max="7431" width="8.140625" style="502" customWidth="1"/>
    <col min="7432" max="7432" width="2" style="502" customWidth="1"/>
    <col min="7433" max="7433" width="25.7109375" style="502" customWidth="1"/>
    <col min="7434" max="7434" width="4.140625" style="502" customWidth="1"/>
    <col min="7435" max="7435" width="2.140625" style="502" customWidth="1"/>
    <col min="7436" max="7436" width="3.42578125" style="502" customWidth="1"/>
    <col min="7437" max="7437" width="0" style="502" hidden="1" customWidth="1"/>
    <col min="7438" max="7438" width="3.85546875" style="502" customWidth="1"/>
    <col min="7439" max="7439" width="2" style="502" customWidth="1"/>
    <col min="7440" max="7440" width="3.42578125" style="502" customWidth="1"/>
    <col min="7441" max="7441" width="0" style="502" hidden="1" customWidth="1"/>
    <col min="7442" max="7442" width="2.42578125" style="502" customWidth="1"/>
    <col min="7443" max="7443" width="3.140625" style="502" customWidth="1"/>
    <col min="7444" max="7444" width="1.42578125" style="502" customWidth="1"/>
    <col min="7445" max="7445" width="6.42578125" style="502" customWidth="1"/>
    <col min="7446" max="7446" width="3.140625" style="502" customWidth="1"/>
    <col min="7447" max="7448" width="16.42578125" style="502" customWidth="1"/>
    <col min="7449" max="7449" width="1.85546875" style="502" customWidth="1"/>
    <col min="7450" max="7450" width="4.42578125" style="502" customWidth="1"/>
    <col min="7451" max="7451" width="6.42578125" style="502" customWidth="1"/>
    <col min="7452" max="7452" width="5.85546875" style="502" customWidth="1"/>
    <col min="7453" max="7453" width="21.5703125" style="502" customWidth="1"/>
    <col min="7454" max="7454" width="20.42578125" style="502" customWidth="1"/>
    <col min="7455" max="7679" width="8.7109375" style="502"/>
    <col min="7680" max="7680" width="6.85546875" style="502" customWidth="1"/>
    <col min="7681" max="7681" width="5" style="502" customWidth="1"/>
    <col min="7682" max="7682" width="1.85546875" style="502" customWidth="1"/>
    <col min="7683" max="7683" width="8.7109375" style="502"/>
    <col min="7684" max="7684" width="10.140625" style="502" customWidth="1"/>
    <col min="7685" max="7685" width="1.85546875" style="502" customWidth="1"/>
    <col min="7686" max="7686" width="8.85546875" style="502" customWidth="1"/>
    <col min="7687" max="7687" width="8.140625" style="502" customWidth="1"/>
    <col min="7688" max="7688" width="2" style="502" customWidth="1"/>
    <col min="7689" max="7689" width="25.7109375" style="502" customWidth="1"/>
    <col min="7690" max="7690" width="4.140625" style="502" customWidth="1"/>
    <col min="7691" max="7691" width="2.140625" style="502" customWidth="1"/>
    <col min="7692" max="7692" width="3.42578125" style="502" customWidth="1"/>
    <col min="7693" max="7693" width="0" style="502" hidden="1" customWidth="1"/>
    <col min="7694" max="7694" width="3.85546875" style="502" customWidth="1"/>
    <col min="7695" max="7695" width="2" style="502" customWidth="1"/>
    <col min="7696" max="7696" width="3.42578125" style="502" customWidth="1"/>
    <col min="7697" max="7697" width="0" style="502" hidden="1" customWidth="1"/>
    <col min="7698" max="7698" width="2.42578125" style="502" customWidth="1"/>
    <col min="7699" max="7699" width="3.140625" style="502" customWidth="1"/>
    <col min="7700" max="7700" width="1.42578125" style="502" customWidth="1"/>
    <col min="7701" max="7701" width="6.42578125" style="502" customWidth="1"/>
    <col min="7702" max="7702" width="3.140625" style="502" customWidth="1"/>
    <col min="7703" max="7704" width="16.42578125" style="502" customWidth="1"/>
    <col min="7705" max="7705" width="1.85546875" style="502" customWidth="1"/>
    <col min="7706" max="7706" width="4.42578125" style="502" customWidth="1"/>
    <col min="7707" max="7707" width="6.42578125" style="502" customWidth="1"/>
    <col min="7708" max="7708" width="5.85546875" style="502" customWidth="1"/>
    <col min="7709" max="7709" width="21.5703125" style="502" customWidth="1"/>
    <col min="7710" max="7710" width="20.42578125" style="502" customWidth="1"/>
    <col min="7711" max="7935" width="8.7109375" style="502"/>
    <col min="7936" max="7936" width="6.85546875" style="502" customWidth="1"/>
    <col min="7937" max="7937" width="5" style="502" customWidth="1"/>
    <col min="7938" max="7938" width="1.85546875" style="502" customWidth="1"/>
    <col min="7939" max="7939" width="8.7109375" style="502"/>
    <col min="7940" max="7940" width="10.140625" style="502" customWidth="1"/>
    <col min="7941" max="7941" width="1.85546875" style="502" customWidth="1"/>
    <col min="7942" max="7942" width="8.85546875" style="502" customWidth="1"/>
    <col min="7943" max="7943" width="8.140625" style="502" customWidth="1"/>
    <col min="7944" max="7944" width="2" style="502" customWidth="1"/>
    <col min="7945" max="7945" width="25.7109375" style="502" customWidth="1"/>
    <col min="7946" max="7946" width="4.140625" style="502" customWidth="1"/>
    <col min="7947" max="7947" width="2.140625" style="502" customWidth="1"/>
    <col min="7948" max="7948" width="3.42578125" style="502" customWidth="1"/>
    <col min="7949" max="7949" width="0" style="502" hidden="1" customWidth="1"/>
    <col min="7950" max="7950" width="3.85546875" style="502" customWidth="1"/>
    <col min="7951" max="7951" width="2" style="502" customWidth="1"/>
    <col min="7952" max="7952" width="3.42578125" style="502" customWidth="1"/>
    <col min="7953" max="7953" width="0" style="502" hidden="1" customWidth="1"/>
    <col min="7954" max="7954" width="2.42578125" style="502" customWidth="1"/>
    <col min="7955" max="7955" width="3.140625" style="502" customWidth="1"/>
    <col min="7956" max="7956" width="1.42578125" style="502" customWidth="1"/>
    <col min="7957" max="7957" width="6.42578125" style="502" customWidth="1"/>
    <col min="7958" max="7958" width="3.140625" style="502" customWidth="1"/>
    <col min="7959" max="7960" width="16.42578125" style="502" customWidth="1"/>
    <col min="7961" max="7961" width="1.85546875" style="502" customWidth="1"/>
    <col min="7962" max="7962" width="4.42578125" style="502" customWidth="1"/>
    <col min="7963" max="7963" width="6.42578125" style="502" customWidth="1"/>
    <col min="7964" max="7964" width="5.85546875" style="502" customWidth="1"/>
    <col min="7965" max="7965" width="21.5703125" style="502" customWidth="1"/>
    <col min="7966" max="7966" width="20.42578125" style="502" customWidth="1"/>
    <col min="7967" max="8191" width="8.7109375" style="502"/>
    <col min="8192" max="8192" width="6.85546875" style="502" customWidth="1"/>
    <col min="8193" max="8193" width="5" style="502" customWidth="1"/>
    <col min="8194" max="8194" width="1.85546875" style="502" customWidth="1"/>
    <col min="8195" max="8195" width="8.7109375" style="502"/>
    <col min="8196" max="8196" width="10.140625" style="502" customWidth="1"/>
    <col min="8197" max="8197" width="1.85546875" style="502" customWidth="1"/>
    <col min="8198" max="8198" width="8.85546875" style="502" customWidth="1"/>
    <col min="8199" max="8199" width="8.140625" style="502" customWidth="1"/>
    <col min="8200" max="8200" width="2" style="502" customWidth="1"/>
    <col min="8201" max="8201" width="25.7109375" style="502" customWidth="1"/>
    <col min="8202" max="8202" width="4.140625" style="502" customWidth="1"/>
    <col min="8203" max="8203" width="2.140625" style="502" customWidth="1"/>
    <col min="8204" max="8204" width="3.42578125" style="502" customWidth="1"/>
    <col min="8205" max="8205" width="0" style="502" hidden="1" customWidth="1"/>
    <col min="8206" max="8206" width="3.85546875" style="502" customWidth="1"/>
    <col min="8207" max="8207" width="2" style="502" customWidth="1"/>
    <col min="8208" max="8208" width="3.42578125" style="502" customWidth="1"/>
    <col min="8209" max="8209" width="0" style="502" hidden="1" customWidth="1"/>
    <col min="8210" max="8210" width="2.42578125" style="502" customWidth="1"/>
    <col min="8211" max="8211" width="3.140625" style="502" customWidth="1"/>
    <col min="8212" max="8212" width="1.42578125" style="502" customWidth="1"/>
    <col min="8213" max="8213" width="6.42578125" style="502" customWidth="1"/>
    <col min="8214" max="8214" width="3.140625" style="502" customWidth="1"/>
    <col min="8215" max="8216" width="16.42578125" style="502" customWidth="1"/>
    <col min="8217" max="8217" width="1.85546875" style="502" customWidth="1"/>
    <col min="8218" max="8218" width="4.42578125" style="502" customWidth="1"/>
    <col min="8219" max="8219" width="6.42578125" style="502" customWidth="1"/>
    <col min="8220" max="8220" width="5.85546875" style="502" customWidth="1"/>
    <col min="8221" max="8221" width="21.5703125" style="502" customWidth="1"/>
    <col min="8222" max="8222" width="20.42578125" style="502" customWidth="1"/>
    <col min="8223" max="8447" width="8.7109375" style="502"/>
    <col min="8448" max="8448" width="6.85546875" style="502" customWidth="1"/>
    <col min="8449" max="8449" width="5" style="502" customWidth="1"/>
    <col min="8450" max="8450" width="1.85546875" style="502" customWidth="1"/>
    <col min="8451" max="8451" width="8.7109375" style="502"/>
    <col min="8452" max="8452" width="10.140625" style="502" customWidth="1"/>
    <col min="8453" max="8453" width="1.85546875" style="502" customWidth="1"/>
    <col min="8454" max="8454" width="8.85546875" style="502" customWidth="1"/>
    <col min="8455" max="8455" width="8.140625" style="502" customWidth="1"/>
    <col min="8456" max="8456" width="2" style="502" customWidth="1"/>
    <col min="8457" max="8457" width="25.7109375" style="502" customWidth="1"/>
    <col min="8458" max="8458" width="4.140625" style="502" customWidth="1"/>
    <col min="8459" max="8459" width="2.140625" style="502" customWidth="1"/>
    <col min="8460" max="8460" width="3.42578125" style="502" customWidth="1"/>
    <col min="8461" max="8461" width="0" style="502" hidden="1" customWidth="1"/>
    <col min="8462" max="8462" width="3.85546875" style="502" customWidth="1"/>
    <col min="8463" max="8463" width="2" style="502" customWidth="1"/>
    <col min="8464" max="8464" width="3.42578125" style="502" customWidth="1"/>
    <col min="8465" max="8465" width="0" style="502" hidden="1" customWidth="1"/>
    <col min="8466" max="8466" width="2.42578125" style="502" customWidth="1"/>
    <col min="8467" max="8467" width="3.140625" style="502" customWidth="1"/>
    <col min="8468" max="8468" width="1.42578125" style="502" customWidth="1"/>
    <col min="8469" max="8469" width="6.42578125" style="502" customWidth="1"/>
    <col min="8470" max="8470" width="3.140625" style="502" customWidth="1"/>
    <col min="8471" max="8472" width="16.42578125" style="502" customWidth="1"/>
    <col min="8473" max="8473" width="1.85546875" style="502" customWidth="1"/>
    <col min="8474" max="8474" width="4.42578125" style="502" customWidth="1"/>
    <col min="8475" max="8475" width="6.42578125" style="502" customWidth="1"/>
    <col min="8476" max="8476" width="5.85546875" style="502" customWidth="1"/>
    <col min="8477" max="8477" width="21.5703125" style="502" customWidth="1"/>
    <col min="8478" max="8478" width="20.42578125" style="502" customWidth="1"/>
    <col min="8479" max="8703" width="8.7109375" style="502"/>
    <col min="8704" max="8704" width="6.85546875" style="502" customWidth="1"/>
    <col min="8705" max="8705" width="5" style="502" customWidth="1"/>
    <col min="8706" max="8706" width="1.85546875" style="502" customWidth="1"/>
    <col min="8707" max="8707" width="8.7109375" style="502"/>
    <col min="8708" max="8708" width="10.140625" style="502" customWidth="1"/>
    <col min="8709" max="8709" width="1.85546875" style="502" customWidth="1"/>
    <col min="8710" max="8710" width="8.85546875" style="502" customWidth="1"/>
    <col min="8711" max="8711" width="8.140625" style="502" customWidth="1"/>
    <col min="8712" max="8712" width="2" style="502" customWidth="1"/>
    <col min="8713" max="8713" width="25.7109375" style="502" customWidth="1"/>
    <col min="8714" max="8714" width="4.140625" style="502" customWidth="1"/>
    <col min="8715" max="8715" width="2.140625" style="502" customWidth="1"/>
    <col min="8716" max="8716" width="3.42578125" style="502" customWidth="1"/>
    <col min="8717" max="8717" width="0" style="502" hidden="1" customWidth="1"/>
    <col min="8718" max="8718" width="3.85546875" style="502" customWidth="1"/>
    <col min="8719" max="8719" width="2" style="502" customWidth="1"/>
    <col min="8720" max="8720" width="3.42578125" style="502" customWidth="1"/>
    <col min="8721" max="8721" width="0" style="502" hidden="1" customWidth="1"/>
    <col min="8722" max="8722" width="2.42578125" style="502" customWidth="1"/>
    <col min="8723" max="8723" width="3.140625" style="502" customWidth="1"/>
    <col min="8724" max="8724" width="1.42578125" style="502" customWidth="1"/>
    <col min="8725" max="8725" width="6.42578125" style="502" customWidth="1"/>
    <col min="8726" max="8726" width="3.140625" style="502" customWidth="1"/>
    <col min="8727" max="8728" width="16.42578125" style="502" customWidth="1"/>
    <col min="8729" max="8729" width="1.85546875" style="502" customWidth="1"/>
    <col min="8730" max="8730" width="4.42578125" style="502" customWidth="1"/>
    <col min="8731" max="8731" width="6.42578125" style="502" customWidth="1"/>
    <col min="8732" max="8732" width="5.85546875" style="502" customWidth="1"/>
    <col min="8733" max="8733" width="21.5703125" style="502" customWidth="1"/>
    <col min="8734" max="8734" width="20.42578125" style="502" customWidth="1"/>
    <col min="8735" max="8959" width="8.7109375" style="502"/>
    <col min="8960" max="8960" width="6.85546875" style="502" customWidth="1"/>
    <col min="8961" max="8961" width="5" style="502" customWidth="1"/>
    <col min="8962" max="8962" width="1.85546875" style="502" customWidth="1"/>
    <col min="8963" max="8963" width="8.7109375" style="502"/>
    <col min="8964" max="8964" width="10.140625" style="502" customWidth="1"/>
    <col min="8965" max="8965" width="1.85546875" style="502" customWidth="1"/>
    <col min="8966" max="8966" width="8.85546875" style="502" customWidth="1"/>
    <col min="8967" max="8967" width="8.140625" style="502" customWidth="1"/>
    <col min="8968" max="8968" width="2" style="502" customWidth="1"/>
    <col min="8969" max="8969" width="25.7109375" style="502" customWidth="1"/>
    <col min="8970" max="8970" width="4.140625" style="502" customWidth="1"/>
    <col min="8971" max="8971" width="2.140625" style="502" customWidth="1"/>
    <col min="8972" max="8972" width="3.42578125" style="502" customWidth="1"/>
    <col min="8973" max="8973" width="0" style="502" hidden="1" customWidth="1"/>
    <col min="8974" max="8974" width="3.85546875" style="502" customWidth="1"/>
    <col min="8975" max="8975" width="2" style="502" customWidth="1"/>
    <col min="8976" max="8976" width="3.42578125" style="502" customWidth="1"/>
    <col min="8977" max="8977" width="0" style="502" hidden="1" customWidth="1"/>
    <col min="8978" max="8978" width="2.42578125" style="502" customWidth="1"/>
    <col min="8979" max="8979" width="3.140625" style="502" customWidth="1"/>
    <col min="8980" max="8980" width="1.42578125" style="502" customWidth="1"/>
    <col min="8981" max="8981" width="6.42578125" style="502" customWidth="1"/>
    <col min="8982" max="8982" width="3.140625" style="502" customWidth="1"/>
    <col min="8983" max="8984" width="16.42578125" style="502" customWidth="1"/>
    <col min="8985" max="8985" width="1.85546875" style="502" customWidth="1"/>
    <col min="8986" max="8986" width="4.42578125" style="502" customWidth="1"/>
    <col min="8987" max="8987" width="6.42578125" style="502" customWidth="1"/>
    <col min="8988" max="8988" width="5.85546875" style="502" customWidth="1"/>
    <col min="8989" max="8989" width="21.5703125" style="502" customWidth="1"/>
    <col min="8990" max="8990" width="20.42578125" style="502" customWidth="1"/>
    <col min="8991" max="9215" width="8.7109375" style="502"/>
    <col min="9216" max="9216" width="6.85546875" style="502" customWidth="1"/>
    <col min="9217" max="9217" width="5" style="502" customWidth="1"/>
    <col min="9218" max="9218" width="1.85546875" style="502" customWidth="1"/>
    <col min="9219" max="9219" width="8.7109375" style="502"/>
    <col min="9220" max="9220" width="10.140625" style="502" customWidth="1"/>
    <col min="9221" max="9221" width="1.85546875" style="502" customWidth="1"/>
    <col min="9222" max="9222" width="8.85546875" style="502" customWidth="1"/>
    <col min="9223" max="9223" width="8.140625" style="502" customWidth="1"/>
    <col min="9224" max="9224" width="2" style="502" customWidth="1"/>
    <col min="9225" max="9225" width="25.7109375" style="502" customWidth="1"/>
    <col min="9226" max="9226" width="4.140625" style="502" customWidth="1"/>
    <col min="9227" max="9227" width="2.140625" style="502" customWidth="1"/>
    <col min="9228" max="9228" width="3.42578125" style="502" customWidth="1"/>
    <col min="9229" max="9229" width="0" style="502" hidden="1" customWidth="1"/>
    <col min="9230" max="9230" width="3.85546875" style="502" customWidth="1"/>
    <col min="9231" max="9231" width="2" style="502" customWidth="1"/>
    <col min="9232" max="9232" width="3.42578125" style="502" customWidth="1"/>
    <col min="9233" max="9233" width="0" style="502" hidden="1" customWidth="1"/>
    <col min="9234" max="9234" width="2.42578125" style="502" customWidth="1"/>
    <col min="9235" max="9235" width="3.140625" style="502" customWidth="1"/>
    <col min="9236" max="9236" width="1.42578125" style="502" customWidth="1"/>
    <col min="9237" max="9237" width="6.42578125" style="502" customWidth="1"/>
    <col min="9238" max="9238" width="3.140625" style="502" customWidth="1"/>
    <col min="9239" max="9240" width="16.42578125" style="502" customWidth="1"/>
    <col min="9241" max="9241" width="1.85546875" style="502" customWidth="1"/>
    <col min="9242" max="9242" width="4.42578125" style="502" customWidth="1"/>
    <col min="9243" max="9243" width="6.42578125" style="502" customWidth="1"/>
    <col min="9244" max="9244" width="5.85546875" style="502" customWidth="1"/>
    <col min="9245" max="9245" width="21.5703125" style="502" customWidth="1"/>
    <col min="9246" max="9246" width="20.42578125" style="502" customWidth="1"/>
    <col min="9247" max="9471" width="8.7109375" style="502"/>
    <col min="9472" max="9472" width="6.85546875" style="502" customWidth="1"/>
    <col min="9473" max="9473" width="5" style="502" customWidth="1"/>
    <col min="9474" max="9474" width="1.85546875" style="502" customWidth="1"/>
    <col min="9475" max="9475" width="8.7109375" style="502"/>
    <col min="9476" max="9476" width="10.140625" style="502" customWidth="1"/>
    <col min="9477" max="9477" width="1.85546875" style="502" customWidth="1"/>
    <col min="9478" max="9478" width="8.85546875" style="502" customWidth="1"/>
    <col min="9479" max="9479" width="8.140625" style="502" customWidth="1"/>
    <col min="9480" max="9480" width="2" style="502" customWidth="1"/>
    <col min="9481" max="9481" width="25.7109375" style="502" customWidth="1"/>
    <col min="9482" max="9482" width="4.140625" style="502" customWidth="1"/>
    <col min="9483" max="9483" width="2.140625" style="502" customWidth="1"/>
    <col min="9484" max="9484" width="3.42578125" style="502" customWidth="1"/>
    <col min="9485" max="9485" width="0" style="502" hidden="1" customWidth="1"/>
    <col min="9486" max="9486" width="3.85546875" style="502" customWidth="1"/>
    <col min="9487" max="9487" width="2" style="502" customWidth="1"/>
    <col min="9488" max="9488" width="3.42578125" style="502" customWidth="1"/>
    <col min="9489" max="9489" width="0" style="502" hidden="1" customWidth="1"/>
    <col min="9490" max="9490" width="2.42578125" style="502" customWidth="1"/>
    <col min="9491" max="9491" width="3.140625" style="502" customWidth="1"/>
    <col min="9492" max="9492" width="1.42578125" style="502" customWidth="1"/>
    <col min="9493" max="9493" width="6.42578125" style="502" customWidth="1"/>
    <col min="9494" max="9494" width="3.140625" style="502" customWidth="1"/>
    <col min="9495" max="9496" width="16.42578125" style="502" customWidth="1"/>
    <col min="9497" max="9497" width="1.85546875" style="502" customWidth="1"/>
    <col min="9498" max="9498" width="4.42578125" style="502" customWidth="1"/>
    <col min="9499" max="9499" width="6.42578125" style="502" customWidth="1"/>
    <col min="9500" max="9500" width="5.85546875" style="502" customWidth="1"/>
    <col min="9501" max="9501" width="21.5703125" style="502" customWidth="1"/>
    <col min="9502" max="9502" width="20.42578125" style="502" customWidth="1"/>
    <col min="9503" max="9727" width="8.7109375" style="502"/>
    <col min="9728" max="9728" width="6.85546875" style="502" customWidth="1"/>
    <col min="9729" max="9729" width="5" style="502" customWidth="1"/>
    <col min="9730" max="9730" width="1.85546875" style="502" customWidth="1"/>
    <col min="9731" max="9731" width="8.7109375" style="502"/>
    <col min="9732" max="9732" width="10.140625" style="502" customWidth="1"/>
    <col min="9733" max="9733" width="1.85546875" style="502" customWidth="1"/>
    <col min="9734" max="9734" width="8.85546875" style="502" customWidth="1"/>
    <col min="9735" max="9735" width="8.140625" style="502" customWidth="1"/>
    <col min="9736" max="9736" width="2" style="502" customWidth="1"/>
    <col min="9737" max="9737" width="25.7109375" style="502" customWidth="1"/>
    <col min="9738" max="9738" width="4.140625" style="502" customWidth="1"/>
    <col min="9739" max="9739" width="2.140625" style="502" customWidth="1"/>
    <col min="9740" max="9740" width="3.42578125" style="502" customWidth="1"/>
    <col min="9741" max="9741" width="0" style="502" hidden="1" customWidth="1"/>
    <col min="9742" max="9742" width="3.85546875" style="502" customWidth="1"/>
    <col min="9743" max="9743" width="2" style="502" customWidth="1"/>
    <col min="9744" max="9744" width="3.42578125" style="502" customWidth="1"/>
    <col min="9745" max="9745" width="0" style="502" hidden="1" customWidth="1"/>
    <col min="9746" max="9746" width="2.42578125" style="502" customWidth="1"/>
    <col min="9747" max="9747" width="3.140625" style="502" customWidth="1"/>
    <col min="9748" max="9748" width="1.42578125" style="502" customWidth="1"/>
    <col min="9749" max="9749" width="6.42578125" style="502" customWidth="1"/>
    <col min="9750" max="9750" width="3.140625" style="502" customWidth="1"/>
    <col min="9751" max="9752" width="16.42578125" style="502" customWidth="1"/>
    <col min="9753" max="9753" width="1.85546875" style="502" customWidth="1"/>
    <col min="9754" max="9754" width="4.42578125" style="502" customWidth="1"/>
    <col min="9755" max="9755" width="6.42578125" style="502" customWidth="1"/>
    <col min="9756" max="9756" width="5.85546875" style="502" customWidth="1"/>
    <col min="9757" max="9757" width="21.5703125" style="502" customWidth="1"/>
    <col min="9758" max="9758" width="20.42578125" style="502" customWidth="1"/>
    <col min="9759" max="9983" width="8.7109375" style="502"/>
    <col min="9984" max="9984" width="6.85546875" style="502" customWidth="1"/>
    <col min="9985" max="9985" width="5" style="502" customWidth="1"/>
    <col min="9986" max="9986" width="1.85546875" style="502" customWidth="1"/>
    <col min="9987" max="9987" width="8.7109375" style="502"/>
    <col min="9988" max="9988" width="10.140625" style="502" customWidth="1"/>
    <col min="9989" max="9989" width="1.85546875" style="502" customWidth="1"/>
    <col min="9990" max="9990" width="8.85546875" style="502" customWidth="1"/>
    <col min="9991" max="9991" width="8.140625" style="502" customWidth="1"/>
    <col min="9992" max="9992" width="2" style="502" customWidth="1"/>
    <col min="9993" max="9993" width="25.7109375" style="502" customWidth="1"/>
    <col min="9994" max="9994" width="4.140625" style="502" customWidth="1"/>
    <col min="9995" max="9995" width="2.140625" style="502" customWidth="1"/>
    <col min="9996" max="9996" width="3.42578125" style="502" customWidth="1"/>
    <col min="9997" max="9997" width="0" style="502" hidden="1" customWidth="1"/>
    <col min="9998" max="9998" width="3.85546875" style="502" customWidth="1"/>
    <col min="9999" max="9999" width="2" style="502" customWidth="1"/>
    <col min="10000" max="10000" width="3.42578125" style="502" customWidth="1"/>
    <col min="10001" max="10001" width="0" style="502" hidden="1" customWidth="1"/>
    <col min="10002" max="10002" width="2.42578125" style="502" customWidth="1"/>
    <col min="10003" max="10003" width="3.140625" style="502" customWidth="1"/>
    <col min="10004" max="10004" width="1.42578125" style="502" customWidth="1"/>
    <col min="10005" max="10005" width="6.42578125" style="502" customWidth="1"/>
    <col min="10006" max="10006" width="3.140625" style="502" customWidth="1"/>
    <col min="10007" max="10008" width="16.42578125" style="502" customWidth="1"/>
    <col min="10009" max="10009" width="1.85546875" style="502" customWidth="1"/>
    <col min="10010" max="10010" width="4.42578125" style="502" customWidth="1"/>
    <col min="10011" max="10011" width="6.42578125" style="502" customWidth="1"/>
    <col min="10012" max="10012" width="5.85546875" style="502" customWidth="1"/>
    <col min="10013" max="10013" width="21.5703125" style="502" customWidth="1"/>
    <col min="10014" max="10014" width="20.42578125" style="502" customWidth="1"/>
    <col min="10015" max="10239" width="8.7109375" style="502"/>
    <col min="10240" max="10240" width="6.85546875" style="502" customWidth="1"/>
    <col min="10241" max="10241" width="5" style="502" customWidth="1"/>
    <col min="10242" max="10242" width="1.85546875" style="502" customWidth="1"/>
    <col min="10243" max="10243" width="8.7109375" style="502"/>
    <col min="10244" max="10244" width="10.140625" style="502" customWidth="1"/>
    <col min="10245" max="10245" width="1.85546875" style="502" customWidth="1"/>
    <col min="10246" max="10246" width="8.85546875" style="502" customWidth="1"/>
    <col min="10247" max="10247" width="8.140625" style="502" customWidth="1"/>
    <col min="10248" max="10248" width="2" style="502" customWidth="1"/>
    <col min="10249" max="10249" width="25.7109375" style="502" customWidth="1"/>
    <col min="10250" max="10250" width="4.140625" style="502" customWidth="1"/>
    <col min="10251" max="10251" width="2.140625" style="502" customWidth="1"/>
    <col min="10252" max="10252" width="3.42578125" style="502" customWidth="1"/>
    <col min="10253" max="10253" width="0" style="502" hidden="1" customWidth="1"/>
    <col min="10254" max="10254" width="3.85546875" style="502" customWidth="1"/>
    <col min="10255" max="10255" width="2" style="502" customWidth="1"/>
    <col min="10256" max="10256" width="3.42578125" style="502" customWidth="1"/>
    <col min="10257" max="10257" width="0" style="502" hidden="1" customWidth="1"/>
    <col min="10258" max="10258" width="2.42578125" style="502" customWidth="1"/>
    <col min="10259" max="10259" width="3.140625" style="502" customWidth="1"/>
    <col min="10260" max="10260" width="1.42578125" style="502" customWidth="1"/>
    <col min="10261" max="10261" width="6.42578125" style="502" customWidth="1"/>
    <col min="10262" max="10262" width="3.140625" style="502" customWidth="1"/>
    <col min="10263" max="10264" width="16.42578125" style="502" customWidth="1"/>
    <col min="10265" max="10265" width="1.85546875" style="502" customWidth="1"/>
    <col min="10266" max="10266" width="4.42578125" style="502" customWidth="1"/>
    <col min="10267" max="10267" width="6.42578125" style="502" customWidth="1"/>
    <col min="10268" max="10268" width="5.85546875" style="502" customWidth="1"/>
    <col min="10269" max="10269" width="21.5703125" style="502" customWidth="1"/>
    <col min="10270" max="10270" width="20.42578125" style="502" customWidth="1"/>
    <col min="10271" max="10495" width="8.7109375" style="502"/>
    <col min="10496" max="10496" width="6.85546875" style="502" customWidth="1"/>
    <col min="10497" max="10497" width="5" style="502" customWidth="1"/>
    <col min="10498" max="10498" width="1.85546875" style="502" customWidth="1"/>
    <col min="10499" max="10499" width="8.7109375" style="502"/>
    <col min="10500" max="10500" width="10.140625" style="502" customWidth="1"/>
    <col min="10501" max="10501" width="1.85546875" style="502" customWidth="1"/>
    <col min="10502" max="10502" width="8.85546875" style="502" customWidth="1"/>
    <col min="10503" max="10503" width="8.140625" style="502" customWidth="1"/>
    <col min="10504" max="10504" width="2" style="502" customWidth="1"/>
    <col min="10505" max="10505" width="25.7109375" style="502" customWidth="1"/>
    <col min="10506" max="10506" width="4.140625" style="502" customWidth="1"/>
    <col min="10507" max="10507" width="2.140625" style="502" customWidth="1"/>
    <col min="10508" max="10508" width="3.42578125" style="502" customWidth="1"/>
    <col min="10509" max="10509" width="0" style="502" hidden="1" customWidth="1"/>
    <col min="10510" max="10510" width="3.85546875" style="502" customWidth="1"/>
    <col min="10511" max="10511" width="2" style="502" customWidth="1"/>
    <col min="10512" max="10512" width="3.42578125" style="502" customWidth="1"/>
    <col min="10513" max="10513" width="0" style="502" hidden="1" customWidth="1"/>
    <col min="10514" max="10514" width="2.42578125" style="502" customWidth="1"/>
    <col min="10515" max="10515" width="3.140625" style="502" customWidth="1"/>
    <col min="10516" max="10516" width="1.42578125" style="502" customWidth="1"/>
    <col min="10517" max="10517" width="6.42578125" style="502" customWidth="1"/>
    <col min="10518" max="10518" width="3.140625" style="502" customWidth="1"/>
    <col min="10519" max="10520" width="16.42578125" style="502" customWidth="1"/>
    <col min="10521" max="10521" width="1.85546875" style="502" customWidth="1"/>
    <col min="10522" max="10522" width="4.42578125" style="502" customWidth="1"/>
    <col min="10523" max="10523" width="6.42578125" style="502" customWidth="1"/>
    <col min="10524" max="10524" width="5.85546875" style="502" customWidth="1"/>
    <col min="10525" max="10525" width="21.5703125" style="502" customWidth="1"/>
    <col min="10526" max="10526" width="20.42578125" style="502" customWidth="1"/>
    <col min="10527" max="10751" width="8.7109375" style="502"/>
    <col min="10752" max="10752" width="6.85546875" style="502" customWidth="1"/>
    <col min="10753" max="10753" width="5" style="502" customWidth="1"/>
    <col min="10754" max="10754" width="1.85546875" style="502" customWidth="1"/>
    <col min="10755" max="10755" width="8.7109375" style="502"/>
    <col min="10756" max="10756" width="10.140625" style="502" customWidth="1"/>
    <col min="10757" max="10757" width="1.85546875" style="502" customWidth="1"/>
    <col min="10758" max="10758" width="8.85546875" style="502" customWidth="1"/>
    <col min="10759" max="10759" width="8.140625" style="502" customWidth="1"/>
    <col min="10760" max="10760" width="2" style="502" customWidth="1"/>
    <col min="10761" max="10761" width="25.7109375" style="502" customWidth="1"/>
    <col min="10762" max="10762" width="4.140625" style="502" customWidth="1"/>
    <col min="10763" max="10763" width="2.140625" style="502" customWidth="1"/>
    <col min="10764" max="10764" width="3.42578125" style="502" customWidth="1"/>
    <col min="10765" max="10765" width="0" style="502" hidden="1" customWidth="1"/>
    <col min="10766" max="10766" width="3.85546875" style="502" customWidth="1"/>
    <col min="10767" max="10767" width="2" style="502" customWidth="1"/>
    <col min="10768" max="10768" width="3.42578125" style="502" customWidth="1"/>
    <col min="10769" max="10769" width="0" style="502" hidden="1" customWidth="1"/>
    <col min="10770" max="10770" width="2.42578125" style="502" customWidth="1"/>
    <col min="10771" max="10771" width="3.140625" style="502" customWidth="1"/>
    <col min="10772" max="10772" width="1.42578125" style="502" customWidth="1"/>
    <col min="10773" max="10773" width="6.42578125" style="502" customWidth="1"/>
    <col min="10774" max="10774" width="3.140625" style="502" customWidth="1"/>
    <col min="10775" max="10776" width="16.42578125" style="502" customWidth="1"/>
    <col min="10777" max="10777" width="1.85546875" style="502" customWidth="1"/>
    <col min="10778" max="10778" width="4.42578125" style="502" customWidth="1"/>
    <col min="10779" max="10779" width="6.42578125" style="502" customWidth="1"/>
    <col min="10780" max="10780" width="5.85546875" style="502" customWidth="1"/>
    <col min="10781" max="10781" width="21.5703125" style="502" customWidth="1"/>
    <col min="10782" max="10782" width="20.42578125" style="502" customWidth="1"/>
    <col min="10783" max="11007" width="8.7109375" style="502"/>
    <col min="11008" max="11008" width="6.85546875" style="502" customWidth="1"/>
    <col min="11009" max="11009" width="5" style="502" customWidth="1"/>
    <col min="11010" max="11010" width="1.85546875" style="502" customWidth="1"/>
    <col min="11011" max="11011" width="8.7109375" style="502"/>
    <col min="11012" max="11012" width="10.140625" style="502" customWidth="1"/>
    <col min="11013" max="11013" width="1.85546875" style="502" customWidth="1"/>
    <col min="11014" max="11014" width="8.85546875" style="502" customWidth="1"/>
    <col min="11015" max="11015" width="8.140625" style="502" customWidth="1"/>
    <col min="11016" max="11016" width="2" style="502" customWidth="1"/>
    <col min="11017" max="11017" width="25.7109375" style="502" customWidth="1"/>
    <col min="11018" max="11018" width="4.140625" style="502" customWidth="1"/>
    <col min="11019" max="11019" width="2.140625" style="502" customWidth="1"/>
    <col min="11020" max="11020" width="3.42578125" style="502" customWidth="1"/>
    <col min="11021" max="11021" width="0" style="502" hidden="1" customWidth="1"/>
    <col min="11022" max="11022" width="3.85546875" style="502" customWidth="1"/>
    <col min="11023" max="11023" width="2" style="502" customWidth="1"/>
    <col min="11024" max="11024" width="3.42578125" style="502" customWidth="1"/>
    <col min="11025" max="11025" width="0" style="502" hidden="1" customWidth="1"/>
    <col min="11026" max="11026" width="2.42578125" style="502" customWidth="1"/>
    <col min="11027" max="11027" width="3.140625" style="502" customWidth="1"/>
    <col min="11028" max="11028" width="1.42578125" style="502" customWidth="1"/>
    <col min="11029" max="11029" width="6.42578125" style="502" customWidth="1"/>
    <col min="11030" max="11030" width="3.140625" style="502" customWidth="1"/>
    <col min="11031" max="11032" width="16.42578125" style="502" customWidth="1"/>
    <col min="11033" max="11033" width="1.85546875" style="502" customWidth="1"/>
    <col min="11034" max="11034" width="4.42578125" style="502" customWidth="1"/>
    <col min="11035" max="11035" width="6.42578125" style="502" customWidth="1"/>
    <col min="11036" max="11036" width="5.85546875" style="502" customWidth="1"/>
    <col min="11037" max="11037" width="21.5703125" style="502" customWidth="1"/>
    <col min="11038" max="11038" width="20.42578125" style="502" customWidth="1"/>
    <col min="11039" max="11263" width="8.7109375" style="502"/>
    <col min="11264" max="11264" width="6.85546875" style="502" customWidth="1"/>
    <col min="11265" max="11265" width="5" style="502" customWidth="1"/>
    <col min="11266" max="11266" width="1.85546875" style="502" customWidth="1"/>
    <col min="11267" max="11267" width="8.7109375" style="502"/>
    <col min="11268" max="11268" width="10.140625" style="502" customWidth="1"/>
    <col min="11269" max="11269" width="1.85546875" style="502" customWidth="1"/>
    <col min="11270" max="11270" width="8.85546875" style="502" customWidth="1"/>
    <col min="11271" max="11271" width="8.140625" style="502" customWidth="1"/>
    <col min="11272" max="11272" width="2" style="502" customWidth="1"/>
    <col min="11273" max="11273" width="25.7109375" style="502" customWidth="1"/>
    <col min="11274" max="11274" width="4.140625" style="502" customWidth="1"/>
    <col min="11275" max="11275" width="2.140625" style="502" customWidth="1"/>
    <col min="11276" max="11276" width="3.42578125" style="502" customWidth="1"/>
    <col min="11277" max="11277" width="0" style="502" hidden="1" customWidth="1"/>
    <col min="11278" max="11278" width="3.85546875" style="502" customWidth="1"/>
    <col min="11279" max="11279" width="2" style="502" customWidth="1"/>
    <col min="11280" max="11280" width="3.42578125" style="502" customWidth="1"/>
    <col min="11281" max="11281" width="0" style="502" hidden="1" customWidth="1"/>
    <col min="11282" max="11282" width="2.42578125" style="502" customWidth="1"/>
    <col min="11283" max="11283" width="3.140625" style="502" customWidth="1"/>
    <col min="11284" max="11284" width="1.42578125" style="502" customWidth="1"/>
    <col min="11285" max="11285" width="6.42578125" style="502" customWidth="1"/>
    <col min="11286" max="11286" width="3.140625" style="502" customWidth="1"/>
    <col min="11287" max="11288" width="16.42578125" style="502" customWidth="1"/>
    <col min="11289" max="11289" width="1.85546875" style="502" customWidth="1"/>
    <col min="11290" max="11290" width="4.42578125" style="502" customWidth="1"/>
    <col min="11291" max="11291" width="6.42578125" style="502" customWidth="1"/>
    <col min="11292" max="11292" width="5.85546875" style="502" customWidth="1"/>
    <col min="11293" max="11293" width="21.5703125" style="502" customWidth="1"/>
    <col min="11294" max="11294" width="20.42578125" style="502" customWidth="1"/>
    <col min="11295" max="11519" width="8.7109375" style="502"/>
    <col min="11520" max="11520" width="6.85546875" style="502" customWidth="1"/>
    <col min="11521" max="11521" width="5" style="502" customWidth="1"/>
    <col min="11522" max="11522" width="1.85546875" style="502" customWidth="1"/>
    <col min="11523" max="11523" width="8.7109375" style="502"/>
    <col min="11524" max="11524" width="10.140625" style="502" customWidth="1"/>
    <col min="11525" max="11525" width="1.85546875" style="502" customWidth="1"/>
    <col min="11526" max="11526" width="8.85546875" style="502" customWidth="1"/>
    <col min="11527" max="11527" width="8.140625" style="502" customWidth="1"/>
    <col min="11528" max="11528" width="2" style="502" customWidth="1"/>
    <col min="11529" max="11529" width="25.7109375" style="502" customWidth="1"/>
    <col min="11530" max="11530" width="4.140625" style="502" customWidth="1"/>
    <col min="11531" max="11531" width="2.140625" style="502" customWidth="1"/>
    <col min="11532" max="11532" width="3.42578125" style="502" customWidth="1"/>
    <col min="11533" max="11533" width="0" style="502" hidden="1" customWidth="1"/>
    <col min="11534" max="11534" width="3.85546875" style="502" customWidth="1"/>
    <col min="11535" max="11535" width="2" style="502" customWidth="1"/>
    <col min="11536" max="11536" width="3.42578125" style="502" customWidth="1"/>
    <col min="11537" max="11537" width="0" style="502" hidden="1" customWidth="1"/>
    <col min="11538" max="11538" width="2.42578125" style="502" customWidth="1"/>
    <col min="11539" max="11539" width="3.140625" style="502" customWidth="1"/>
    <col min="11540" max="11540" width="1.42578125" style="502" customWidth="1"/>
    <col min="11541" max="11541" width="6.42578125" style="502" customWidth="1"/>
    <col min="11542" max="11542" width="3.140625" style="502" customWidth="1"/>
    <col min="11543" max="11544" width="16.42578125" style="502" customWidth="1"/>
    <col min="11545" max="11545" width="1.85546875" style="502" customWidth="1"/>
    <col min="11546" max="11546" width="4.42578125" style="502" customWidth="1"/>
    <col min="11547" max="11547" width="6.42578125" style="502" customWidth="1"/>
    <col min="11548" max="11548" width="5.85546875" style="502" customWidth="1"/>
    <col min="11549" max="11549" width="21.5703125" style="502" customWidth="1"/>
    <col min="11550" max="11550" width="20.42578125" style="502" customWidth="1"/>
    <col min="11551" max="11775" width="8.7109375" style="502"/>
    <col min="11776" max="11776" width="6.85546875" style="502" customWidth="1"/>
    <col min="11777" max="11777" width="5" style="502" customWidth="1"/>
    <col min="11778" max="11778" width="1.85546875" style="502" customWidth="1"/>
    <col min="11779" max="11779" width="8.7109375" style="502"/>
    <col min="11780" max="11780" width="10.140625" style="502" customWidth="1"/>
    <col min="11781" max="11781" width="1.85546875" style="502" customWidth="1"/>
    <col min="11782" max="11782" width="8.85546875" style="502" customWidth="1"/>
    <col min="11783" max="11783" width="8.140625" style="502" customWidth="1"/>
    <col min="11784" max="11784" width="2" style="502" customWidth="1"/>
    <col min="11785" max="11785" width="25.7109375" style="502" customWidth="1"/>
    <col min="11786" max="11786" width="4.140625" style="502" customWidth="1"/>
    <col min="11787" max="11787" width="2.140625" style="502" customWidth="1"/>
    <col min="11788" max="11788" width="3.42578125" style="502" customWidth="1"/>
    <col min="11789" max="11789" width="0" style="502" hidden="1" customWidth="1"/>
    <col min="11790" max="11790" width="3.85546875" style="502" customWidth="1"/>
    <col min="11791" max="11791" width="2" style="502" customWidth="1"/>
    <col min="11792" max="11792" width="3.42578125" style="502" customWidth="1"/>
    <col min="11793" max="11793" width="0" style="502" hidden="1" customWidth="1"/>
    <col min="11794" max="11794" width="2.42578125" style="502" customWidth="1"/>
    <col min="11795" max="11795" width="3.140625" style="502" customWidth="1"/>
    <col min="11796" max="11796" width="1.42578125" style="502" customWidth="1"/>
    <col min="11797" max="11797" width="6.42578125" style="502" customWidth="1"/>
    <col min="11798" max="11798" width="3.140625" style="502" customWidth="1"/>
    <col min="11799" max="11800" width="16.42578125" style="502" customWidth="1"/>
    <col min="11801" max="11801" width="1.85546875" style="502" customWidth="1"/>
    <col min="11802" max="11802" width="4.42578125" style="502" customWidth="1"/>
    <col min="11803" max="11803" width="6.42578125" style="502" customWidth="1"/>
    <col min="11804" max="11804" width="5.85546875" style="502" customWidth="1"/>
    <col min="11805" max="11805" width="21.5703125" style="502" customWidth="1"/>
    <col min="11806" max="11806" width="20.42578125" style="502" customWidth="1"/>
    <col min="11807" max="12031" width="8.7109375" style="502"/>
    <col min="12032" max="12032" width="6.85546875" style="502" customWidth="1"/>
    <col min="12033" max="12033" width="5" style="502" customWidth="1"/>
    <col min="12034" max="12034" width="1.85546875" style="502" customWidth="1"/>
    <col min="12035" max="12035" width="8.7109375" style="502"/>
    <col min="12036" max="12036" width="10.140625" style="502" customWidth="1"/>
    <col min="12037" max="12037" width="1.85546875" style="502" customWidth="1"/>
    <col min="12038" max="12038" width="8.85546875" style="502" customWidth="1"/>
    <col min="12039" max="12039" width="8.140625" style="502" customWidth="1"/>
    <col min="12040" max="12040" width="2" style="502" customWidth="1"/>
    <col min="12041" max="12041" width="25.7109375" style="502" customWidth="1"/>
    <col min="12042" max="12042" width="4.140625" style="502" customWidth="1"/>
    <col min="12043" max="12043" width="2.140625" style="502" customWidth="1"/>
    <col min="12044" max="12044" width="3.42578125" style="502" customWidth="1"/>
    <col min="12045" max="12045" width="0" style="502" hidden="1" customWidth="1"/>
    <col min="12046" max="12046" width="3.85546875" style="502" customWidth="1"/>
    <col min="12047" max="12047" width="2" style="502" customWidth="1"/>
    <col min="12048" max="12048" width="3.42578125" style="502" customWidth="1"/>
    <col min="12049" max="12049" width="0" style="502" hidden="1" customWidth="1"/>
    <col min="12050" max="12050" width="2.42578125" style="502" customWidth="1"/>
    <col min="12051" max="12051" width="3.140625" style="502" customWidth="1"/>
    <col min="12052" max="12052" width="1.42578125" style="502" customWidth="1"/>
    <col min="12053" max="12053" width="6.42578125" style="502" customWidth="1"/>
    <col min="12054" max="12054" width="3.140625" style="502" customWidth="1"/>
    <col min="12055" max="12056" width="16.42578125" style="502" customWidth="1"/>
    <col min="12057" max="12057" width="1.85546875" style="502" customWidth="1"/>
    <col min="12058" max="12058" width="4.42578125" style="502" customWidth="1"/>
    <col min="12059" max="12059" width="6.42578125" style="502" customWidth="1"/>
    <col min="12060" max="12060" width="5.85546875" style="502" customWidth="1"/>
    <col min="12061" max="12061" width="21.5703125" style="502" customWidth="1"/>
    <col min="12062" max="12062" width="20.42578125" style="502" customWidth="1"/>
    <col min="12063" max="12287" width="8.7109375" style="502"/>
    <col min="12288" max="12288" width="6.85546875" style="502" customWidth="1"/>
    <col min="12289" max="12289" width="5" style="502" customWidth="1"/>
    <col min="12290" max="12290" width="1.85546875" style="502" customWidth="1"/>
    <col min="12291" max="12291" width="8.7109375" style="502"/>
    <col min="12292" max="12292" width="10.140625" style="502" customWidth="1"/>
    <col min="12293" max="12293" width="1.85546875" style="502" customWidth="1"/>
    <col min="12294" max="12294" width="8.85546875" style="502" customWidth="1"/>
    <col min="12295" max="12295" width="8.140625" style="502" customWidth="1"/>
    <col min="12296" max="12296" width="2" style="502" customWidth="1"/>
    <col min="12297" max="12297" width="25.7109375" style="502" customWidth="1"/>
    <col min="12298" max="12298" width="4.140625" style="502" customWidth="1"/>
    <col min="12299" max="12299" width="2.140625" style="502" customWidth="1"/>
    <col min="12300" max="12300" width="3.42578125" style="502" customWidth="1"/>
    <col min="12301" max="12301" width="0" style="502" hidden="1" customWidth="1"/>
    <col min="12302" max="12302" width="3.85546875" style="502" customWidth="1"/>
    <col min="12303" max="12303" width="2" style="502" customWidth="1"/>
    <col min="12304" max="12304" width="3.42578125" style="502" customWidth="1"/>
    <col min="12305" max="12305" width="0" style="502" hidden="1" customWidth="1"/>
    <col min="12306" max="12306" width="2.42578125" style="502" customWidth="1"/>
    <col min="12307" max="12307" width="3.140625" style="502" customWidth="1"/>
    <col min="12308" max="12308" width="1.42578125" style="502" customWidth="1"/>
    <col min="12309" max="12309" width="6.42578125" style="502" customWidth="1"/>
    <col min="12310" max="12310" width="3.140625" style="502" customWidth="1"/>
    <col min="12311" max="12312" width="16.42578125" style="502" customWidth="1"/>
    <col min="12313" max="12313" width="1.85546875" style="502" customWidth="1"/>
    <col min="12314" max="12314" width="4.42578125" style="502" customWidth="1"/>
    <col min="12315" max="12315" width="6.42578125" style="502" customWidth="1"/>
    <col min="12316" max="12316" width="5.85546875" style="502" customWidth="1"/>
    <col min="12317" max="12317" width="21.5703125" style="502" customWidth="1"/>
    <col min="12318" max="12318" width="20.42578125" style="502" customWidth="1"/>
    <col min="12319" max="12543" width="8.7109375" style="502"/>
    <col min="12544" max="12544" width="6.85546875" style="502" customWidth="1"/>
    <col min="12545" max="12545" width="5" style="502" customWidth="1"/>
    <col min="12546" max="12546" width="1.85546875" style="502" customWidth="1"/>
    <col min="12547" max="12547" width="8.7109375" style="502"/>
    <col min="12548" max="12548" width="10.140625" style="502" customWidth="1"/>
    <col min="12549" max="12549" width="1.85546875" style="502" customWidth="1"/>
    <col min="12550" max="12550" width="8.85546875" style="502" customWidth="1"/>
    <col min="12551" max="12551" width="8.140625" style="502" customWidth="1"/>
    <col min="12552" max="12552" width="2" style="502" customWidth="1"/>
    <col min="12553" max="12553" width="25.7109375" style="502" customWidth="1"/>
    <col min="12554" max="12554" width="4.140625" style="502" customWidth="1"/>
    <col min="12555" max="12555" width="2.140625" style="502" customWidth="1"/>
    <col min="12556" max="12556" width="3.42578125" style="502" customWidth="1"/>
    <col min="12557" max="12557" width="0" style="502" hidden="1" customWidth="1"/>
    <col min="12558" max="12558" width="3.85546875" style="502" customWidth="1"/>
    <col min="12559" max="12559" width="2" style="502" customWidth="1"/>
    <col min="12560" max="12560" width="3.42578125" style="502" customWidth="1"/>
    <col min="12561" max="12561" width="0" style="502" hidden="1" customWidth="1"/>
    <col min="12562" max="12562" width="2.42578125" style="502" customWidth="1"/>
    <col min="12563" max="12563" width="3.140625" style="502" customWidth="1"/>
    <col min="12564" max="12564" width="1.42578125" style="502" customWidth="1"/>
    <col min="12565" max="12565" width="6.42578125" style="502" customWidth="1"/>
    <col min="12566" max="12566" width="3.140625" style="502" customWidth="1"/>
    <col min="12567" max="12568" width="16.42578125" style="502" customWidth="1"/>
    <col min="12569" max="12569" width="1.85546875" style="502" customWidth="1"/>
    <col min="12570" max="12570" width="4.42578125" style="502" customWidth="1"/>
    <col min="12571" max="12571" width="6.42578125" style="502" customWidth="1"/>
    <col min="12572" max="12572" width="5.85546875" style="502" customWidth="1"/>
    <col min="12573" max="12573" width="21.5703125" style="502" customWidth="1"/>
    <col min="12574" max="12574" width="20.42578125" style="502" customWidth="1"/>
    <col min="12575" max="12799" width="8.7109375" style="502"/>
    <col min="12800" max="12800" width="6.85546875" style="502" customWidth="1"/>
    <col min="12801" max="12801" width="5" style="502" customWidth="1"/>
    <col min="12802" max="12802" width="1.85546875" style="502" customWidth="1"/>
    <col min="12803" max="12803" width="8.7109375" style="502"/>
    <col min="12804" max="12804" width="10.140625" style="502" customWidth="1"/>
    <col min="12805" max="12805" width="1.85546875" style="502" customWidth="1"/>
    <col min="12806" max="12806" width="8.85546875" style="502" customWidth="1"/>
    <col min="12807" max="12807" width="8.140625" style="502" customWidth="1"/>
    <col min="12808" max="12808" width="2" style="502" customWidth="1"/>
    <col min="12809" max="12809" width="25.7109375" style="502" customWidth="1"/>
    <col min="12810" max="12810" width="4.140625" style="502" customWidth="1"/>
    <col min="12811" max="12811" width="2.140625" style="502" customWidth="1"/>
    <col min="12812" max="12812" width="3.42578125" style="502" customWidth="1"/>
    <col min="12813" max="12813" width="0" style="502" hidden="1" customWidth="1"/>
    <col min="12814" max="12814" width="3.85546875" style="502" customWidth="1"/>
    <col min="12815" max="12815" width="2" style="502" customWidth="1"/>
    <col min="12816" max="12816" width="3.42578125" style="502" customWidth="1"/>
    <col min="12817" max="12817" width="0" style="502" hidden="1" customWidth="1"/>
    <col min="12818" max="12818" width="2.42578125" style="502" customWidth="1"/>
    <col min="12819" max="12819" width="3.140625" style="502" customWidth="1"/>
    <col min="12820" max="12820" width="1.42578125" style="502" customWidth="1"/>
    <col min="12821" max="12821" width="6.42578125" style="502" customWidth="1"/>
    <col min="12822" max="12822" width="3.140625" style="502" customWidth="1"/>
    <col min="12823" max="12824" width="16.42578125" style="502" customWidth="1"/>
    <col min="12825" max="12825" width="1.85546875" style="502" customWidth="1"/>
    <col min="12826" max="12826" width="4.42578125" style="502" customWidth="1"/>
    <col min="12827" max="12827" width="6.42578125" style="502" customWidth="1"/>
    <col min="12828" max="12828" width="5.85546875" style="502" customWidth="1"/>
    <col min="12829" max="12829" width="21.5703125" style="502" customWidth="1"/>
    <col min="12830" max="12830" width="20.42578125" style="502" customWidth="1"/>
    <col min="12831" max="13055" width="8.7109375" style="502"/>
    <col min="13056" max="13056" width="6.85546875" style="502" customWidth="1"/>
    <col min="13057" max="13057" width="5" style="502" customWidth="1"/>
    <col min="13058" max="13058" width="1.85546875" style="502" customWidth="1"/>
    <col min="13059" max="13059" width="8.7109375" style="502"/>
    <col min="13060" max="13060" width="10.140625" style="502" customWidth="1"/>
    <col min="13061" max="13061" width="1.85546875" style="502" customWidth="1"/>
    <col min="13062" max="13062" width="8.85546875" style="502" customWidth="1"/>
    <col min="13063" max="13063" width="8.140625" style="502" customWidth="1"/>
    <col min="13064" max="13064" width="2" style="502" customWidth="1"/>
    <col min="13065" max="13065" width="25.7109375" style="502" customWidth="1"/>
    <col min="13066" max="13066" width="4.140625" style="502" customWidth="1"/>
    <col min="13067" max="13067" width="2.140625" style="502" customWidth="1"/>
    <col min="13068" max="13068" width="3.42578125" style="502" customWidth="1"/>
    <col min="13069" max="13069" width="0" style="502" hidden="1" customWidth="1"/>
    <col min="13070" max="13070" width="3.85546875" style="502" customWidth="1"/>
    <col min="13071" max="13071" width="2" style="502" customWidth="1"/>
    <col min="13072" max="13072" width="3.42578125" style="502" customWidth="1"/>
    <col min="13073" max="13073" width="0" style="502" hidden="1" customWidth="1"/>
    <col min="13074" max="13074" width="2.42578125" style="502" customWidth="1"/>
    <col min="13075" max="13075" width="3.140625" style="502" customWidth="1"/>
    <col min="13076" max="13076" width="1.42578125" style="502" customWidth="1"/>
    <col min="13077" max="13077" width="6.42578125" style="502" customWidth="1"/>
    <col min="13078" max="13078" width="3.140625" style="502" customWidth="1"/>
    <col min="13079" max="13080" width="16.42578125" style="502" customWidth="1"/>
    <col min="13081" max="13081" width="1.85546875" style="502" customWidth="1"/>
    <col min="13082" max="13082" width="4.42578125" style="502" customWidth="1"/>
    <col min="13083" max="13083" width="6.42578125" style="502" customWidth="1"/>
    <col min="13084" max="13084" width="5.85546875" style="502" customWidth="1"/>
    <col min="13085" max="13085" width="21.5703125" style="502" customWidth="1"/>
    <col min="13086" max="13086" width="20.42578125" style="502" customWidth="1"/>
    <col min="13087" max="13311" width="8.7109375" style="502"/>
    <col min="13312" max="13312" width="6.85546875" style="502" customWidth="1"/>
    <col min="13313" max="13313" width="5" style="502" customWidth="1"/>
    <col min="13314" max="13314" width="1.85546875" style="502" customWidth="1"/>
    <col min="13315" max="13315" width="8.7109375" style="502"/>
    <col min="13316" max="13316" width="10.140625" style="502" customWidth="1"/>
    <col min="13317" max="13317" width="1.85546875" style="502" customWidth="1"/>
    <col min="13318" max="13318" width="8.85546875" style="502" customWidth="1"/>
    <col min="13319" max="13319" width="8.140625" style="502" customWidth="1"/>
    <col min="13320" max="13320" width="2" style="502" customWidth="1"/>
    <col min="13321" max="13321" width="25.7109375" style="502" customWidth="1"/>
    <col min="13322" max="13322" width="4.140625" style="502" customWidth="1"/>
    <col min="13323" max="13323" width="2.140625" style="502" customWidth="1"/>
    <col min="13324" max="13324" width="3.42578125" style="502" customWidth="1"/>
    <col min="13325" max="13325" width="0" style="502" hidden="1" customWidth="1"/>
    <col min="13326" max="13326" width="3.85546875" style="502" customWidth="1"/>
    <col min="13327" max="13327" width="2" style="502" customWidth="1"/>
    <col min="13328" max="13328" width="3.42578125" style="502" customWidth="1"/>
    <col min="13329" max="13329" width="0" style="502" hidden="1" customWidth="1"/>
    <col min="13330" max="13330" width="2.42578125" style="502" customWidth="1"/>
    <col min="13331" max="13331" width="3.140625" style="502" customWidth="1"/>
    <col min="13332" max="13332" width="1.42578125" style="502" customWidth="1"/>
    <col min="13333" max="13333" width="6.42578125" style="502" customWidth="1"/>
    <col min="13334" max="13334" width="3.140625" style="502" customWidth="1"/>
    <col min="13335" max="13336" width="16.42578125" style="502" customWidth="1"/>
    <col min="13337" max="13337" width="1.85546875" style="502" customWidth="1"/>
    <col min="13338" max="13338" width="4.42578125" style="502" customWidth="1"/>
    <col min="13339" max="13339" width="6.42578125" style="502" customWidth="1"/>
    <col min="13340" max="13340" width="5.85546875" style="502" customWidth="1"/>
    <col min="13341" max="13341" width="21.5703125" style="502" customWidth="1"/>
    <col min="13342" max="13342" width="20.42578125" style="502" customWidth="1"/>
    <col min="13343" max="13567" width="8.7109375" style="502"/>
    <col min="13568" max="13568" width="6.85546875" style="502" customWidth="1"/>
    <col min="13569" max="13569" width="5" style="502" customWidth="1"/>
    <col min="13570" max="13570" width="1.85546875" style="502" customWidth="1"/>
    <col min="13571" max="13571" width="8.7109375" style="502"/>
    <col min="13572" max="13572" width="10.140625" style="502" customWidth="1"/>
    <col min="13573" max="13573" width="1.85546875" style="502" customWidth="1"/>
    <col min="13574" max="13574" width="8.85546875" style="502" customWidth="1"/>
    <col min="13575" max="13575" width="8.140625" style="502" customWidth="1"/>
    <col min="13576" max="13576" width="2" style="502" customWidth="1"/>
    <col min="13577" max="13577" width="25.7109375" style="502" customWidth="1"/>
    <col min="13578" max="13578" width="4.140625" style="502" customWidth="1"/>
    <col min="13579" max="13579" width="2.140625" style="502" customWidth="1"/>
    <col min="13580" max="13580" width="3.42578125" style="502" customWidth="1"/>
    <col min="13581" max="13581" width="0" style="502" hidden="1" customWidth="1"/>
    <col min="13582" max="13582" width="3.85546875" style="502" customWidth="1"/>
    <col min="13583" max="13583" width="2" style="502" customWidth="1"/>
    <col min="13584" max="13584" width="3.42578125" style="502" customWidth="1"/>
    <col min="13585" max="13585" width="0" style="502" hidden="1" customWidth="1"/>
    <col min="13586" max="13586" width="2.42578125" style="502" customWidth="1"/>
    <col min="13587" max="13587" width="3.140625" style="502" customWidth="1"/>
    <col min="13588" max="13588" width="1.42578125" style="502" customWidth="1"/>
    <col min="13589" max="13589" width="6.42578125" style="502" customWidth="1"/>
    <col min="13590" max="13590" width="3.140625" style="502" customWidth="1"/>
    <col min="13591" max="13592" width="16.42578125" style="502" customWidth="1"/>
    <col min="13593" max="13593" width="1.85546875" style="502" customWidth="1"/>
    <col min="13594" max="13594" width="4.42578125" style="502" customWidth="1"/>
    <col min="13595" max="13595" width="6.42578125" style="502" customWidth="1"/>
    <col min="13596" max="13596" width="5.85546875" style="502" customWidth="1"/>
    <col min="13597" max="13597" width="21.5703125" style="502" customWidth="1"/>
    <col min="13598" max="13598" width="20.42578125" style="502" customWidth="1"/>
    <col min="13599" max="13823" width="8.7109375" style="502"/>
    <col min="13824" max="13824" width="6.85546875" style="502" customWidth="1"/>
    <col min="13825" max="13825" width="5" style="502" customWidth="1"/>
    <col min="13826" max="13826" width="1.85546875" style="502" customWidth="1"/>
    <col min="13827" max="13827" width="8.7109375" style="502"/>
    <col min="13828" max="13828" width="10.140625" style="502" customWidth="1"/>
    <col min="13829" max="13829" width="1.85546875" style="502" customWidth="1"/>
    <col min="13830" max="13830" width="8.85546875" style="502" customWidth="1"/>
    <col min="13831" max="13831" width="8.140625" style="502" customWidth="1"/>
    <col min="13832" max="13832" width="2" style="502" customWidth="1"/>
    <col min="13833" max="13833" width="25.7109375" style="502" customWidth="1"/>
    <col min="13834" max="13834" width="4.140625" style="502" customWidth="1"/>
    <col min="13835" max="13835" width="2.140625" style="502" customWidth="1"/>
    <col min="13836" max="13836" width="3.42578125" style="502" customWidth="1"/>
    <col min="13837" max="13837" width="0" style="502" hidden="1" customWidth="1"/>
    <col min="13838" max="13838" width="3.85546875" style="502" customWidth="1"/>
    <col min="13839" max="13839" width="2" style="502" customWidth="1"/>
    <col min="13840" max="13840" width="3.42578125" style="502" customWidth="1"/>
    <col min="13841" max="13841" width="0" style="502" hidden="1" customWidth="1"/>
    <col min="13842" max="13842" width="2.42578125" style="502" customWidth="1"/>
    <col min="13843" max="13843" width="3.140625" style="502" customWidth="1"/>
    <col min="13844" max="13844" width="1.42578125" style="502" customWidth="1"/>
    <col min="13845" max="13845" width="6.42578125" style="502" customWidth="1"/>
    <col min="13846" max="13846" width="3.140625" style="502" customWidth="1"/>
    <col min="13847" max="13848" width="16.42578125" style="502" customWidth="1"/>
    <col min="13849" max="13849" width="1.85546875" style="502" customWidth="1"/>
    <col min="13850" max="13850" width="4.42578125" style="502" customWidth="1"/>
    <col min="13851" max="13851" width="6.42578125" style="502" customWidth="1"/>
    <col min="13852" max="13852" width="5.85546875" style="502" customWidth="1"/>
    <col min="13853" max="13853" width="21.5703125" style="502" customWidth="1"/>
    <col min="13854" max="13854" width="20.42578125" style="502" customWidth="1"/>
    <col min="13855" max="14079" width="8.7109375" style="502"/>
    <col min="14080" max="14080" width="6.85546875" style="502" customWidth="1"/>
    <col min="14081" max="14081" width="5" style="502" customWidth="1"/>
    <col min="14082" max="14082" width="1.85546875" style="502" customWidth="1"/>
    <col min="14083" max="14083" width="8.7109375" style="502"/>
    <col min="14084" max="14084" width="10.140625" style="502" customWidth="1"/>
    <col min="14085" max="14085" width="1.85546875" style="502" customWidth="1"/>
    <col min="14086" max="14086" width="8.85546875" style="502" customWidth="1"/>
    <col min="14087" max="14087" width="8.140625" style="502" customWidth="1"/>
    <col min="14088" max="14088" width="2" style="502" customWidth="1"/>
    <col min="14089" max="14089" width="25.7109375" style="502" customWidth="1"/>
    <col min="14090" max="14090" width="4.140625" style="502" customWidth="1"/>
    <col min="14091" max="14091" width="2.140625" style="502" customWidth="1"/>
    <col min="14092" max="14092" width="3.42578125" style="502" customWidth="1"/>
    <col min="14093" max="14093" width="0" style="502" hidden="1" customWidth="1"/>
    <col min="14094" max="14094" width="3.85546875" style="502" customWidth="1"/>
    <col min="14095" max="14095" width="2" style="502" customWidth="1"/>
    <col min="14096" max="14096" width="3.42578125" style="502" customWidth="1"/>
    <col min="14097" max="14097" width="0" style="502" hidden="1" customWidth="1"/>
    <col min="14098" max="14098" width="2.42578125" style="502" customWidth="1"/>
    <col min="14099" max="14099" width="3.140625" style="502" customWidth="1"/>
    <col min="14100" max="14100" width="1.42578125" style="502" customWidth="1"/>
    <col min="14101" max="14101" width="6.42578125" style="502" customWidth="1"/>
    <col min="14102" max="14102" width="3.140625" style="502" customWidth="1"/>
    <col min="14103" max="14104" width="16.42578125" style="502" customWidth="1"/>
    <col min="14105" max="14105" width="1.85546875" style="502" customWidth="1"/>
    <col min="14106" max="14106" width="4.42578125" style="502" customWidth="1"/>
    <col min="14107" max="14107" width="6.42578125" style="502" customWidth="1"/>
    <col min="14108" max="14108" width="5.85546875" style="502" customWidth="1"/>
    <col min="14109" max="14109" width="21.5703125" style="502" customWidth="1"/>
    <col min="14110" max="14110" width="20.42578125" style="502" customWidth="1"/>
    <col min="14111" max="14335" width="8.7109375" style="502"/>
    <col min="14336" max="14336" width="6.85546875" style="502" customWidth="1"/>
    <col min="14337" max="14337" width="5" style="502" customWidth="1"/>
    <col min="14338" max="14338" width="1.85546875" style="502" customWidth="1"/>
    <col min="14339" max="14339" width="8.7109375" style="502"/>
    <col min="14340" max="14340" width="10.140625" style="502" customWidth="1"/>
    <col min="14341" max="14341" width="1.85546875" style="502" customWidth="1"/>
    <col min="14342" max="14342" width="8.85546875" style="502" customWidth="1"/>
    <col min="14343" max="14343" width="8.140625" style="502" customWidth="1"/>
    <col min="14344" max="14344" width="2" style="502" customWidth="1"/>
    <col min="14345" max="14345" width="25.7109375" style="502" customWidth="1"/>
    <col min="14346" max="14346" width="4.140625" style="502" customWidth="1"/>
    <col min="14347" max="14347" width="2.140625" style="502" customWidth="1"/>
    <col min="14348" max="14348" width="3.42578125" style="502" customWidth="1"/>
    <col min="14349" max="14349" width="0" style="502" hidden="1" customWidth="1"/>
    <col min="14350" max="14350" width="3.85546875" style="502" customWidth="1"/>
    <col min="14351" max="14351" width="2" style="502" customWidth="1"/>
    <col min="14352" max="14352" width="3.42578125" style="502" customWidth="1"/>
    <col min="14353" max="14353" width="0" style="502" hidden="1" customWidth="1"/>
    <col min="14354" max="14354" width="2.42578125" style="502" customWidth="1"/>
    <col min="14355" max="14355" width="3.140625" style="502" customWidth="1"/>
    <col min="14356" max="14356" width="1.42578125" style="502" customWidth="1"/>
    <col min="14357" max="14357" width="6.42578125" style="502" customWidth="1"/>
    <col min="14358" max="14358" width="3.140625" style="502" customWidth="1"/>
    <col min="14359" max="14360" width="16.42578125" style="502" customWidth="1"/>
    <col min="14361" max="14361" width="1.85546875" style="502" customWidth="1"/>
    <col min="14362" max="14362" width="4.42578125" style="502" customWidth="1"/>
    <col min="14363" max="14363" width="6.42578125" style="502" customWidth="1"/>
    <col min="14364" max="14364" width="5.85546875" style="502" customWidth="1"/>
    <col min="14365" max="14365" width="21.5703125" style="502" customWidth="1"/>
    <col min="14366" max="14366" width="20.42578125" style="502" customWidth="1"/>
    <col min="14367" max="14591" width="8.7109375" style="502"/>
    <col min="14592" max="14592" width="6.85546875" style="502" customWidth="1"/>
    <col min="14593" max="14593" width="5" style="502" customWidth="1"/>
    <col min="14594" max="14594" width="1.85546875" style="502" customWidth="1"/>
    <col min="14595" max="14595" width="8.7109375" style="502"/>
    <col min="14596" max="14596" width="10.140625" style="502" customWidth="1"/>
    <col min="14597" max="14597" width="1.85546875" style="502" customWidth="1"/>
    <col min="14598" max="14598" width="8.85546875" style="502" customWidth="1"/>
    <col min="14599" max="14599" width="8.140625" style="502" customWidth="1"/>
    <col min="14600" max="14600" width="2" style="502" customWidth="1"/>
    <col min="14601" max="14601" width="25.7109375" style="502" customWidth="1"/>
    <col min="14602" max="14602" width="4.140625" style="502" customWidth="1"/>
    <col min="14603" max="14603" width="2.140625" style="502" customWidth="1"/>
    <col min="14604" max="14604" width="3.42578125" style="502" customWidth="1"/>
    <col min="14605" max="14605" width="0" style="502" hidden="1" customWidth="1"/>
    <col min="14606" max="14606" width="3.85546875" style="502" customWidth="1"/>
    <col min="14607" max="14607" width="2" style="502" customWidth="1"/>
    <col min="14608" max="14608" width="3.42578125" style="502" customWidth="1"/>
    <col min="14609" max="14609" width="0" style="502" hidden="1" customWidth="1"/>
    <col min="14610" max="14610" width="2.42578125" style="502" customWidth="1"/>
    <col min="14611" max="14611" width="3.140625" style="502" customWidth="1"/>
    <col min="14612" max="14612" width="1.42578125" style="502" customWidth="1"/>
    <col min="14613" max="14613" width="6.42578125" style="502" customWidth="1"/>
    <col min="14614" max="14614" width="3.140625" style="502" customWidth="1"/>
    <col min="14615" max="14616" width="16.42578125" style="502" customWidth="1"/>
    <col min="14617" max="14617" width="1.85546875" style="502" customWidth="1"/>
    <col min="14618" max="14618" width="4.42578125" style="502" customWidth="1"/>
    <col min="14619" max="14619" width="6.42578125" style="502" customWidth="1"/>
    <col min="14620" max="14620" width="5.85546875" style="502" customWidth="1"/>
    <col min="14621" max="14621" width="21.5703125" style="502" customWidth="1"/>
    <col min="14622" max="14622" width="20.42578125" style="502" customWidth="1"/>
    <col min="14623" max="14847" width="8.7109375" style="502"/>
    <col min="14848" max="14848" width="6.85546875" style="502" customWidth="1"/>
    <col min="14849" max="14849" width="5" style="502" customWidth="1"/>
    <col min="14850" max="14850" width="1.85546875" style="502" customWidth="1"/>
    <col min="14851" max="14851" width="8.7109375" style="502"/>
    <col min="14852" max="14852" width="10.140625" style="502" customWidth="1"/>
    <col min="14853" max="14853" width="1.85546875" style="502" customWidth="1"/>
    <col min="14854" max="14854" width="8.85546875" style="502" customWidth="1"/>
    <col min="14855" max="14855" width="8.140625" style="502" customWidth="1"/>
    <col min="14856" max="14856" width="2" style="502" customWidth="1"/>
    <col min="14857" max="14857" width="25.7109375" style="502" customWidth="1"/>
    <col min="14858" max="14858" width="4.140625" style="502" customWidth="1"/>
    <col min="14859" max="14859" width="2.140625" style="502" customWidth="1"/>
    <col min="14860" max="14860" width="3.42578125" style="502" customWidth="1"/>
    <col min="14861" max="14861" width="0" style="502" hidden="1" customWidth="1"/>
    <col min="14862" max="14862" width="3.85546875" style="502" customWidth="1"/>
    <col min="14863" max="14863" width="2" style="502" customWidth="1"/>
    <col min="14864" max="14864" width="3.42578125" style="502" customWidth="1"/>
    <col min="14865" max="14865" width="0" style="502" hidden="1" customWidth="1"/>
    <col min="14866" max="14866" width="2.42578125" style="502" customWidth="1"/>
    <col min="14867" max="14867" width="3.140625" style="502" customWidth="1"/>
    <col min="14868" max="14868" width="1.42578125" style="502" customWidth="1"/>
    <col min="14869" max="14869" width="6.42578125" style="502" customWidth="1"/>
    <col min="14870" max="14870" width="3.140625" style="502" customWidth="1"/>
    <col min="14871" max="14872" width="16.42578125" style="502" customWidth="1"/>
    <col min="14873" max="14873" width="1.85546875" style="502" customWidth="1"/>
    <col min="14874" max="14874" width="4.42578125" style="502" customWidth="1"/>
    <col min="14875" max="14875" width="6.42578125" style="502" customWidth="1"/>
    <col min="14876" max="14876" width="5.85546875" style="502" customWidth="1"/>
    <col min="14877" max="14877" width="21.5703125" style="502" customWidth="1"/>
    <col min="14878" max="14878" width="20.42578125" style="502" customWidth="1"/>
    <col min="14879" max="15103" width="8.7109375" style="502"/>
    <col min="15104" max="15104" width="6.85546875" style="502" customWidth="1"/>
    <col min="15105" max="15105" width="5" style="502" customWidth="1"/>
    <col min="15106" max="15106" width="1.85546875" style="502" customWidth="1"/>
    <col min="15107" max="15107" width="8.7109375" style="502"/>
    <col min="15108" max="15108" width="10.140625" style="502" customWidth="1"/>
    <col min="15109" max="15109" width="1.85546875" style="502" customWidth="1"/>
    <col min="15110" max="15110" width="8.85546875" style="502" customWidth="1"/>
    <col min="15111" max="15111" width="8.140625" style="502" customWidth="1"/>
    <col min="15112" max="15112" width="2" style="502" customWidth="1"/>
    <col min="15113" max="15113" width="25.7109375" style="502" customWidth="1"/>
    <col min="15114" max="15114" width="4.140625" style="502" customWidth="1"/>
    <col min="15115" max="15115" width="2.140625" style="502" customWidth="1"/>
    <col min="15116" max="15116" width="3.42578125" style="502" customWidth="1"/>
    <col min="15117" max="15117" width="0" style="502" hidden="1" customWidth="1"/>
    <col min="15118" max="15118" width="3.85546875" style="502" customWidth="1"/>
    <col min="15119" max="15119" width="2" style="502" customWidth="1"/>
    <col min="15120" max="15120" width="3.42578125" style="502" customWidth="1"/>
    <col min="15121" max="15121" width="0" style="502" hidden="1" customWidth="1"/>
    <col min="15122" max="15122" width="2.42578125" style="502" customWidth="1"/>
    <col min="15123" max="15123" width="3.140625" style="502" customWidth="1"/>
    <col min="15124" max="15124" width="1.42578125" style="502" customWidth="1"/>
    <col min="15125" max="15125" width="6.42578125" style="502" customWidth="1"/>
    <col min="15126" max="15126" width="3.140625" style="502" customWidth="1"/>
    <col min="15127" max="15128" width="16.42578125" style="502" customWidth="1"/>
    <col min="15129" max="15129" width="1.85546875" style="502" customWidth="1"/>
    <col min="15130" max="15130" width="4.42578125" style="502" customWidth="1"/>
    <col min="15131" max="15131" width="6.42578125" style="502" customWidth="1"/>
    <col min="15132" max="15132" width="5.85546875" style="502" customWidth="1"/>
    <col min="15133" max="15133" width="21.5703125" style="502" customWidth="1"/>
    <col min="15134" max="15134" width="20.42578125" style="502" customWidth="1"/>
    <col min="15135" max="15359" width="8.7109375" style="502"/>
    <col min="15360" max="15360" width="6.85546875" style="502" customWidth="1"/>
    <col min="15361" max="15361" width="5" style="502" customWidth="1"/>
    <col min="15362" max="15362" width="1.85546875" style="502" customWidth="1"/>
    <col min="15363" max="15363" width="8.7109375" style="502"/>
    <col min="15364" max="15364" width="10.140625" style="502" customWidth="1"/>
    <col min="15365" max="15365" width="1.85546875" style="502" customWidth="1"/>
    <col min="15366" max="15366" width="8.85546875" style="502" customWidth="1"/>
    <col min="15367" max="15367" width="8.140625" style="502" customWidth="1"/>
    <col min="15368" max="15368" width="2" style="502" customWidth="1"/>
    <col min="15369" max="15369" width="25.7109375" style="502" customWidth="1"/>
    <col min="15370" max="15370" width="4.140625" style="502" customWidth="1"/>
    <col min="15371" max="15371" width="2.140625" style="502" customWidth="1"/>
    <col min="15372" max="15372" width="3.42578125" style="502" customWidth="1"/>
    <col min="15373" max="15373" width="0" style="502" hidden="1" customWidth="1"/>
    <col min="15374" max="15374" width="3.85546875" style="502" customWidth="1"/>
    <col min="15375" max="15375" width="2" style="502" customWidth="1"/>
    <col min="15376" max="15376" width="3.42578125" style="502" customWidth="1"/>
    <col min="15377" max="15377" width="0" style="502" hidden="1" customWidth="1"/>
    <col min="15378" max="15378" width="2.42578125" style="502" customWidth="1"/>
    <col min="15379" max="15379" width="3.140625" style="502" customWidth="1"/>
    <col min="15380" max="15380" width="1.42578125" style="502" customWidth="1"/>
    <col min="15381" max="15381" width="6.42578125" style="502" customWidth="1"/>
    <col min="15382" max="15382" width="3.140625" style="502" customWidth="1"/>
    <col min="15383" max="15384" width="16.42578125" style="502" customWidth="1"/>
    <col min="15385" max="15385" width="1.85546875" style="502" customWidth="1"/>
    <col min="15386" max="15386" width="4.42578125" style="502" customWidth="1"/>
    <col min="15387" max="15387" width="6.42578125" style="502" customWidth="1"/>
    <col min="15388" max="15388" width="5.85546875" style="502" customWidth="1"/>
    <col min="15389" max="15389" width="21.5703125" style="502" customWidth="1"/>
    <col min="15390" max="15390" width="20.42578125" style="502" customWidth="1"/>
    <col min="15391" max="15615" width="8.7109375" style="502"/>
    <col min="15616" max="15616" width="6.85546875" style="502" customWidth="1"/>
    <col min="15617" max="15617" width="5" style="502" customWidth="1"/>
    <col min="15618" max="15618" width="1.85546875" style="502" customWidth="1"/>
    <col min="15619" max="15619" width="8.7109375" style="502"/>
    <col min="15620" max="15620" width="10.140625" style="502" customWidth="1"/>
    <col min="15621" max="15621" width="1.85546875" style="502" customWidth="1"/>
    <col min="15622" max="15622" width="8.85546875" style="502" customWidth="1"/>
    <col min="15623" max="15623" width="8.140625" style="502" customWidth="1"/>
    <col min="15624" max="15624" width="2" style="502" customWidth="1"/>
    <col min="15625" max="15625" width="25.7109375" style="502" customWidth="1"/>
    <col min="15626" max="15626" width="4.140625" style="502" customWidth="1"/>
    <col min="15627" max="15627" width="2.140625" style="502" customWidth="1"/>
    <col min="15628" max="15628" width="3.42578125" style="502" customWidth="1"/>
    <col min="15629" max="15629" width="0" style="502" hidden="1" customWidth="1"/>
    <col min="15630" max="15630" width="3.85546875" style="502" customWidth="1"/>
    <col min="15631" max="15631" width="2" style="502" customWidth="1"/>
    <col min="15632" max="15632" width="3.42578125" style="502" customWidth="1"/>
    <col min="15633" max="15633" width="0" style="502" hidden="1" customWidth="1"/>
    <col min="15634" max="15634" width="2.42578125" style="502" customWidth="1"/>
    <col min="15635" max="15635" width="3.140625" style="502" customWidth="1"/>
    <col min="15636" max="15636" width="1.42578125" style="502" customWidth="1"/>
    <col min="15637" max="15637" width="6.42578125" style="502" customWidth="1"/>
    <col min="15638" max="15638" width="3.140625" style="502" customWidth="1"/>
    <col min="15639" max="15640" width="16.42578125" style="502" customWidth="1"/>
    <col min="15641" max="15641" width="1.85546875" style="502" customWidth="1"/>
    <col min="15642" max="15642" width="4.42578125" style="502" customWidth="1"/>
    <col min="15643" max="15643" width="6.42578125" style="502" customWidth="1"/>
    <col min="15644" max="15644" width="5.85546875" style="502" customWidth="1"/>
    <col min="15645" max="15645" width="21.5703125" style="502" customWidth="1"/>
    <col min="15646" max="15646" width="20.42578125" style="502" customWidth="1"/>
    <col min="15647" max="15871" width="8.7109375" style="502"/>
    <col min="15872" max="15872" width="6.85546875" style="502" customWidth="1"/>
    <col min="15873" max="15873" width="5" style="502" customWidth="1"/>
    <col min="15874" max="15874" width="1.85546875" style="502" customWidth="1"/>
    <col min="15875" max="15875" width="8.7109375" style="502"/>
    <col min="15876" max="15876" width="10.140625" style="502" customWidth="1"/>
    <col min="15877" max="15877" width="1.85546875" style="502" customWidth="1"/>
    <col min="15878" max="15878" width="8.85546875" style="502" customWidth="1"/>
    <col min="15879" max="15879" width="8.140625" style="502" customWidth="1"/>
    <col min="15880" max="15880" width="2" style="502" customWidth="1"/>
    <col min="15881" max="15881" width="25.7109375" style="502" customWidth="1"/>
    <col min="15882" max="15882" width="4.140625" style="502" customWidth="1"/>
    <col min="15883" max="15883" width="2.140625" style="502" customWidth="1"/>
    <col min="15884" max="15884" width="3.42578125" style="502" customWidth="1"/>
    <col min="15885" max="15885" width="0" style="502" hidden="1" customWidth="1"/>
    <col min="15886" max="15886" width="3.85546875" style="502" customWidth="1"/>
    <col min="15887" max="15887" width="2" style="502" customWidth="1"/>
    <col min="15888" max="15888" width="3.42578125" style="502" customWidth="1"/>
    <col min="15889" max="15889" width="0" style="502" hidden="1" customWidth="1"/>
    <col min="15890" max="15890" width="2.42578125" style="502" customWidth="1"/>
    <col min="15891" max="15891" width="3.140625" style="502" customWidth="1"/>
    <col min="15892" max="15892" width="1.42578125" style="502" customWidth="1"/>
    <col min="15893" max="15893" width="6.42578125" style="502" customWidth="1"/>
    <col min="15894" max="15894" width="3.140625" style="502" customWidth="1"/>
    <col min="15895" max="15896" width="16.42578125" style="502" customWidth="1"/>
    <col min="15897" max="15897" width="1.85546875" style="502" customWidth="1"/>
    <col min="15898" max="15898" width="4.42578125" style="502" customWidth="1"/>
    <col min="15899" max="15899" width="6.42578125" style="502" customWidth="1"/>
    <col min="15900" max="15900" width="5.85546875" style="502" customWidth="1"/>
    <col min="15901" max="15901" width="21.5703125" style="502" customWidth="1"/>
    <col min="15902" max="15902" width="20.42578125" style="502" customWidth="1"/>
    <col min="15903" max="16127" width="8.7109375" style="502"/>
    <col min="16128" max="16128" width="6.85546875" style="502" customWidth="1"/>
    <col min="16129" max="16129" width="5" style="502" customWidth="1"/>
    <col min="16130" max="16130" width="1.85546875" style="502" customWidth="1"/>
    <col min="16131" max="16131" width="8.7109375" style="502"/>
    <col min="16132" max="16132" width="10.140625" style="502" customWidth="1"/>
    <col min="16133" max="16133" width="1.85546875" style="502" customWidth="1"/>
    <col min="16134" max="16134" width="8.85546875" style="502" customWidth="1"/>
    <col min="16135" max="16135" width="8.140625" style="502" customWidth="1"/>
    <col min="16136" max="16136" width="2" style="502" customWidth="1"/>
    <col min="16137" max="16137" width="25.7109375" style="502" customWidth="1"/>
    <col min="16138" max="16138" width="4.140625" style="502" customWidth="1"/>
    <col min="16139" max="16139" width="2.140625" style="502" customWidth="1"/>
    <col min="16140" max="16140" width="3.42578125" style="502" customWidth="1"/>
    <col min="16141" max="16141" width="0" style="502" hidden="1" customWidth="1"/>
    <col min="16142" max="16142" width="3.85546875" style="502" customWidth="1"/>
    <col min="16143" max="16143" width="2" style="502" customWidth="1"/>
    <col min="16144" max="16144" width="3.42578125" style="502" customWidth="1"/>
    <col min="16145" max="16145" width="0" style="502" hidden="1" customWidth="1"/>
    <col min="16146" max="16146" width="2.42578125" style="502" customWidth="1"/>
    <col min="16147" max="16147" width="3.140625" style="502" customWidth="1"/>
    <col min="16148" max="16148" width="1.42578125" style="502" customWidth="1"/>
    <col min="16149" max="16149" width="6.42578125" style="502" customWidth="1"/>
    <col min="16150" max="16150" width="3.140625" style="502" customWidth="1"/>
    <col min="16151" max="16152" width="16.42578125" style="502" customWidth="1"/>
    <col min="16153" max="16153" width="1.85546875" style="502" customWidth="1"/>
    <col min="16154" max="16154" width="4.42578125" style="502" customWidth="1"/>
    <col min="16155" max="16155" width="6.42578125" style="502" customWidth="1"/>
    <col min="16156" max="16156" width="5.85546875" style="502" customWidth="1"/>
    <col min="16157" max="16157" width="21.5703125" style="502" customWidth="1"/>
    <col min="16158" max="16158" width="20.42578125" style="502" customWidth="1"/>
    <col min="16159" max="16384" width="8.7109375" style="502"/>
  </cols>
  <sheetData>
    <row r="1" spans="1:40" s="512" customFormat="1" ht="26.45" customHeight="1">
      <c r="A1" s="1064" t="s">
        <v>506</v>
      </c>
      <c r="B1" s="1064"/>
      <c r="C1" s="1064"/>
      <c r="D1" s="1064"/>
      <c r="E1" s="1064"/>
      <c r="F1" s="1064"/>
      <c r="G1" s="1064"/>
      <c r="H1" s="1064"/>
      <c r="I1" s="1064"/>
      <c r="J1" s="1064"/>
      <c r="K1" s="1064"/>
      <c r="L1" s="1064"/>
      <c r="M1" s="1064"/>
      <c r="N1" s="1064"/>
      <c r="O1" s="1064"/>
      <c r="P1" s="1064"/>
      <c r="Q1" s="1064"/>
      <c r="R1" s="1064"/>
      <c r="S1" s="1064"/>
      <c r="T1" s="1064"/>
      <c r="U1" s="1064"/>
      <c r="V1" s="1064"/>
      <c r="W1" s="1064"/>
      <c r="X1" s="1064"/>
      <c r="Y1" s="1064"/>
      <c r="Z1" s="1064"/>
      <c r="AA1" s="1064"/>
      <c r="AB1" s="1064"/>
      <c r="AC1" s="1064"/>
      <c r="AD1" s="1064"/>
      <c r="AE1" s="510"/>
      <c r="AF1" s="510"/>
      <c r="AG1" s="510"/>
      <c r="AH1" s="511"/>
      <c r="AI1" s="510"/>
      <c r="AJ1" s="510"/>
      <c r="AK1" s="510"/>
      <c r="AL1" s="510"/>
    </row>
    <row r="2" spans="1:40" s="512" customFormat="1" ht="14.25">
      <c r="A2" s="513"/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513"/>
      <c r="P2" s="513"/>
      <c r="Q2" s="513"/>
      <c r="R2" s="513"/>
      <c r="S2" s="513"/>
      <c r="T2" s="513"/>
      <c r="U2" s="513"/>
      <c r="V2" s="513"/>
      <c r="W2" s="513"/>
      <c r="X2" s="513"/>
      <c r="Y2" s="513"/>
      <c r="Z2" s="513"/>
      <c r="AA2" s="513"/>
      <c r="AB2" s="513"/>
      <c r="AC2" s="513"/>
      <c r="AD2" s="513"/>
      <c r="AE2" s="510"/>
      <c r="AF2" s="510"/>
      <c r="AG2" s="510"/>
      <c r="AH2" s="511"/>
      <c r="AI2" s="510"/>
      <c r="AJ2" s="510"/>
      <c r="AK2" s="510"/>
      <c r="AL2" s="510"/>
    </row>
    <row r="3" spans="1:40" s="512" customFormat="1" ht="26.45" customHeight="1">
      <c r="A3" s="1065" t="s">
        <v>507</v>
      </c>
      <c r="B3" s="1065"/>
      <c r="C3" s="1065"/>
      <c r="D3" s="1065"/>
      <c r="E3" s="1065"/>
      <c r="F3" s="1065"/>
      <c r="G3" s="1065"/>
      <c r="H3" s="1065"/>
      <c r="I3" s="1065"/>
      <c r="J3" s="1065"/>
      <c r="K3" s="1065"/>
      <c r="L3" s="1065"/>
      <c r="M3" s="1065"/>
      <c r="N3" s="1065"/>
      <c r="O3" s="1065"/>
      <c r="P3" s="1065"/>
      <c r="Q3" s="1065"/>
      <c r="R3" s="1065"/>
      <c r="S3" s="1065"/>
      <c r="T3" s="1065"/>
      <c r="U3" s="1065"/>
      <c r="V3" s="1065"/>
      <c r="W3" s="1065"/>
      <c r="X3" s="1065"/>
      <c r="Y3" s="1065"/>
      <c r="Z3" s="1065"/>
      <c r="AA3" s="1065"/>
      <c r="AB3" s="1065"/>
      <c r="AC3" s="1065"/>
      <c r="AD3" s="1065"/>
      <c r="AE3" s="510"/>
      <c r="AF3" s="510"/>
      <c r="AG3" s="510"/>
      <c r="AH3" s="511"/>
      <c r="AI3" s="510"/>
      <c r="AJ3" s="510"/>
      <c r="AK3" s="510"/>
      <c r="AL3" s="510"/>
    </row>
    <row r="4" spans="1:40" s="512" customFormat="1" ht="14.25">
      <c r="AE4" s="510"/>
      <c r="AF4" s="510"/>
      <c r="AG4" s="510"/>
      <c r="AH4" s="511"/>
      <c r="AI4" s="510"/>
      <c r="AJ4" s="510"/>
      <c r="AK4" s="510"/>
      <c r="AL4" s="510"/>
    </row>
    <row r="5" spans="1:40" s="512" customFormat="1" ht="14.25">
      <c r="A5" s="1066" t="s">
        <v>423</v>
      </c>
      <c r="B5" s="1066"/>
      <c r="C5" s="1066"/>
      <c r="D5" s="1066"/>
      <c r="E5" s="1066"/>
      <c r="F5" s="1066"/>
      <c r="G5" s="1066"/>
      <c r="H5" s="1066"/>
      <c r="I5" s="1066"/>
      <c r="J5" s="1066"/>
      <c r="K5" s="1066"/>
      <c r="L5" s="1066"/>
      <c r="M5" s="1066"/>
      <c r="N5" s="1066"/>
      <c r="O5" s="1066"/>
      <c r="P5" s="1066"/>
      <c r="Q5" s="1066"/>
      <c r="R5" s="1066"/>
      <c r="S5" s="1066"/>
      <c r="T5" s="1066"/>
      <c r="U5" s="1066"/>
      <c r="V5" s="1066"/>
      <c r="W5" s="1066"/>
      <c r="X5" s="1066"/>
      <c r="Y5" s="1066"/>
      <c r="Z5" s="1066"/>
      <c r="AA5" s="1066"/>
      <c r="AB5" s="1066"/>
      <c r="AC5" s="1066"/>
      <c r="AD5" s="1066"/>
      <c r="AE5" s="510"/>
      <c r="AF5" s="510"/>
      <c r="AG5" s="510"/>
      <c r="AH5" s="511"/>
      <c r="AI5" s="510"/>
      <c r="AJ5" s="510"/>
      <c r="AK5" s="510"/>
      <c r="AL5" s="510"/>
    </row>
    <row r="6" spans="1:40" s="512" customFormat="1" ht="21.6" customHeight="1">
      <c r="A6" s="1066" t="s">
        <v>424</v>
      </c>
      <c r="B6" s="1066"/>
      <c r="C6" s="1066"/>
      <c r="D6" s="1066"/>
      <c r="E6" s="1066"/>
      <c r="F6" s="1066"/>
      <c r="G6" s="1066"/>
      <c r="H6" s="1066"/>
      <c r="I6" s="1066"/>
      <c r="J6" s="1066"/>
      <c r="K6" s="1066"/>
      <c r="L6" s="1066"/>
      <c r="M6" s="1066"/>
      <c r="N6" s="1066"/>
      <c r="O6" s="1066"/>
      <c r="P6" s="1066"/>
      <c r="Q6" s="1066"/>
      <c r="R6" s="1066"/>
      <c r="S6" s="1066"/>
      <c r="T6" s="1066"/>
      <c r="U6" s="1066"/>
      <c r="V6" s="1066"/>
      <c r="W6" s="1066"/>
      <c r="X6" s="1066"/>
      <c r="Y6" s="1066"/>
      <c r="Z6" s="1066"/>
      <c r="AA6" s="1066"/>
      <c r="AB6" s="1066"/>
      <c r="AC6" s="1066"/>
      <c r="AD6" s="1066"/>
      <c r="AE6" s="510"/>
      <c r="AF6" s="510"/>
      <c r="AG6" s="510"/>
      <c r="AH6" s="511"/>
      <c r="AI6" s="510"/>
      <c r="AJ6" s="510"/>
      <c r="AK6" s="510"/>
      <c r="AL6" s="510"/>
    </row>
    <row r="7" spans="1:40">
      <c r="X7" s="502"/>
      <c r="AD7" s="502"/>
    </row>
    <row r="8" spans="1:40" s="517" customFormat="1" ht="33.75" customHeight="1">
      <c r="A8" s="1067" t="s">
        <v>508</v>
      </c>
      <c r="B8" s="1067" t="s">
        <v>143</v>
      </c>
      <c r="C8" s="1067"/>
      <c r="D8" s="1067"/>
      <c r="E8" s="1067"/>
      <c r="F8" s="1067"/>
      <c r="G8" s="1067"/>
      <c r="H8" s="1067"/>
      <c r="I8" s="1067"/>
      <c r="J8" s="1067"/>
      <c r="K8" s="1067" t="s">
        <v>144</v>
      </c>
      <c r="L8" s="1067"/>
      <c r="M8" s="1067"/>
      <c r="N8" s="1067"/>
      <c r="O8" s="1067" t="s">
        <v>145</v>
      </c>
      <c r="P8" s="1067"/>
      <c r="Q8" s="1067"/>
      <c r="R8" s="1067"/>
      <c r="S8" s="1067" t="s">
        <v>318</v>
      </c>
      <c r="T8" s="1067"/>
      <c r="U8" s="1067"/>
      <c r="V8" s="1067"/>
      <c r="W8" s="1067"/>
      <c r="X8" s="1067"/>
      <c r="Y8" s="1067" t="s">
        <v>173</v>
      </c>
      <c r="Z8" s="1067"/>
      <c r="AA8" s="1067"/>
      <c r="AB8" s="1067"/>
      <c r="AC8" s="1067"/>
      <c r="AD8" s="1068" t="s">
        <v>319</v>
      </c>
      <c r="AE8" s="515" t="s">
        <v>509</v>
      </c>
      <c r="AF8" s="515" t="s">
        <v>510</v>
      </c>
      <c r="AG8" s="515" t="s">
        <v>511</v>
      </c>
      <c r="AH8" s="516" t="s">
        <v>512</v>
      </c>
      <c r="AI8" s="695" t="s">
        <v>562</v>
      </c>
      <c r="AJ8" s="515" t="s">
        <v>513</v>
      </c>
      <c r="AK8" s="515" t="s">
        <v>513</v>
      </c>
      <c r="AL8" s="515" t="s">
        <v>513</v>
      </c>
      <c r="AM8" s="515" t="s">
        <v>514</v>
      </c>
      <c r="AN8" s="515" t="s">
        <v>515</v>
      </c>
    </row>
    <row r="9" spans="1:40" s="517" customFormat="1" ht="45" customHeight="1">
      <c r="A9" s="1067"/>
      <c r="B9" s="1067"/>
      <c r="C9" s="1067"/>
      <c r="D9" s="1067"/>
      <c r="E9" s="1067"/>
      <c r="F9" s="1067"/>
      <c r="G9" s="1067"/>
      <c r="H9" s="1067"/>
      <c r="I9" s="1067"/>
      <c r="J9" s="1067"/>
      <c r="K9" s="1067"/>
      <c r="L9" s="1067"/>
      <c r="M9" s="1067"/>
      <c r="N9" s="1067"/>
      <c r="O9" s="1067"/>
      <c r="P9" s="1067"/>
      <c r="Q9" s="1067"/>
      <c r="R9" s="1067"/>
      <c r="S9" s="1067"/>
      <c r="T9" s="1067"/>
      <c r="U9" s="1067"/>
      <c r="V9" s="1067"/>
      <c r="W9" s="1067"/>
      <c r="X9" s="1067"/>
      <c r="Y9" s="1067"/>
      <c r="Z9" s="1067"/>
      <c r="AA9" s="1067"/>
      <c r="AB9" s="1067"/>
      <c r="AC9" s="1067"/>
      <c r="AD9" s="1069"/>
      <c r="AE9" s="518" t="s">
        <v>516</v>
      </c>
      <c r="AF9" s="518" t="s">
        <v>517</v>
      </c>
      <c r="AG9" s="518" t="s">
        <v>518</v>
      </c>
      <c r="AH9" s="519" t="s">
        <v>519</v>
      </c>
      <c r="AI9" s="690"/>
      <c r="AJ9" s="518"/>
      <c r="AK9" s="518"/>
      <c r="AL9" s="518"/>
      <c r="AM9" s="518"/>
      <c r="AN9" s="518"/>
    </row>
    <row r="10" spans="1:40" s="520" customFormat="1" ht="15" customHeight="1">
      <c r="A10" s="1067"/>
      <c r="B10" s="1067"/>
      <c r="C10" s="1067"/>
      <c r="D10" s="1067"/>
      <c r="E10" s="1067"/>
      <c r="F10" s="1067"/>
      <c r="G10" s="1067"/>
      <c r="H10" s="1067"/>
      <c r="I10" s="1067"/>
      <c r="J10" s="1067"/>
      <c r="K10" s="1067"/>
      <c r="L10" s="1067"/>
      <c r="M10" s="1067"/>
      <c r="N10" s="1067"/>
      <c r="O10" s="1067"/>
      <c r="P10" s="1067"/>
      <c r="Q10" s="1067"/>
      <c r="R10" s="1067"/>
      <c r="S10" s="1067" t="s">
        <v>175</v>
      </c>
      <c r="T10" s="1067"/>
      <c r="U10" s="1067"/>
      <c r="V10" s="1067"/>
      <c r="W10" s="1067"/>
      <c r="X10" s="518" t="s">
        <v>176</v>
      </c>
      <c r="Y10" s="518" t="s">
        <v>175</v>
      </c>
      <c r="Z10" s="1067" t="s">
        <v>176</v>
      </c>
      <c r="AA10" s="1067"/>
      <c r="AB10" s="1067"/>
      <c r="AC10" s="1067"/>
      <c r="AD10" s="1070"/>
      <c r="AE10" s="515" t="s">
        <v>428</v>
      </c>
      <c r="AF10" s="515" t="s">
        <v>428</v>
      </c>
      <c r="AG10" s="515" t="s">
        <v>428</v>
      </c>
      <c r="AH10" s="516" t="s">
        <v>428</v>
      </c>
      <c r="AI10" s="695" t="s">
        <v>428</v>
      </c>
      <c r="AJ10" s="515" t="s">
        <v>428</v>
      </c>
      <c r="AK10" s="515" t="s">
        <v>428</v>
      </c>
      <c r="AL10" s="515" t="s">
        <v>428</v>
      </c>
      <c r="AM10" s="515" t="s">
        <v>428</v>
      </c>
      <c r="AN10" s="515" t="s">
        <v>428</v>
      </c>
    </row>
    <row r="11" spans="1:40" s="520" customFormat="1" ht="24" customHeight="1">
      <c r="A11" s="1071" t="s">
        <v>382</v>
      </c>
      <c r="B11" s="1072"/>
      <c r="C11" s="1072"/>
      <c r="D11" s="1072"/>
      <c r="E11" s="1072"/>
      <c r="F11" s="1072"/>
      <c r="G11" s="1072"/>
      <c r="H11" s="1072"/>
      <c r="I11" s="1072"/>
      <c r="J11" s="1072"/>
      <c r="K11" s="1072"/>
      <c r="L11" s="1072"/>
      <c r="M11" s="1072"/>
      <c r="N11" s="1072"/>
      <c r="O11" s="1072"/>
      <c r="P11" s="1072"/>
      <c r="Q11" s="1072"/>
      <c r="R11" s="1072"/>
      <c r="S11" s="1072"/>
      <c r="T11" s="1072"/>
      <c r="U11" s="1072"/>
      <c r="V11" s="1072"/>
      <c r="W11" s="1072"/>
      <c r="X11" s="1072"/>
      <c r="Y11" s="1072"/>
      <c r="Z11" s="1072"/>
      <c r="AA11" s="1072"/>
      <c r="AB11" s="1072"/>
      <c r="AC11" s="1072"/>
      <c r="AD11" s="1073"/>
      <c r="AE11" s="518"/>
      <c r="AF11" s="518"/>
      <c r="AG11" s="518"/>
      <c r="AH11" s="519"/>
      <c r="AI11" s="690"/>
      <c r="AJ11" s="518"/>
      <c r="AK11" s="518"/>
      <c r="AL11" s="518"/>
      <c r="AM11" s="518"/>
      <c r="AN11" s="518"/>
    </row>
    <row r="12" spans="1:40" s="520" customFormat="1" ht="24" customHeight="1">
      <c r="A12" s="518" t="s">
        <v>324</v>
      </c>
      <c r="B12" s="1074" t="s">
        <v>325</v>
      </c>
      <c r="C12" s="1074"/>
      <c r="D12" s="1074"/>
      <c r="E12" s="1074"/>
      <c r="F12" s="1074"/>
      <c r="G12" s="1074"/>
      <c r="H12" s="1074"/>
      <c r="I12" s="1074"/>
      <c r="J12" s="1074"/>
      <c r="K12" s="1075" t="s">
        <v>178</v>
      </c>
      <c r="L12" s="1075"/>
      <c r="M12" s="1075"/>
      <c r="N12" s="515"/>
      <c r="O12" s="1075">
        <v>1</v>
      </c>
      <c r="P12" s="1075"/>
      <c r="Q12" s="1075"/>
      <c r="R12" s="515"/>
      <c r="S12" s="1076">
        <v>434681.9</v>
      </c>
      <c r="T12" s="1076"/>
      <c r="U12" s="1076"/>
      <c r="V12" s="1076"/>
      <c r="W12" s="1076"/>
      <c r="X12" s="521">
        <f>O12*S12</f>
        <v>434681.9</v>
      </c>
      <c r="Y12" s="521">
        <v>470073.42</v>
      </c>
      <c r="Z12" s="1076">
        <f>O12*Y12</f>
        <v>470073.42</v>
      </c>
      <c r="AA12" s="1076"/>
      <c r="AB12" s="1076"/>
      <c r="AC12" s="1076"/>
      <c r="AD12" s="521">
        <f>X12+Z12</f>
        <v>904755.32000000007</v>
      </c>
      <c r="AE12" s="518"/>
      <c r="AF12" s="518">
        <v>0.8</v>
      </c>
      <c r="AG12" s="518">
        <v>0.1</v>
      </c>
      <c r="AH12" s="519"/>
      <c r="AI12" s="690">
        <v>0.1</v>
      </c>
      <c r="AJ12" s="518"/>
      <c r="AK12" s="518"/>
      <c r="AL12" s="518"/>
      <c r="AM12" s="518">
        <f>AE12+AF12+AG12+AH12+AI12+AJ12+AK12+AL12</f>
        <v>1</v>
      </c>
      <c r="AN12" s="649">
        <f>O12-AM12</f>
        <v>0</v>
      </c>
    </row>
    <row r="13" spans="1:40" s="520" customFormat="1" ht="40.5" customHeight="1">
      <c r="A13" s="523" t="s">
        <v>205</v>
      </c>
      <c r="B13" s="1077" t="s">
        <v>206</v>
      </c>
      <c r="C13" s="1077"/>
      <c r="D13" s="1077"/>
      <c r="E13" s="1077"/>
      <c r="F13" s="1077"/>
      <c r="G13" s="1077"/>
      <c r="H13" s="1077"/>
      <c r="I13" s="1077"/>
      <c r="J13" s="1077"/>
      <c r="K13" s="1078" t="s">
        <v>207</v>
      </c>
      <c r="L13" s="1079"/>
      <c r="M13" s="1079"/>
      <c r="N13" s="1079"/>
      <c r="O13" s="1080">
        <v>188.631</v>
      </c>
      <c r="P13" s="1080"/>
      <c r="Q13" s="1080"/>
      <c r="R13" s="1080"/>
      <c r="S13" s="1080" t="s">
        <v>57</v>
      </c>
      <c r="T13" s="1080"/>
      <c r="U13" s="1080"/>
      <c r="V13" s="1080"/>
      <c r="W13" s="1080"/>
      <c r="X13" s="524" t="s">
        <v>57</v>
      </c>
      <c r="Y13" s="524" t="s">
        <v>57</v>
      </c>
      <c r="Z13" s="1080" t="s">
        <v>57</v>
      </c>
      <c r="AA13" s="1080"/>
      <c r="AB13" s="1080"/>
      <c r="AC13" s="1080"/>
      <c r="AD13" s="524" t="s">
        <v>57</v>
      </c>
      <c r="AE13" s="518"/>
      <c r="AF13" s="518">
        <v>188.63</v>
      </c>
      <c r="AG13" s="518"/>
      <c r="AH13" s="519"/>
      <c r="AI13" s="690"/>
      <c r="AJ13" s="518"/>
      <c r="AK13" s="518"/>
      <c r="AL13" s="518"/>
      <c r="AM13" s="518">
        <f t="shared" ref="AM13:AM76" si="0">AE13+AF13+AG13+AH13+AI13+AJ13+AK13+AL13</f>
        <v>188.63</v>
      </c>
      <c r="AN13" s="522">
        <f t="shared" ref="AN13:AN76" si="1">O13-AM13</f>
        <v>1.0000000000047748E-3</v>
      </c>
    </row>
    <row r="14" spans="1:40" s="520" customFormat="1" ht="29.25" customHeight="1">
      <c r="A14" s="523" t="s">
        <v>208</v>
      </c>
      <c r="B14" s="1077" t="s">
        <v>209</v>
      </c>
      <c r="C14" s="1077"/>
      <c r="D14" s="1077"/>
      <c r="E14" s="1077"/>
      <c r="F14" s="1077"/>
      <c r="G14" s="1077"/>
      <c r="H14" s="1077"/>
      <c r="I14" s="1077"/>
      <c r="J14" s="1077"/>
      <c r="K14" s="1078" t="s">
        <v>207</v>
      </c>
      <c r="L14" s="1079"/>
      <c r="M14" s="1079"/>
      <c r="N14" s="1079"/>
      <c r="O14" s="1080">
        <v>13.58</v>
      </c>
      <c r="P14" s="1080"/>
      <c r="Q14" s="1080"/>
      <c r="R14" s="1080"/>
      <c r="S14" s="1080" t="s">
        <v>57</v>
      </c>
      <c r="T14" s="1080"/>
      <c r="U14" s="1080"/>
      <c r="V14" s="1080"/>
      <c r="W14" s="1080"/>
      <c r="X14" s="524" t="s">
        <v>57</v>
      </c>
      <c r="Y14" s="524" t="s">
        <v>57</v>
      </c>
      <c r="Z14" s="1080" t="s">
        <v>57</v>
      </c>
      <c r="AA14" s="1080"/>
      <c r="AB14" s="1080"/>
      <c r="AC14" s="1080"/>
      <c r="AD14" s="524" t="s">
        <v>57</v>
      </c>
      <c r="AE14" s="518"/>
      <c r="AF14" s="518">
        <v>13.58</v>
      </c>
      <c r="AG14" s="518"/>
      <c r="AH14" s="519"/>
      <c r="AI14" s="690"/>
      <c r="AJ14" s="518"/>
      <c r="AK14" s="518"/>
      <c r="AL14" s="518"/>
      <c r="AM14" s="518">
        <f t="shared" si="0"/>
        <v>13.58</v>
      </c>
      <c r="AN14" s="522">
        <f t="shared" si="1"/>
        <v>0</v>
      </c>
    </row>
    <row r="15" spans="1:40" s="520" customFormat="1" ht="29.25" customHeight="1">
      <c r="A15" s="523" t="s">
        <v>210</v>
      </c>
      <c r="B15" s="1077" t="s">
        <v>211</v>
      </c>
      <c r="C15" s="1077"/>
      <c r="D15" s="1077"/>
      <c r="E15" s="1077"/>
      <c r="F15" s="1077"/>
      <c r="G15" s="1077"/>
      <c r="H15" s="1077"/>
      <c r="I15" s="1077"/>
      <c r="J15" s="1077"/>
      <c r="K15" s="1078" t="s">
        <v>207</v>
      </c>
      <c r="L15" s="1079"/>
      <c r="M15" s="1079"/>
      <c r="N15" s="1079"/>
      <c r="O15" s="1080">
        <v>48.53</v>
      </c>
      <c r="P15" s="1080"/>
      <c r="Q15" s="1080"/>
      <c r="R15" s="1080"/>
      <c r="S15" s="1080" t="s">
        <v>57</v>
      </c>
      <c r="T15" s="1080"/>
      <c r="U15" s="1080"/>
      <c r="V15" s="1080"/>
      <c r="W15" s="1080"/>
      <c r="X15" s="524" t="s">
        <v>57</v>
      </c>
      <c r="Y15" s="524" t="s">
        <v>57</v>
      </c>
      <c r="Z15" s="1080" t="s">
        <v>57</v>
      </c>
      <c r="AA15" s="1080"/>
      <c r="AB15" s="1080"/>
      <c r="AC15" s="1080"/>
      <c r="AD15" s="524" t="s">
        <v>57</v>
      </c>
      <c r="AE15" s="518"/>
      <c r="AF15" s="518">
        <v>48.53</v>
      </c>
      <c r="AG15" s="518"/>
      <c r="AH15" s="519"/>
      <c r="AI15" s="690"/>
      <c r="AJ15" s="518"/>
      <c r="AK15" s="518"/>
      <c r="AL15" s="518"/>
      <c r="AM15" s="518">
        <f t="shared" si="0"/>
        <v>48.53</v>
      </c>
      <c r="AN15" s="522">
        <f t="shared" si="1"/>
        <v>0</v>
      </c>
    </row>
    <row r="16" spans="1:40" s="520" customFormat="1" ht="29.25" customHeight="1">
      <c r="A16" s="523" t="s">
        <v>212</v>
      </c>
      <c r="B16" s="1077" t="s">
        <v>213</v>
      </c>
      <c r="C16" s="1081"/>
      <c r="D16" s="1081"/>
      <c r="E16" s="1081"/>
      <c r="F16" s="1081"/>
      <c r="G16" s="1081"/>
      <c r="H16" s="1081"/>
      <c r="I16" s="1081"/>
      <c r="J16" s="1081"/>
      <c r="K16" s="1078" t="s">
        <v>207</v>
      </c>
      <c r="L16" s="1079"/>
      <c r="M16" s="1079"/>
      <c r="N16" s="1079"/>
      <c r="O16" s="1080">
        <v>47.22</v>
      </c>
      <c r="P16" s="1080"/>
      <c r="Q16" s="1080"/>
      <c r="R16" s="1080"/>
      <c r="S16" s="1080" t="s">
        <v>57</v>
      </c>
      <c r="T16" s="1080"/>
      <c r="U16" s="1080"/>
      <c r="V16" s="1080"/>
      <c r="W16" s="1080"/>
      <c r="X16" s="524" t="s">
        <v>57</v>
      </c>
      <c r="Y16" s="524" t="s">
        <v>57</v>
      </c>
      <c r="Z16" s="1080" t="s">
        <v>57</v>
      </c>
      <c r="AA16" s="1080"/>
      <c r="AB16" s="1080"/>
      <c r="AC16" s="1080"/>
      <c r="AD16" s="524" t="s">
        <v>57</v>
      </c>
      <c r="AE16" s="518"/>
      <c r="AF16" s="518">
        <v>47.22</v>
      </c>
      <c r="AG16" s="518"/>
      <c r="AH16" s="519"/>
      <c r="AI16" s="690"/>
      <c r="AJ16" s="518"/>
      <c r="AK16" s="518"/>
      <c r="AL16" s="518"/>
      <c r="AM16" s="518">
        <f t="shared" si="0"/>
        <v>47.22</v>
      </c>
      <c r="AN16" s="522">
        <f t="shared" si="1"/>
        <v>0</v>
      </c>
    </row>
    <row r="17" spans="1:57" s="520" customFormat="1" ht="33" customHeight="1">
      <c r="A17" s="523" t="s">
        <v>214</v>
      </c>
      <c r="B17" s="1077" t="s">
        <v>215</v>
      </c>
      <c r="C17" s="1077"/>
      <c r="D17" s="1077"/>
      <c r="E17" s="1077"/>
      <c r="F17" s="1077"/>
      <c r="G17" s="1077"/>
      <c r="H17" s="1077"/>
      <c r="I17" s="1077"/>
      <c r="J17" s="1077"/>
      <c r="K17" s="1082" t="s">
        <v>153</v>
      </c>
      <c r="L17" s="1079"/>
      <c r="M17" s="1079"/>
      <c r="N17" s="1079"/>
      <c r="O17" s="1080">
        <v>1</v>
      </c>
      <c r="P17" s="1080"/>
      <c r="Q17" s="1080"/>
      <c r="R17" s="1080"/>
      <c r="S17" s="1080" t="s">
        <v>57</v>
      </c>
      <c r="T17" s="1080"/>
      <c r="U17" s="1080"/>
      <c r="V17" s="1080"/>
      <c r="W17" s="1080"/>
      <c r="X17" s="524" t="s">
        <v>57</v>
      </c>
      <c r="Y17" s="524" t="s">
        <v>57</v>
      </c>
      <c r="Z17" s="1080" t="s">
        <v>57</v>
      </c>
      <c r="AA17" s="1080"/>
      <c r="AB17" s="1080"/>
      <c r="AC17" s="1080"/>
      <c r="AD17" s="524" t="s">
        <v>57</v>
      </c>
      <c r="AE17" s="518"/>
      <c r="AF17" s="518">
        <v>1</v>
      </c>
      <c r="AG17" s="518"/>
      <c r="AH17" s="519"/>
      <c r="AI17" s="690"/>
      <c r="AJ17" s="518"/>
      <c r="AK17" s="518"/>
      <c r="AL17" s="518"/>
      <c r="AM17" s="518">
        <f t="shared" si="0"/>
        <v>1</v>
      </c>
      <c r="AN17" s="522">
        <f t="shared" si="1"/>
        <v>0</v>
      </c>
    </row>
    <row r="18" spans="1:57" s="520" customFormat="1" ht="33" customHeight="1">
      <c r="A18" s="523" t="s">
        <v>216</v>
      </c>
      <c r="B18" s="1081" t="s">
        <v>217</v>
      </c>
      <c r="C18" s="1081"/>
      <c r="D18" s="1081"/>
      <c r="E18" s="1081"/>
      <c r="F18" s="1081"/>
      <c r="G18" s="1081"/>
      <c r="H18" s="1081"/>
      <c r="I18" s="1081"/>
      <c r="J18" s="1081"/>
      <c r="K18" s="1078" t="s">
        <v>153</v>
      </c>
      <c r="L18" s="1079"/>
      <c r="M18" s="1079"/>
      <c r="N18" s="525"/>
      <c r="O18" s="1080">
        <v>4</v>
      </c>
      <c r="P18" s="1080"/>
      <c r="Q18" s="1080"/>
      <c r="R18" s="524"/>
      <c r="S18" s="1080" t="s">
        <v>57</v>
      </c>
      <c r="T18" s="1080"/>
      <c r="U18" s="1080"/>
      <c r="V18" s="1080"/>
      <c r="W18" s="1080"/>
      <c r="X18" s="524" t="s">
        <v>57</v>
      </c>
      <c r="Y18" s="524" t="s">
        <v>57</v>
      </c>
      <c r="Z18" s="1080" t="s">
        <v>57</v>
      </c>
      <c r="AA18" s="1080"/>
      <c r="AB18" s="1080"/>
      <c r="AC18" s="1080"/>
      <c r="AD18" s="524" t="s">
        <v>57</v>
      </c>
      <c r="AE18" s="518"/>
      <c r="AF18" s="518">
        <v>4</v>
      </c>
      <c r="AG18" s="518"/>
      <c r="AH18" s="519"/>
      <c r="AI18" s="690"/>
      <c r="AJ18" s="518"/>
      <c r="AK18" s="518"/>
      <c r="AL18" s="518"/>
      <c r="AM18" s="518">
        <f t="shared" si="0"/>
        <v>4</v>
      </c>
      <c r="AN18" s="522">
        <f t="shared" si="1"/>
        <v>0</v>
      </c>
    </row>
    <row r="19" spans="1:57" ht="30" customHeight="1">
      <c r="A19" s="523" t="s">
        <v>218</v>
      </c>
      <c r="B19" s="1077" t="s">
        <v>219</v>
      </c>
      <c r="C19" s="1077"/>
      <c r="D19" s="1077"/>
      <c r="E19" s="1077"/>
      <c r="F19" s="1077"/>
      <c r="G19" s="1077"/>
      <c r="H19" s="1077"/>
      <c r="I19" s="1077"/>
      <c r="J19" s="1077"/>
      <c r="K19" s="1082" t="s">
        <v>220</v>
      </c>
      <c r="L19" s="1079"/>
      <c r="M19" s="1079"/>
      <c r="N19" s="1079"/>
      <c r="O19" s="1080">
        <v>2</v>
      </c>
      <c r="P19" s="1080"/>
      <c r="Q19" s="1080"/>
      <c r="R19" s="1080"/>
      <c r="S19" s="1080" t="s">
        <v>57</v>
      </c>
      <c r="T19" s="1080"/>
      <c r="U19" s="1080"/>
      <c r="V19" s="1080"/>
      <c r="W19" s="1080"/>
      <c r="X19" s="524" t="s">
        <v>57</v>
      </c>
      <c r="Y19" s="524" t="s">
        <v>57</v>
      </c>
      <c r="Z19" s="1080" t="s">
        <v>57</v>
      </c>
      <c r="AA19" s="1080"/>
      <c r="AB19" s="1080"/>
      <c r="AC19" s="1080"/>
      <c r="AD19" s="524" t="s">
        <v>57</v>
      </c>
      <c r="AE19" s="526"/>
      <c r="AF19" s="526">
        <v>2</v>
      </c>
      <c r="AG19" s="526"/>
      <c r="AH19" s="527"/>
      <c r="AI19" s="691"/>
      <c r="AJ19" s="526"/>
      <c r="AK19" s="526"/>
      <c r="AL19" s="526"/>
      <c r="AM19" s="518">
        <f t="shared" si="0"/>
        <v>2</v>
      </c>
      <c r="AN19" s="522">
        <f t="shared" si="1"/>
        <v>0</v>
      </c>
      <c r="AQ19" s="528"/>
      <c r="AR19" s="528"/>
      <c r="AS19" s="1084"/>
      <c r="AT19" s="1085"/>
      <c r="AU19" s="1085"/>
      <c r="AV19" s="1086"/>
      <c r="AW19" s="1083" t="s">
        <v>156</v>
      </c>
      <c r="AX19" s="1083"/>
      <c r="AY19" s="1083"/>
      <c r="AZ19" s="1083"/>
      <c r="BA19" s="1083"/>
      <c r="BB19" s="1083" t="e">
        <f>Z22+#REF!+#REF!+#REF!+#REF!+#REF!</f>
        <v>#VALUE!</v>
      </c>
      <c r="BC19" s="1083"/>
      <c r="BD19" s="1083"/>
      <c r="BE19" s="1083"/>
    </row>
    <row r="20" spans="1:57" ht="29.25" customHeight="1">
      <c r="A20" s="523" t="s">
        <v>222</v>
      </c>
      <c r="B20" s="1077" t="s">
        <v>223</v>
      </c>
      <c r="C20" s="1077"/>
      <c r="D20" s="1077"/>
      <c r="E20" s="1077"/>
      <c r="F20" s="1077"/>
      <c r="G20" s="1077"/>
      <c r="H20" s="1077"/>
      <c r="I20" s="1077"/>
      <c r="J20" s="1077"/>
      <c r="K20" s="1082" t="s">
        <v>153</v>
      </c>
      <c r="L20" s="1079"/>
      <c r="M20" s="1079"/>
      <c r="N20" s="1079"/>
      <c r="O20" s="1067">
        <v>2</v>
      </c>
      <c r="P20" s="1067"/>
      <c r="Q20" s="1067"/>
      <c r="R20" s="1067"/>
      <c r="S20" s="1080" t="s">
        <v>57</v>
      </c>
      <c r="T20" s="1080"/>
      <c r="U20" s="1080"/>
      <c r="V20" s="1080"/>
      <c r="W20" s="1080"/>
      <c r="X20" s="524" t="s">
        <v>57</v>
      </c>
      <c r="Y20" s="524" t="s">
        <v>57</v>
      </c>
      <c r="Z20" s="1080" t="s">
        <v>57</v>
      </c>
      <c r="AA20" s="1080"/>
      <c r="AB20" s="1080"/>
      <c r="AC20" s="1080"/>
      <c r="AD20" s="524" t="s">
        <v>57</v>
      </c>
      <c r="AE20" s="526"/>
      <c r="AF20" s="526">
        <v>2</v>
      </c>
      <c r="AG20" s="526"/>
      <c r="AH20" s="527"/>
      <c r="AI20" s="691"/>
      <c r="AJ20" s="526"/>
      <c r="AK20" s="526"/>
      <c r="AL20" s="526"/>
      <c r="AM20" s="518">
        <f t="shared" si="0"/>
        <v>2</v>
      </c>
      <c r="AN20" s="522">
        <f t="shared" si="1"/>
        <v>0</v>
      </c>
    </row>
    <row r="21" spans="1:57" ht="32.25" customHeight="1">
      <c r="A21" s="523" t="s">
        <v>225</v>
      </c>
      <c r="B21" s="1077" t="s">
        <v>226</v>
      </c>
      <c r="C21" s="1077"/>
      <c r="D21" s="1077"/>
      <c r="E21" s="1077"/>
      <c r="F21" s="1077"/>
      <c r="G21" s="1077"/>
      <c r="H21" s="1077"/>
      <c r="I21" s="1077"/>
      <c r="J21" s="1077"/>
      <c r="K21" s="1082" t="s">
        <v>153</v>
      </c>
      <c r="L21" s="1079"/>
      <c r="M21" s="1079"/>
      <c r="N21" s="1079"/>
      <c r="O21" s="1080">
        <v>35</v>
      </c>
      <c r="P21" s="1080"/>
      <c r="Q21" s="1080"/>
      <c r="R21" s="1080"/>
      <c r="S21" s="1080" t="s">
        <v>57</v>
      </c>
      <c r="T21" s="1080"/>
      <c r="U21" s="1080"/>
      <c r="V21" s="1080"/>
      <c r="W21" s="1080"/>
      <c r="X21" s="524" t="s">
        <v>57</v>
      </c>
      <c r="Y21" s="524" t="s">
        <v>57</v>
      </c>
      <c r="Z21" s="1080" t="s">
        <v>57</v>
      </c>
      <c r="AA21" s="1080"/>
      <c r="AB21" s="1080"/>
      <c r="AC21" s="1080"/>
      <c r="AD21" s="524" t="s">
        <v>57</v>
      </c>
      <c r="AE21" s="526"/>
      <c r="AF21" s="526">
        <v>35</v>
      </c>
      <c r="AG21" s="526"/>
      <c r="AH21" s="527"/>
      <c r="AI21" s="691"/>
      <c r="AJ21" s="526"/>
      <c r="AK21" s="526"/>
      <c r="AL21" s="526"/>
      <c r="AM21" s="518">
        <f t="shared" si="0"/>
        <v>35</v>
      </c>
      <c r="AN21" s="522">
        <f t="shared" si="1"/>
        <v>0</v>
      </c>
    </row>
    <row r="22" spans="1:57" s="531" customFormat="1" ht="33" customHeight="1">
      <c r="A22" s="523" t="s">
        <v>316</v>
      </c>
      <c r="B22" s="1077" t="s">
        <v>326</v>
      </c>
      <c r="C22" s="1077"/>
      <c r="D22" s="1077"/>
      <c r="E22" s="1077"/>
      <c r="F22" s="1077"/>
      <c r="G22" s="1077"/>
      <c r="H22" s="1077"/>
      <c r="I22" s="1077"/>
      <c r="J22" s="1077"/>
      <c r="K22" s="1082" t="s">
        <v>220</v>
      </c>
      <c r="L22" s="1079"/>
      <c r="M22" s="1079"/>
      <c r="N22" s="1079"/>
      <c r="O22" s="1080">
        <v>1</v>
      </c>
      <c r="P22" s="1080"/>
      <c r="Q22" s="1080"/>
      <c r="R22" s="1080"/>
      <c r="S22" s="1080" t="s">
        <v>57</v>
      </c>
      <c r="T22" s="1080"/>
      <c r="U22" s="1080"/>
      <c r="V22" s="1080"/>
      <c r="W22" s="1080"/>
      <c r="X22" s="524" t="s">
        <v>57</v>
      </c>
      <c r="Y22" s="524" t="s">
        <v>57</v>
      </c>
      <c r="Z22" s="1080" t="s">
        <v>57</v>
      </c>
      <c r="AA22" s="1080"/>
      <c r="AB22" s="1080"/>
      <c r="AC22" s="1080"/>
      <c r="AD22" s="524" t="s">
        <v>57</v>
      </c>
      <c r="AE22" s="529"/>
      <c r="AF22" s="529"/>
      <c r="AG22" s="529"/>
      <c r="AH22" s="530"/>
      <c r="AI22" s="692">
        <v>1</v>
      </c>
      <c r="AJ22" s="529"/>
      <c r="AK22" s="529"/>
      <c r="AL22" s="529"/>
      <c r="AM22" s="518">
        <f t="shared" si="0"/>
        <v>1</v>
      </c>
      <c r="AN22" s="649">
        <f t="shared" si="1"/>
        <v>0</v>
      </c>
    </row>
    <row r="23" spans="1:57" s="534" customFormat="1" ht="35.25" customHeight="1">
      <c r="A23" s="523" t="s">
        <v>317</v>
      </c>
      <c r="B23" s="1077" t="s">
        <v>327</v>
      </c>
      <c r="C23" s="1077"/>
      <c r="D23" s="1077"/>
      <c r="E23" s="1077"/>
      <c r="F23" s="1077"/>
      <c r="G23" s="1077"/>
      <c r="H23" s="1077"/>
      <c r="I23" s="1077"/>
      <c r="J23" s="1077"/>
      <c r="K23" s="1082" t="s">
        <v>220</v>
      </c>
      <c r="L23" s="1079"/>
      <c r="M23" s="1079"/>
      <c r="N23" s="1079"/>
      <c r="O23" s="1080">
        <v>11</v>
      </c>
      <c r="P23" s="1080"/>
      <c r="Q23" s="1080"/>
      <c r="R23" s="1080"/>
      <c r="S23" s="1080" t="s">
        <v>57</v>
      </c>
      <c r="T23" s="1080"/>
      <c r="U23" s="1080"/>
      <c r="V23" s="1080"/>
      <c r="W23" s="1080"/>
      <c r="X23" s="524" t="s">
        <v>57</v>
      </c>
      <c r="Y23" s="524" t="s">
        <v>57</v>
      </c>
      <c r="Z23" s="1080" t="s">
        <v>57</v>
      </c>
      <c r="AA23" s="1080"/>
      <c r="AB23" s="1080"/>
      <c r="AC23" s="1080"/>
      <c r="AD23" s="524" t="s">
        <v>57</v>
      </c>
      <c r="AE23" s="532"/>
      <c r="AF23" s="532"/>
      <c r="AG23" s="532"/>
      <c r="AH23" s="533"/>
      <c r="AI23" s="693">
        <v>11</v>
      </c>
      <c r="AJ23" s="532"/>
      <c r="AK23" s="532"/>
      <c r="AL23" s="532"/>
      <c r="AM23" s="518">
        <f t="shared" si="0"/>
        <v>11</v>
      </c>
      <c r="AN23" s="649">
        <f t="shared" si="1"/>
        <v>0</v>
      </c>
    </row>
    <row r="24" spans="1:57" ht="30.75" customHeight="1">
      <c r="A24" s="523" t="s">
        <v>328</v>
      </c>
      <c r="B24" s="1077" t="s">
        <v>329</v>
      </c>
      <c r="C24" s="1077"/>
      <c r="D24" s="1077"/>
      <c r="E24" s="1077"/>
      <c r="F24" s="1077"/>
      <c r="G24" s="1077"/>
      <c r="H24" s="1077"/>
      <c r="I24" s="1077"/>
      <c r="J24" s="1077"/>
      <c r="K24" s="1082" t="s">
        <v>153</v>
      </c>
      <c r="L24" s="1079"/>
      <c r="M24" s="1079"/>
      <c r="N24" s="1079"/>
      <c r="O24" s="1080">
        <v>35</v>
      </c>
      <c r="P24" s="1080"/>
      <c r="Q24" s="1080"/>
      <c r="R24" s="1080"/>
      <c r="S24" s="1080" t="s">
        <v>57</v>
      </c>
      <c r="T24" s="1080"/>
      <c r="U24" s="1080"/>
      <c r="V24" s="1080"/>
      <c r="W24" s="1080"/>
      <c r="X24" s="524" t="s">
        <v>57</v>
      </c>
      <c r="Y24" s="524" t="s">
        <v>57</v>
      </c>
      <c r="Z24" s="1080" t="s">
        <v>57</v>
      </c>
      <c r="AA24" s="1080"/>
      <c r="AB24" s="1080"/>
      <c r="AC24" s="1080"/>
      <c r="AD24" s="524" t="s">
        <v>57</v>
      </c>
      <c r="AE24" s="526"/>
      <c r="AF24" s="526"/>
      <c r="AG24" s="526"/>
      <c r="AH24" s="527"/>
      <c r="AI24" s="691">
        <v>35</v>
      </c>
      <c r="AJ24" s="526"/>
      <c r="AK24" s="526"/>
      <c r="AL24" s="526"/>
      <c r="AM24" s="518">
        <f t="shared" si="0"/>
        <v>35</v>
      </c>
      <c r="AN24" s="649">
        <f t="shared" si="1"/>
        <v>0</v>
      </c>
    </row>
    <row r="25" spans="1:57" ht="36" customHeight="1">
      <c r="A25" s="523" t="s">
        <v>227</v>
      </c>
      <c r="B25" s="1077" t="s">
        <v>228</v>
      </c>
      <c r="C25" s="1077"/>
      <c r="D25" s="1077"/>
      <c r="E25" s="1077"/>
      <c r="F25" s="1077"/>
      <c r="G25" s="1077"/>
      <c r="H25" s="1077"/>
      <c r="I25" s="1077"/>
      <c r="J25" s="1077"/>
      <c r="K25" s="1082" t="s">
        <v>153</v>
      </c>
      <c r="L25" s="1079"/>
      <c r="M25" s="1079"/>
      <c r="N25" s="1079"/>
      <c r="O25" s="1080">
        <v>4</v>
      </c>
      <c r="P25" s="1080"/>
      <c r="Q25" s="1080"/>
      <c r="R25" s="1080"/>
      <c r="S25" s="1080" t="s">
        <v>57</v>
      </c>
      <c r="T25" s="1080"/>
      <c r="U25" s="1080"/>
      <c r="V25" s="1080"/>
      <c r="W25" s="1080"/>
      <c r="X25" s="524" t="s">
        <v>57</v>
      </c>
      <c r="Y25" s="524" t="s">
        <v>57</v>
      </c>
      <c r="Z25" s="1080" t="s">
        <v>57</v>
      </c>
      <c r="AA25" s="1080"/>
      <c r="AB25" s="1080"/>
      <c r="AC25" s="1080"/>
      <c r="AD25" s="524" t="s">
        <v>57</v>
      </c>
      <c r="AE25" s="526"/>
      <c r="AF25" s="526">
        <v>4</v>
      </c>
      <c r="AG25" s="526"/>
      <c r="AH25" s="527"/>
      <c r="AI25" s="691"/>
      <c r="AJ25" s="526"/>
      <c r="AK25" s="526"/>
      <c r="AL25" s="526"/>
      <c r="AM25" s="518">
        <f t="shared" si="0"/>
        <v>4</v>
      </c>
      <c r="AN25" s="522">
        <f t="shared" si="1"/>
        <v>0</v>
      </c>
    </row>
    <row r="26" spans="1:57" s="531" customFormat="1" ht="39.6" customHeight="1">
      <c r="A26" s="523" t="s">
        <v>330</v>
      </c>
      <c r="B26" s="1077" t="s">
        <v>331</v>
      </c>
      <c r="C26" s="1077"/>
      <c r="D26" s="1077"/>
      <c r="E26" s="1077"/>
      <c r="F26" s="1077"/>
      <c r="G26" s="1077"/>
      <c r="H26" s="1077"/>
      <c r="I26" s="1077"/>
      <c r="J26" s="1077"/>
      <c r="K26" s="1082" t="s">
        <v>153</v>
      </c>
      <c r="L26" s="1079"/>
      <c r="M26" s="1079"/>
      <c r="N26" s="1079"/>
      <c r="O26" s="1067">
        <v>36</v>
      </c>
      <c r="P26" s="1067"/>
      <c r="Q26" s="1067"/>
      <c r="R26" s="1067"/>
      <c r="S26" s="1080" t="s">
        <v>57</v>
      </c>
      <c r="T26" s="1080"/>
      <c r="U26" s="1080"/>
      <c r="V26" s="1080"/>
      <c r="W26" s="1080"/>
      <c r="X26" s="524" t="s">
        <v>57</v>
      </c>
      <c r="Y26" s="524" t="s">
        <v>57</v>
      </c>
      <c r="Z26" s="1080" t="s">
        <v>57</v>
      </c>
      <c r="AA26" s="1080"/>
      <c r="AB26" s="1080"/>
      <c r="AC26" s="1080"/>
      <c r="AD26" s="524" t="s">
        <v>57</v>
      </c>
      <c r="AE26" s="529"/>
      <c r="AF26" s="529"/>
      <c r="AG26" s="529"/>
      <c r="AH26" s="530"/>
      <c r="AI26" s="692">
        <v>36</v>
      </c>
      <c r="AJ26" s="529"/>
      <c r="AK26" s="529"/>
      <c r="AL26" s="529"/>
      <c r="AM26" s="518">
        <f t="shared" si="0"/>
        <v>36</v>
      </c>
      <c r="AN26" s="649">
        <f t="shared" si="1"/>
        <v>0</v>
      </c>
    </row>
    <row r="27" spans="1:57" s="534" customFormat="1" ht="25.5" customHeight="1">
      <c r="A27" s="523" t="s">
        <v>229</v>
      </c>
      <c r="B27" s="1077" t="s">
        <v>230</v>
      </c>
      <c r="C27" s="1077"/>
      <c r="D27" s="1077"/>
      <c r="E27" s="1077"/>
      <c r="F27" s="1077"/>
      <c r="G27" s="1077"/>
      <c r="H27" s="1077"/>
      <c r="I27" s="1077"/>
      <c r="J27" s="1077"/>
      <c r="K27" s="1082" t="s">
        <v>153</v>
      </c>
      <c r="L27" s="1079"/>
      <c r="M27" s="1079"/>
      <c r="N27" s="1079"/>
      <c r="O27" s="1080">
        <v>1</v>
      </c>
      <c r="P27" s="1080"/>
      <c r="Q27" s="1080"/>
      <c r="R27" s="1080"/>
      <c r="S27" s="1080" t="s">
        <v>57</v>
      </c>
      <c r="T27" s="1080"/>
      <c r="U27" s="1080"/>
      <c r="V27" s="1080"/>
      <c r="W27" s="1080"/>
      <c r="X27" s="524" t="s">
        <v>57</v>
      </c>
      <c r="Y27" s="524" t="s">
        <v>57</v>
      </c>
      <c r="Z27" s="1080" t="s">
        <v>57</v>
      </c>
      <c r="AA27" s="1080"/>
      <c r="AB27" s="1080"/>
      <c r="AC27" s="1080"/>
      <c r="AD27" s="524" t="s">
        <v>57</v>
      </c>
      <c r="AE27" s="532"/>
      <c r="AF27" s="532">
        <v>1</v>
      </c>
      <c r="AG27" s="532"/>
      <c r="AH27" s="533"/>
      <c r="AI27" s="693"/>
      <c r="AJ27" s="532"/>
      <c r="AK27" s="532"/>
      <c r="AL27" s="532"/>
      <c r="AM27" s="518">
        <f t="shared" si="0"/>
        <v>1</v>
      </c>
      <c r="AN27" s="522">
        <f t="shared" si="1"/>
        <v>0</v>
      </c>
    </row>
    <row r="28" spans="1:57" ht="33" customHeight="1">
      <c r="A28" s="523" t="s">
        <v>231</v>
      </c>
      <c r="B28" s="1077" t="s">
        <v>232</v>
      </c>
      <c r="C28" s="1077"/>
      <c r="D28" s="1077"/>
      <c r="E28" s="1077"/>
      <c r="F28" s="1077"/>
      <c r="G28" s="1077"/>
      <c r="H28" s="1077"/>
      <c r="I28" s="1077"/>
      <c r="J28" s="1077"/>
      <c r="K28" s="1078" t="s">
        <v>153</v>
      </c>
      <c r="L28" s="1079"/>
      <c r="M28" s="1079"/>
      <c r="N28" s="1079"/>
      <c r="O28" s="1082">
        <v>28</v>
      </c>
      <c r="P28" s="1079"/>
      <c r="Q28" s="1079"/>
      <c r="R28" s="1079"/>
      <c r="S28" s="1080" t="s">
        <v>57</v>
      </c>
      <c r="T28" s="1080"/>
      <c r="U28" s="1080"/>
      <c r="V28" s="1080"/>
      <c r="W28" s="1080"/>
      <c r="X28" s="524" t="s">
        <v>57</v>
      </c>
      <c r="Y28" s="524" t="s">
        <v>57</v>
      </c>
      <c r="Z28" s="1080" t="s">
        <v>57</v>
      </c>
      <c r="AA28" s="1080"/>
      <c r="AB28" s="1080"/>
      <c r="AC28" s="1080"/>
      <c r="AD28" s="524" t="s">
        <v>57</v>
      </c>
      <c r="AE28" s="526"/>
      <c r="AF28" s="526">
        <v>28</v>
      </c>
      <c r="AG28" s="526"/>
      <c r="AH28" s="527"/>
      <c r="AI28" s="691"/>
      <c r="AJ28" s="526"/>
      <c r="AK28" s="526"/>
      <c r="AL28" s="526"/>
      <c r="AM28" s="518">
        <f t="shared" si="0"/>
        <v>28</v>
      </c>
      <c r="AN28" s="522">
        <f t="shared" si="1"/>
        <v>0</v>
      </c>
    </row>
    <row r="29" spans="1:57" ht="33" customHeight="1">
      <c r="A29" s="523" t="s">
        <v>233</v>
      </c>
      <c r="B29" s="1077" t="s">
        <v>234</v>
      </c>
      <c r="C29" s="1077"/>
      <c r="D29" s="1077"/>
      <c r="E29" s="1077"/>
      <c r="F29" s="1077"/>
      <c r="G29" s="1077"/>
      <c r="H29" s="1077"/>
      <c r="I29" s="1077"/>
      <c r="J29" s="1077"/>
      <c r="K29" s="1079" t="s">
        <v>153</v>
      </c>
      <c r="L29" s="1079"/>
      <c r="M29" s="1079"/>
      <c r="N29" s="535"/>
      <c r="O29" s="1082">
        <v>13</v>
      </c>
      <c r="P29" s="1079"/>
      <c r="Q29" s="1079"/>
      <c r="R29" s="1079"/>
      <c r="S29" s="1080" t="s">
        <v>57</v>
      </c>
      <c r="T29" s="1080"/>
      <c r="U29" s="1080"/>
      <c r="V29" s="1080"/>
      <c r="W29" s="1080"/>
      <c r="X29" s="524" t="s">
        <v>57</v>
      </c>
      <c r="Y29" s="524" t="s">
        <v>57</v>
      </c>
      <c r="Z29" s="1080" t="s">
        <v>57</v>
      </c>
      <c r="AA29" s="1080"/>
      <c r="AB29" s="1080"/>
      <c r="AC29" s="1080"/>
      <c r="AD29" s="524" t="s">
        <v>57</v>
      </c>
      <c r="AE29" s="526"/>
      <c r="AF29" s="526">
        <v>13</v>
      </c>
      <c r="AG29" s="526"/>
      <c r="AH29" s="527"/>
      <c r="AI29" s="691"/>
      <c r="AJ29" s="526"/>
      <c r="AK29" s="526"/>
      <c r="AL29" s="526"/>
      <c r="AM29" s="518">
        <f t="shared" si="0"/>
        <v>13</v>
      </c>
      <c r="AN29" s="522">
        <f t="shared" si="1"/>
        <v>0</v>
      </c>
    </row>
    <row r="30" spans="1:57" ht="27" customHeight="1">
      <c r="A30" s="523" t="s">
        <v>235</v>
      </c>
      <c r="B30" s="1077" t="s">
        <v>236</v>
      </c>
      <c r="C30" s="1077"/>
      <c r="D30" s="1077"/>
      <c r="E30" s="1077"/>
      <c r="F30" s="1077"/>
      <c r="G30" s="1077"/>
      <c r="H30" s="1077"/>
      <c r="I30" s="1077"/>
      <c r="J30" s="1077"/>
      <c r="K30" s="1078" t="s">
        <v>153</v>
      </c>
      <c r="L30" s="1079"/>
      <c r="M30" s="1079"/>
      <c r="N30" s="1079"/>
      <c r="O30" s="1082">
        <v>49</v>
      </c>
      <c r="P30" s="1079"/>
      <c r="Q30" s="1079"/>
      <c r="R30" s="1079"/>
      <c r="S30" s="1080" t="s">
        <v>57</v>
      </c>
      <c r="T30" s="1080"/>
      <c r="U30" s="1080"/>
      <c r="V30" s="1080"/>
      <c r="W30" s="1080"/>
      <c r="X30" s="524" t="s">
        <v>57</v>
      </c>
      <c r="Y30" s="524" t="s">
        <v>57</v>
      </c>
      <c r="Z30" s="1080" t="s">
        <v>57</v>
      </c>
      <c r="AA30" s="1080"/>
      <c r="AB30" s="1080"/>
      <c r="AC30" s="1080"/>
      <c r="AD30" s="524" t="s">
        <v>57</v>
      </c>
      <c r="AE30" s="526"/>
      <c r="AF30" s="526">
        <v>49</v>
      </c>
      <c r="AG30" s="526"/>
      <c r="AH30" s="527"/>
      <c r="AI30" s="691"/>
      <c r="AJ30" s="526"/>
      <c r="AK30" s="526"/>
      <c r="AL30" s="526"/>
      <c r="AM30" s="518">
        <f t="shared" si="0"/>
        <v>49</v>
      </c>
      <c r="AN30" s="522">
        <f t="shared" si="1"/>
        <v>0</v>
      </c>
    </row>
    <row r="31" spans="1:57" ht="36" customHeight="1">
      <c r="A31" s="523" t="s">
        <v>332</v>
      </c>
      <c r="B31" s="1077" t="s">
        <v>253</v>
      </c>
      <c r="C31" s="1077"/>
      <c r="D31" s="1077"/>
      <c r="E31" s="1077"/>
      <c r="F31" s="1077"/>
      <c r="G31" s="1077"/>
      <c r="H31" s="1077"/>
      <c r="I31" s="1077"/>
      <c r="J31" s="1077"/>
      <c r="K31" s="1078" t="s">
        <v>153</v>
      </c>
      <c r="L31" s="1079"/>
      <c r="M31" s="1079"/>
      <c r="N31" s="1079"/>
      <c r="O31" s="1082">
        <v>50</v>
      </c>
      <c r="P31" s="1082"/>
      <c r="Q31" s="1082"/>
      <c r="R31" s="526"/>
      <c r="S31" s="1080" t="s">
        <v>57</v>
      </c>
      <c r="T31" s="1080"/>
      <c r="U31" s="1080"/>
      <c r="V31" s="1080"/>
      <c r="W31" s="1080"/>
      <c r="X31" s="524" t="s">
        <v>57</v>
      </c>
      <c r="Y31" s="524" t="s">
        <v>57</v>
      </c>
      <c r="Z31" s="1080" t="s">
        <v>57</v>
      </c>
      <c r="AA31" s="1080"/>
      <c r="AB31" s="1080"/>
      <c r="AC31" s="1080"/>
      <c r="AD31" s="524" t="s">
        <v>57</v>
      </c>
      <c r="AE31" s="526"/>
      <c r="AF31" s="526"/>
      <c r="AG31" s="526">
        <v>50</v>
      </c>
      <c r="AH31" s="527"/>
      <c r="AI31" s="691"/>
      <c r="AJ31" s="526"/>
      <c r="AK31" s="526"/>
      <c r="AL31" s="526"/>
      <c r="AM31" s="518">
        <f t="shared" si="0"/>
        <v>50</v>
      </c>
      <c r="AN31" s="522">
        <f t="shared" si="1"/>
        <v>0</v>
      </c>
    </row>
    <row r="32" spans="1:57" s="520" customFormat="1" ht="29.25" customHeight="1">
      <c r="A32" s="523" t="s">
        <v>333</v>
      </c>
      <c r="B32" s="1087" t="s">
        <v>520</v>
      </c>
      <c r="C32" s="1087"/>
      <c r="D32" s="1087"/>
      <c r="E32" s="1087"/>
      <c r="F32" s="1087"/>
      <c r="G32" s="1087"/>
      <c r="H32" s="1087"/>
      <c r="I32" s="1087"/>
      <c r="J32" s="1087"/>
      <c r="K32" s="1078" t="s">
        <v>153</v>
      </c>
      <c r="L32" s="1079"/>
      <c r="M32" s="1079"/>
      <c r="N32" s="1079"/>
      <c r="O32" s="1080">
        <v>4</v>
      </c>
      <c r="P32" s="1080"/>
      <c r="Q32" s="1080"/>
      <c r="R32" s="1080"/>
      <c r="S32" s="1080" t="s">
        <v>57</v>
      </c>
      <c r="T32" s="1080"/>
      <c r="U32" s="1080"/>
      <c r="V32" s="1080"/>
      <c r="W32" s="1080"/>
      <c r="X32" s="524" t="s">
        <v>57</v>
      </c>
      <c r="Y32" s="524" t="s">
        <v>57</v>
      </c>
      <c r="Z32" s="1080" t="s">
        <v>57</v>
      </c>
      <c r="AA32" s="1080"/>
      <c r="AB32" s="1080"/>
      <c r="AC32" s="1080"/>
      <c r="AD32" s="524" t="s">
        <v>57</v>
      </c>
      <c r="AE32" s="518"/>
      <c r="AF32" s="518"/>
      <c r="AG32" s="518">
        <v>4</v>
      </c>
      <c r="AH32" s="519"/>
      <c r="AI32" s="690"/>
      <c r="AJ32" s="518"/>
      <c r="AK32" s="518"/>
      <c r="AL32" s="518"/>
      <c r="AM32" s="518">
        <f t="shared" si="0"/>
        <v>4</v>
      </c>
      <c r="AN32" s="522">
        <f t="shared" si="1"/>
        <v>0</v>
      </c>
    </row>
    <row r="33" spans="1:57" s="520" customFormat="1" ht="29.25" customHeight="1">
      <c r="A33" s="523" t="s">
        <v>335</v>
      </c>
      <c r="B33" s="1088" t="s">
        <v>336</v>
      </c>
      <c r="C33" s="1089"/>
      <c r="D33" s="1089"/>
      <c r="E33" s="1089"/>
      <c r="F33" s="1089"/>
      <c r="G33" s="1089"/>
      <c r="H33" s="1089"/>
      <c r="I33" s="1089"/>
      <c r="J33" s="1089"/>
      <c r="K33" s="1075" t="s">
        <v>178</v>
      </c>
      <c r="L33" s="1075"/>
      <c r="M33" s="1075"/>
      <c r="N33" s="515"/>
      <c r="O33" s="1076">
        <v>1</v>
      </c>
      <c r="P33" s="1076"/>
      <c r="Q33" s="1076"/>
      <c r="R33" s="521"/>
      <c r="S33" s="1076">
        <v>528453.80000000005</v>
      </c>
      <c r="T33" s="1076"/>
      <c r="U33" s="1076"/>
      <c r="V33" s="1076"/>
      <c r="W33" s="1076"/>
      <c r="X33" s="521">
        <f>O33*S33</f>
        <v>528453.80000000005</v>
      </c>
      <c r="Y33" s="521">
        <v>789971.01</v>
      </c>
      <c r="Z33" s="1076">
        <f>O33*Y33</f>
        <v>789971.01</v>
      </c>
      <c r="AA33" s="1090"/>
      <c r="AB33" s="1090"/>
      <c r="AC33" s="1090"/>
      <c r="AD33" s="521">
        <f>X33+Z33</f>
        <v>1318424.81</v>
      </c>
      <c r="AE33" s="518"/>
      <c r="AF33" s="518">
        <v>0.8</v>
      </c>
      <c r="AG33" s="518">
        <v>0.1</v>
      </c>
      <c r="AH33" s="519"/>
      <c r="AI33" s="690">
        <v>0.1</v>
      </c>
      <c r="AJ33" s="518"/>
      <c r="AK33" s="518"/>
      <c r="AL33" s="518"/>
      <c r="AM33" s="518">
        <f t="shared" si="0"/>
        <v>1</v>
      </c>
      <c r="AN33" s="649">
        <f t="shared" si="1"/>
        <v>0</v>
      </c>
    </row>
    <row r="34" spans="1:57" s="520" customFormat="1" ht="29.25" customHeight="1">
      <c r="A34" s="523" t="s">
        <v>237</v>
      </c>
      <c r="B34" s="1091" t="s">
        <v>521</v>
      </c>
      <c r="C34" s="1091"/>
      <c r="D34" s="1091"/>
      <c r="E34" s="1091"/>
      <c r="F34" s="1091"/>
      <c r="G34" s="1091"/>
      <c r="H34" s="1091"/>
      <c r="I34" s="1091"/>
      <c r="J34" s="1091"/>
      <c r="K34" s="1078" t="s">
        <v>207</v>
      </c>
      <c r="L34" s="1078"/>
      <c r="M34" s="1078"/>
      <c r="N34" s="1078"/>
      <c r="O34" s="1080">
        <v>177.55699999999999</v>
      </c>
      <c r="P34" s="1080"/>
      <c r="Q34" s="1080"/>
      <c r="R34" s="1080"/>
      <c r="S34" s="1080" t="s">
        <v>57</v>
      </c>
      <c r="T34" s="1080"/>
      <c r="U34" s="1080"/>
      <c r="V34" s="1080"/>
      <c r="W34" s="1080"/>
      <c r="X34" s="524" t="s">
        <v>57</v>
      </c>
      <c r="Y34" s="524" t="s">
        <v>57</v>
      </c>
      <c r="Z34" s="1080" t="s">
        <v>57</v>
      </c>
      <c r="AA34" s="1080"/>
      <c r="AB34" s="1080"/>
      <c r="AC34" s="1080"/>
      <c r="AD34" s="524" t="s">
        <v>57</v>
      </c>
      <c r="AE34" s="518"/>
      <c r="AF34" s="518">
        <v>177.56</v>
      </c>
      <c r="AG34" s="518"/>
      <c r="AH34" s="519"/>
      <c r="AI34" s="690"/>
      <c r="AJ34" s="518"/>
      <c r="AK34" s="518"/>
      <c r="AL34" s="518"/>
      <c r="AM34" s="518">
        <f t="shared" si="0"/>
        <v>177.56</v>
      </c>
      <c r="AN34" s="522">
        <f t="shared" si="1"/>
        <v>-3.0000000000143245E-3</v>
      </c>
    </row>
    <row r="35" spans="1:57" ht="30" customHeight="1">
      <c r="A35" s="523" t="s">
        <v>238</v>
      </c>
      <c r="B35" s="1091" t="s">
        <v>522</v>
      </c>
      <c r="C35" s="1092"/>
      <c r="D35" s="1092"/>
      <c r="E35" s="1092"/>
      <c r="F35" s="1092"/>
      <c r="G35" s="1092"/>
      <c r="H35" s="1092"/>
      <c r="I35" s="1092"/>
      <c r="J35" s="1092"/>
      <c r="K35" s="1078" t="s">
        <v>207</v>
      </c>
      <c r="L35" s="1079"/>
      <c r="M35" s="1079"/>
      <c r="N35" s="525"/>
      <c r="O35" s="1080">
        <v>161.75399999999999</v>
      </c>
      <c r="P35" s="1080"/>
      <c r="Q35" s="1080"/>
      <c r="R35" s="1080"/>
      <c r="S35" s="1080" t="s">
        <v>57</v>
      </c>
      <c r="T35" s="1080"/>
      <c r="U35" s="1080"/>
      <c r="V35" s="1080"/>
      <c r="W35" s="1080"/>
      <c r="X35" s="524" t="s">
        <v>57</v>
      </c>
      <c r="Y35" s="524" t="s">
        <v>57</v>
      </c>
      <c r="Z35" s="1080" t="s">
        <v>57</v>
      </c>
      <c r="AA35" s="1080"/>
      <c r="AB35" s="1080"/>
      <c r="AC35" s="1080"/>
      <c r="AD35" s="524" t="s">
        <v>57</v>
      </c>
      <c r="AE35" s="526"/>
      <c r="AF35" s="526">
        <v>161.75</v>
      </c>
      <c r="AG35" s="526"/>
      <c r="AH35" s="527"/>
      <c r="AI35" s="691"/>
      <c r="AJ35" s="526"/>
      <c r="AK35" s="526"/>
      <c r="AL35" s="526"/>
      <c r="AM35" s="518">
        <f t="shared" si="0"/>
        <v>161.75</v>
      </c>
      <c r="AN35" s="522">
        <f t="shared" si="1"/>
        <v>3.9999999999906777E-3</v>
      </c>
      <c r="AQ35" s="528" t="s">
        <v>192</v>
      </c>
      <c r="AR35" s="528"/>
      <c r="AS35" s="1084"/>
      <c r="AT35" s="1085"/>
      <c r="AU35" s="1085"/>
      <c r="AV35" s="1086"/>
      <c r="AW35" s="1083" t="s">
        <v>156</v>
      </c>
      <c r="AX35" s="1083"/>
      <c r="AY35" s="1083"/>
      <c r="AZ35" s="1083"/>
      <c r="BA35" s="1083"/>
      <c r="BB35" s="1083" t="e">
        <f>Z37+#REF!+#REF!+#REF!+#REF!+#REF!</f>
        <v>#VALUE!</v>
      </c>
      <c r="BC35" s="1083"/>
      <c r="BD35" s="1083"/>
      <c r="BE35" s="1083"/>
    </row>
    <row r="36" spans="1:57" ht="32.25" customHeight="1">
      <c r="A36" s="523" t="s">
        <v>239</v>
      </c>
      <c r="B36" s="1091" t="s">
        <v>209</v>
      </c>
      <c r="C36" s="1092"/>
      <c r="D36" s="1092"/>
      <c r="E36" s="1092"/>
      <c r="F36" s="1092"/>
      <c r="G36" s="1092"/>
      <c r="H36" s="1092"/>
      <c r="I36" s="1092"/>
      <c r="J36" s="1092"/>
      <c r="K36" s="1078" t="s">
        <v>207</v>
      </c>
      <c r="L36" s="1079"/>
      <c r="M36" s="1079"/>
      <c r="N36" s="525"/>
      <c r="O36" s="1082">
        <v>13.58</v>
      </c>
      <c r="P36" s="1079"/>
      <c r="Q36" s="1079"/>
      <c r="R36" s="1079"/>
      <c r="S36" s="1080" t="s">
        <v>57</v>
      </c>
      <c r="T36" s="1080"/>
      <c r="U36" s="1080"/>
      <c r="V36" s="1080"/>
      <c r="W36" s="1080"/>
      <c r="X36" s="524" t="s">
        <v>57</v>
      </c>
      <c r="Y36" s="524" t="s">
        <v>57</v>
      </c>
      <c r="Z36" s="1080" t="s">
        <v>57</v>
      </c>
      <c r="AA36" s="1080"/>
      <c r="AB36" s="1080"/>
      <c r="AC36" s="1080"/>
      <c r="AD36" s="524" t="s">
        <v>57</v>
      </c>
      <c r="AE36" s="526"/>
      <c r="AF36" s="526">
        <v>13.58</v>
      </c>
      <c r="AG36" s="526"/>
      <c r="AH36" s="527"/>
      <c r="AI36" s="691"/>
      <c r="AJ36" s="526"/>
      <c r="AK36" s="526"/>
      <c r="AL36" s="526"/>
      <c r="AM36" s="518">
        <f t="shared" si="0"/>
        <v>13.58</v>
      </c>
      <c r="AN36" s="522">
        <f t="shared" si="1"/>
        <v>0</v>
      </c>
    </row>
    <row r="37" spans="1:57" s="531" customFormat="1" ht="33" customHeight="1">
      <c r="A37" s="523" t="s">
        <v>240</v>
      </c>
      <c r="B37" s="1091" t="s">
        <v>211</v>
      </c>
      <c r="C37" s="1092"/>
      <c r="D37" s="1092"/>
      <c r="E37" s="1092"/>
      <c r="F37" s="1092"/>
      <c r="G37" s="1092"/>
      <c r="H37" s="1092"/>
      <c r="I37" s="1092"/>
      <c r="J37" s="1092"/>
      <c r="K37" s="1078" t="s">
        <v>207</v>
      </c>
      <c r="L37" s="1079"/>
      <c r="M37" s="1079"/>
      <c r="N37" s="525"/>
      <c r="O37" s="1082">
        <v>48.53</v>
      </c>
      <c r="P37" s="1079"/>
      <c r="Q37" s="1079"/>
      <c r="R37" s="1079"/>
      <c r="S37" s="1080" t="s">
        <v>57</v>
      </c>
      <c r="T37" s="1080"/>
      <c r="U37" s="1080"/>
      <c r="V37" s="1080"/>
      <c r="W37" s="1080"/>
      <c r="X37" s="524" t="s">
        <v>57</v>
      </c>
      <c r="Y37" s="524" t="s">
        <v>57</v>
      </c>
      <c r="Z37" s="1080" t="s">
        <v>57</v>
      </c>
      <c r="AA37" s="1080"/>
      <c r="AB37" s="1080"/>
      <c r="AC37" s="1080"/>
      <c r="AD37" s="524" t="s">
        <v>57</v>
      </c>
      <c r="AE37" s="529"/>
      <c r="AF37" s="529">
        <v>48.53</v>
      </c>
      <c r="AG37" s="529"/>
      <c r="AH37" s="530"/>
      <c r="AI37" s="692"/>
      <c r="AJ37" s="529"/>
      <c r="AK37" s="529"/>
      <c r="AL37" s="529"/>
      <c r="AM37" s="518">
        <f t="shared" si="0"/>
        <v>48.53</v>
      </c>
      <c r="AN37" s="522">
        <f t="shared" si="1"/>
        <v>0</v>
      </c>
    </row>
    <row r="38" spans="1:57" s="534" customFormat="1" ht="35.25" customHeight="1">
      <c r="A38" s="523" t="s">
        <v>241</v>
      </c>
      <c r="B38" s="1091" t="s">
        <v>213</v>
      </c>
      <c r="C38" s="1092"/>
      <c r="D38" s="1092"/>
      <c r="E38" s="1092"/>
      <c r="F38" s="1092"/>
      <c r="G38" s="1092"/>
      <c r="H38" s="1092"/>
      <c r="I38" s="1092"/>
      <c r="J38" s="1092"/>
      <c r="K38" s="1078" t="s">
        <v>207</v>
      </c>
      <c r="L38" s="1079"/>
      <c r="M38" s="1079"/>
      <c r="N38" s="525"/>
      <c r="O38" s="1082">
        <v>29.49</v>
      </c>
      <c r="P38" s="1079"/>
      <c r="Q38" s="1079"/>
      <c r="R38" s="1079"/>
      <c r="S38" s="1080" t="s">
        <v>57</v>
      </c>
      <c r="T38" s="1080"/>
      <c r="U38" s="1080"/>
      <c r="V38" s="1080"/>
      <c r="W38" s="1080"/>
      <c r="X38" s="524" t="s">
        <v>57</v>
      </c>
      <c r="Y38" s="524" t="s">
        <v>57</v>
      </c>
      <c r="Z38" s="1080" t="s">
        <v>57</v>
      </c>
      <c r="AA38" s="1080"/>
      <c r="AB38" s="1080"/>
      <c r="AC38" s="1080"/>
      <c r="AD38" s="524" t="s">
        <v>57</v>
      </c>
      <c r="AE38" s="532"/>
      <c r="AF38" s="532">
        <v>29.49</v>
      </c>
      <c r="AG38" s="532"/>
      <c r="AH38" s="533"/>
      <c r="AI38" s="693"/>
      <c r="AJ38" s="532"/>
      <c r="AK38" s="532"/>
      <c r="AL38" s="532"/>
      <c r="AM38" s="518">
        <f t="shared" si="0"/>
        <v>29.49</v>
      </c>
      <c r="AN38" s="522">
        <f t="shared" si="1"/>
        <v>0</v>
      </c>
    </row>
    <row r="39" spans="1:57" s="534" customFormat="1" ht="35.25" customHeight="1">
      <c r="A39" s="523" t="s">
        <v>242</v>
      </c>
      <c r="B39" s="1081" t="s">
        <v>243</v>
      </c>
      <c r="C39" s="1081"/>
      <c r="D39" s="1081"/>
      <c r="E39" s="1081"/>
      <c r="F39" s="1081"/>
      <c r="G39" s="1081"/>
      <c r="H39" s="1081"/>
      <c r="I39" s="1081"/>
      <c r="J39" s="1081"/>
      <c r="K39" s="1078" t="s">
        <v>153</v>
      </c>
      <c r="L39" s="1079"/>
      <c r="M39" s="1079"/>
      <c r="N39" s="525"/>
      <c r="O39" s="1080">
        <v>4</v>
      </c>
      <c r="P39" s="1080"/>
      <c r="Q39" s="1080"/>
      <c r="R39" s="524"/>
      <c r="S39" s="1080" t="s">
        <v>57</v>
      </c>
      <c r="T39" s="1080"/>
      <c r="U39" s="1080"/>
      <c r="V39" s="1080"/>
      <c r="W39" s="1080"/>
      <c r="X39" s="524" t="s">
        <v>57</v>
      </c>
      <c r="Y39" s="524" t="s">
        <v>57</v>
      </c>
      <c r="Z39" s="1080" t="s">
        <v>57</v>
      </c>
      <c r="AA39" s="1080"/>
      <c r="AB39" s="1080"/>
      <c r="AC39" s="1080"/>
      <c r="AD39" s="524" t="s">
        <v>57</v>
      </c>
      <c r="AE39" s="532"/>
      <c r="AF39" s="532">
        <v>4</v>
      </c>
      <c r="AG39" s="532"/>
      <c r="AH39" s="533"/>
      <c r="AI39" s="693"/>
      <c r="AJ39" s="532"/>
      <c r="AK39" s="532"/>
      <c r="AL39" s="532"/>
      <c r="AM39" s="518">
        <f t="shared" si="0"/>
        <v>4</v>
      </c>
      <c r="AN39" s="522">
        <f t="shared" si="1"/>
        <v>0</v>
      </c>
    </row>
    <row r="40" spans="1:57" ht="36" customHeight="1">
      <c r="A40" s="523" t="s">
        <v>244</v>
      </c>
      <c r="B40" s="1087" t="s">
        <v>219</v>
      </c>
      <c r="C40" s="1087"/>
      <c r="D40" s="1087"/>
      <c r="E40" s="1087"/>
      <c r="F40" s="1087"/>
      <c r="G40" s="1087"/>
      <c r="H40" s="1087"/>
      <c r="I40" s="1087"/>
      <c r="J40" s="1087"/>
      <c r="K40" s="1082" t="s">
        <v>220</v>
      </c>
      <c r="L40" s="1079"/>
      <c r="M40" s="1079"/>
      <c r="N40" s="536"/>
      <c r="O40" s="1082">
        <v>2</v>
      </c>
      <c r="P40" s="1079"/>
      <c r="Q40" s="1079"/>
      <c r="R40" s="1079"/>
      <c r="S40" s="1080" t="s">
        <v>57</v>
      </c>
      <c r="T40" s="1080"/>
      <c r="U40" s="1080"/>
      <c r="V40" s="1080"/>
      <c r="W40" s="1080"/>
      <c r="X40" s="524" t="s">
        <v>57</v>
      </c>
      <c r="Y40" s="524" t="s">
        <v>57</v>
      </c>
      <c r="Z40" s="1080" t="s">
        <v>57</v>
      </c>
      <c r="AA40" s="1080"/>
      <c r="AB40" s="1080"/>
      <c r="AC40" s="1080"/>
      <c r="AD40" s="524" t="s">
        <v>57</v>
      </c>
      <c r="AE40" s="526"/>
      <c r="AF40" s="526">
        <v>2</v>
      </c>
      <c r="AG40" s="526"/>
      <c r="AH40" s="527"/>
      <c r="AI40" s="691"/>
      <c r="AJ40" s="526"/>
      <c r="AK40" s="526"/>
      <c r="AL40" s="526"/>
      <c r="AM40" s="518">
        <f t="shared" si="0"/>
        <v>2</v>
      </c>
      <c r="AN40" s="522">
        <f t="shared" si="1"/>
        <v>0</v>
      </c>
    </row>
    <row r="41" spans="1:57" s="531" customFormat="1" ht="29.25" customHeight="1">
      <c r="A41" s="523" t="s">
        <v>245</v>
      </c>
      <c r="B41" s="1087" t="s">
        <v>223</v>
      </c>
      <c r="C41" s="1087"/>
      <c r="D41" s="1087"/>
      <c r="E41" s="1087"/>
      <c r="F41" s="1087"/>
      <c r="G41" s="1087"/>
      <c r="H41" s="1087"/>
      <c r="I41" s="1087"/>
      <c r="J41" s="1087"/>
      <c r="K41" s="1082" t="s">
        <v>153</v>
      </c>
      <c r="L41" s="1079"/>
      <c r="M41" s="1079"/>
      <c r="N41" s="536"/>
      <c r="O41" s="1082">
        <v>2</v>
      </c>
      <c r="P41" s="1079"/>
      <c r="Q41" s="1079"/>
      <c r="R41" s="1079"/>
      <c r="S41" s="1080" t="s">
        <v>57</v>
      </c>
      <c r="T41" s="1080"/>
      <c r="U41" s="1080"/>
      <c r="V41" s="1080"/>
      <c r="W41" s="1080"/>
      <c r="X41" s="524" t="s">
        <v>57</v>
      </c>
      <c r="Y41" s="524" t="s">
        <v>57</v>
      </c>
      <c r="Z41" s="1080" t="s">
        <v>57</v>
      </c>
      <c r="AA41" s="1080"/>
      <c r="AB41" s="1080"/>
      <c r="AC41" s="1080"/>
      <c r="AD41" s="524" t="s">
        <v>57</v>
      </c>
      <c r="AE41" s="529"/>
      <c r="AF41" s="529">
        <v>2</v>
      </c>
      <c r="AG41" s="529"/>
      <c r="AH41" s="530"/>
      <c r="AI41" s="692"/>
      <c r="AJ41" s="529"/>
      <c r="AK41" s="529"/>
      <c r="AL41" s="529"/>
      <c r="AM41" s="518">
        <f t="shared" si="0"/>
        <v>2</v>
      </c>
      <c r="AN41" s="522">
        <f t="shared" si="1"/>
        <v>0</v>
      </c>
    </row>
    <row r="42" spans="1:57" ht="26.25" customHeight="1">
      <c r="A42" s="523" t="s">
        <v>339</v>
      </c>
      <c r="B42" s="1087" t="s">
        <v>226</v>
      </c>
      <c r="C42" s="1087"/>
      <c r="D42" s="1087"/>
      <c r="E42" s="1087"/>
      <c r="F42" s="1087"/>
      <c r="G42" s="1087"/>
      <c r="H42" s="1087"/>
      <c r="I42" s="1087"/>
      <c r="J42" s="1087"/>
      <c r="K42" s="1082" t="s">
        <v>153</v>
      </c>
      <c r="L42" s="1079"/>
      <c r="M42" s="1079"/>
      <c r="N42" s="536"/>
      <c r="O42" s="1082">
        <v>22</v>
      </c>
      <c r="P42" s="1079"/>
      <c r="Q42" s="1079"/>
      <c r="R42" s="1079"/>
      <c r="S42" s="1080" t="s">
        <v>57</v>
      </c>
      <c r="T42" s="1080"/>
      <c r="U42" s="1080"/>
      <c r="V42" s="1080"/>
      <c r="W42" s="1080"/>
      <c r="X42" s="524" t="s">
        <v>57</v>
      </c>
      <c r="Y42" s="524" t="s">
        <v>57</v>
      </c>
      <c r="Z42" s="1080" t="s">
        <v>57</v>
      </c>
      <c r="AA42" s="1080"/>
      <c r="AB42" s="1080"/>
      <c r="AC42" s="1080"/>
      <c r="AD42" s="524" t="s">
        <v>57</v>
      </c>
      <c r="AE42" s="526"/>
      <c r="AF42" s="526"/>
      <c r="AG42" s="526">
        <v>22</v>
      </c>
      <c r="AH42" s="527"/>
      <c r="AI42" s="691"/>
      <c r="AJ42" s="526"/>
      <c r="AK42" s="526"/>
      <c r="AL42" s="526"/>
      <c r="AM42" s="518">
        <f t="shared" si="0"/>
        <v>22</v>
      </c>
      <c r="AN42" s="522">
        <f t="shared" si="1"/>
        <v>0</v>
      </c>
    </row>
    <row r="43" spans="1:57" ht="29.25" customHeight="1">
      <c r="A43" s="523" t="s">
        <v>340</v>
      </c>
      <c r="B43" s="1087" t="s">
        <v>329</v>
      </c>
      <c r="C43" s="1087"/>
      <c r="D43" s="1087"/>
      <c r="E43" s="1087"/>
      <c r="F43" s="1087"/>
      <c r="G43" s="1087"/>
      <c r="H43" s="1087"/>
      <c r="I43" s="1087"/>
      <c r="J43" s="1087"/>
      <c r="K43" s="1082" t="s">
        <v>153</v>
      </c>
      <c r="L43" s="1082"/>
      <c r="M43" s="1082"/>
      <c r="N43" s="536"/>
      <c r="O43" s="1082">
        <v>22</v>
      </c>
      <c r="P43" s="1082"/>
      <c r="Q43" s="1082"/>
      <c r="R43" s="526"/>
      <c r="S43" s="1080" t="s">
        <v>57</v>
      </c>
      <c r="T43" s="1080"/>
      <c r="U43" s="1080"/>
      <c r="V43" s="1080"/>
      <c r="W43" s="1080"/>
      <c r="X43" s="524" t="s">
        <v>57</v>
      </c>
      <c r="Y43" s="524" t="s">
        <v>57</v>
      </c>
      <c r="Z43" s="1080" t="s">
        <v>57</v>
      </c>
      <c r="AA43" s="1080"/>
      <c r="AB43" s="1080"/>
      <c r="AC43" s="1080"/>
      <c r="AD43" s="524" t="s">
        <v>57</v>
      </c>
      <c r="AE43" s="526"/>
      <c r="AF43" s="526"/>
      <c r="AG43" s="526">
        <v>22</v>
      </c>
      <c r="AH43" s="527"/>
      <c r="AI43" s="691"/>
      <c r="AJ43" s="526"/>
      <c r="AK43" s="526"/>
      <c r="AL43" s="526"/>
      <c r="AM43" s="518">
        <f t="shared" si="0"/>
        <v>22</v>
      </c>
      <c r="AN43" s="522">
        <f t="shared" si="1"/>
        <v>0</v>
      </c>
    </row>
    <row r="44" spans="1:57" ht="37.9" customHeight="1">
      <c r="A44" s="523" t="s">
        <v>341</v>
      </c>
      <c r="B44" s="1087" t="s">
        <v>342</v>
      </c>
      <c r="C44" s="1087"/>
      <c r="D44" s="1087"/>
      <c r="E44" s="1087"/>
      <c r="F44" s="1087"/>
      <c r="G44" s="1087"/>
      <c r="H44" s="1087"/>
      <c r="I44" s="1087"/>
      <c r="J44" s="1087"/>
      <c r="K44" s="1082" t="s">
        <v>153</v>
      </c>
      <c r="L44" s="1079"/>
      <c r="M44" s="1079"/>
      <c r="N44" s="536"/>
      <c r="O44" s="1082">
        <v>4</v>
      </c>
      <c r="P44" s="1079"/>
      <c r="Q44" s="1079"/>
      <c r="R44" s="1079"/>
      <c r="S44" s="1080" t="s">
        <v>57</v>
      </c>
      <c r="T44" s="1080"/>
      <c r="U44" s="1080"/>
      <c r="V44" s="1080"/>
      <c r="W44" s="1080"/>
      <c r="X44" s="524" t="s">
        <v>57</v>
      </c>
      <c r="Y44" s="524" t="s">
        <v>57</v>
      </c>
      <c r="Z44" s="1080" t="s">
        <v>57</v>
      </c>
      <c r="AA44" s="1080"/>
      <c r="AB44" s="1080"/>
      <c r="AC44" s="1080"/>
      <c r="AD44" s="524" t="s">
        <v>57</v>
      </c>
      <c r="AE44" s="526"/>
      <c r="AF44" s="526"/>
      <c r="AG44" s="526">
        <v>4</v>
      </c>
      <c r="AH44" s="527"/>
      <c r="AI44" s="691"/>
      <c r="AJ44" s="526"/>
      <c r="AK44" s="526"/>
      <c r="AL44" s="526"/>
      <c r="AM44" s="518">
        <f t="shared" si="0"/>
        <v>4</v>
      </c>
      <c r="AN44" s="522">
        <f t="shared" si="1"/>
        <v>0</v>
      </c>
    </row>
    <row r="45" spans="1:57" ht="33" customHeight="1">
      <c r="A45" s="523" t="s">
        <v>343</v>
      </c>
      <c r="B45" s="1087" t="s">
        <v>331</v>
      </c>
      <c r="C45" s="1087"/>
      <c r="D45" s="1087"/>
      <c r="E45" s="1087"/>
      <c r="F45" s="1087"/>
      <c r="G45" s="1087"/>
      <c r="H45" s="1087"/>
      <c r="I45" s="1087"/>
      <c r="J45" s="1087"/>
      <c r="K45" s="1082" t="s">
        <v>153</v>
      </c>
      <c r="L45" s="1079"/>
      <c r="M45" s="1079"/>
      <c r="N45" s="536"/>
      <c r="O45" s="1082">
        <v>23</v>
      </c>
      <c r="P45" s="1079"/>
      <c r="Q45" s="1079"/>
      <c r="R45" s="1079"/>
      <c r="S45" s="1080" t="s">
        <v>57</v>
      </c>
      <c r="T45" s="1080"/>
      <c r="U45" s="1080"/>
      <c r="V45" s="1080"/>
      <c r="W45" s="1080"/>
      <c r="X45" s="524" t="s">
        <v>57</v>
      </c>
      <c r="Y45" s="524" t="s">
        <v>57</v>
      </c>
      <c r="Z45" s="1080" t="s">
        <v>57</v>
      </c>
      <c r="AA45" s="1080"/>
      <c r="AB45" s="1080"/>
      <c r="AC45" s="1080"/>
      <c r="AD45" s="524" t="s">
        <v>57</v>
      </c>
      <c r="AE45" s="526"/>
      <c r="AF45" s="526"/>
      <c r="AG45" s="526"/>
      <c r="AH45" s="527"/>
      <c r="AI45" s="691">
        <v>23</v>
      </c>
      <c r="AJ45" s="526"/>
      <c r="AK45" s="526"/>
      <c r="AL45" s="526"/>
      <c r="AM45" s="518">
        <f t="shared" si="0"/>
        <v>23</v>
      </c>
      <c r="AN45" s="649">
        <f t="shared" si="1"/>
        <v>0</v>
      </c>
    </row>
    <row r="46" spans="1:57" ht="40.15" customHeight="1">
      <c r="A46" s="523" t="s">
        <v>344</v>
      </c>
      <c r="B46" s="1087" t="s">
        <v>230</v>
      </c>
      <c r="C46" s="1087"/>
      <c r="D46" s="1087"/>
      <c r="E46" s="1087"/>
      <c r="F46" s="1087"/>
      <c r="G46" s="1087"/>
      <c r="H46" s="1087"/>
      <c r="I46" s="1087"/>
      <c r="J46" s="1087"/>
      <c r="K46" s="1082" t="s">
        <v>153</v>
      </c>
      <c r="L46" s="1079"/>
      <c r="M46" s="1079"/>
      <c r="N46" s="536"/>
      <c r="O46" s="1082">
        <v>1</v>
      </c>
      <c r="P46" s="1079"/>
      <c r="Q46" s="1079"/>
      <c r="R46" s="1079"/>
      <c r="S46" s="1080" t="s">
        <v>57</v>
      </c>
      <c r="T46" s="1080"/>
      <c r="U46" s="1080"/>
      <c r="V46" s="1080"/>
      <c r="W46" s="1080"/>
      <c r="X46" s="524" t="s">
        <v>57</v>
      </c>
      <c r="Y46" s="524" t="s">
        <v>57</v>
      </c>
      <c r="Z46" s="1080" t="s">
        <v>57</v>
      </c>
      <c r="AA46" s="1080"/>
      <c r="AB46" s="1080"/>
      <c r="AC46" s="1080"/>
      <c r="AD46" s="524" t="s">
        <v>57</v>
      </c>
      <c r="AE46" s="526"/>
      <c r="AF46" s="526"/>
      <c r="AG46" s="526"/>
      <c r="AH46" s="527"/>
      <c r="AI46" s="691">
        <v>1</v>
      </c>
      <c r="AJ46" s="526"/>
      <c r="AK46" s="526"/>
      <c r="AL46" s="526"/>
      <c r="AM46" s="518">
        <f t="shared" si="0"/>
        <v>1</v>
      </c>
      <c r="AN46" s="649">
        <f t="shared" si="1"/>
        <v>0</v>
      </c>
    </row>
    <row r="47" spans="1:57" s="520" customFormat="1" ht="39.4" customHeight="1">
      <c r="A47" s="523" t="s">
        <v>345</v>
      </c>
      <c r="B47" s="1091" t="s">
        <v>346</v>
      </c>
      <c r="C47" s="1092"/>
      <c r="D47" s="1092"/>
      <c r="E47" s="1092"/>
      <c r="F47" s="1092"/>
      <c r="G47" s="1092"/>
      <c r="H47" s="1092"/>
      <c r="I47" s="1092"/>
      <c r="J47" s="1092"/>
      <c r="K47" s="1082" t="s">
        <v>153</v>
      </c>
      <c r="L47" s="1079"/>
      <c r="M47" s="1079"/>
      <c r="N47" s="536"/>
      <c r="O47" s="1082">
        <v>7</v>
      </c>
      <c r="P47" s="1079"/>
      <c r="Q47" s="1079"/>
      <c r="R47" s="1079"/>
      <c r="S47" s="1080" t="s">
        <v>57</v>
      </c>
      <c r="T47" s="1080"/>
      <c r="U47" s="1080"/>
      <c r="V47" s="1080"/>
      <c r="W47" s="1080"/>
      <c r="X47" s="524" t="s">
        <v>57</v>
      </c>
      <c r="Y47" s="524" t="s">
        <v>57</v>
      </c>
      <c r="Z47" s="1080" t="s">
        <v>57</v>
      </c>
      <c r="AA47" s="1080"/>
      <c r="AB47" s="1080"/>
      <c r="AC47" s="1080"/>
      <c r="AD47" s="524" t="s">
        <v>57</v>
      </c>
      <c r="AE47" s="518"/>
      <c r="AF47" s="518"/>
      <c r="AG47" s="518"/>
      <c r="AH47" s="519"/>
      <c r="AI47" s="690">
        <v>7</v>
      </c>
      <c r="AJ47" s="518"/>
      <c r="AK47" s="518"/>
      <c r="AL47" s="518"/>
      <c r="AM47" s="518">
        <f t="shared" si="0"/>
        <v>7</v>
      </c>
      <c r="AN47" s="649">
        <f t="shared" si="1"/>
        <v>0</v>
      </c>
    </row>
    <row r="48" spans="1:57" s="520" customFormat="1" ht="48" customHeight="1">
      <c r="A48" s="523" t="s">
        <v>347</v>
      </c>
      <c r="B48" s="1091" t="s">
        <v>348</v>
      </c>
      <c r="C48" s="1092"/>
      <c r="D48" s="1092"/>
      <c r="E48" s="1092"/>
      <c r="F48" s="1092"/>
      <c r="G48" s="1092"/>
      <c r="H48" s="1092"/>
      <c r="I48" s="1092"/>
      <c r="J48" s="1092"/>
      <c r="K48" s="1082" t="s">
        <v>153</v>
      </c>
      <c r="L48" s="1079"/>
      <c r="M48" s="1079"/>
      <c r="N48" s="536"/>
      <c r="O48" s="1082">
        <v>7</v>
      </c>
      <c r="P48" s="1079"/>
      <c r="Q48" s="1079"/>
      <c r="R48" s="1079"/>
      <c r="S48" s="1080" t="s">
        <v>57</v>
      </c>
      <c r="T48" s="1080"/>
      <c r="U48" s="1080"/>
      <c r="V48" s="1080"/>
      <c r="W48" s="1080"/>
      <c r="X48" s="524" t="s">
        <v>57</v>
      </c>
      <c r="Y48" s="524" t="s">
        <v>57</v>
      </c>
      <c r="Z48" s="1080" t="s">
        <v>57</v>
      </c>
      <c r="AA48" s="1080"/>
      <c r="AB48" s="1080"/>
      <c r="AC48" s="1080"/>
      <c r="AD48" s="524" t="s">
        <v>57</v>
      </c>
      <c r="AE48" s="518"/>
      <c r="AF48" s="518"/>
      <c r="AG48" s="518"/>
      <c r="AH48" s="519"/>
      <c r="AI48" s="690">
        <v>7</v>
      </c>
      <c r="AJ48" s="518"/>
      <c r="AK48" s="518"/>
      <c r="AL48" s="518"/>
      <c r="AM48" s="518">
        <f t="shared" si="0"/>
        <v>7</v>
      </c>
      <c r="AN48" s="649">
        <f t="shared" si="1"/>
        <v>0</v>
      </c>
    </row>
    <row r="49" spans="1:40" ht="46.15" customHeight="1">
      <c r="A49" s="523" t="s">
        <v>246</v>
      </c>
      <c r="B49" s="1087" t="s">
        <v>247</v>
      </c>
      <c r="C49" s="1087"/>
      <c r="D49" s="1087"/>
      <c r="E49" s="1087"/>
      <c r="F49" s="1087"/>
      <c r="G49" s="1087"/>
      <c r="H49" s="1087"/>
      <c r="I49" s="1087"/>
      <c r="J49" s="1087"/>
      <c r="K49" s="1078" t="s">
        <v>153</v>
      </c>
      <c r="L49" s="1079"/>
      <c r="M49" s="1079"/>
      <c r="N49" s="525"/>
      <c r="O49" s="1082">
        <v>28</v>
      </c>
      <c r="P49" s="1079"/>
      <c r="Q49" s="1079"/>
      <c r="R49" s="1079"/>
      <c r="S49" s="1080" t="s">
        <v>57</v>
      </c>
      <c r="T49" s="1080"/>
      <c r="U49" s="1080"/>
      <c r="V49" s="1080"/>
      <c r="W49" s="1080"/>
      <c r="X49" s="524" t="s">
        <v>57</v>
      </c>
      <c r="Y49" s="524" t="s">
        <v>57</v>
      </c>
      <c r="Z49" s="1080" t="s">
        <v>57</v>
      </c>
      <c r="AA49" s="1080"/>
      <c r="AB49" s="1080"/>
      <c r="AC49" s="1080"/>
      <c r="AD49" s="524" t="s">
        <v>57</v>
      </c>
      <c r="AE49" s="526"/>
      <c r="AF49" s="526">
        <v>28</v>
      </c>
      <c r="AG49" s="526"/>
      <c r="AH49" s="527"/>
      <c r="AI49" s="691"/>
      <c r="AJ49" s="526"/>
      <c r="AK49" s="526"/>
      <c r="AL49" s="526"/>
      <c r="AM49" s="518">
        <f t="shared" si="0"/>
        <v>28</v>
      </c>
      <c r="AN49" s="522">
        <f t="shared" si="1"/>
        <v>0</v>
      </c>
    </row>
    <row r="50" spans="1:40" ht="39.4" customHeight="1">
      <c r="A50" s="523" t="s">
        <v>248</v>
      </c>
      <c r="B50" s="1087" t="s">
        <v>249</v>
      </c>
      <c r="C50" s="1087"/>
      <c r="D50" s="1087"/>
      <c r="E50" s="1087"/>
      <c r="F50" s="1087"/>
      <c r="G50" s="1087"/>
      <c r="H50" s="1087"/>
      <c r="I50" s="1087"/>
      <c r="J50" s="1087"/>
      <c r="K50" s="1078" t="s">
        <v>153</v>
      </c>
      <c r="L50" s="1079"/>
      <c r="M50" s="1079"/>
      <c r="N50" s="525"/>
      <c r="O50" s="1082">
        <v>28</v>
      </c>
      <c r="P50" s="1079"/>
      <c r="Q50" s="1079"/>
      <c r="R50" s="1079"/>
      <c r="S50" s="1080" t="s">
        <v>57</v>
      </c>
      <c r="T50" s="1080"/>
      <c r="U50" s="1080"/>
      <c r="V50" s="1080"/>
      <c r="W50" s="1080"/>
      <c r="X50" s="524" t="s">
        <v>57</v>
      </c>
      <c r="Y50" s="524" t="s">
        <v>57</v>
      </c>
      <c r="Z50" s="1080" t="s">
        <v>57</v>
      </c>
      <c r="AA50" s="1080"/>
      <c r="AB50" s="1080"/>
      <c r="AC50" s="1080"/>
      <c r="AD50" s="524" t="s">
        <v>57</v>
      </c>
      <c r="AE50" s="526"/>
      <c r="AF50" s="526">
        <v>28</v>
      </c>
      <c r="AG50" s="526"/>
      <c r="AH50" s="527"/>
      <c r="AI50" s="691"/>
      <c r="AJ50" s="526"/>
      <c r="AK50" s="526"/>
      <c r="AL50" s="526"/>
      <c r="AM50" s="518">
        <f t="shared" si="0"/>
        <v>28</v>
      </c>
      <c r="AN50" s="522">
        <f t="shared" si="1"/>
        <v>0</v>
      </c>
    </row>
    <row r="51" spans="1:40" ht="32.25" customHeight="1">
      <c r="A51" s="523" t="s">
        <v>250</v>
      </c>
      <c r="B51" s="1087" t="s">
        <v>234</v>
      </c>
      <c r="C51" s="1087"/>
      <c r="D51" s="1087"/>
      <c r="E51" s="1087"/>
      <c r="F51" s="1087"/>
      <c r="G51" s="1087"/>
      <c r="H51" s="1087"/>
      <c r="I51" s="1087"/>
      <c r="J51" s="1087"/>
      <c r="K51" s="1078" t="s">
        <v>153</v>
      </c>
      <c r="L51" s="1079"/>
      <c r="M51" s="1079"/>
      <c r="N51" s="525"/>
      <c r="O51" s="1082">
        <v>13</v>
      </c>
      <c r="P51" s="1079"/>
      <c r="Q51" s="1079"/>
      <c r="R51" s="1079"/>
      <c r="S51" s="1080" t="s">
        <v>57</v>
      </c>
      <c r="T51" s="1080"/>
      <c r="U51" s="1080"/>
      <c r="V51" s="1080"/>
      <c r="W51" s="1080"/>
      <c r="X51" s="524" t="s">
        <v>57</v>
      </c>
      <c r="Y51" s="524" t="s">
        <v>57</v>
      </c>
      <c r="Z51" s="1080" t="s">
        <v>57</v>
      </c>
      <c r="AA51" s="1080"/>
      <c r="AB51" s="1080"/>
      <c r="AC51" s="1080"/>
      <c r="AD51" s="524" t="s">
        <v>57</v>
      </c>
      <c r="AE51" s="526"/>
      <c r="AF51" s="526">
        <v>13</v>
      </c>
      <c r="AG51" s="526"/>
      <c r="AH51" s="527"/>
      <c r="AI51" s="691"/>
      <c r="AJ51" s="526"/>
      <c r="AK51" s="526"/>
      <c r="AL51" s="526"/>
      <c r="AM51" s="518">
        <f t="shared" si="0"/>
        <v>13</v>
      </c>
      <c r="AN51" s="522">
        <f t="shared" si="1"/>
        <v>0</v>
      </c>
    </row>
    <row r="52" spans="1:40" ht="32.25" customHeight="1">
      <c r="A52" s="523" t="s">
        <v>251</v>
      </c>
      <c r="B52" s="1087" t="s">
        <v>236</v>
      </c>
      <c r="C52" s="1087"/>
      <c r="D52" s="1087"/>
      <c r="E52" s="1087"/>
      <c r="F52" s="1087"/>
      <c r="G52" s="1087"/>
      <c r="H52" s="1087"/>
      <c r="I52" s="1087"/>
      <c r="J52" s="1087"/>
      <c r="K52" s="1078" t="s">
        <v>153</v>
      </c>
      <c r="L52" s="1078"/>
      <c r="M52" s="1078"/>
      <c r="N52" s="525"/>
      <c r="O52" s="1082">
        <v>49</v>
      </c>
      <c r="P52" s="1082"/>
      <c r="Q52" s="1082"/>
      <c r="R52" s="526"/>
      <c r="S52" s="1080" t="s">
        <v>57</v>
      </c>
      <c r="T52" s="1080"/>
      <c r="U52" s="1080"/>
      <c r="V52" s="1080"/>
      <c r="W52" s="1080"/>
      <c r="X52" s="524" t="s">
        <v>57</v>
      </c>
      <c r="Y52" s="524" t="s">
        <v>57</v>
      </c>
      <c r="Z52" s="1080" t="s">
        <v>57</v>
      </c>
      <c r="AA52" s="1080"/>
      <c r="AB52" s="1080"/>
      <c r="AC52" s="1080"/>
      <c r="AD52" s="524" t="s">
        <v>57</v>
      </c>
      <c r="AE52" s="526"/>
      <c r="AF52" s="526">
        <v>49</v>
      </c>
      <c r="AG52" s="526"/>
      <c r="AH52" s="527"/>
      <c r="AI52" s="691"/>
      <c r="AJ52" s="526"/>
      <c r="AK52" s="526"/>
      <c r="AL52" s="526"/>
      <c r="AM52" s="518">
        <f t="shared" si="0"/>
        <v>49</v>
      </c>
      <c r="AN52" s="522">
        <f t="shared" si="1"/>
        <v>0</v>
      </c>
    </row>
    <row r="53" spans="1:40" s="531" customFormat="1" ht="33" customHeight="1">
      <c r="A53" s="523" t="s">
        <v>252</v>
      </c>
      <c r="B53" s="1087" t="s">
        <v>253</v>
      </c>
      <c r="C53" s="1087"/>
      <c r="D53" s="1087"/>
      <c r="E53" s="1087"/>
      <c r="F53" s="1087"/>
      <c r="G53" s="1087"/>
      <c r="H53" s="1087"/>
      <c r="I53" s="1087"/>
      <c r="J53" s="1087"/>
      <c r="K53" s="1078" t="s">
        <v>153</v>
      </c>
      <c r="L53" s="1079"/>
      <c r="M53" s="1079"/>
      <c r="N53" s="525"/>
      <c r="O53" s="1082">
        <v>30</v>
      </c>
      <c r="P53" s="1079"/>
      <c r="Q53" s="1079"/>
      <c r="R53" s="1079"/>
      <c r="S53" s="1080" t="s">
        <v>57</v>
      </c>
      <c r="T53" s="1080"/>
      <c r="U53" s="1080"/>
      <c r="V53" s="1080"/>
      <c r="W53" s="1080"/>
      <c r="X53" s="524" t="s">
        <v>57</v>
      </c>
      <c r="Y53" s="524" t="s">
        <v>57</v>
      </c>
      <c r="Z53" s="1080" t="s">
        <v>57</v>
      </c>
      <c r="AA53" s="1080"/>
      <c r="AB53" s="1080"/>
      <c r="AC53" s="1080"/>
      <c r="AD53" s="524" t="s">
        <v>57</v>
      </c>
      <c r="AE53" s="529"/>
      <c r="AF53" s="529">
        <v>30</v>
      </c>
      <c r="AG53" s="529"/>
      <c r="AH53" s="530"/>
      <c r="AI53" s="692"/>
      <c r="AJ53" s="529"/>
      <c r="AK53" s="529"/>
      <c r="AL53" s="529"/>
      <c r="AM53" s="518">
        <f t="shared" si="0"/>
        <v>30</v>
      </c>
      <c r="AN53" s="522">
        <f t="shared" si="1"/>
        <v>0</v>
      </c>
    </row>
    <row r="54" spans="1:40" ht="30.75" customHeight="1">
      <c r="A54" s="523" t="s">
        <v>349</v>
      </c>
      <c r="B54" s="1087" t="s">
        <v>523</v>
      </c>
      <c r="C54" s="1087"/>
      <c r="D54" s="1087"/>
      <c r="E54" s="1087"/>
      <c r="F54" s="1087"/>
      <c r="G54" s="1087"/>
      <c r="H54" s="1087"/>
      <c r="I54" s="1087"/>
      <c r="J54" s="1087"/>
      <c r="K54" s="1078" t="s">
        <v>153</v>
      </c>
      <c r="L54" s="1079"/>
      <c r="M54" s="1079"/>
      <c r="N54" s="525"/>
      <c r="O54" s="1082">
        <v>4</v>
      </c>
      <c r="P54" s="1079"/>
      <c r="Q54" s="1079"/>
      <c r="R54" s="1079"/>
      <c r="S54" s="1080" t="s">
        <v>57</v>
      </c>
      <c r="T54" s="1080"/>
      <c r="U54" s="1080"/>
      <c r="V54" s="1080"/>
      <c r="W54" s="1080"/>
      <c r="X54" s="524" t="s">
        <v>57</v>
      </c>
      <c r="Y54" s="524" t="s">
        <v>57</v>
      </c>
      <c r="Z54" s="1080" t="s">
        <v>57</v>
      </c>
      <c r="AA54" s="1080"/>
      <c r="AB54" s="1080"/>
      <c r="AC54" s="1080"/>
      <c r="AD54" s="524" t="s">
        <v>57</v>
      </c>
      <c r="AE54" s="526"/>
      <c r="AF54" s="526"/>
      <c r="AG54" s="526">
        <v>4</v>
      </c>
      <c r="AH54" s="527"/>
      <c r="AI54" s="691"/>
      <c r="AJ54" s="526"/>
      <c r="AK54" s="526"/>
      <c r="AL54" s="526"/>
      <c r="AM54" s="518">
        <f t="shared" si="0"/>
        <v>4</v>
      </c>
      <c r="AN54" s="522">
        <f t="shared" si="1"/>
        <v>0</v>
      </c>
    </row>
    <row r="55" spans="1:40" ht="26.25" customHeight="1">
      <c r="A55" s="523" t="s">
        <v>351</v>
      </c>
      <c r="B55" s="1088" t="s">
        <v>352</v>
      </c>
      <c r="C55" s="1089"/>
      <c r="D55" s="1089"/>
      <c r="E55" s="1089"/>
      <c r="F55" s="1089"/>
      <c r="G55" s="1089"/>
      <c r="H55" s="1089"/>
      <c r="I55" s="1089"/>
      <c r="J55" s="1089"/>
      <c r="K55" s="1075" t="s">
        <v>178</v>
      </c>
      <c r="L55" s="1075"/>
      <c r="M55" s="1075"/>
      <c r="N55" s="1075"/>
      <c r="O55" s="1076">
        <v>1</v>
      </c>
      <c r="P55" s="1076"/>
      <c r="Q55" s="1076"/>
      <c r="R55" s="1076"/>
      <c r="S55" s="1076">
        <v>1133140</v>
      </c>
      <c r="T55" s="1076"/>
      <c r="U55" s="1076"/>
      <c r="V55" s="1076"/>
      <c r="W55" s="1076"/>
      <c r="X55" s="521">
        <f>O55*S55</f>
        <v>1133140</v>
      </c>
      <c r="Y55" s="521">
        <v>1669460</v>
      </c>
      <c r="Z55" s="1076">
        <f>O55*Y55</f>
        <v>1669460</v>
      </c>
      <c r="AA55" s="1076"/>
      <c r="AB55" s="1076"/>
      <c r="AC55" s="1076"/>
      <c r="AD55" s="521">
        <f>X55+Z55</f>
        <v>2802600</v>
      </c>
      <c r="AE55" s="526"/>
      <c r="AF55" s="537">
        <v>0.8</v>
      </c>
      <c r="AG55" s="537">
        <v>0.1</v>
      </c>
      <c r="AH55" s="527">
        <v>0.1</v>
      </c>
      <c r="AI55" s="691"/>
      <c r="AJ55" s="526"/>
      <c r="AK55" s="526"/>
      <c r="AL55" s="526"/>
      <c r="AM55" s="518">
        <f t="shared" si="0"/>
        <v>1</v>
      </c>
      <c r="AN55" s="522">
        <f t="shared" si="1"/>
        <v>0</v>
      </c>
    </row>
    <row r="56" spans="1:40" ht="27.75" customHeight="1">
      <c r="A56" s="523" t="s">
        <v>254</v>
      </c>
      <c r="B56" s="1087" t="s">
        <v>524</v>
      </c>
      <c r="C56" s="1087"/>
      <c r="D56" s="1087"/>
      <c r="E56" s="1087"/>
      <c r="F56" s="1087"/>
      <c r="G56" s="1087"/>
      <c r="H56" s="1087"/>
      <c r="I56" s="1087"/>
      <c r="J56" s="1087"/>
      <c r="K56" s="1078" t="s">
        <v>207</v>
      </c>
      <c r="L56" s="1079"/>
      <c r="M56" s="1079"/>
      <c r="N56" s="525" t="s">
        <v>207</v>
      </c>
      <c r="O56" s="1080">
        <v>444.7</v>
      </c>
      <c r="P56" s="1080"/>
      <c r="Q56" s="1080"/>
      <c r="R56" s="1080"/>
      <c r="S56" s="1080" t="s">
        <v>57</v>
      </c>
      <c r="T56" s="1080"/>
      <c r="U56" s="1080"/>
      <c r="V56" s="1080"/>
      <c r="W56" s="1080"/>
      <c r="X56" s="524" t="s">
        <v>57</v>
      </c>
      <c r="Y56" s="524" t="s">
        <v>57</v>
      </c>
      <c r="Z56" s="1080" t="s">
        <v>57</v>
      </c>
      <c r="AA56" s="1080"/>
      <c r="AB56" s="1080"/>
      <c r="AC56" s="1080"/>
      <c r="AD56" s="524" t="s">
        <v>57</v>
      </c>
      <c r="AE56" s="526"/>
      <c r="AF56" s="526">
        <v>444.7</v>
      </c>
      <c r="AG56" s="526"/>
      <c r="AH56" s="527"/>
      <c r="AI56" s="691"/>
      <c r="AJ56" s="526"/>
      <c r="AK56" s="526"/>
      <c r="AL56" s="526"/>
      <c r="AM56" s="518">
        <f t="shared" si="0"/>
        <v>444.7</v>
      </c>
      <c r="AN56" s="522">
        <f t="shared" si="1"/>
        <v>0</v>
      </c>
    </row>
    <row r="57" spans="1:40" ht="29.25" customHeight="1">
      <c r="A57" s="523" t="s">
        <v>256</v>
      </c>
      <c r="B57" s="1087" t="s">
        <v>525</v>
      </c>
      <c r="C57" s="1087"/>
      <c r="D57" s="1087"/>
      <c r="E57" s="1087"/>
      <c r="F57" s="1087"/>
      <c r="G57" s="1087"/>
      <c r="H57" s="1087"/>
      <c r="I57" s="1087"/>
      <c r="J57" s="1087"/>
      <c r="K57" s="1078" t="s">
        <v>207</v>
      </c>
      <c r="L57" s="1079"/>
      <c r="M57" s="1079"/>
      <c r="N57" s="525" t="s">
        <v>207</v>
      </c>
      <c r="O57" s="1080">
        <v>119.8</v>
      </c>
      <c r="P57" s="1080"/>
      <c r="Q57" s="1080"/>
      <c r="R57" s="1080"/>
      <c r="S57" s="1080" t="s">
        <v>57</v>
      </c>
      <c r="T57" s="1080"/>
      <c r="U57" s="1080"/>
      <c r="V57" s="1080"/>
      <c r="W57" s="1080"/>
      <c r="X57" s="524" t="s">
        <v>57</v>
      </c>
      <c r="Y57" s="524" t="s">
        <v>57</v>
      </c>
      <c r="Z57" s="1080" t="s">
        <v>57</v>
      </c>
      <c r="AA57" s="1080"/>
      <c r="AB57" s="1080"/>
      <c r="AC57" s="1080"/>
      <c r="AD57" s="524" t="s">
        <v>57</v>
      </c>
      <c r="AE57" s="526"/>
      <c r="AF57" s="526">
        <v>119.8</v>
      </c>
      <c r="AG57" s="526"/>
      <c r="AH57" s="527"/>
      <c r="AI57" s="691"/>
      <c r="AJ57" s="526"/>
      <c r="AK57" s="526"/>
      <c r="AL57" s="526"/>
      <c r="AM57" s="518">
        <f t="shared" si="0"/>
        <v>119.8</v>
      </c>
      <c r="AN57" s="522">
        <f t="shared" si="1"/>
        <v>0</v>
      </c>
    </row>
    <row r="58" spans="1:40" ht="27.75" customHeight="1">
      <c r="A58" s="523" t="s">
        <v>257</v>
      </c>
      <c r="B58" s="1087" t="s">
        <v>258</v>
      </c>
      <c r="C58" s="1087"/>
      <c r="D58" s="1087"/>
      <c r="E58" s="1087"/>
      <c r="F58" s="1087"/>
      <c r="G58" s="1087"/>
      <c r="H58" s="1087"/>
      <c r="I58" s="1087"/>
      <c r="J58" s="1087"/>
      <c r="K58" s="1082" t="s">
        <v>153</v>
      </c>
      <c r="L58" s="1079"/>
      <c r="M58" s="1079"/>
      <c r="N58" s="536" t="s">
        <v>153</v>
      </c>
      <c r="O58" s="1093">
        <v>8</v>
      </c>
      <c r="P58" s="1093"/>
      <c r="Q58" s="1093"/>
      <c r="R58" s="1093"/>
      <c r="S58" s="1080" t="s">
        <v>57</v>
      </c>
      <c r="T58" s="1080"/>
      <c r="U58" s="1080"/>
      <c r="V58" s="1080"/>
      <c r="W58" s="1080"/>
      <c r="X58" s="524" t="s">
        <v>57</v>
      </c>
      <c r="Y58" s="524" t="s">
        <v>57</v>
      </c>
      <c r="Z58" s="1080" t="s">
        <v>57</v>
      </c>
      <c r="AA58" s="1080"/>
      <c r="AB58" s="1080"/>
      <c r="AC58" s="1080"/>
      <c r="AD58" s="524" t="s">
        <v>57</v>
      </c>
      <c r="AE58" s="526"/>
      <c r="AF58" s="526">
        <v>8</v>
      </c>
      <c r="AG58" s="526"/>
      <c r="AH58" s="527"/>
      <c r="AI58" s="691"/>
      <c r="AJ58" s="526"/>
      <c r="AK58" s="526"/>
      <c r="AL58" s="526"/>
      <c r="AM58" s="518">
        <f t="shared" si="0"/>
        <v>8</v>
      </c>
      <c r="AN58" s="522">
        <f t="shared" si="1"/>
        <v>0</v>
      </c>
    </row>
    <row r="59" spans="1:40" ht="33" customHeight="1">
      <c r="A59" s="523" t="s">
        <v>355</v>
      </c>
      <c r="B59" s="1091" t="s">
        <v>356</v>
      </c>
      <c r="C59" s="1092"/>
      <c r="D59" s="1092"/>
      <c r="E59" s="1092"/>
      <c r="F59" s="1092"/>
      <c r="G59" s="1092"/>
      <c r="H59" s="1092"/>
      <c r="I59" s="1092"/>
      <c r="J59" s="1092"/>
      <c r="K59" s="1082" t="s">
        <v>153</v>
      </c>
      <c r="L59" s="1079"/>
      <c r="M59" s="1079"/>
      <c r="N59" s="536" t="s">
        <v>153</v>
      </c>
      <c r="O59" s="1080">
        <v>23</v>
      </c>
      <c r="P59" s="1080"/>
      <c r="Q59" s="1080"/>
      <c r="R59" s="1080"/>
      <c r="S59" s="1080" t="s">
        <v>57</v>
      </c>
      <c r="T59" s="1080"/>
      <c r="U59" s="1080"/>
      <c r="V59" s="1080"/>
      <c r="W59" s="1080"/>
      <c r="X59" s="524" t="s">
        <v>57</v>
      </c>
      <c r="Y59" s="524" t="s">
        <v>57</v>
      </c>
      <c r="Z59" s="1080" t="s">
        <v>57</v>
      </c>
      <c r="AA59" s="1080"/>
      <c r="AB59" s="1080"/>
      <c r="AC59" s="1080"/>
      <c r="AD59" s="524" t="s">
        <v>57</v>
      </c>
      <c r="AE59" s="526"/>
      <c r="AF59" s="526"/>
      <c r="AG59" s="526">
        <v>23</v>
      </c>
      <c r="AH59" s="527"/>
      <c r="AI59" s="691"/>
      <c r="AJ59" s="526"/>
      <c r="AK59" s="526"/>
      <c r="AL59" s="526"/>
      <c r="AM59" s="518">
        <f t="shared" si="0"/>
        <v>23</v>
      </c>
      <c r="AN59" s="522">
        <f t="shared" si="1"/>
        <v>0</v>
      </c>
    </row>
    <row r="60" spans="1:40" ht="33" customHeight="1">
      <c r="A60" s="523" t="s">
        <v>357</v>
      </c>
      <c r="B60" s="1081" t="s">
        <v>358</v>
      </c>
      <c r="C60" s="1081"/>
      <c r="D60" s="1081"/>
      <c r="E60" s="1081"/>
      <c r="F60" s="1081"/>
      <c r="G60" s="1081"/>
      <c r="H60" s="1081"/>
      <c r="I60" s="1081"/>
      <c r="J60" s="1081"/>
      <c r="K60" s="1082" t="s">
        <v>153</v>
      </c>
      <c r="L60" s="1082"/>
      <c r="M60" s="1082"/>
      <c r="N60" s="536"/>
      <c r="O60" s="1080">
        <v>7</v>
      </c>
      <c r="P60" s="1080"/>
      <c r="Q60" s="1080"/>
      <c r="R60" s="524"/>
      <c r="S60" s="1080" t="s">
        <v>57</v>
      </c>
      <c r="T60" s="1080"/>
      <c r="U60" s="1080"/>
      <c r="V60" s="1080"/>
      <c r="W60" s="1080"/>
      <c r="X60" s="524" t="s">
        <v>57</v>
      </c>
      <c r="Y60" s="524" t="s">
        <v>57</v>
      </c>
      <c r="Z60" s="1080" t="s">
        <v>57</v>
      </c>
      <c r="AA60" s="1080"/>
      <c r="AB60" s="1080"/>
      <c r="AC60" s="1080"/>
      <c r="AD60" s="524" t="s">
        <v>57</v>
      </c>
      <c r="AE60" s="526"/>
      <c r="AF60" s="526"/>
      <c r="AG60" s="526">
        <v>7</v>
      </c>
      <c r="AH60" s="527"/>
      <c r="AI60" s="691"/>
      <c r="AJ60" s="526"/>
      <c r="AK60" s="526"/>
      <c r="AL60" s="526"/>
      <c r="AM60" s="518">
        <f t="shared" si="0"/>
        <v>7</v>
      </c>
      <c r="AN60" s="522">
        <f t="shared" si="1"/>
        <v>0</v>
      </c>
    </row>
    <row r="61" spans="1:40" ht="27.75" customHeight="1">
      <c r="A61" s="523" t="s">
        <v>359</v>
      </c>
      <c r="B61" s="1087" t="s">
        <v>526</v>
      </c>
      <c r="C61" s="1087"/>
      <c r="D61" s="1087"/>
      <c r="E61" s="1087"/>
      <c r="F61" s="1087"/>
      <c r="G61" s="1087"/>
      <c r="H61" s="1087"/>
      <c r="I61" s="1087"/>
      <c r="J61" s="1087"/>
      <c r="K61" s="1082" t="s">
        <v>153</v>
      </c>
      <c r="L61" s="1079"/>
      <c r="M61" s="1079"/>
      <c r="N61" s="536" t="s">
        <v>153</v>
      </c>
      <c r="O61" s="1080">
        <v>30</v>
      </c>
      <c r="P61" s="1080"/>
      <c r="Q61" s="1080"/>
      <c r="R61" s="1080"/>
      <c r="S61" s="1080" t="s">
        <v>57</v>
      </c>
      <c r="T61" s="1080"/>
      <c r="U61" s="1080"/>
      <c r="V61" s="1080"/>
      <c r="W61" s="1080"/>
      <c r="X61" s="524" t="s">
        <v>57</v>
      </c>
      <c r="Y61" s="524" t="s">
        <v>57</v>
      </c>
      <c r="Z61" s="1080" t="s">
        <v>57</v>
      </c>
      <c r="AA61" s="1080"/>
      <c r="AB61" s="1080"/>
      <c r="AC61" s="1080"/>
      <c r="AD61" s="524" t="s">
        <v>57</v>
      </c>
      <c r="AE61" s="526"/>
      <c r="AF61" s="526"/>
      <c r="AG61" s="526"/>
      <c r="AH61" s="527">
        <v>30</v>
      </c>
      <c r="AI61" s="691"/>
      <c r="AJ61" s="526"/>
      <c r="AK61" s="526"/>
      <c r="AL61" s="526"/>
      <c r="AM61" s="518">
        <f t="shared" si="0"/>
        <v>30</v>
      </c>
      <c r="AN61" s="522">
        <f t="shared" si="1"/>
        <v>0</v>
      </c>
    </row>
    <row r="62" spans="1:40" ht="27.75" customHeight="1">
      <c r="A62" s="523" t="s">
        <v>360</v>
      </c>
      <c r="B62" s="1087" t="s">
        <v>361</v>
      </c>
      <c r="C62" s="1087"/>
      <c r="D62" s="1087"/>
      <c r="E62" s="1087"/>
      <c r="F62" s="1087"/>
      <c r="G62" s="1087"/>
      <c r="H62" s="1087"/>
      <c r="I62" s="1087"/>
      <c r="J62" s="1087"/>
      <c r="K62" s="1082" t="s">
        <v>153</v>
      </c>
      <c r="L62" s="1079"/>
      <c r="M62" s="1079"/>
      <c r="N62" s="536" t="s">
        <v>153</v>
      </c>
      <c r="O62" s="1080">
        <v>30</v>
      </c>
      <c r="P62" s="1080"/>
      <c r="Q62" s="1080"/>
      <c r="R62" s="1080"/>
      <c r="S62" s="1080" t="s">
        <v>57</v>
      </c>
      <c r="T62" s="1080"/>
      <c r="U62" s="1080"/>
      <c r="V62" s="1080"/>
      <c r="W62" s="1080"/>
      <c r="X62" s="524" t="s">
        <v>57</v>
      </c>
      <c r="Y62" s="524" t="s">
        <v>57</v>
      </c>
      <c r="Z62" s="1080" t="s">
        <v>57</v>
      </c>
      <c r="AA62" s="1080"/>
      <c r="AB62" s="1080"/>
      <c r="AC62" s="1080"/>
      <c r="AD62" s="524" t="s">
        <v>57</v>
      </c>
      <c r="AE62" s="526"/>
      <c r="AF62" s="526"/>
      <c r="AG62" s="526"/>
      <c r="AH62" s="527">
        <v>30</v>
      </c>
      <c r="AI62" s="691"/>
      <c r="AJ62" s="526"/>
      <c r="AK62" s="526"/>
      <c r="AL62" s="526"/>
      <c r="AM62" s="518">
        <f t="shared" si="0"/>
        <v>30</v>
      </c>
      <c r="AN62" s="522">
        <f t="shared" si="1"/>
        <v>0</v>
      </c>
    </row>
    <row r="63" spans="1:40" ht="29.25" customHeight="1">
      <c r="A63" s="523" t="s">
        <v>362</v>
      </c>
      <c r="B63" s="1091" t="s">
        <v>527</v>
      </c>
      <c r="C63" s="1092"/>
      <c r="D63" s="1092"/>
      <c r="E63" s="1092"/>
      <c r="F63" s="1092"/>
      <c r="G63" s="1092"/>
      <c r="H63" s="1092"/>
      <c r="I63" s="1092"/>
      <c r="J63" s="1092"/>
      <c r="K63" s="1082" t="s">
        <v>153</v>
      </c>
      <c r="L63" s="1079"/>
      <c r="M63" s="1079"/>
      <c r="N63" s="536" t="s">
        <v>153</v>
      </c>
      <c r="O63" s="1080">
        <v>33</v>
      </c>
      <c r="P63" s="1080"/>
      <c r="Q63" s="1080"/>
      <c r="R63" s="1080"/>
      <c r="S63" s="1080" t="s">
        <v>57</v>
      </c>
      <c r="T63" s="1080"/>
      <c r="U63" s="1080"/>
      <c r="V63" s="1080"/>
      <c r="W63" s="1080"/>
      <c r="X63" s="524" t="s">
        <v>57</v>
      </c>
      <c r="Y63" s="524" t="s">
        <v>57</v>
      </c>
      <c r="Z63" s="1080" t="s">
        <v>57</v>
      </c>
      <c r="AA63" s="1080"/>
      <c r="AB63" s="1080"/>
      <c r="AC63" s="1080"/>
      <c r="AD63" s="524" t="s">
        <v>57</v>
      </c>
      <c r="AE63" s="526"/>
      <c r="AF63" s="526"/>
      <c r="AG63" s="526"/>
      <c r="AH63" s="527">
        <v>33</v>
      </c>
      <c r="AI63" s="691"/>
      <c r="AJ63" s="526"/>
      <c r="AK63" s="526"/>
      <c r="AL63" s="526"/>
      <c r="AM63" s="518">
        <f t="shared" si="0"/>
        <v>33</v>
      </c>
      <c r="AN63" s="522">
        <f t="shared" si="1"/>
        <v>0</v>
      </c>
    </row>
    <row r="64" spans="1:40" ht="27.75" customHeight="1">
      <c r="A64" s="523" t="s">
        <v>363</v>
      </c>
      <c r="B64" s="1087" t="s">
        <v>364</v>
      </c>
      <c r="C64" s="1087"/>
      <c r="D64" s="1087"/>
      <c r="E64" s="1087"/>
      <c r="F64" s="1087"/>
      <c r="G64" s="1087"/>
      <c r="H64" s="1087"/>
      <c r="I64" s="1087"/>
      <c r="J64" s="1087"/>
      <c r="K64" s="1082" t="s">
        <v>153</v>
      </c>
      <c r="L64" s="1079"/>
      <c r="M64" s="1079"/>
      <c r="N64" s="536" t="s">
        <v>153</v>
      </c>
      <c r="O64" s="1080">
        <v>33</v>
      </c>
      <c r="P64" s="1080"/>
      <c r="Q64" s="1080"/>
      <c r="R64" s="1080"/>
      <c r="S64" s="1080" t="s">
        <v>57</v>
      </c>
      <c r="T64" s="1080"/>
      <c r="U64" s="1080"/>
      <c r="V64" s="1080"/>
      <c r="W64" s="1080"/>
      <c r="X64" s="524" t="s">
        <v>57</v>
      </c>
      <c r="Y64" s="524" t="s">
        <v>57</v>
      </c>
      <c r="Z64" s="1080" t="s">
        <v>57</v>
      </c>
      <c r="AA64" s="1080"/>
      <c r="AB64" s="1080"/>
      <c r="AC64" s="1080"/>
      <c r="AD64" s="524" t="s">
        <v>57</v>
      </c>
      <c r="AE64" s="526"/>
      <c r="AF64" s="526"/>
      <c r="AG64" s="526"/>
      <c r="AH64" s="527">
        <v>33</v>
      </c>
      <c r="AI64" s="691"/>
      <c r="AJ64" s="526"/>
      <c r="AK64" s="526"/>
      <c r="AL64" s="526"/>
      <c r="AM64" s="518">
        <f t="shared" si="0"/>
        <v>33</v>
      </c>
      <c r="AN64" s="522">
        <f t="shared" si="1"/>
        <v>0</v>
      </c>
    </row>
    <row r="65" spans="1:40" ht="33" customHeight="1">
      <c r="A65" s="523" t="s">
        <v>365</v>
      </c>
      <c r="B65" s="1087" t="s">
        <v>366</v>
      </c>
      <c r="C65" s="1087"/>
      <c r="D65" s="1087"/>
      <c r="E65" s="1087"/>
      <c r="F65" s="1087"/>
      <c r="G65" s="1087"/>
      <c r="H65" s="1087"/>
      <c r="I65" s="1087"/>
      <c r="J65" s="1087"/>
      <c r="K65" s="1082" t="s">
        <v>153</v>
      </c>
      <c r="L65" s="1079"/>
      <c r="M65" s="1079"/>
      <c r="N65" s="536" t="s">
        <v>153</v>
      </c>
      <c r="O65" s="1080">
        <v>66</v>
      </c>
      <c r="P65" s="1080"/>
      <c r="Q65" s="1080"/>
      <c r="R65" s="1080"/>
      <c r="S65" s="1080" t="s">
        <v>57</v>
      </c>
      <c r="T65" s="1080"/>
      <c r="U65" s="1080"/>
      <c r="V65" s="1080"/>
      <c r="W65" s="1080"/>
      <c r="X65" s="524" t="s">
        <v>57</v>
      </c>
      <c r="Y65" s="524" t="s">
        <v>57</v>
      </c>
      <c r="Z65" s="1080" t="s">
        <v>57</v>
      </c>
      <c r="AA65" s="1080"/>
      <c r="AB65" s="1080"/>
      <c r="AC65" s="1080"/>
      <c r="AD65" s="524" t="s">
        <v>57</v>
      </c>
      <c r="AE65" s="526"/>
      <c r="AF65" s="526"/>
      <c r="AG65" s="526"/>
      <c r="AH65" s="527">
        <v>66</v>
      </c>
      <c r="AI65" s="691"/>
      <c r="AJ65" s="526"/>
      <c r="AK65" s="526"/>
      <c r="AL65" s="526"/>
      <c r="AM65" s="518">
        <f t="shared" si="0"/>
        <v>66</v>
      </c>
      <c r="AN65" s="522">
        <f t="shared" si="1"/>
        <v>0</v>
      </c>
    </row>
    <row r="66" spans="1:40" ht="29.25" customHeight="1">
      <c r="A66" s="523" t="s">
        <v>259</v>
      </c>
      <c r="B66" s="1087" t="s">
        <v>528</v>
      </c>
      <c r="C66" s="1087"/>
      <c r="D66" s="1087"/>
      <c r="E66" s="1087"/>
      <c r="F66" s="1087"/>
      <c r="G66" s="1087"/>
      <c r="H66" s="1087"/>
      <c r="I66" s="1087"/>
      <c r="J66" s="1087"/>
      <c r="K66" s="1078" t="s">
        <v>153</v>
      </c>
      <c r="L66" s="1079"/>
      <c r="M66" s="1079"/>
      <c r="N66" s="525" t="s">
        <v>153</v>
      </c>
      <c r="O66" s="1080">
        <v>32</v>
      </c>
      <c r="P66" s="1080"/>
      <c r="Q66" s="1080"/>
      <c r="R66" s="1080"/>
      <c r="S66" s="1080" t="s">
        <v>57</v>
      </c>
      <c r="T66" s="1080"/>
      <c r="U66" s="1080"/>
      <c r="V66" s="1080"/>
      <c r="W66" s="1080"/>
      <c r="X66" s="524" t="s">
        <v>57</v>
      </c>
      <c r="Y66" s="524" t="s">
        <v>57</v>
      </c>
      <c r="Z66" s="1080" t="s">
        <v>57</v>
      </c>
      <c r="AA66" s="1080"/>
      <c r="AB66" s="1080"/>
      <c r="AC66" s="1080"/>
      <c r="AD66" s="524" t="s">
        <v>57</v>
      </c>
      <c r="AE66" s="526"/>
      <c r="AF66" s="526">
        <v>32</v>
      </c>
      <c r="AG66" s="526"/>
      <c r="AH66" s="527"/>
      <c r="AI66" s="691"/>
      <c r="AJ66" s="526"/>
      <c r="AK66" s="526"/>
      <c r="AL66" s="526"/>
      <c r="AM66" s="518">
        <f t="shared" si="0"/>
        <v>32</v>
      </c>
      <c r="AN66" s="522">
        <f t="shared" si="1"/>
        <v>0</v>
      </c>
    </row>
    <row r="67" spans="1:40" ht="36" customHeight="1">
      <c r="A67" s="523" t="s">
        <v>260</v>
      </c>
      <c r="B67" s="1087" t="s">
        <v>261</v>
      </c>
      <c r="C67" s="1087"/>
      <c r="D67" s="1087"/>
      <c r="E67" s="1087"/>
      <c r="F67" s="1087"/>
      <c r="G67" s="1087"/>
      <c r="H67" s="1087"/>
      <c r="I67" s="1087"/>
      <c r="J67" s="1087"/>
      <c r="K67" s="1078" t="s">
        <v>153</v>
      </c>
      <c r="L67" s="1079"/>
      <c r="M67" s="1079"/>
      <c r="N67" s="525" t="s">
        <v>153</v>
      </c>
      <c r="O67" s="1093">
        <v>32</v>
      </c>
      <c r="P67" s="1093"/>
      <c r="Q67" s="1093"/>
      <c r="R67" s="1093"/>
      <c r="S67" s="1080" t="s">
        <v>57</v>
      </c>
      <c r="T67" s="1080"/>
      <c r="U67" s="1080"/>
      <c r="V67" s="1080"/>
      <c r="W67" s="1080"/>
      <c r="X67" s="524" t="s">
        <v>57</v>
      </c>
      <c r="Y67" s="524" t="s">
        <v>57</v>
      </c>
      <c r="Z67" s="1080" t="s">
        <v>57</v>
      </c>
      <c r="AA67" s="1080"/>
      <c r="AB67" s="1080"/>
      <c r="AC67" s="1080"/>
      <c r="AD67" s="524" t="s">
        <v>57</v>
      </c>
      <c r="AE67" s="526"/>
      <c r="AF67" s="526">
        <v>32</v>
      </c>
      <c r="AG67" s="526"/>
      <c r="AH67" s="527"/>
      <c r="AI67" s="691"/>
      <c r="AJ67" s="526"/>
      <c r="AK67" s="526"/>
      <c r="AL67" s="526"/>
      <c r="AM67" s="518">
        <f t="shared" si="0"/>
        <v>32</v>
      </c>
      <c r="AN67" s="522">
        <f t="shared" si="1"/>
        <v>0</v>
      </c>
    </row>
    <row r="68" spans="1:40" ht="36" customHeight="1">
      <c r="A68" s="523" t="s">
        <v>262</v>
      </c>
      <c r="B68" s="1094" t="s">
        <v>263</v>
      </c>
      <c r="C68" s="1094"/>
      <c r="D68" s="1094"/>
      <c r="E68" s="1094"/>
      <c r="F68" s="1094"/>
      <c r="G68" s="1094"/>
      <c r="H68" s="1094"/>
      <c r="I68" s="1094"/>
      <c r="J68" s="1094"/>
      <c r="K68" s="1078" t="s">
        <v>153</v>
      </c>
      <c r="L68" s="1079"/>
      <c r="M68" s="1079"/>
      <c r="N68" s="525"/>
      <c r="O68" s="1080">
        <v>18</v>
      </c>
      <c r="P68" s="1080"/>
      <c r="Q68" s="1080"/>
      <c r="R68" s="524"/>
      <c r="S68" s="1080" t="s">
        <v>57</v>
      </c>
      <c r="T68" s="1080"/>
      <c r="U68" s="1080"/>
      <c r="V68" s="1080"/>
      <c r="W68" s="1080"/>
      <c r="X68" s="524" t="s">
        <v>57</v>
      </c>
      <c r="Y68" s="524" t="s">
        <v>57</v>
      </c>
      <c r="Z68" s="1080" t="s">
        <v>57</v>
      </c>
      <c r="AA68" s="1080"/>
      <c r="AB68" s="1080"/>
      <c r="AC68" s="1080"/>
      <c r="AD68" s="524" t="s">
        <v>57</v>
      </c>
      <c r="AE68" s="526"/>
      <c r="AF68" s="526">
        <v>18</v>
      </c>
      <c r="AG68" s="526"/>
      <c r="AH68" s="527"/>
      <c r="AI68" s="691"/>
      <c r="AJ68" s="526"/>
      <c r="AK68" s="526"/>
      <c r="AL68" s="526"/>
      <c r="AM68" s="518">
        <f t="shared" si="0"/>
        <v>18</v>
      </c>
      <c r="AN68" s="522">
        <f t="shared" si="1"/>
        <v>0</v>
      </c>
    </row>
    <row r="69" spans="1:40" ht="33" customHeight="1">
      <c r="A69" s="523" t="s">
        <v>264</v>
      </c>
      <c r="B69" s="1087" t="s">
        <v>529</v>
      </c>
      <c r="C69" s="1087"/>
      <c r="D69" s="1087"/>
      <c r="E69" s="1087"/>
      <c r="F69" s="1087"/>
      <c r="G69" s="1087"/>
      <c r="H69" s="1087"/>
      <c r="I69" s="1087"/>
      <c r="J69" s="1087"/>
      <c r="K69" s="1078" t="s">
        <v>207</v>
      </c>
      <c r="L69" s="1079"/>
      <c r="M69" s="1079"/>
      <c r="N69" s="525" t="s">
        <v>207</v>
      </c>
      <c r="O69" s="1080">
        <v>156</v>
      </c>
      <c r="P69" s="1080"/>
      <c r="Q69" s="1080"/>
      <c r="R69" s="1080"/>
      <c r="S69" s="1080" t="s">
        <v>57</v>
      </c>
      <c r="T69" s="1080"/>
      <c r="U69" s="1080"/>
      <c r="V69" s="1080"/>
      <c r="W69" s="1080"/>
      <c r="X69" s="524" t="s">
        <v>57</v>
      </c>
      <c r="Y69" s="524" t="s">
        <v>57</v>
      </c>
      <c r="Z69" s="1080" t="s">
        <v>57</v>
      </c>
      <c r="AA69" s="1080"/>
      <c r="AB69" s="1080"/>
      <c r="AC69" s="1080"/>
      <c r="AD69" s="524" t="s">
        <v>57</v>
      </c>
      <c r="AE69" s="526"/>
      <c r="AF69" s="526">
        <v>156</v>
      </c>
      <c r="AG69" s="526"/>
      <c r="AH69" s="527"/>
      <c r="AI69" s="691"/>
      <c r="AJ69" s="526"/>
      <c r="AK69" s="526"/>
      <c r="AL69" s="526"/>
      <c r="AM69" s="518">
        <f t="shared" si="0"/>
        <v>156</v>
      </c>
      <c r="AN69" s="522">
        <f t="shared" si="1"/>
        <v>0</v>
      </c>
    </row>
    <row r="70" spans="1:40" ht="33.75" customHeight="1">
      <c r="A70" s="523" t="s">
        <v>369</v>
      </c>
      <c r="B70" s="1087" t="s">
        <v>370</v>
      </c>
      <c r="C70" s="1087"/>
      <c r="D70" s="1087"/>
      <c r="E70" s="1087"/>
      <c r="F70" s="1087"/>
      <c r="G70" s="1087"/>
      <c r="H70" s="1087"/>
      <c r="I70" s="1087"/>
      <c r="J70" s="1087"/>
      <c r="K70" s="1078" t="s">
        <v>153</v>
      </c>
      <c r="L70" s="1079"/>
      <c r="M70" s="1079"/>
      <c r="N70" s="525"/>
      <c r="O70" s="1080">
        <v>59</v>
      </c>
      <c r="P70" s="1080"/>
      <c r="Q70" s="1080"/>
      <c r="R70" s="524"/>
      <c r="S70" s="1080" t="s">
        <v>57</v>
      </c>
      <c r="T70" s="1080"/>
      <c r="U70" s="1080"/>
      <c r="V70" s="1080"/>
      <c r="W70" s="1080"/>
      <c r="X70" s="524" t="s">
        <v>57</v>
      </c>
      <c r="Y70" s="524" t="s">
        <v>57</v>
      </c>
      <c r="Z70" s="1080" t="s">
        <v>57</v>
      </c>
      <c r="AA70" s="1080"/>
      <c r="AB70" s="1080"/>
      <c r="AC70" s="1080"/>
      <c r="AD70" s="524" t="s">
        <v>57</v>
      </c>
      <c r="AE70" s="526"/>
      <c r="AF70" s="526"/>
      <c r="AG70" s="526">
        <v>59</v>
      </c>
      <c r="AH70" s="527"/>
      <c r="AI70" s="691"/>
      <c r="AJ70" s="526"/>
      <c r="AK70" s="526"/>
      <c r="AL70" s="526"/>
      <c r="AM70" s="518">
        <f t="shared" si="0"/>
        <v>59</v>
      </c>
      <c r="AN70" s="522">
        <f t="shared" si="1"/>
        <v>0</v>
      </c>
    </row>
    <row r="71" spans="1:40" ht="27.75" customHeight="1">
      <c r="A71" s="523" t="s">
        <v>371</v>
      </c>
      <c r="B71" s="1088" t="s">
        <v>177</v>
      </c>
      <c r="C71" s="1089"/>
      <c r="D71" s="1089"/>
      <c r="E71" s="1089"/>
      <c r="F71" s="1089"/>
      <c r="G71" s="1089"/>
      <c r="H71" s="1089"/>
      <c r="I71" s="1089"/>
      <c r="J71" s="1089"/>
      <c r="K71" s="1075" t="s">
        <v>178</v>
      </c>
      <c r="L71" s="1075"/>
      <c r="M71" s="1075"/>
      <c r="N71" s="1075"/>
      <c r="O71" s="1076">
        <v>1</v>
      </c>
      <c r="P71" s="1076"/>
      <c r="Q71" s="1076"/>
      <c r="R71" s="1076"/>
      <c r="S71" s="1076">
        <v>236375</v>
      </c>
      <c r="T71" s="1076"/>
      <c r="U71" s="1076"/>
      <c r="V71" s="1076"/>
      <c r="W71" s="1076"/>
      <c r="X71" s="521">
        <f>O71*S71</f>
        <v>236375</v>
      </c>
      <c r="Y71" s="521">
        <v>439234</v>
      </c>
      <c r="Z71" s="1076">
        <f>O71*Y71</f>
        <v>439234</v>
      </c>
      <c r="AA71" s="1076"/>
      <c r="AB71" s="1076"/>
      <c r="AC71" s="1076"/>
      <c r="AD71" s="521">
        <f>X71+Z71</f>
        <v>675609</v>
      </c>
      <c r="AE71" s="537">
        <v>0.5</v>
      </c>
      <c r="AF71" s="537">
        <v>0.3</v>
      </c>
      <c r="AG71" s="537">
        <v>0.1</v>
      </c>
      <c r="AH71" s="527">
        <v>0.1</v>
      </c>
      <c r="AI71" s="691"/>
      <c r="AJ71" s="526"/>
      <c r="AK71" s="526"/>
      <c r="AL71" s="526"/>
      <c r="AM71" s="518">
        <f t="shared" si="0"/>
        <v>1</v>
      </c>
      <c r="AN71" s="522">
        <f t="shared" si="1"/>
        <v>0</v>
      </c>
    </row>
    <row r="72" spans="1:40" ht="33" customHeight="1">
      <c r="A72" s="523" t="s">
        <v>179</v>
      </c>
      <c r="B72" s="1087" t="s">
        <v>180</v>
      </c>
      <c r="C72" s="1087"/>
      <c r="D72" s="1087"/>
      <c r="E72" s="1087"/>
      <c r="F72" s="1087"/>
      <c r="G72" s="1087"/>
      <c r="H72" s="1087"/>
      <c r="I72" s="1087"/>
      <c r="J72" s="1087"/>
      <c r="K72" s="1078" t="s">
        <v>207</v>
      </c>
      <c r="L72" s="1079"/>
      <c r="M72" s="1079"/>
      <c r="N72" s="525" t="s">
        <v>207</v>
      </c>
      <c r="O72" s="1080">
        <v>77.28</v>
      </c>
      <c r="P72" s="1080"/>
      <c r="Q72" s="1080"/>
      <c r="R72" s="1080"/>
      <c r="S72" s="1080" t="s">
        <v>57</v>
      </c>
      <c r="T72" s="1080"/>
      <c r="U72" s="1080"/>
      <c r="V72" s="1080"/>
      <c r="W72" s="1080"/>
      <c r="X72" s="524" t="s">
        <v>57</v>
      </c>
      <c r="Y72" s="524" t="s">
        <v>57</v>
      </c>
      <c r="Z72" s="1080" t="s">
        <v>57</v>
      </c>
      <c r="AA72" s="1080"/>
      <c r="AB72" s="1080"/>
      <c r="AC72" s="1080"/>
      <c r="AD72" s="524" t="s">
        <v>57</v>
      </c>
      <c r="AE72" s="526">
        <v>77.28</v>
      </c>
      <c r="AF72" s="526"/>
      <c r="AG72" s="526"/>
      <c r="AH72" s="527"/>
      <c r="AI72" s="691"/>
      <c r="AJ72" s="526"/>
      <c r="AK72" s="526"/>
      <c r="AL72" s="526"/>
      <c r="AM72" s="518">
        <f t="shared" si="0"/>
        <v>77.28</v>
      </c>
      <c r="AN72" s="522">
        <f t="shared" si="1"/>
        <v>0</v>
      </c>
    </row>
    <row r="73" spans="1:40" ht="27.75" customHeight="1">
      <c r="A73" s="523" t="s">
        <v>182</v>
      </c>
      <c r="B73" s="1087" t="s">
        <v>183</v>
      </c>
      <c r="C73" s="1087"/>
      <c r="D73" s="1087"/>
      <c r="E73" s="1087"/>
      <c r="F73" s="1087"/>
      <c r="G73" s="1087"/>
      <c r="H73" s="1087"/>
      <c r="I73" s="1087"/>
      <c r="J73" s="1087"/>
      <c r="K73" s="1078" t="s">
        <v>207</v>
      </c>
      <c r="L73" s="1079"/>
      <c r="M73" s="1079"/>
      <c r="N73" s="525" t="s">
        <v>207</v>
      </c>
      <c r="O73" s="1080">
        <v>15.97</v>
      </c>
      <c r="P73" s="1080"/>
      <c r="Q73" s="1080"/>
      <c r="R73" s="1080"/>
      <c r="S73" s="1080" t="s">
        <v>57</v>
      </c>
      <c r="T73" s="1080"/>
      <c r="U73" s="1080"/>
      <c r="V73" s="1080"/>
      <c r="W73" s="1080"/>
      <c r="X73" s="524" t="s">
        <v>57</v>
      </c>
      <c r="Y73" s="524" t="s">
        <v>57</v>
      </c>
      <c r="Z73" s="1080" t="s">
        <v>57</v>
      </c>
      <c r="AA73" s="1080"/>
      <c r="AB73" s="1080"/>
      <c r="AC73" s="1080"/>
      <c r="AD73" s="524" t="s">
        <v>57</v>
      </c>
      <c r="AE73" s="526">
        <v>15.97</v>
      </c>
      <c r="AF73" s="526"/>
      <c r="AG73" s="526"/>
      <c r="AH73" s="527"/>
      <c r="AI73" s="691"/>
      <c r="AJ73" s="526"/>
      <c r="AK73" s="526"/>
      <c r="AL73" s="526"/>
      <c r="AM73" s="518">
        <f t="shared" si="0"/>
        <v>15.97</v>
      </c>
      <c r="AN73" s="522">
        <f t="shared" si="1"/>
        <v>0</v>
      </c>
    </row>
    <row r="74" spans="1:40" ht="27.75" customHeight="1">
      <c r="A74" s="523" t="s">
        <v>184</v>
      </c>
      <c r="B74" s="1087" t="s">
        <v>185</v>
      </c>
      <c r="C74" s="1087"/>
      <c r="D74" s="1087"/>
      <c r="E74" s="1087"/>
      <c r="F74" s="1087"/>
      <c r="G74" s="1087"/>
      <c r="H74" s="1087"/>
      <c r="I74" s="1087"/>
      <c r="J74" s="1087"/>
      <c r="K74" s="1078" t="s">
        <v>153</v>
      </c>
      <c r="L74" s="1079"/>
      <c r="M74" s="1079"/>
      <c r="N74" s="525" t="s">
        <v>153</v>
      </c>
      <c r="O74" s="1080">
        <v>6</v>
      </c>
      <c r="P74" s="1080"/>
      <c r="Q74" s="1080"/>
      <c r="R74" s="1080"/>
      <c r="S74" s="1080" t="s">
        <v>57</v>
      </c>
      <c r="T74" s="1080"/>
      <c r="U74" s="1080"/>
      <c r="V74" s="1080"/>
      <c r="W74" s="1080"/>
      <c r="X74" s="524" t="s">
        <v>57</v>
      </c>
      <c r="Y74" s="524" t="s">
        <v>57</v>
      </c>
      <c r="Z74" s="1080" t="s">
        <v>57</v>
      </c>
      <c r="AA74" s="1080"/>
      <c r="AB74" s="1080"/>
      <c r="AC74" s="1080"/>
      <c r="AD74" s="524" t="s">
        <v>57</v>
      </c>
      <c r="AE74" s="526">
        <v>6</v>
      </c>
      <c r="AF74" s="526"/>
      <c r="AG74" s="526"/>
      <c r="AH74" s="527"/>
      <c r="AI74" s="691"/>
      <c r="AJ74" s="526"/>
      <c r="AK74" s="526"/>
      <c r="AL74" s="526"/>
      <c r="AM74" s="518">
        <f t="shared" si="0"/>
        <v>6</v>
      </c>
      <c r="AN74" s="522">
        <f t="shared" si="1"/>
        <v>0</v>
      </c>
    </row>
    <row r="75" spans="1:40" ht="29.25" customHeight="1">
      <c r="A75" s="523" t="s">
        <v>186</v>
      </c>
      <c r="B75" s="1087" t="s">
        <v>187</v>
      </c>
      <c r="C75" s="1087"/>
      <c r="D75" s="1087"/>
      <c r="E75" s="1087"/>
      <c r="F75" s="1087"/>
      <c r="G75" s="1087"/>
      <c r="H75" s="1087"/>
      <c r="I75" s="1087"/>
      <c r="J75" s="1087"/>
      <c r="K75" s="1078" t="s">
        <v>153</v>
      </c>
      <c r="L75" s="1079"/>
      <c r="M75" s="1079"/>
      <c r="N75" s="525" t="s">
        <v>153</v>
      </c>
      <c r="O75" s="1080">
        <v>15</v>
      </c>
      <c r="P75" s="1080"/>
      <c r="Q75" s="1080"/>
      <c r="R75" s="1080"/>
      <c r="S75" s="1080" t="s">
        <v>57</v>
      </c>
      <c r="T75" s="1080"/>
      <c r="U75" s="1080"/>
      <c r="V75" s="1080"/>
      <c r="W75" s="1080"/>
      <c r="X75" s="524" t="s">
        <v>57</v>
      </c>
      <c r="Y75" s="524" t="s">
        <v>57</v>
      </c>
      <c r="Z75" s="1080" t="s">
        <v>57</v>
      </c>
      <c r="AA75" s="1080"/>
      <c r="AB75" s="1080"/>
      <c r="AC75" s="1080"/>
      <c r="AD75" s="524" t="s">
        <v>57</v>
      </c>
      <c r="AE75" s="526">
        <v>15</v>
      </c>
      <c r="AF75" s="526"/>
      <c r="AG75" s="526"/>
      <c r="AH75" s="527"/>
      <c r="AI75" s="691"/>
      <c r="AJ75" s="526"/>
      <c r="AK75" s="526"/>
      <c r="AL75" s="526"/>
      <c r="AM75" s="518">
        <f t="shared" si="0"/>
        <v>15</v>
      </c>
      <c r="AN75" s="522">
        <f t="shared" si="1"/>
        <v>0</v>
      </c>
    </row>
    <row r="76" spans="1:40" ht="27.75" customHeight="1">
      <c r="A76" s="523" t="s">
        <v>188</v>
      </c>
      <c r="B76" s="1087" t="s">
        <v>189</v>
      </c>
      <c r="C76" s="1087"/>
      <c r="D76" s="1087"/>
      <c r="E76" s="1087"/>
      <c r="F76" s="1087"/>
      <c r="G76" s="1087"/>
      <c r="H76" s="1087"/>
      <c r="I76" s="1087"/>
      <c r="J76" s="1087"/>
      <c r="K76" s="1078" t="s">
        <v>153</v>
      </c>
      <c r="L76" s="1079"/>
      <c r="M76" s="1079"/>
      <c r="N76" s="525" t="s">
        <v>153</v>
      </c>
      <c r="O76" s="1093">
        <v>2</v>
      </c>
      <c r="P76" s="1093"/>
      <c r="Q76" s="1093"/>
      <c r="R76" s="1093"/>
      <c r="S76" s="1080" t="s">
        <v>57</v>
      </c>
      <c r="T76" s="1080"/>
      <c r="U76" s="1080"/>
      <c r="V76" s="1080"/>
      <c r="W76" s="1080"/>
      <c r="X76" s="524" t="s">
        <v>57</v>
      </c>
      <c r="Y76" s="524" t="s">
        <v>57</v>
      </c>
      <c r="Z76" s="1080" t="s">
        <v>57</v>
      </c>
      <c r="AA76" s="1080"/>
      <c r="AB76" s="1080"/>
      <c r="AC76" s="1080"/>
      <c r="AD76" s="524" t="s">
        <v>57</v>
      </c>
      <c r="AE76" s="526">
        <v>2</v>
      </c>
      <c r="AF76" s="526"/>
      <c r="AG76" s="526"/>
      <c r="AH76" s="527"/>
      <c r="AI76" s="691"/>
      <c r="AJ76" s="526"/>
      <c r="AK76" s="526"/>
      <c r="AL76" s="526"/>
      <c r="AM76" s="518">
        <f t="shared" si="0"/>
        <v>2</v>
      </c>
      <c r="AN76" s="522">
        <f t="shared" si="1"/>
        <v>0</v>
      </c>
    </row>
    <row r="77" spans="1:40" ht="33" customHeight="1">
      <c r="A77" s="523" t="s">
        <v>190</v>
      </c>
      <c r="B77" s="1087" t="s">
        <v>530</v>
      </c>
      <c r="C77" s="1087"/>
      <c r="D77" s="1087"/>
      <c r="E77" s="1087"/>
      <c r="F77" s="1087"/>
      <c r="G77" s="1087"/>
      <c r="H77" s="1087"/>
      <c r="I77" s="1087"/>
      <c r="J77" s="1087"/>
      <c r="K77" s="1078" t="s">
        <v>153</v>
      </c>
      <c r="L77" s="1079"/>
      <c r="M77" s="1079"/>
      <c r="N77" s="525" t="s">
        <v>153</v>
      </c>
      <c r="O77" s="1080">
        <v>51</v>
      </c>
      <c r="P77" s="1080"/>
      <c r="Q77" s="1080"/>
      <c r="R77" s="1080"/>
      <c r="S77" s="1080" t="s">
        <v>57</v>
      </c>
      <c r="T77" s="1080"/>
      <c r="U77" s="1080"/>
      <c r="V77" s="1080"/>
      <c r="W77" s="1080"/>
      <c r="X77" s="524" t="s">
        <v>57</v>
      </c>
      <c r="Y77" s="524" t="s">
        <v>57</v>
      </c>
      <c r="Z77" s="1080" t="s">
        <v>57</v>
      </c>
      <c r="AA77" s="1080"/>
      <c r="AB77" s="1080"/>
      <c r="AC77" s="1080"/>
      <c r="AD77" s="524" t="s">
        <v>57</v>
      </c>
      <c r="AE77" s="526">
        <v>51</v>
      </c>
      <c r="AF77" s="526"/>
      <c r="AG77" s="526"/>
      <c r="AH77" s="527"/>
      <c r="AI77" s="691"/>
      <c r="AJ77" s="526"/>
      <c r="AK77" s="526"/>
      <c r="AL77" s="526"/>
      <c r="AM77" s="518">
        <f t="shared" ref="AM77:AM93" si="2">AE77+AF77+AG77+AH77+AI77+AJ77+AK77+AL77</f>
        <v>51</v>
      </c>
      <c r="AN77" s="522">
        <f t="shared" ref="AN77:AN93" si="3">O77-AM77</f>
        <v>0</v>
      </c>
    </row>
    <row r="78" spans="1:40" ht="33" customHeight="1">
      <c r="A78" s="523" t="s">
        <v>194</v>
      </c>
      <c r="B78" s="1087" t="s">
        <v>195</v>
      </c>
      <c r="C78" s="1087"/>
      <c r="D78" s="1087"/>
      <c r="E78" s="1087"/>
      <c r="F78" s="1087"/>
      <c r="G78" s="1087"/>
      <c r="H78" s="1087"/>
      <c r="I78" s="1087"/>
      <c r="J78" s="1087"/>
      <c r="K78" s="1078" t="s">
        <v>153</v>
      </c>
      <c r="L78" s="1078"/>
      <c r="M78" s="1078"/>
      <c r="N78" s="525"/>
      <c r="O78" s="1080">
        <v>1</v>
      </c>
      <c r="P78" s="1080"/>
      <c r="Q78" s="1080"/>
      <c r="R78" s="524"/>
      <c r="S78" s="1080" t="s">
        <v>57</v>
      </c>
      <c r="T78" s="1080"/>
      <c r="U78" s="1080"/>
      <c r="V78" s="1080"/>
      <c r="W78" s="1080"/>
      <c r="X78" s="524" t="s">
        <v>57</v>
      </c>
      <c r="Y78" s="524" t="s">
        <v>57</v>
      </c>
      <c r="Z78" s="1080" t="s">
        <v>57</v>
      </c>
      <c r="AA78" s="1080"/>
      <c r="AB78" s="1080"/>
      <c r="AC78" s="1080"/>
      <c r="AD78" s="524" t="s">
        <v>57</v>
      </c>
      <c r="AE78" s="526">
        <v>1</v>
      </c>
      <c r="AF78" s="526"/>
      <c r="AG78" s="526"/>
      <c r="AH78" s="527"/>
      <c r="AI78" s="691"/>
      <c r="AJ78" s="526"/>
      <c r="AK78" s="526"/>
      <c r="AL78" s="526"/>
      <c r="AM78" s="518">
        <f t="shared" si="2"/>
        <v>1</v>
      </c>
      <c r="AN78" s="522">
        <f t="shared" si="3"/>
        <v>0</v>
      </c>
    </row>
    <row r="79" spans="1:40" ht="27.75" customHeight="1">
      <c r="A79" s="523" t="s">
        <v>197</v>
      </c>
      <c r="B79" s="1087" t="s">
        <v>198</v>
      </c>
      <c r="C79" s="1087"/>
      <c r="D79" s="1087"/>
      <c r="E79" s="1087"/>
      <c r="F79" s="1087"/>
      <c r="G79" s="1087"/>
      <c r="H79" s="1087"/>
      <c r="I79" s="1087"/>
      <c r="J79" s="1087"/>
      <c r="K79" s="1078" t="s">
        <v>153</v>
      </c>
      <c r="L79" s="1079"/>
      <c r="M79" s="1079"/>
      <c r="N79" s="525" t="s">
        <v>153</v>
      </c>
      <c r="O79" s="1080">
        <v>51</v>
      </c>
      <c r="P79" s="1080"/>
      <c r="Q79" s="1080"/>
      <c r="R79" s="1080"/>
      <c r="S79" s="1080" t="s">
        <v>57</v>
      </c>
      <c r="T79" s="1080"/>
      <c r="U79" s="1080"/>
      <c r="V79" s="1080"/>
      <c r="W79" s="1080"/>
      <c r="X79" s="524" t="s">
        <v>57</v>
      </c>
      <c r="Y79" s="524" t="s">
        <v>57</v>
      </c>
      <c r="Z79" s="1080" t="s">
        <v>57</v>
      </c>
      <c r="AA79" s="1080"/>
      <c r="AB79" s="1080"/>
      <c r="AC79" s="1080"/>
      <c r="AD79" s="524" t="s">
        <v>57</v>
      </c>
      <c r="AE79" s="526">
        <v>51</v>
      </c>
      <c r="AF79" s="526"/>
      <c r="AG79" s="526"/>
      <c r="AH79" s="527"/>
      <c r="AI79" s="691"/>
      <c r="AJ79" s="526"/>
      <c r="AK79" s="526"/>
      <c r="AL79" s="526"/>
      <c r="AM79" s="518">
        <f t="shared" si="2"/>
        <v>51</v>
      </c>
      <c r="AN79" s="522">
        <f t="shared" si="3"/>
        <v>0</v>
      </c>
    </row>
    <row r="80" spans="1:40" ht="33" customHeight="1">
      <c r="A80" s="523" t="s">
        <v>265</v>
      </c>
      <c r="B80" s="1087" t="s">
        <v>266</v>
      </c>
      <c r="C80" s="1087"/>
      <c r="D80" s="1087"/>
      <c r="E80" s="1087"/>
      <c r="F80" s="1087"/>
      <c r="G80" s="1087"/>
      <c r="H80" s="1087"/>
      <c r="I80" s="1087"/>
      <c r="J80" s="1087"/>
      <c r="K80" s="1078" t="s">
        <v>153</v>
      </c>
      <c r="L80" s="1079"/>
      <c r="M80" s="1079"/>
      <c r="N80" s="525" t="s">
        <v>153</v>
      </c>
      <c r="O80" s="1080">
        <v>24</v>
      </c>
      <c r="P80" s="1080"/>
      <c r="Q80" s="1080"/>
      <c r="R80" s="1080"/>
      <c r="S80" s="1080" t="s">
        <v>57</v>
      </c>
      <c r="T80" s="1080"/>
      <c r="U80" s="1080"/>
      <c r="V80" s="1080"/>
      <c r="W80" s="1080"/>
      <c r="X80" s="524" t="s">
        <v>57</v>
      </c>
      <c r="Y80" s="524" t="s">
        <v>57</v>
      </c>
      <c r="Z80" s="1080" t="s">
        <v>57</v>
      </c>
      <c r="AA80" s="1080"/>
      <c r="AB80" s="1080"/>
      <c r="AC80" s="1080"/>
      <c r="AD80" s="524" t="s">
        <v>57</v>
      </c>
      <c r="AE80" s="526"/>
      <c r="AF80" s="526">
        <v>24</v>
      </c>
      <c r="AG80" s="526"/>
      <c r="AH80" s="527"/>
      <c r="AI80" s="691"/>
      <c r="AJ80" s="526"/>
      <c r="AK80" s="526"/>
      <c r="AL80" s="526"/>
      <c r="AM80" s="518">
        <f t="shared" si="2"/>
        <v>24</v>
      </c>
      <c r="AN80" s="522">
        <f t="shared" si="3"/>
        <v>0</v>
      </c>
    </row>
    <row r="81" spans="1:40" ht="27.75" customHeight="1">
      <c r="A81" s="523" t="s">
        <v>267</v>
      </c>
      <c r="B81" s="1087" t="s">
        <v>268</v>
      </c>
      <c r="C81" s="1087"/>
      <c r="D81" s="1087"/>
      <c r="E81" s="1087"/>
      <c r="F81" s="1087"/>
      <c r="G81" s="1087"/>
      <c r="H81" s="1087"/>
      <c r="I81" s="1087"/>
      <c r="J81" s="1087"/>
      <c r="K81" s="1078" t="s">
        <v>153</v>
      </c>
      <c r="L81" s="1079"/>
      <c r="M81" s="1079"/>
      <c r="N81" s="525" t="s">
        <v>153</v>
      </c>
      <c r="O81" s="1080">
        <v>5</v>
      </c>
      <c r="P81" s="1080"/>
      <c r="Q81" s="1080"/>
      <c r="R81" s="1080"/>
      <c r="S81" s="1080" t="s">
        <v>57</v>
      </c>
      <c r="T81" s="1080"/>
      <c r="U81" s="1080"/>
      <c r="V81" s="1080"/>
      <c r="W81" s="1080"/>
      <c r="X81" s="524" t="s">
        <v>57</v>
      </c>
      <c r="Y81" s="524" t="s">
        <v>57</v>
      </c>
      <c r="Z81" s="1080" t="s">
        <v>57</v>
      </c>
      <c r="AA81" s="1080"/>
      <c r="AB81" s="1080"/>
      <c r="AC81" s="1080"/>
      <c r="AD81" s="524" t="s">
        <v>57</v>
      </c>
      <c r="AE81" s="526"/>
      <c r="AF81" s="526">
        <v>5</v>
      </c>
      <c r="AG81" s="526"/>
      <c r="AH81" s="527"/>
      <c r="AI81" s="691"/>
      <c r="AJ81" s="526"/>
      <c r="AK81" s="526"/>
      <c r="AL81" s="526"/>
      <c r="AM81" s="518">
        <f t="shared" si="2"/>
        <v>5</v>
      </c>
      <c r="AN81" s="522">
        <f t="shared" si="3"/>
        <v>0</v>
      </c>
    </row>
    <row r="82" spans="1:40" ht="29.25" customHeight="1">
      <c r="A82" s="523" t="s">
        <v>373</v>
      </c>
      <c r="B82" s="1087" t="s">
        <v>374</v>
      </c>
      <c r="C82" s="1087"/>
      <c r="D82" s="1087"/>
      <c r="E82" s="1087"/>
      <c r="F82" s="1087"/>
      <c r="G82" s="1087"/>
      <c r="H82" s="1087"/>
      <c r="I82" s="1087"/>
      <c r="J82" s="1087"/>
      <c r="K82" s="1078" t="s">
        <v>312</v>
      </c>
      <c r="L82" s="1079"/>
      <c r="M82" s="1079"/>
      <c r="N82" s="525" t="s">
        <v>312</v>
      </c>
      <c r="O82" s="1080">
        <v>22</v>
      </c>
      <c r="P82" s="1080"/>
      <c r="Q82" s="1080"/>
      <c r="R82" s="1080"/>
      <c r="S82" s="1080" t="s">
        <v>57</v>
      </c>
      <c r="T82" s="1080"/>
      <c r="U82" s="1080"/>
      <c r="V82" s="1080"/>
      <c r="W82" s="1080"/>
      <c r="X82" s="524" t="s">
        <v>57</v>
      </c>
      <c r="Y82" s="524" t="s">
        <v>57</v>
      </c>
      <c r="Z82" s="1080" t="s">
        <v>57</v>
      </c>
      <c r="AA82" s="1080"/>
      <c r="AB82" s="1080"/>
      <c r="AC82" s="1080"/>
      <c r="AD82" s="524" t="s">
        <v>57</v>
      </c>
      <c r="AE82" s="526"/>
      <c r="AF82" s="526"/>
      <c r="AG82" s="526">
        <v>22</v>
      </c>
      <c r="AH82" s="527"/>
      <c r="AI82" s="691"/>
      <c r="AJ82" s="526"/>
      <c r="AK82" s="526"/>
      <c r="AL82" s="526"/>
      <c r="AM82" s="518">
        <f t="shared" si="2"/>
        <v>22</v>
      </c>
      <c r="AN82" s="522">
        <f t="shared" si="3"/>
        <v>0</v>
      </c>
    </row>
    <row r="83" spans="1:40" ht="27.75" customHeight="1">
      <c r="A83" s="523" t="s">
        <v>375</v>
      </c>
      <c r="B83" s="1091" t="s">
        <v>376</v>
      </c>
      <c r="C83" s="1092"/>
      <c r="D83" s="1092"/>
      <c r="E83" s="1092"/>
      <c r="F83" s="1092"/>
      <c r="G83" s="1092"/>
      <c r="H83" s="1092"/>
      <c r="I83" s="1092"/>
      <c r="J83" s="1092"/>
      <c r="K83" s="1078" t="s">
        <v>312</v>
      </c>
      <c r="L83" s="1079"/>
      <c r="M83" s="1079"/>
      <c r="N83" s="525" t="s">
        <v>312</v>
      </c>
      <c r="O83" s="1080">
        <v>13</v>
      </c>
      <c r="P83" s="1080"/>
      <c r="Q83" s="1080"/>
      <c r="R83" s="1080"/>
      <c r="S83" s="1080" t="s">
        <v>57</v>
      </c>
      <c r="T83" s="1080"/>
      <c r="U83" s="1080"/>
      <c r="V83" s="1080"/>
      <c r="W83" s="1080"/>
      <c r="X83" s="524" t="s">
        <v>57</v>
      </c>
      <c r="Y83" s="524" t="s">
        <v>57</v>
      </c>
      <c r="Z83" s="1080" t="s">
        <v>57</v>
      </c>
      <c r="AA83" s="1080"/>
      <c r="AB83" s="1080"/>
      <c r="AC83" s="1080"/>
      <c r="AD83" s="524" t="s">
        <v>57</v>
      </c>
      <c r="AE83" s="526"/>
      <c r="AF83" s="526"/>
      <c r="AG83" s="526"/>
      <c r="AH83" s="527">
        <v>13</v>
      </c>
      <c r="AI83" s="691"/>
      <c r="AJ83" s="526"/>
      <c r="AK83" s="526"/>
      <c r="AL83" s="526"/>
      <c r="AM83" s="518">
        <f t="shared" si="2"/>
        <v>13</v>
      </c>
      <c r="AN83" s="522">
        <f t="shared" si="3"/>
        <v>0</v>
      </c>
    </row>
    <row r="84" spans="1:40" ht="33" customHeight="1">
      <c r="A84" s="523" t="s">
        <v>377</v>
      </c>
      <c r="B84" s="1087" t="s">
        <v>531</v>
      </c>
      <c r="C84" s="1087"/>
      <c r="D84" s="1087"/>
      <c r="E84" s="1087"/>
      <c r="F84" s="1087"/>
      <c r="G84" s="1087"/>
      <c r="H84" s="1087"/>
      <c r="I84" s="1087"/>
      <c r="J84" s="1087"/>
      <c r="K84" s="1078" t="s">
        <v>312</v>
      </c>
      <c r="L84" s="1079"/>
      <c r="M84" s="1079"/>
      <c r="N84" s="525" t="s">
        <v>312</v>
      </c>
      <c r="O84" s="1080">
        <v>1</v>
      </c>
      <c r="P84" s="1080"/>
      <c r="Q84" s="1080"/>
      <c r="R84" s="1080"/>
      <c r="S84" s="1080" t="s">
        <v>57</v>
      </c>
      <c r="T84" s="1080"/>
      <c r="U84" s="1080"/>
      <c r="V84" s="1080"/>
      <c r="W84" s="1080"/>
      <c r="X84" s="524" t="s">
        <v>57</v>
      </c>
      <c r="Y84" s="524" t="s">
        <v>57</v>
      </c>
      <c r="Z84" s="1080" t="s">
        <v>57</v>
      </c>
      <c r="AA84" s="1080"/>
      <c r="AB84" s="1080"/>
      <c r="AC84" s="1080"/>
      <c r="AD84" s="524" t="s">
        <v>57</v>
      </c>
      <c r="AE84" s="526"/>
      <c r="AF84" s="526"/>
      <c r="AG84" s="526"/>
      <c r="AH84" s="527">
        <v>1</v>
      </c>
      <c r="AI84" s="691"/>
      <c r="AJ84" s="526"/>
      <c r="AK84" s="526"/>
      <c r="AL84" s="526"/>
      <c r="AM84" s="518">
        <f t="shared" si="2"/>
        <v>1</v>
      </c>
      <c r="AN84" s="522">
        <f t="shared" si="3"/>
        <v>0</v>
      </c>
    </row>
    <row r="85" spans="1:40" ht="27.75" customHeight="1">
      <c r="A85" s="523" t="s">
        <v>269</v>
      </c>
      <c r="B85" s="1087" t="s">
        <v>270</v>
      </c>
      <c r="C85" s="1087"/>
      <c r="D85" s="1087"/>
      <c r="E85" s="1087"/>
      <c r="F85" s="1087"/>
      <c r="G85" s="1087"/>
      <c r="H85" s="1087"/>
      <c r="I85" s="1087"/>
      <c r="J85" s="1087"/>
      <c r="K85" s="1078" t="s">
        <v>153</v>
      </c>
      <c r="L85" s="1079"/>
      <c r="M85" s="1079"/>
      <c r="N85" s="525" t="s">
        <v>153</v>
      </c>
      <c r="O85" s="1080">
        <v>6</v>
      </c>
      <c r="P85" s="1080"/>
      <c r="Q85" s="1080"/>
      <c r="R85" s="1080"/>
      <c r="S85" s="1080" t="s">
        <v>57</v>
      </c>
      <c r="T85" s="1080"/>
      <c r="U85" s="1080"/>
      <c r="V85" s="1080"/>
      <c r="W85" s="1080"/>
      <c r="X85" s="524" t="s">
        <v>57</v>
      </c>
      <c r="Y85" s="524" t="s">
        <v>57</v>
      </c>
      <c r="Z85" s="1080" t="s">
        <v>57</v>
      </c>
      <c r="AA85" s="1080"/>
      <c r="AB85" s="1080"/>
      <c r="AC85" s="1080"/>
      <c r="AD85" s="524" t="s">
        <v>57</v>
      </c>
      <c r="AE85" s="526"/>
      <c r="AF85" s="526">
        <v>6</v>
      </c>
      <c r="AG85" s="526"/>
      <c r="AH85" s="527"/>
      <c r="AI85" s="691"/>
      <c r="AJ85" s="526"/>
      <c r="AK85" s="526"/>
      <c r="AL85" s="526"/>
      <c r="AM85" s="518">
        <f t="shared" si="2"/>
        <v>6</v>
      </c>
      <c r="AN85" s="522">
        <f t="shared" si="3"/>
        <v>0</v>
      </c>
    </row>
    <row r="86" spans="1:40" ht="29.25" customHeight="1">
      <c r="A86" s="523" t="s">
        <v>271</v>
      </c>
      <c r="B86" s="1087" t="s">
        <v>272</v>
      </c>
      <c r="C86" s="1087"/>
      <c r="D86" s="1087"/>
      <c r="E86" s="1087"/>
      <c r="F86" s="1087"/>
      <c r="G86" s="1087"/>
      <c r="H86" s="1087"/>
      <c r="I86" s="1087"/>
      <c r="J86" s="1087"/>
      <c r="K86" s="1078" t="s">
        <v>153</v>
      </c>
      <c r="L86" s="1079"/>
      <c r="M86" s="1079"/>
      <c r="N86" s="525" t="s">
        <v>153</v>
      </c>
      <c r="O86" s="1080">
        <v>3</v>
      </c>
      <c r="P86" s="1080"/>
      <c r="Q86" s="1080"/>
      <c r="R86" s="1080"/>
      <c r="S86" s="1080" t="s">
        <v>57</v>
      </c>
      <c r="T86" s="1080"/>
      <c r="U86" s="1080"/>
      <c r="V86" s="1080"/>
      <c r="W86" s="1080"/>
      <c r="X86" s="524" t="s">
        <v>57</v>
      </c>
      <c r="Y86" s="524" t="s">
        <v>57</v>
      </c>
      <c r="Z86" s="1080" t="s">
        <v>57</v>
      </c>
      <c r="AA86" s="1080"/>
      <c r="AB86" s="1080"/>
      <c r="AC86" s="1080"/>
      <c r="AD86" s="524" t="s">
        <v>57</v>
      </c>
      <c r="AE86" s="526"/>
      <c r="AF86" s="526">
        <v>3</v>
      </c>
      <c r="AG86" s="526"/>
      <c r="AH86" s="527"/>
      <c r="AI86" s="691"/>
      <c r="AJ86" s="526"/>
      <c r="AK86" s="526"/>
      <c r="AL86" s="526"/>
      <c r="AM86" s="518">
        <f t="shared" si="2"/>
        <v>3</v>
      </c>
      <c r="AN86" s="522">
        <f t="shared" si="3"/>
        <v>0</v>
      </c>
    </row>
    <row r="87" spans="1:40" ht="27.75" customHeight="1">
      <c r="A87" s="523" t="s">
        <v>273</v>
      </c>
      <c r="B87" s="1087" t="s">
        <v>274</v>
      </c>
      <c r="C87" s="1087"/>
      <c r="D87" s="1087"/>
      <c r="E87" s="1087"/>
      <c r="F87" s="1087"/>
      <c r="G87" s="1087"/>
      <c r="H87" s="1087"/>
      <c r="I87" s="1087"/>
      <c r="J87" s="1087"/>
      <c r="K87" s="1078" t="s">
        <v>153</v>
      </c>
      <c r="L87" s="1079"/>
      <c r="M87" s="1079"/>
      <c r="N87" s="525" t="s">
        <v>153</v>
      </c>
      <c r="O87" s="1093">
        <v>3</v>
      </c>
      <c r="P87" s="1093"/>
      <c r="Q87" s="1093"/>
      <c r="R87" s="1093"/>
      <c r="S87" s="1080" t="s">
        <v>57</v>
      </c>
      <c r="T87" s="1080"/>
      <c r="U87" s="1080"/>
      <c r="V87" s="1080"/>
      <c r="W87" s="1080"/>
      <c r="X87" s="524" t="s">
        <v>57</v>
      </c>
      <c r="Y87" s="524" t="s">
        <v>57</v>
      </c>
      <c r="Z87" s="1080" t="s">
        <v>57</v>
      </c>
      <c r="AA87" s="1080"/>
      <c r="AB87" s="1080"/>
      <c r="AC87" s="1080"/>
      <c r="AD87" s="524" t="s">
        <v>57</v>
      </c>
      <c r="AE87" s="526"/>
      <c r="AF87" s="526">
        <v>3</v>
      </c>
      <c r="AG87" s="526"/>
      <c r="AH87" s="527"/>
      <c r="AI87" s="691"/>
      <c r="AJ87" s="526"/>
      <c r="AK87" s="526"/>
      <c r="AL87" s="526"/>
      <c r="AM87" s="518">
        <f t="shared" si="2"/>
        <v>3</v>
      </c>
      <c r="AN87" s="522">
        <f t="shared" si="3"/>
        <v>0</v>
      </c>
    </row>
    <row r="88" spans="1:40" ht="33" customHeight="1">
      <c r="A88" s="523" t="s">
        <v>275</v>
      </c>
      <c r="B88" s="1087" t="s">
        <v>276</v>
      </c>
      <c r="C88" s="1087"/>
      <c r="D88" s="1087"/>
      <c r="E88" s="1087"/>
      <c r="F88" s="1087"/>
      <c r="G88" s="1087"/>
      <c r="H88" s="1087"/>
      <c r="I88" s="1087"/>
      <c r="J88" s="1087"/>
      <c r="K88" s="1078" t="s">
        <v>153</v>
      </c>
      <c r="L88" s="1079"/>
      <c r="M88" s="1079"/>
      <c r="N88" s="525" t="s">
        <v>153</v>
      </c>
      <c r="O88" s="1080">
        <v>4</v>
      </c>
      <c r="P88" s="1080"/>
      <c r="Q88" s="1080"/>
      <c r="R88" s="1080"/>
      <c r="S88" s="1080" t="s">
        <v>57</v>
      </c>
      <c r="T88" s="1080"/>
      <c r="U88" s="1080"/>
      <c r="V88" s="1080"/>
      <c r="W88" s="1080"/>
      <c r="X88" s="524" t="s">
        <v>57</v>
      </c>
      <c r="Y88" s="524" t="s">
        <v>57</v>
      </c>
      <c r="Z88" s="1080" t="s">
        <v>57</v>
      </c>
      <c r="AA88" s="1080"/>
      <c r="AB88" s="1080"/>
      <c r="AC88" s="1080"/>
      <c r="AD88" s="524" t="s">
        <v>57</v>
      </c>
      <c r="AE88" s="526"/>
      <c r="AF88" s="526">
        <v>4</v>
      </c>
      <c r="AG88" s="526"/>
      <c r="AH88" s="527"/>
      <c r="AI88" s="691"/>
      <c r="AJ88" s="526"/>
      <c r="AK88" s="526"/>
      <c r="AL88" s="526"/>
      <c r="AM88" s="518">
        <f t="shared" si="2"/>
        <v>4</v>
      </c>
      <c r="AN88" s="522">
        <f t="shared" si="3"/>
        <v>0</v>
      </c>
    </row>
    <row r="89" spans="1:40" ht="27.75" customHeight="1">
      <c r="A89" s="523" t="s">
        <v>277</v>
      </c>
      <c r="B89" s="1095" t="s">
        <v>278</v>
      </c>
      <c r="C89" s="1095"/>
      <c r="D89" s="1095"/>
      <c r="E89" s="1095"/>
      <c r="F89" s="1095"/>
      <c r="G89" s="1095"/>
      <c r="H89" s="1095"/>
      <c r="I89" s="1095"/>
      <c r="J89" s="1095"/>
      <c r="K89" s="1096" t="s">
        <v>312</v>
      </c>
      <c r="L89" s="1079"/>
      <c r="M89" s="1079"/>
      <c r="N89" s="538" t="s">
        <v>312</v>
      </c>
      <c r="O89" s="1080">
        <v>4</v>
      </c>
      <c r="P89" s="1080"/>
      <c r="Q89" s="1080"/>
      <c r="R89" s="1080"/>
      <c r="S89" s="1080" t="s">
        <v>57</v>
      </c>
      <c r="T89" s="1080"/>
      <c r="U89" s="1080"/>
      <c r="V89" s="1080"/>
      <c r="W89" s="1080"/>
      <c r="X89" s="524" t="s">
        <v>57</v>
      </c>
      <c r="Y89" s="524" t="s">
        <v>57</v>
      </c>
      <c r="Z89" s="1080" t="s">
        <v>57</v>
      </c>
      <c r="AA89" s="1080"/>
      <c r="AB89" s="1080"/>
      <c r="AC89" s="1080"/>
      <c r="AD89" s="524" t="s">
        <v>57</v>
      </c>
      <c r="AE89" s="526"/>
      <c r="AF89" s="526">
        <v>4</v>
      </c>
      <c r="AG89" s="526"/>
      <c r="AH89" s="527"/>
      <c r="AI89" s="691"/>
      <c r="AJ89" s="526"/>
      <c r="AK89" s="526"/>
      <c r="AL89" s="526"/>
      <c r="AM89" s="518">
        <f t="shared" si="2"/>
        <v>4</v>
      </c>
      <c r="AN89" s="522">
        <f t="shared" si="3"/>
        <v>0</v>
      </c>
    </row>
    <row r="90" spans="1:40" ht="27.75" customHeight="1">
      <c r="A90" s="523" t="s">
        <v>279</v>
      </c>
      <c r="B90" s="1087" t="s">
        <v>280</v>
      </c>
      <c r="C90" s="1087"/>
      <c r="D90" s="1087"/>
      <c r="E90" s="1087"/>
      <c r="F90" s="1087"/>
      <c r="G90" s="1087"/>
      <c r="H90" s="1087"/>
      <c r="I90" s="1087"/>
      <c r="J90" s="1087"/>
      <c r="K90" s="1078" t="s">
        <v>153</v>
      </c>
      <c r="L90" s="1079"/>
      <c r="M90" s="1079"/>
      <c r="N90" s="525" t="s">
        <v>153</v>
      </c>
      <c r="O90" s="1093">
        <v>13</v>
      </c>
      <c r="P90" s="1093"/>
      <c r="Q90" s="1093"/>
      <c r="R90" s="1093"/>
      <c r="S90" s="1080" t="s">
        <v>57</v>
      </c>
      <c r="T90" s="1080"/>
      <c r="U90" s="1080"/>
      <c r="V90" s="1080"/>
      <c r="W90" s="1080"/>
      <c r="X90" s="524" t="s">
        <v>57</v>
      </c>
      <c r="Y90" s="524" t="s">
        <v>57</v>
      </c>
      <c r="Z90" s="1080" t="s">
        <v>57</v>
      </c>
      <c r="AA90" s="1080"/>
      <c r="AB90" s="1080"/>
      <c r="AC90" s="1080"/>
      <c r="AD90" s="524" t="s">
        <v>57</v>
      </c>
      <c r="AE90" s="526"/>
      <c r="AF90" s="526">
        <v>13</v>
      </c>
      <c r="AG90" s="526"/>
      <c r="AH90" s="527"/>
      <c r="AI90" s="691"/>
      <c r="AJ90" s="526"/>
      <c r="AK90" s="526"/>
      <c r="AL90" s="526"/>
      <c r="AM90" s="518">
        <f t="shared" si="2"/>
        <v>13</v>
      </c>
      <c r="AN90" s="522">
        <f t="shared" si="3"/>
        <v>0</v>
      </c>
    </row>
    <row r="91" spans="1:40" ht="33" customHeight="1">
      <c r="A91" s="523" t="s">
        <v>281</v>
      </c>
      <c r="B91" s="1095" t="s">
        <v>282</v>
      </c>
      <c r="C91" s="1095"/>
      <c r="D91" s="1095"/>
      <c r="E91" s="1095"/>
      <c r="F91" s="1095"/>
      <c r="G91" s="1095"/>
      <c r="H91" s="1095"/>
      <c r="I91" s="1095"/>
      <c r="J91" s="1095"/>
      <c r="K91" s="1096" t="s">
        <v>153</v>
      </c>
      <c r="L91" s="1079"/>
      <c r="M91" s="1079"/>
      <c r="N91" s="538" t="s">
        <v>153</v>
      </c>
      <c r="O91" s="1080">
        <v>3</v>
      </c>
      <c r="P91" s="1080"/>
      <c r="Q91" s="1080"/>
      <c r="R91" s="1080"/>
      <c r="S91" s="1080" t="s">
        <v>57</v>
      </c>
      <c r="T91" s="1080"/>
      <c r="U91" s="1080"/>
      <c r="V91" s="1080"/>
      <c r="W91" s="1080"/>
      <c r="X91" s="524" t="s">
        <v>57</v>
      </c>
      <c r="Y91" s="524" t="s">
        <v>57</v>
      </c>
      <c r="Z91" s="1080" t="s">
        <v>57</v>
      </c>
      <c r="AA91" s="1080"/>
      <c r="AB91" s="1080"/>
      <c r="AC91" s="1080"/>
      <c r="AD91" s="524" t="s">
        <v>57</v>
      </c>
      <c r="AE91" s="526"/>
      <c r="AF91" s="526">
        <v>3</v>
      </c>
      <c r="AG91" s="526"/>
      <c r="AH91" s="527"/>
      <c r="AI91" s="691"/>
      <c r="AJ91" s="526"/>
      <c r="AK91" s="526"/>
      <c r="AL91" s="526"/>
      <c r="AM91" s="518">
        <f t="shared" si="2"/>
        <v>3</v>
      </c>
      <c r="AN91" s="522">
        <f t="shared" si="3"/>
        <v>0</v>
      </c>
    </row>
    <row r="92" spans="1:40" ht="27.75" customHeight="1">
      <c r="A92" s="523" t="s">
        <v>283</v>
      </c>
      <c r="B92" s="1095" t="s">
        <v>284</v>
      </c>
      <c r="C92" s="1095"/>
      <c r="D92" s="1095"/>
      <c r="E92" s="1095"/>
      <c r="F92" s="1095"/>
      <c r="G92" s="1095"/>
      <c r="H92" s="1095"/>
      <c r="I92" s="1095"/>
      <c r="J92" s="1095"/>
      <c r="K92" s="1096" t="s">
        <v>153</v>
      </c>
      <c r="L92" s="1079"/>
      <c r="M92" s="1079"/>
      <c r="N92" s="538" t="s">
        <v>153</v>
      </c>
      <c r="O92" s="1080">
        <v>1</v>
      </c>
      <c r="P92" s="1080"/>
      <c r="Q92" s="1080"/>
      <c r="R92" s="1080"/>
      <c r="S92" s="1080" t="s">
        <v>57</v>
      </c>
      <c r="T92" s="1080"/>
      <c r="U92" s="1080"/>
      <c r="V92" s="1080"/>
      <c r="W92" s="1080"/>
      <c r="X92" s="524" t="s">
        <v>57</v>
      </c>
      <c r="Y92" s="524" t="s">
        <v>57</v>
      </c>
      <c r="Z92" s="1080" t="s">
        <v>57</v>
      </c>
      <c r="AA92" s="1080"/>
      <c r="AB92" s="1080"/>
      <c r="AC92" s="1080"/>
      <c r="AD92" s="524" t="s">
        <v>57</v>
      </c>
      <c r="AE92" s="526"/>
      <c r="AF92" s="526">
        <v>1</v>
      </c>
      <c r="AG92" s="526"/>
      <c r="AH92" s="527"/>
      <c r="AI92" s="691"/>
      <c r="AJ92" s="526"/>
      <c r="AK92" s="526"/>
      <c r="AL92" s="526"/>
      <c r="AM92" s="518">
        <f t="shared" si="2"/>
        <v>1</v>
      </c>
      <c r="AN92" s="522">
        <f t="shared" si="3"/>
        <v>0</v>
      </c>
    </row>
    <row r="93" spans="1:40" ht="27.75" customHeight="1" thickBot="1">
      <c r="A93" s="539" t="s">
        <v>285</v>
      </c>
      <c r="B93" s="1097" t="s">
        <v>286</v>
      </c>
      <c r="C93" s="1097"/>
      <c r="D93" s="1097"/>
      <c r="E93" s="1097"/>
      <c r="F93" s="1097"/>
      <c r="G93" s="1097"/>
      <c r="H93" s="1097"/>
      <c r="I93" s="1097"/>
      <c r="J93" s="1097"/>
      <c r="K93" s="1098" t="s">
        <v>153</v>
      </c>
      <c r="L93" s="1099"/>
      <c r="M93" s="1099"/>
      <c r="N93" s="540"/>
      <c r="O93" s="1100">
        <v>4</v>
      </c>
      <c r="P93" s="1100"/>
      <c r="Q93" s="1100"/>
      <c r="R93" s="541"/>
      <c r="S93" s="1100" t="s">
        <v>57</v>
      </c>
      <c r="T93" s="1100"/>
      <c r="U93" s="1100"/>
      <c r="V93" s="1100"/>
      <c r="W93" s="1100"/>
      <c r="X93" s="541" t="s">
        <v>57</v>
      </c>
      <c r="Y93" s="541" t="s">
        <v>57</v>
      </c>
      <c r="Z93" s="1100" t="s">
        <v>57</v>
      </c>
      <c r="AA93" s="1100"/>
      <c r="AB93" s="1100"/>
      <c r="AC93" s="1100"/>
      <c r="AD93" s="541" t="s">
        <v>57</v>
      </c>
      <c r="AE93" s="542"/>
      <c r="AF93" s="542">
        <v>4</v>
      </c>
      <c r="AG93" s="542"/>
      <c r="AH93" s="543"/>
      <c r="AI93" s="694"/>
      <c r="AJ93" s="542"/>
      <c r="AK93" s="542"/>
      <c r="AL93" s="542"/>
      <c r="AM93" s="544">
        <f t="shared" si="2"/>
        <v>4</v>
      </c>
      <c r="AN93" s="545">
        <f t="shared" si="3"/>
        <v>0</v>
      </c>
    </row>
    <row r="94" spans="1:40" s="512" customFormat="1" thickTop="1">
      <c r="J94" s="1101"/>
      <c r="K94" s="1101"/>
      <c r="L94" s="1101"/>
      <c r="M94" s="1101"/>
      <c r="N94" s="1101"/>
      <c r="O94" s="1101"/>
      <c r="P94" s="1101"/>
      <c r="Q94" s="1101"/>
      <c r="R94" s="546"/>
      <c r="S94" s="1102" t="s">
        <v>380</v>
      </c>
      <c r="T94" s="1103"/>
      <c r="U94" s="1103"/>
      <c r="V94" s="1103"/>
      <c r="W94" s="1103"/>
      <c r="X94" s="1103"/>
      <c r="Y94" s="1103"/>
      <c r="Z94" s="1103"/>
      <c r="AA94" s="1103"/>
      <c r="AB94" s="1103"/>
      <c r="AC94" s="1104"/>
      <c r="AD94" s="547">
        <f>AD12+AD33+AD55+AD71</f>
        <v>5701389.1299999999</v>
      </c>
      <c r="AE94" s="547">
        <v>337804.5</v>
      </c>
      <c r="AF94" s="547">
        <v>4223306.8</v>
      </c>
      <c r="AG94" s="547">
        <v>570138.91</v>
      </c>
      <c r="AH94" s="548">
        <v>347820.9</v>
      </c>
      <c r="AI94" s="547" cm="1">
        <f t="array" ref="AI94:AL94">'кс2 №11 к кс3№7++'!AF44:AI44</f>
        <v>222318.03300000002</v>
      </c>
      <c r="AJ94" s="547">
        <v>0</v>
      </c>
      <c r="AK94" s="547">
        <v>0</v>
      </c>
      <c r="AL94" s="547">
        <v>0</v>
      </c>
      <c r="AM94" s="549">
        <f>AE94+AF94+AG94+AH94+AI94+AJ94+AK94+AL94</f>
        <v>5701389.1430000002</v>
      </c>
      <c r="AN94" s="547">
        <f>AD94-AM94</f>
        <v>-1.3000000268220901E-2</v>
      </c>
    </row>
    <row r="95" spans="1:40">
      <c r="J95" s="1108"/>
      <c r="K95" s="1108"/>
      <c r="L95" s="1108"/>
      <c r="M95" s="1108"/>
      <c r="N95" s="1108"/>
      <c r="O95" s="1108"/>
      <c r="P95" s="1108"/>
      <c r="Q95" s="1108"/>
      <c r="R95" s="1109"/>
      <c r="S95" s="1110" t="s">
        <v>199</v>
      </c>
      <c r="T95" s="1111"/>
      <c r="U95" s="1111"/>
      <c r="V95" s="1111"/>
      <c r="W95" s="1111"/>
      <c r="X95" s="1111"/>
      <c r="Y95" s="1111"/>
      <c r="Z95" s="1111"/>
      <c r="AA95" s="1111"/>
      <c r="AB95" s="1111"/>
      <c r="AC95" s="1112"/>
      <c r="AD95" s="550">
        <f>AD94*0.2</f>
        <v>1140277.8260000001</v>
      </c>
      <c r="AE95" s="550">
        <f t="shared" ref="AE95:AN95" si="4">AE94*0.2</f>
        <v>67560.900000000009</v>
      </c>
      <c r="AF95" s="550">
        <f t="shared" si="4"/>
        <v>844661.36</v>
      </c>
      <c r="AG95" s="550">
        <f t="shared" si="4"/>
        <v>114027.78200000001</v>
      </c>
      <c r="AH95" s="551">
        <f t="shared" si="4"/>
        <v>69564.180000000008</v>
      </c>
      <c r="AI95" s="550">
        <f>AI94*0.2</f>
        <v>44463.606600000006</v>
      </c>
      <c r="AJ95" s="550">
        <f t="shared" si="4"/>
        <v>0</v>
      </c>
      <c r="AK95" s="550">
        <f t="shared" si="4"/>
        <v>0</v>
      </c>
      <c r="AL95" s="550">
        <f t="shared" si="4"/>
        <v>0</v>
      </c>
      <c r="AM95" s="549">
        <f t="shared" ref="AM95:AM96" si="5">AE95+AF95+AG95+AH95+AI95+AJ95+AK95+AL95</f>
        <v>1140277.8286000001</v>
      </c>
      <c r="AN95" s="550">
        <f t="shared" si="4"/>
        <v>-2.6000000536441806E-3</v>
      </c>
    </row>
    <row r="96" spans="1:40" s="512" customFormat="1" ht="14.25">
      <c r="S96" s="1113" t="s">
        <v>381</v>
      </c>
      <c r="T96" s="1114"/>
      <c r="U96" s="1114"/>
      <c r="V96" s="1114"/>
      <c r="W96" s="1114"/>
      <c r="X96" s="1114"/>
      <c r="Y96" s="1114"/>
      <c r="Z96" s="1114"/>
      <c r="AA96" s="1114"/>
      <c r="AB96" s="1114"/>
      <c r="AC96" s="1115"/>
      <c r="AD96" s="552">
        <f>AD94+AD95</f>
        <v>6841666.9560000002</v>
      </c>
      <c r="AE96" s="552">
        <f t="shared" ref="AE96:AN96" si="6">AE94+AE95</f>
        <v>405365.4</v>
      </c>
      <c r="AF96" s="552">
        <f t="shared" si="6"/>
        <v>5067968.16</v>
      </c>
      <c r="AG96" s="552">
        <f t="shared" si="6"/>
        <v>684166.69200000004</v>
      </c>
      <c r="AH96" s="553">
        <f t="shared" si="6"/>
        <v>417385.08</v>
      </c>
      <c r="AI96" s="552">
        <f>AI94+AI95+0.01</f>
        <v>266781.64960000006</v>
      </c>
      <c r="AJ96" s="552">
        <f t="shared" si="6"/>
        <v>0</v>
      </c>
      <c r="AK96" s="552">
        <f t="shared" si="6"/>
        <v>0</v>
      </c>
      <c r="AL96" s="552">
        <f t="shared" si="6"/>
        <v>0</v>
      </c>
      <c r="AM96" s="549">
        <f t="shared" si="5"/>
        <v>6841666.9816000005</v>
      </c>
      <c r="AN96" s="553">
        <f t="shared" si="6"/>
        <v>-1.5600000321865082E-2</v>
      </c>
    </row>
    <row r="97" spans="1:38">
      <c r="S97" s="554"/>
      <c r="T97" s="554"/>
      <c r="U97" s="554"/>
      <c r="V97" s="554"/>
      <c r="W97" s="554"/>
      <c r="X97" s="554"/>
      <c r="Y97" s="554"/>
      <c r="Z97" s="554"/>
      <c r="AA97" s="554"/>
      <c r="AB97" s="554"/>
      <c r="AC97" s="554"/>
      <c r="AD97" s="554"/>
      <c r="AE97" s="555"/>
    </row>
    <row r="98" spans="1:38" s="512" customFormat="1" ht="92.45" customHeight="1">
      <c r="A98" s="1066" t="s">
        <v>532</v>
      </c>
      <c r="B98" s="1066"/>
      <c r="C98" s="1066"/>
      <c r="D98" s="1066"/>
      <c r="E98" s="1066"/>
      <c r="F98" s="1066"/>
      <c r="G98" s="1066"/>
      <c r="H98" s="1066"/>
      <c r="I98" s="1066"/>
      <c r="J98" s="1066"/>
      <c r="K98" s="1066"/>
      <c r="L98" s="1066"/>
      <c r="M98" s="1066"/>
      <c r="N98" s="1066"/>
      <c r="O98" s="1066"/>
      <c r="P98" s="1066"/>
      <c r="Q98" s="1066"/>
      <c r="S98" s="1116" t="s">
        <v>533</v>
      </c>
      <c r="T98" s="1116"/>
      <c r="U98" s="1116"/>
      <c r="V98" s="1116"/>
      <c r="W98" s="1116"/>
      <c r="X98" s="1116"/>
      <c r="Y98" s="1116"/>
      <c r="Z98" s="1116"/>
      <c r="AA98" s="1116"/>
      <c r="AB98" s="1116"/>
      <c r="AC98" s="1116"/>
      <c r="AD98" s="1116"/>
      <c r="AE98" s="556"/>
      <c r="AF98" s="510"/>
      <c r="AG98" s="510"/>
      <c r="AH98" s="511"/>
      <c r="AI98" s="510"/>
      <c r="AJ98" s="510"/>
      <c r="AK98" s="510"/>
      <c r="AL98" s="510"/>
    </row>
    <row r="99" spans="1:38" s="512" customFormat="1" ht="14.25">
      <c r="G99" s="512" t="s">
        <v>181</v>
      </c>
      <c r="O99" s="1117"/>
      <c r="P99" s="1117"/>
      <c r="Q99" s="1117"/>
      <c r="R99" s="1117"/>
      <c r="Y99" s="512" t="s">
        <v>181</v>
      </c>
      <c r="AE99" s="510"/>
      <c r="AF99" s="510"/>
      <c r="AG99" s="510"/>
      <c r="AH99" s="511"/>
      <c r="AI99" s="510"/>
      <c r="AJ99" s="510"/>
      <c r="AK99" s="510"/>
      <c r="AL99" s="510"/>
    </row>
    <row r="100" spans="1:38">
      <c r="O100" s="1105"/>
      <c r="P100" s="1105"/>
      <c r="Q100" s="1105"/>
      <c r="R100" s="1105"/>
      <c r="X100" s="502"/>
      <c r="AD100" s="502"/>
    </row>
    <row r="101" spans="1:38">
      <c r="O101" s="1105"/>
      <c r="P101" s="1105"/>
      <c r="Q101" s="1105"/>
      <c r="R101" s="1105"/>
      <c r="X101" s="502"/>
      <c r="AD101" s="502"/>
    </row>
    <row r="102" spans="1:38">
      <c r="O102" s="1106"/>
      <c r="P102" s="1106"/>
      <c r="Q102" s="1106"/>
      <c r="R102" s="1106"/>
      <c r="X102" s="502"/>
      <c r="AD102" s="502"/>
    </row>
    <row r="103" spans="1:38">
      <c r="O103" s="1105"/>
      <c r="P103" s="1105"/>
      <c r="Q103" s="1105"/>
      <c r="R103" s="1105"/>
      <c r="X103" s="502"/>
      <c r="AD103" s="502"/>
    </row>
    <row r="104" spans="1:38">
      <c r="O104" s="1105"/>
      <c r="P104" s="1105"/>
      <c r="Q104" s="1105"/>
      <c r="R104" s="1105"/>
      <c r="X104" s="502"/>
      <c r="AD104" s="502"/>
    </row>
    <row r="105" spans="1:38">
      <c r="O105" s="1107"/>
      <c r="P105" s="1107"/>
      <c r="Q105" s="1107"/>
      <c r="R105" s="1107"/>
      <c r="X105" s="502"/>
      <c r="AD105" s="502"/>
    </row>
    <row r="106" spans="1:38">
      <c r="O106" s="1105"/>
      <c r="P106" s="1105"/>
      <c r="Q106" s="1105"/>
      <c r="R106" s="1105"/>
      <c r="X106" s="502"/>
      <c r="AD106" s="502"/>
    </row>
    <row r="107" spans="1:38">
      <c r="O107" s="1105"/>
      <c r="P107" s="1105"/>
      <c r="Q107" s="1105"/>
      <c r="R107" s="1105"/>
      <c r="X107" s="502"/>
      <c r="AD107" s="502"/>
    </row>
    <row r="108" spans="1:38">
      <c r="O108" s="1105"/>
      <c r="P108" s="1105"/>
      <c r="Q108" s="1105"/>
      <c r="R108" s="1105"/>
      <c r="X108" s="502"/>
      <c r="AD108" s="502"/>
    </row>
    <row r="109" spans="1:38">
      <c r="O109" s="1105"/>
      <c r="P109" s="1105"/>
      <c r="Q109" s="1105"/>
      <c r="R109" s="1105"/>
      <c r="X109" s="502"/>
      <c r="AD109" s="502"/>
    </row>
    <row r="110" spans="1:38">
      <c r="O110" s="1105"/>
      <c r="P110" s="1105"/>
      <c r="Q110" s="1105"/>
      <c r="R110" s="1105"/>
      <c r="X110" s="502"/>
      <c r="AD110" s="502"/>
    </row>
    <row r="111" spans="1:38">
      <c r="O111" s="1105"/>
      <c r="P111" s="1105"/>
      <c r="Q111" s="1105"/>
      <c r="R111" s="1105"/>
      <c r="X111" s="502"/>
      <c r="AD111" s="502"/>
    </row>
    <row r="112" spans="1:38">
      <c r="O112" s="1105"/>
      <c r="P112" s="1105"/>
      <c r="Q112" s="1105"/>
      <c r="R112" s="1105"/>
      <c r="X112" s="502"/>
      <c r="AD112" s="502"/>
    </row>
    <row r="113" spans="15:30">
      <c r="O113" s="1107"/>
      <c r="P113" s="1107"/>
      <c r="Q113" s="1107"/>
      <c r="R113" s="1107"/>
      <c r="X113" s="502"/>
      <c r="AD113" s="502"/>
    </row>
    <row r="114" spans="15:30">
      <c r="O114" s="520"/>
      <c r="P114" s="520"/>
      <c r="Q114" s="520"/>
      <c r="R114" s="520"/>
      <c r="X114" s="502"/>
      <c r="AD114" s="502"/>
    </row>
    <row r="115" spans="15:30">
      <c r="O115" s="1118"/>
      <c r="P115" s="1119"/>
      <c r="Q115" s="1119"/>
      <c r="R115" s="1119"/>
      <c r="X115" s="502"/>
      <c r="AD115" s="502"/>
    </row>
    <row r="116" spans="15:30">
      <c r="O116" s="1119"/>
      <c r="P116" s="1119"/>
      <c r="Q116" s="1119"/>
      <c r="R116" s="1119"/>
      <c r="X116" s="502"/>
      <c r="AD116" s="502"/>
    </row>
    <row r="117" spans="15:30">
      <c r="O117" s="1119"/>
      <c r="P117" s="1119"/>
      <c r="Q117" s="1119"/>
      <c r="R117" s="1119"/>
      <c r="X117" s="502"/>
      <c r="AD117" s="502"/>
    </row>
    <row r="118" spans="15:30">
      <c r="O118" s="503"/>
      <c r="P118" s="503"/>
      <c r="Q118" s="503"/>
      <c r="R118" s="503"/>
      <c r="X118" s="502"/>
      <c r="AD118" s="502"/>
    </row>
    <row r="119" spans="15:30">
      <c r="O119" s="557"/>
      <c r="P119" s="557"/>
      <c r="Q119" s="557"/>
      <c r="R119" s="557"/>
      <c r="X119" s="502"/>
      <c r="AD119" s="502"/>
    </row>
    <row r="120" spans="15:30">
      <c r="O120" s="558"/>
      <c r="P120" s="558"/>
      <c r="Q120" s="558"/>
      <c r="R120" s="558"/>
      <c r="X120" s="502"/>
      <c r="AD120" s="502"/>
    </row>
    <row r="121" spans="15:30">
      <c r="X121" s="502"/>
      <c r="AD121" s="502"/>
    </row>
    <row r="122" spans="15:30">
      <c r="X122" s="502"/>
      <c r="AD122" s="502"/>
    </row>
    <row r="123" spans="15:30">
      <c r="O123" s="559"/>
      <c r="P123" s="559"/>
      <c r="Q123" s="559"/>
      <c r="R123" s="559"/>
      <c r="X123" s="502"/>
      <c r="AD123" s="502"/>
    </row>
    <row r="124" spans="15:30">
      <c r="O124" s="560"/>
      <c r="P124" s="560"/>
      <c r="Q124" s="560"/>
      <c r="R124" s="560"/>
      <c r="X124" s="502"/>
      <c r="AD124" s="502"/>
    </row>
    <row r="125" spans="15:30">
      <c r="O125" s="558"/>
      <c r="P125" s="558"/>
      <c r="Q125" s="558"/>
      <c r="R125" s="558"/>
      <c r="X125" s="502"/>
      <c r="AD125" s="502"/>
    </row>
    <row r="126" spans="15:30">
      <c r="X126" s="502"/>
      <c r="AD126" s="502"/>
    </row>
    <row r="127" spans="15:30">
      <c r="X127" s="502"/>
      <c r="AD127" s="502"/>
    </row>
    <row r="128" spans="15:30">
      <c r="X128" s="502"/>
      <c r="AD128" s="502"/>
    </row>
    <row r="129" spans="31:38" s="502" customFormat="1">
      <c r="AE129" s="503"/>
      <c r="AF129" s="503"/>
      <c r="AG129" s="503"/>
      <c r="AH129" s="514"/>
      <c r="AI129" s="503"/>
      <c r="AJ129" s="503"/>
      <c r="AK129" s="503"/>
      <c r="AL129" s="503"/>
    </row>
    <row r="130" spans="31:38" s="502" customFormat="1">
      <c r="AE130" s="503"/>
      <c r="AF130" s="503"/>
      <c r="AG130" s="503"/>
      <c r="AH130" s="514"/>
      <c r="AI130" s="503"/>
      <c r="AJ130" s="503"/>
      <c r="AK130" s="503"/>
      <c r="AL130" s="503"/>
    </row>
    <row r="131" spans="31:38" s="502" customFormat="1">
      <c r="AE131" s="503"/>
      <c r="AF131" s="503"/>
      <c r="AG131" s="503"/>
      <c r="AH131" s="514"/>
      <c r="AI131" s="503"/>
      <c r="AJ131" s="503"/>
      <c r="AK131" s="503"/>
      <c r="AL131" s="503"/>
    </row>
    <row r="132" spans="31:38" s="502" customFormat="1">
      <c r="AE132" s="503"/>
      <c r="AF132" s="503"/>
      <c r="AG132" s="503"/>
      <c r="AH132" s="514"/>
      <c r="AI132" s="503"/>
      <c r="AJ132" s="503"/>
      <c r="AK132" s="503"/>
      <c r="AL132" s="503"/>
    </row>
    <row r="133" spans="31:38" s="502" customFormat="1">
      <c r="AE133" s="503"/>
      <c r="AF133" s="503"/>
      <c r="AG133" s="503"/>
      <c r="AH133" s="514"/>
      <c r="AI133" s="503"/>
      <c r="AJ133" s="503"/>
      <c r="AK133" s="503"/>
      <c r="AL133" s="503"/>
    </row>
    <row r="134" spans="31:38" s="502" customFormat="1">
      <c r="AE134" s="503"/>
      <c r="AF134" s="503"/>
      <c r="AG134" s="503"/>
      <c r="AH134" s="514"/>
      <c r="AI134" s="503"/>
      <c r="AJ134" s="503"/>
      <c r="AK134" s="503"/>
      <c r="AL134" s="503"/>
    </row>
    <row r="135" spans="31:38" s="502" customFormat="1">
      <c r="AE135" s="503"/>
      <c r="AF135" s="503"/>
      <c r="AG135" s="503"/>
      <c r="AH135" s="514"/>
      <c r="AI135" s="503"/>
      <c r="AJ135" s="503"/>
      <c r="AK135" s="503"/>
      <c r="AL135" s="503"/>
    </row>
    <row r="136" spans="31:38" s="502" customFormat="1">
      <c r="AE136" s="503"/>
      <c r="AF136" s="503"/>
      <c r="AG136" s="503"/>
      <c r="AH136" s="514"/>
      <c r="AI136" s="503"/>
      <c r="AJ136" s="503"/>
      <c r="AK136" s="503"/>
      <c r="AL136" s="503"/>
    </row>
    <row r="137" spans="31:38" s="502" customFormat="1">
      <c r="AE137" s="503"/>
      <c r="AF137" s="503"/>
      <c r="AG137" s="503"/>
      <c r="AH137" s="514"/>
      <c r="AI137" s="503"/>
      <c r="AJ137" s="503"/>
      <c r="AK137" s="503"/>
      <c r="AL137" s="503"/>
    </row>
    <row r="138" spans="31:38" s="502" customFormat="1">
      <c r="AE138" s="503"/>
      <c r="AF138" s="503"/>
      <c r="AG138" s="503"/>
      <c r="AH138" s="514"/>
      <c r="AI138" s="503"/>
      <c r="AJ138" s="503"/>
      <c r="AK138" s="503"/>
      <c r="AL138" s="503"/>
    </row>
    <row r="139" spans="31:38" s="502" customFormat="1">
      <c r="AE139" s="503"/>
      <c r="AF139" s="503"/>
      <c r="AG139" s="503"/>
      <c r="AH139" s="514"/>
      <c r="AI139" s="503"/>
      <c r="AJ139" s="503"/>
      <c r="AK139" s="503"/>
      <c r="AL139" s="503"/>
    </row>
    <row r="140" spans="31:38" s="502" customFormat="1">
      <c r="AE140" s="503"/>
      <c r="AF140" s="503"/>
      <c r="AG140" s="503"/>
      <c r="AH140" s="514"/>
      <c r="AI140" s="503"/>
      <c r="AJ140" s="503"/>
      <c r="AK140" s="503"/>
      <c r="AL140" s="503"/>
    </row>
    <row r="141" spans="31:38" s="502" customFormat="1">
      <c r="AE141" s="503"/>
      <c r="AF141" s="503"/>
      <c r="AG141" s="503"/>
      <c r="AH141" s="514"/>
      <c r="AI141" s="503"/>
      <c r="AJ141" s="503"/>
      <c r="AK141" s="503"/>
      <c r="AL141" s="503"/>
    </row>
    <row r="142" spans="31:38" s="502" customFormat="1">
      <c r="AE142" s="503"/>
      <c r="AF142" s="503"/>
      <c r="AG142" s="503"/>
      <c r="AH142" s="514"/>
      <c r="AI142" s="503"/>
      <c r="AJ142" s="503"/>
      <c r="AK142" s="503"/>
      <c r="AL142" s="503"/>
    </row>
    <row r="143" spans="31:38" s="502" customFormat="1">
      <c r="AE143" s="503"/>
      <c r="AF143" s="503"/>
      <c r="AG143" s="503"/>
      <c r="AH143" s="514"/>
      <c r="AI143" s="503"/>
      <c r="AJ143" s="503"/>
      <c r="AK143" s="503"/>
      <c r="AL143" s="503"/>
    </row>
    <row r="144" spans="31:38" s="502" customFormat="1">
      <c r="AE144" s="503"/>
      <c r="AF144" s="503"/>
      <c r="AG144" s="503"/>
      <c r="AH144" s="514"/>
      <c r="AI144" s="503"/>
      <c r="AJ144" s="503"/>
      <c r="AK144" s="503"/>
      <c r="AL144" s="503"/>
    </row>
    <row r="145" spans="31:38" s="502" customFormat="1">
      <c r="AE145" s="503"/>
      <c r="AF145" s="503"/>
      <c r="AG145" s="503"/>
      <c r="AH145" s="514"/>
      <c r="AI145" s="503"/>
      <c r="AJ145" s="503"/>
      <c r="AK145" s="503"/>
      <c r="AL145" s="503"/>
    </row>
    <row r="146" spans="31:38" s="502" customFormat="1">
      <c r="AE146" s="503"/>
      <c r="AF146" s="503"/>
      <c r="AG146" s="503"/>
      <c r="AH146" s="514"/>
      <c r="AI146" s="503"/>
      <c r="AJ146" s="503"/>
      <c r="AK146" s="503"/>
      <c r="AL146" s="503"/>
    </row>
    <row r="147" spans="31:38" s="502" customFormat="1">
      <c r="AE147" s="503"/>
      <c r="AF147" s="503"/>
      <c r="AG147" s="503"/>
      <c r="AH147" s="514"/>
      <c r="AI147" s="503"/>
      <c r="AJ147" s="503"/>
      <c r="AK147" s="503"/>
      <c r="AL147" s="503"/>
    </row>
    <row r="148" spans="31:38" s="502" customFormat="1">
      <c r="AE148" s="503"/>
      <c r="AF148" s="503"/>
      <c r="AG148" s="503"/>
      <c r="AH148" s="514"/>
      <c r="AI148" s="503"/>
      <c r="AJ148" s="503"/>
      <c r="AK148" s="503"/>
      <c r="AL148" s="503"/>
    </row>
    <row r="149" spans="31:38" s="502" customFormat="1">
      <c r="AE149" s="503"/>
      <c r="AF149" s="503"/>
      <c r="AG149" s="503"/>
      <c r="AH149" s="514"/>
      <c r="AI149" s="503"/>
      <c r="AJ149" s="503"/>
      <c r="AK149" s="503"/>
      <c r="AL149" s="503"/>
    </row>
    <row r="150" spans="31:38" s="502" customFormat="1">
      <c r="AE150" s="503"/>
      <c r="AF150" s="503"/>
      <c r="AG150" s="503"/>
      <c r="AH150" s="514"/>
      <c r="AI150" s="503"/>
      <c r="AJ150" s="503"/>
      <c r="AK150" s="503"/>
      <c r="AL150" s="503"/>
    </row>
    <row r="151" spans="31:38" s="502" customFormat="1">
      <c r="AE151" s="503"/>
      <c r="AF151" s="503"/>
      <c r="AG151" s="503"/>
      <c r="AH151" s="514"/>
      <c r="AI151" s="503"/>
      <c r="AJ151" s="503"/>
      <c r="AK151" s="503"/>
      <c r="AL151" s="503"/>
    </row>
    <row r="152" spans="31:38" s="502" customFormat="1">
      <c r="AE152" s="503"/>
      <c r="AF152" s="503"/>
      <c r="AG152" s="503"/>
      <c r="AH152" s="514"/>
      <c r="AI152" s="503"/>
      <c r="AJ152" s="503"/>
      <c r="AK152" s="503"/>
      <c r="AL152" s="503"/>
    </row>
    <row r="153" spans="31:38" s="502" customFormat="1">
      <c r="AE153" s="503"/>
      <c r="AF153" s="503"/>
      <c r="AG153" s="503"/>
      <c r="AH153" s="514"/>
      <c r="AI153" s="503"/>
      <c r="AJ153" s="503"/>
      <c r="AK153" s="503"/>
      <c r="AL153" s="503"/>
    </row>
    <row r="154" spans="31:38" s="502" customFormat="1">
      <c r="AE154" s="503"/>
      <c r="AF154" s="503"/>
      <c r="AG154" s="503"/>
      <c r="AH154" s="514"/>
      <c r="AI154" s="503"/>
      <c r="AJ154" s="503"/>
      <c r="AK154" s="503"/>
      <c r="AL154" s="503"/>
    </row>
    <row r="155" spans="31:38" s="502" customFormat="1">
      <c r="AE155" s="503"/>
      <c r="AF155" s="503"/>
      <c r="AG155" s="503"/>
      <c r="AH155" s="514"/>
      <c r="AI155" s="503"/>
      <c r="AJ155" s="503"/>
      <c r="AK155" s="503"/>
      <c r="AL155" s="503"/>
    </row>
    <row r="156" spans="31:38" s="502" customFormat="1">
      <c r="AE156" s="503"/>
      <c r="AF156" s="503"/>
      <c r="AG156" s="503"/>
      <c r="AH156" s="514"/>
      <c r="AI156" s="503"/>
      <c r="AJ156" s="503"/>
      <c r="AK156" s="503"/>
      <c r="AL156" s="503"/>
    </row>
    <row r="157" spans="31:38" s="502" customFormat="1">
      <c r="AE157" s="503"/>
      <c r="AF157" s="503"/>
      <c r="AG157" s="503"/>
      <c r="AH157" s="514"/>
      <c r="AI157" s="503"/>
      <c r="AJ157" s="503"/>
      <c r="AK157" s="503"/>
      <c r="AL157" s="503"/>
    </row>
    <row r="158" spans="31:38" s="502" customFormat="1">
      <c r="AE158" s="503"/>
      <c r="AF158" s="503"/>
      <c r="AG158" s="503"/>
      <c r="AH158" s="514"/>
      <c r="AI158" s="503"/>
      <c r="AJ158" s="503"/>
      <c r="AK158" s="503"/>
      <c r="AL158" s="503"/>
    </row>
    <row r="159" spans="31:38" s="502" customFormat="1">
      <c r="AE159" s="503"/>
      <c r="AF159" s="503"/>
      <c r="AG159" s="503"/>
      <c r="AH159" s="514"/>
      <c r="AI159" s="503"/>
      <c r="AJ159" s="503"/>
      <c r="AK159" s="503"/>
      <c r="AL159" s="503"/>
    </row>
    <row r="160" spans="31:38" s="502" customFormat="1">
      <c r="AE160" s="503"/>
      <c r="AF160" s="503"/>
      <c r="AG160" s="503"/>
      <c r="AH160" s="514"/>
      <c r="AI160" s="503"/>
      <c r="AJ160" s="503"/>
      <c r="AK160" s="503"/>
      <c r="AL160" s="503"/>
    </row>
    <row r="161" spans="31:38" s="502" customFormat="1">
      <c r="AE161" s="503"/>
      <c r="AF161" s="503"/>
      <c r="AG161" s="503"/>
      <c r="AH161" s="514"/>
      <c r="AI161" s="503"/>
      <c r="AJ161" s="503"/>
      <c r="AK161" s="503"/>
      <c r="AL161" s="503"/>
    </row>
    <row r="162" spans="31:38" s="502" customFormat="1">
      <c r="AE162" s="503"/>
      <c r="AF162" s="503"/>
      <c r="AG162" s="503"/>
      <c r="AH162" s="514"/>
      <c r="AI162" s="503"/>
      <c r="AJ162" s="503"/>
      <c r="AK162" s="503"/>
      <c r="AL162" s="503"/>
    </row>
    <row r="163" spans="31:38" s="502" customFormat="1">
      <c r="AE163" s="503"/>
      <c r="AF163" s="503"/>
      <c r="AG163" s="503"/>
      <c r="AH163" s="514"/>
      <c r="AI163" s="503"/>
      <c r="AJ163" s="503"/>
      <c r="AK163" s="503"/>
      <c r="AL163" s="503"/>
    </row>
    <row r="164" spans="31:38" s="502" customFormat="1">
      <c r="AE164" s="503"/>
      <c r="AF164" s="503"/>
      <c r="AG164" s="503"/>
      <c r="AH164" s="514"/>
      <c r="AI164" s="503"/>
      <c r="AJ164" s="503"/>
      <c r="AK164" s="503"/>
      <c r="AL164" s="503"/>
    </row>
    <row r="165" spans="31:38" s="502" customFormat="1">
      <c r="AE165" s="503"/>
      <c r="AF165" s="503"/>
      <c r="AG165" s="503"/>
      <c r="AH165" s="514"/>
      <c r="AI165" s="503"/>
      <c r="AJ165" s="503"/>
      <c r="AK165" s="503"/>
      <c r="AL165" s="503"/>
    </row>
    <row r="166" spans="31:38" s="502" customFormat="1">
      <c r="AE166" s="503"/>
      <c r="AF166" s="503"/>
      <c r="AG166" s="503"/>
      <c r="AH166" s="514"/>
      <c r="AI166" s="503"/>
      <c r="AJ166" s="503"/>
      <c r="AK166" s="503"/>
      <c r="AL166" s="503"/>
    </row>
    <row r="167" spans="31:38" s="502" customFormat="1">
      <c r="AE167" s="503"/>
      <c r="AF167" s="503"/>
      <c r="AG167" s="503"/>
      <c r="AH167" s="514"/>
      <c r="AI167" s="503"/>
      <c r="AJ167" s="503"/>
      <c r="AK167" s="503"/>
      <c r="AL167" s="503"/>
    </row>
    <row r="168" spans="31:38" s="502" customFormat="1">
      <c r="AE168" s="503"/>
      <c r="AF168" s="503"/>
      <c r="AG168" s="503"/>
      <c r="AH168" s="514"/>
      <c r="AI168" s="503"/>
      <c r="AJ168" s="503"/>
      <c r="AK168" s="503"/>
      <c r="AL168" s="503"/>
    </row>
    <row r="169" spans="31:38" s="502" customFormat="1">
      <c r="AE169" s="503"/>
      <c r="AF169" s="503"/>
      <c r="AG169" s="503"/>
      <c r="AH169" s="514"/>
      <c r="AI169" s="503"/>
      <c r="AJ169" s="503"/>
      <c r="AK169" s="503"/>
      <c r="AL169" s="503"/>
    </row>
    <row r="170" spans="31:38" s="502" customFormat="1">
      <c r="AE170" s="503"/>
      <c r="AF170" s="503"/>
      <c r="AG170" s="503"/>
      <c r="AH170" s="514"/>
      <c r="AI170" s="503"/>
      <c r="AJ170" s="503"/>
      <c r="AK170" s="503"/>
      <c r="AL170" s="503"/>
    </row>
    <row r="171" spans="31:38" s="502" customFormat="1">
      <c r="AE171" s="503"/>
      <c r="AF171" s="503"/>
      <c r="AG171" s="503"/>
      <c r="AH171" s="514"/>
      <c r="AI171" s="503"/>
      <c r="AJ171" s="503"/>
      <c r="AK171" s="503"/>
      <c r="AL171" s="503"/>
    </row>
    <row r="172" spans="31:38" s="502" customFormat="1">
      <c r="AE172" s="503"/>
      <c r="AF172" s="503"/>
      <c r="AG172" s="503"/>
      <c r="AH172" s="514"/>
      <c r="AI172" s="503"/>
      <c r="AJ172" s="503"/>
      <c r="AK172" s="503"/>
      <c r="AL172" s="503"/>
    </row>
    <row r="173" spans="31:38" s="502" customFormat="1">
      <c r="AE173" s="503"/>
      <c r="AF173" s="503"/>
      <c r="AG173" s="503"/>
      <c r="AH173" s="514"/>
      <c r="AI173" s="503"/>
      <c r="AJ173" s="503"/>
      <c r="AK173" s="503"/>
      <c r="AL173" s="503"/>
    </row>
    <row r="174" spans="31:38" s="502" customFormat="1">
      <c r="AE174" s="503"/>
      <c r="AF174" s="503"/>
      <c r="AG174" s="503"/>
      <c r="AH174" s="514"/>
      <c r="AI174" s="503"/>
      <c r="AJ174" s="503"/>
      <c r="AK174" s="503"/>
      <c r="AL174" s="503"/>
    </row>
    <row r="175" spans="31:38" s="502" customFormat="1">
      <c r="AE175" s="503"/>
      <c r="AF175" s="503"/>
      <c r="AG175" s="503"/>
      <c r="AH175" s="514"/>
      <c r="AI175" s="503"/>
      <c r="AJ175" s="503"/>
      <c r="AK175" s="503"/>
      <c r="AL175" s="503"/>
    </row>
    <row r="176" spans="31:38" s="502" customFormat="1">
      <c r="AE176" s="503"/>
      <c r="AF176" s="503"/>
      <c r="AG176" s="503"/>
      <c r="AH176" s="514"/>
      <c r="AI176" s="503"/>
      <c r="AJ176" s="503"/>
      <c r="AK176" s="503"/>
      <c r="AL176" s="503"/>
    </row>
    <row r="177" spans="31:38" s="502" customFormat="1">
      <c r="AE177" s="503"/>
      <c r="AF177" s="503"/>
      <c r="AG177" s="503"/>
      <c r="AH177" s="514"/>
      <c r="AI177" s="503"/>
      <c r="AJ177" s="503"/>
      <c r="AK177" s="503"/>
      <c r="AL177" s="503"/>
    </row>
    <row r="178" spans="31:38" s="502" customFormat="1">
      <c r="AE178" s="503"/>
      <c r="AF178" s="503"/>
      <c r="AG178" s="503"/>
      <c r="AH178" s="514"/>
      <c r="AI178" s="503"/>
      <c r="AJ178" s="503"/>
      <c r="AK178" s="503"/>
      <c r="AL178" s="503"/>
    </row>
    <row r="179" spans="31:38" s="502" customFormat="1">
      <c r="AE179" s="503"/>
      <c r="AF179" s="503"/>
      <c r="AG179" s="503"/>
      <c r="AH179" s="514"/>
      <c r="AI179" s="503"/>
      <c r="AJ179" s="503"/>
      <c r="AK179" s="503"/>
      <c r="AL179" s="503"/>
    </row>
    <row r="180" spans="31:38" s="502" customFormat="1">
      <c r="AE180" s="503"/>
      <c r="AF180" s="503"/>
      <c r="AG180" s="503"/>
      <c r="AH180" s="514"/>
      <c r="AI180" s="503"/>
      <c r="AJ180" s="503"/>
      <c r="AK180" s="503"/>
      <c r="AL180" s="503"/>
    </row>
    <row r="181" spans="31:38" s="502" customFormat="1">
      <c r="AE181" s="503"/>
      <c r="AF181" s="503"/>
      <c r="AG181" s="503"/>
      <c r="AH181" s="514"/>
      <c r="AI181" s="503"/>
      <c r="AJ181" s="503"/>
      <c r="AK181" s="503"/>
      <c r="AL181" s="503"/>
    </row>
    <row r="182" spans="31:38" s="502" customFormat="1">
      <c r="AE182" s="503"/>
      <c r="AF182" s="503"/>
      <c r="AG182" s="503"/>
      <c r="AH182" s="514"/>
      <c r="AI182" s="503"/>
      <c r="AJ182" s="503"/>
      <c r="AK182" s="503"/>
      <c r="AL182" s="503"/>
    </row>
    <row r="183" spans="31:38" s="502" customFormat="1">
      <c r="AE183" s="503"/>
      <c r="AF183" s="503"/>
      <c r="AG183" s="503"/>
      <c r="AH183" s="514"/>
      <c r="AI183" s="503"/>
      <c r="AJ183" s="503"/>
      <c r="AK183" s="503"/>
      <c r="AL183" s="503"/>
    </row>
    <row r="184" spans="31:38" s="502" customFormat="1">
      <c r="AE184" s="503"/>
      <c r="AF184" s="503"/>
      <c r="AG184" s="503"/>
      <c r="AH184" s="514"/>
      <c r="AI184" s="503"/>
      <c r="AJ184" s="503"/>
      <c r="AK184" s="503"/>
      <c r="AL184" s="503"/>
    </row>
    <row r="185" spans="31:38" s="502" customFormat="1">
      <c r="AE185" s="503"/>
      <c r="AF185" s="503"/>
      <c r="AG185" s="503"/>
      <c r="AH185" s="514"/>
      <c r="AI185" s="503"/>
      <c r="AJ185" s="503"/>
      <c r="AK185" s="503"/>
      <c r="AL185" s="503"/>
    </row>
    <row r="186" spans="31:38" s="502" customFormat="1">
      <c r="AE186" s="503"/>
      <c r="AF186" s="503"/>
      <c r="AG186" s="503"/>
      <c r="AH186" s="514"/>
      <c r="AI186" s="503"/>
      <c r="AJ186" s="503"/>
      <c r="AK186" s="503"/>
      <c r="AL186" s="503"/>
    </row>
    <row r="187" spans="31:38" s="502" customFormat="1">
      <c r="AE187" s="503"/>
      <c r="AF187" s="503"/>
      <c r="AG187" s="503"/>
      <c r="AH187" s="514"/>
      <c r="AI187" s="503"/>
      <c r="AJ187" s="503"/>
      <c r="AK187" s="503"/>
      <c r="AL187" s="503"/>
    </row>
    <row r="188" spans="31:38" s="502" customFormat="1">
      <c r="AE188" s="503"/>
      <c r="AF188" s="503"/>
      <c r="AG188" s="503"/>
      <c r="AH188" s="514"/>
      <c r="AI188" s="503"/>
      <c r="AJ188" s="503"/>
      <c r="AK188" s="503"/>
      <c r="AL188" s="503"/>
    </row>
    <row r="189" spans="31:38" s="502" customFormat="1">
      <c r="AE189" s="503"/>
      <c r="AF189" s="503"/>
      <c r="AG189" s="503"/>
      <c r="AH189" s="514"/>
      <c r="AI189" s="503"/>
      <c r="AJ189" s="503"/>
      <c r="AK189" s="503"/>
      <c r="AL189" s="503"/>
    </row>
    <row r="190" spans="31:38" s="502" customFormat="1">
      <c r="AE190" s="503"/>
      <c r="AF190" s="503"/>
      <c r="AG190" s="503"/>
      <c r="AH190" s="514"/>
      <c r="AI190" s="503"/>
      <c r="AJ190" s="503"/>
      <c r="AK190" s="503"/>
      <c r="AL190" s="503"/>
    </row>
    <row r="191" spans="31:38" s="502" customFormat="1">
      <c r="AE191" s="503"/>
      <c r="AF191" s="503"/>
      <c r="AG191" s="503"/>
      <c r="AH191" s="514"/>
      <c r="AI191" s="503"/>
      <c r="AJ191" s="503"/>
      <c r="AK191" s="503"/>
      <c r="AL191" s="503"/>
    </row>
    <row r="192" spans="31:38" s="502" customFormat="1">
      <c r="AE192" s="503"/>
      <c r="AF192" s="503"/>
      <c r="AG192" s="503"/>
      <c r="AH192" s="514"/>
      <c r="AI192" s="503"/>
      <c r="AJ192" s="503"/>
      <c r="AK192" s="503"/>
      <c r="AL192" s="503"/>
    </row>
    <row r="193" spans="31:38" s="502" customFormat="1">
      <c r="AE193" s="503"/>
      <c r="AF193" s="503"/>
      <c r="AG193" s="503"/>
      <c r="AH193" s="514"/>
      <c r="AI193" s="503"/>
      <c r="AJ193" s="503"/>
      <c r="AK193" s="503"/>
      <c r="AL193" s="503"/>
    </row>
    <row r="194" spans="31:38" s="502" customFormat="1">
      <c r="AE194" s="503"/>
      <c r="AF194" s="503"/>
      <c r="AG194" s="503"/>
      <c r="AH194" s="514"/>
      <c r="AI194" s="503"/>
      <c r="AJ194" s="503"/>
      <c r="AK194" s="503"/>
      <c r="AL194" s="503"/>
    </row>
    <row r="195" spans="31:38" s="502" customFormat="1">
      <c r="AE195" s="503"/>
      <c r="AF195" s="503"/>
      <c r="AG195" s="503"/>
      <c r="AH195" s="514"/>
      <c r="AI195" s="503"/>
      <c r="AJ195" s="503"/>
      <c r="AK195" s="503"/>
      <c r="AL195" s="503"/>
    </row>
    <row r="196" spans="31:38" s="502" customFormat="1">
      <c r="AE196" s="503"/>
      <c r="AF196" s="503"/>
      <c r="AG196" s="503"/>
      <c r="AH196" s="514"/>
      <c r="AI196" s="503"/>
      <c r="AJ196" s="503"/>
      <c r="AK196" s="503"/>
      <c r="AL196" s="503"/>
    </row>
    <row r="197" spans="31:38" s="502" customFormat="1">
      <c r="AE197" s="503"/>
      <c r="AF197" s="503"/>
      <c r="AG197" s="503"/>
      <c r="AH197" s="514"/>
      <c r="AI197" s="503"/>
      <c r="AJ197" s="503"/>
      <c r="AK197" s="503"/>
      <c r="AL197" s="503"/>
    </row>
    <row r="198" spans="31:38" s="502" customFormat="1">
      <c r="AE198" s="503"/>
      <c r="AF198" s="503"/>
      <c r="AG198" s="503"/>
      <c r="AH198" s="514"/>
      <c r="AI198" s="503"/>
      <c r="AJ198" s="503"/>
      <c r="AK198" s="503"/>
      <c r="AL198" s="503"/>
    </row>
    <row r="199" spans="31:38" s="502" customFormat="1">
      <c r="AE199" s="503"/>
      <c r="AF199" s="503"/>
      <c r="AG199" s="503"/>
      <c r="AH199" s="514"/>
      <c r="AI199" s="503"/>
      <c r="AJ199" s="503"/>
      <c r="AK199" s="503"/>
      <c r="AL199" s="503"/>
    </row>
    <row r="200" spans="31:38" s="502" customFormat="1">
      <c r="AE200" s="503"/>
      <c r="AF200" s="503"/>
      <c r="AG200" s="503"/>
      <c r="AH200" s="514"/>
      <c r="AI200" s="503"/>
      <c r="AJ200" s="503"/>
      <c r="AK200" s="503"/>
      <c r="AL200" s="503"/>
    </row>
    <row r="201" spans="31:38" s="502" customFormat="1">
      <c r="AE201" s="503"/>
      <c r="AF201" s="503"/>
      <c r="AG201" s="503"/>
      <c r="AH201" s="514"/>
      <c r="AI201" s="503"/>
      <c r="AJ201" s="503"/>
      <c r="AK201" s="503"/>
      <c r="AL201" s="503"/>
    </row>
    <row r="202" spans="31:38" s="502" customFormat="1">
      <c r="AE202" s="503"/>
      <c r="AF202" s="503"/>
      <c r="AG202" s="503"/>
      <c r="AH202" s="514"/>
      <c r="AI202" s="503"/>
      <c r="AJ202" s="503"/>
      <c r="AK202" s="503"/>
      <c r="AL202" s="503"/>
    </row>
    <row r="203" spans="31:38" s="502" customFormat="1">
      <c r="AE203" s="503"/>
      <c r="AF203" s="503"/>
      <c r="AG203" s="503"/>
      <c r="AH203" s="514"/>
      <c r="AI203" s="503"/>
      <c r="AJ203" s="503"/>
      <c r="AK203" s="503"/>
      <c r="AL203" s="503"/>
    </row>
    <row r="204" spans="31:38" s="502" customFormat="1">
      <c r="AE204" s="503"/>
      <c r="AF204" s="503"/>
      <c r="AG204" s="503"/>
      <c r="AH204" s="514"/>
      <c r="AI204" s="503"/>
      <c r="AJ204" s="503"/>
      <c r="AK204" s="503"/>
      <c r="AL204" s="503"/>
    </row>
    <row r="205" spans="31:38" s="502" customFormat="1">
      <c r="AE205" s="503"/>
      <c r="AF205" s="503"/>
      <c r="AG205" s="503"/>
      <c r="AH205" s="514"/>
      <c r="AI205" s="503"/>
      <c r="AJ205" s="503"/>
      <c r="AK205" s="503"/>
      <c r="AL205" s="503"/>
    </row>
    <row r="206" spans="31:38" s="502" customFormat="1">
      <c r="AE206" s="503"/>
      <c r="AF206" s="503"/>
      <c r="AG206" s="503"/>
      <c r="AH206" s="514"/>
      <c r="AI206" s="503"/>
      <c r="AJ206" s="503"/>
      <c r="AK206" s="503"/>
      <c r="AL206" s="503"/>
    </row>
    <row r="207" spans="31:38" s="502" customFormat="1">
      <c r="AE207" s="503"/>
      <c r="AF207" s="503"/>
      <c r="AG207" s="503"/>
      <c r="AH207" s="514"/>
      <c r="AI207" s="503"/>
      <c r="AJ207" s="503"/>
      <c r="AK207" s="503"/>
      <c r="AL207" s="503"/>
    </row>
    <row r="208" spans="31:38" s="502" customFormat="1">
      <c r="AE208" s="503"/>
      <c r="AF208" s="503"/>
      <c r="AG208" s="503"/>
      <c r="AH208" s="514"/>
      <c r="AI208" s="503"/>
      <c r="AJ208" s="503"/>
      <c r="AK208" s="503"/>
      <c r="AL208" s="503"/>
    </row>
    <row r="209" spans="31:38" s="502" customFormat="1">
      <c r="AE209" s="503"/>
      <c r="AF209" s="503"/>
      <c r="AG209" s="503"/>
      <c r="AH209" s="514"/>
      <c r="AI209" s="503"/>
      <c r="AJ209" s="503"/>
      <c r="AK209" s="503"/>
      <c r="AL209" s="503"/>
    </row>
    <row r="210" spans="31:38" s="502" customFormat="1">
      <c r="AE210" s="503"/>
      <c r="AF210" s="503"/>
      <c r="AG210" s="503"/>
      <c r="AH210" s="514"/>
      <c r="AI210" s="503"/>
      <c r="AJ210" s="503"/>
      <c r="AK210" s="503"/>
      <c r="AL210" s="503"/>
    </row>
    <row r="211" spans="31:38" s="502" customFormat="1">
      <c r="AE211" s="503"/>
      <c r="AF211" s="503"/>
      <c r="AG211" s="503"/>
      <c r="AH211" s="514"/>
      <c r="AI211" s="503"/>
      <c r="AJ211" s="503"/>
      <c r="AK211" s="503"/>
      <c r="AL211" s="503"/>
    </row>
    <row r="212" spans="31:38" s="502" customFormat="1">
      <c r="AE212" s="503"/>
      <c r="AF212" s="503"/>
      <c r="AG212" s="503"/>
      <c r="AH212" s="514"/>
      <c r="AI212" s="503"/>
      <c r="AJ212" s="503"/>
      <c r="AK212" s="503"/>
      <c r="AL212" s="503"/>
    </row>
    <row r="213" spans="31:38" s="502" customFormat="1">
      <c r="AE213" s="503"/>
      <c r="AF213" s="503"/>
      <c r="AG213" s="503"/>
      <c r="AH213" s="514"/>
      <c r="AI213" s="503"/>
      <c r="AJ213" s="503"/>
      <c r="AK213" s="503"/>
      <c r="AL213" s="503"/>
    </row>
    <row r="214" spans="31:38" s="502" customFormat="1">
      <c r="AE214" s="503"/>
      <c r="AF214" s="503"/>
      <c r="AG214" s="503"/>
      <c r="AH214" s="514"/>
      <c r="AI214" s="503"/>
      <c r="AJ214" s="503"/>
      <c r="AK214" s="503"/>
      <c r="AL214" s="503"/>
    </row>
    <row r="215" spans="31:38" s="502" customFormat="1">
      <c r="AE215" s="503"/>
      <c r="AF215" s="503"/>
      <c r="AG215" s="503"/>
      <c r="AH215" s="514"/>
      <c r="AI215" s="503"/>
      <c r="AJ215" s="503"/>
      <c r="AK215" s="503"/>
      <c r="AL215" s="503"/>
    </row>
    <row r="216" spans="31:38" s="502" customFormat="1">
      <c r="AE216" s="503"/>
      <c r="AF216" s="503"/>
      <c r="AG216" s="503"/>
      <c r="AH216" s="514"/>
      <c r="AI216" s="503"/>
      <c r="AJ216" s="503"/>
      <c r="AK216" s="503"/>
      <c r="AL216" s="503"/>
    </row>
    <row r="217" spans="31:38" s="502" customFormat="1">
      <c r="AE217" s="503"/>
      <c r="AF217" s="503"/>
      <c r="AG217" s="503"/>
      <c r="AH217" s="514"/>
      <c r="AI217" s="503"/>
      <c r="AJ217" s="503"/>
      <c r="AK217" s="503"/>
      <c r="AL217" s="503"/>
    </row>
    <row r="218" spans="31:38" s="502" customFormat="1">
      <c r="AE218" s="503"/>
      <c r="AF218" s="503"/>
      <c r="AG218" s="503"/>
      <c r="AH218" s="514"/>
      <c r="AI218" s="503"/>
      <c r="AJ218" s="503"/>
      <c r="AK218" s="503"/>
      <c r="AL218" s="503"/>
    </row>
    <row r="219" spans="31:38" s="502" customFormat="1">
      <c r="AE219" s="503"/>
      <c r="AF219" s="503"/>
      <c r="AG219" s="503"/>
      <c r="AH219" s="514"/>
      <c r="AI219" s="503"/>
      <c r="AJ219" s="503"/>
      <c r="AK219" s="503"/>
      <c r="AL219" s="503"/>
    </row>
    <row r="220" spans="31:38" s="502" customFormat="1">
      <c r="AE220" s="503"/>
      <c r="AF220" s="503"/>
      <c r="AG220" s="503"/>
      <c r="AH220" s="514"/>
      <c r="AI220" s="503"/>
      <c r="AJ220" s="503"/>
      <c r="AK220" s="503"/>
      <c r="AL220" s="503"/>
    </row>
    <row r="221" spans="31:38" s="502" customFormat="1">
      <c r="AE221" s="503"/>
      <c r="AF221" s="503"/>
      <c r="AG221" s="503"/>
      <c r="AH221" s="514"/>
      <c r="AI221" s="503"/>
      <c r="AJ221" s="503"/>
      <c r="AK221" s="503"/>
      <c r="AL221" s="503"/>
    </row>
    <row r="222" spans="31:38" s="502" customFormat="1">
      <c r="AE222" s="503"/>
      <c r="AF222" s="503"/>
      <c r="AG222" s="503"/>
      <c r="AH222" s="514"/>
      <c r="AI222" s="503"/>
      <c r="AJ222" s="503"/>
      <c r="AK222" s="503"/>
      <c r="AL222" s="503"/>
    </row>
    <row r="223" spans="31:38" s="502" customFormat="1">
      <c r="AE223" s="503"/>
      <c r="AF223" s="503"/>
      <c r="AG223" s="503"/>
      <c r="AH223" s="514"/>
      <c r="AI223" s="503"/>
      <c r="AJ223" s="503"/>
      <c r="AK223" s="503"/>
      <c r="AL223" s="503"/>
    </row>
    <row r="224" spans="31:38" s="502" customFormat="1">
      <c r="AE224" s="503"/>
      <c r="AF224" s="503"/>
      <c r="AG224" s="503"/>
      <c r="AH224" s="514"/>
      <c r="AI224" s="503"/>
      <c r="AJ224" s="503"/>
      <c r="AK224" s="503"/>
      <c r="AL224" s="503"/>
    </row>
    <row r="225" spans="31:38" s="502" customFormat="1">
      <c r="AE225" s="503"/>
      <c r="AF225" s="503"/>
      <c r="AG225" s="503"/>
      <c r="AH225" s="514"/>
      <c r="AI225" s="503"/>
      <c r="AJ225" s="503"/>
      <c r="AK225" s="503"/>
      <c r="AL225" s="503"/>
    </row>
    <row r="226" spans="31:38" s="502" customFormat="1">
      <c r="AE226" s="503"/>
      <c r="AF226" s="503"/>
      <c r="AG226" s="503"/>
      <c r="AH226" s="514"/>
      <c r="AI226" s="503"/>
      <c r="AJ226" s="503"/>
      <c r="AK226" s="503"/>
      <c r="AL226" s="503"/>
    </row>
    <row r="227" spans="31:38" s="502" customFormat="1">
      <c r="AE227" s="503"/>
      <c r="AF227" s="503"/>
      <c r="AG227" s="503"/>
      <c r="AH227" s="514"/>
      <c r="AI227" s="503"/>
      <c r="AJ227" s="503"/>
      <c r="AK227" s="503"/>
      <c r="AL227" s="503"/>
    </row>
    <row r="228" spans="31:38" s="502" customFormat="1">
      <c r="AE228" s="503"/>
      <c r="AF228" s="503"/>
      <c r="AG228" s="503"/>
      <c r="AH228" s="514"/>
      <c r="AI228" s="503"/>
      <c r="AJ228" s="503"/>
      <c r="AK228" s="503"/>
      <c r="AL228" s="503"/>
    </row>
    <row r="229" spans="31:38" s="502" customFormat="1">
      <c r="AE229" s="503"/>
      <c r="AF229" s="503"/>
      <c r="AG229" s="503"/>
      <c r="AH229" s="514"/>
      <c r="AI229" s="503"/>
      <c r="AJ229" s="503"/>
      <c r="AK229" s="503"/>
      <c r="AL229" s="503"/>
    </row>
    <row r="230" spans="31:38" s="502" customFormat="1">
      <c r="AE230" s="503"/>
      <c r="AF230" s="503"/>
      <c r="AG230" s="503"/>
      <c r="AH230" s="514"/>
      <c r="AI230" s="503"/>
      <c r="AJ230" s="503"/>
      <c r="AK230" s="503"/>
      <c r="AL230" s="503"/>
    </row>
    <row r="231" spans="31:38" s="502" customFormat="1">
      <c r="AE231" s="503"/>
      <c r="AF231" s="503"/>
      <c r="AG231" s="503"/>
      <c r="AH231" s="514"/>
      <c r="AI231" s="503"/>
      <c r="AJ231" s="503"/>
      <c r="AK231" s="503"/>
      <c r="AL231" s="503"/>
    </row>
    <row r="232" spans="31:38" s="502" customFormat="1">
      <c r="AE232" s="503"/>
      <c r="AF232" s="503"/>
      <c r="AG232" s="503"/>
      <c r="AH232" s="514"/>
      <c r="AI232" s="503"/>
      <c r="AJ232" s="503"/>
      <c r="AK232" s="503"/>
      <c r="AL232" s="503"/>
    </row>
    <row r="233" spans="31:38" s="502" customFormat="1">
      <c r="AE233" s="503"/>
      <c r="AF233" s="503"/>
      <c r="AG233" s="503"/>
      <c r="AH233" s="514"/>
      <c r="AI233" s="503"/>
      <c r="AJ233" s="503"/>
      <c r="AK233" s="503"/>
      <c r="AL233" s="503"/>
    </row>
    <row r="234" spans="31:38" s="502" customFormat="1">
      <c r="AE234" s="503"/>
      <c r="AF234" s="503"/>
      <c r="AG234" s="503"/>
      <c r="AH234" s="514"/>
      <c r="AI234" s="503"/>
      <c r="AJ234" s="503"/>
      <c r="AK234" s="503"/>
      <c r="AL234" s="503"/>
    </row>
    <row r="235" spans="31:38" s="502" customFormat="1">
      <c r="AE235" s="503"/>
      <c r="AF235" s="503"/>
      <c r="AG235" s="503"/>
      <c r="AH235" s="514"/>
      <c r="AI235" s="503"/>
      <c r="AJ235" s="503"/>
      <c r="AK235" s="503"/>
      <c r="AL235" s="503"/>
    </row>
    <row r="236" spans="31:38" s="502" customFormat="1">
      <c r="AE236" s="503"/>
      <c r="AF236" s="503"/>
      <c r="AG236" s="503"/>
      <c r="AH236" s="514"/>
      <c r="AI236" s="503"/>
      <c r="AJ236" s="503"/>
      <c r="AK236" s="503"/>
      <c r="AL236" s="503"/>
    </row>
    <row r="237" spans="31:38" s="502" customFormat="1">
      <c r="AE237" s="503"/>
      <c r="AF237" s="503"/>
      <c r="AG237" s="503"/>
      <c r="AH237" s="514"/>
      <c r="AI237" s="503"/>
      <c r="AJ237" s="503"/>
      <c r="AK237" s="503"/>
      <c r="AL237" s="503"/>
    </row>
    <row r="238" spans="31:38" s="502" customFormat="1">
      <c r="AE238" s="503"/>
      <c r="AF238" s="503"/>
      <c r="AG238" s="503"/>
      <c r="AH238" s="514"/>
      <c r="AI238" s="503"/>
      <c r="AJ238" s="503"/>
      <c r="AK238" s="503"/>
      <c r="AL238" s="503"/>
    </row>
    <row r="239" spans="31:38" s="502" customFormat="1">
      <c r="AE239" s="503"/>
      <c r="AF239" s="503"/>
      <c r="AG239" s="503"/>
      <c r="AH239" s="514"/>
      <c r="AI239" s="503"/>
      <c r="AJ239" s="503"/>
      <c r="AK239" s="503"/>
      <c r="AL239" s="503"/>
    </row>
    <row r="240" spans="31:38" s="502" customFormat="1">
      <c r="AE240" s="503"/>
      <c r="AF240" s="503"/>
      <c r="AG240" s="503"/>
      <c r="AH240" s="514"/>
      <c r="AI240" s="503"/>
      <c r="AJ240" s="503"/>
      <c r="AK240" s="503"/>
      <c r="AL240" s="503"/>
    </row>
    <row r="241" spans="31:38" s="502" customFormat="1">
      <c r="AE241" s="503"/>
      <c r="AF241" s="503"/>
      <c r="AG241" s="503"/>
      <c r="AH241" s="514"/>
      <c r="AI241" s="503"/>
      <c r="AJ241" s="503"/>
      <c r="AK241" s="503"/>
      <c r="AL241" s="503"/>
    </row>
    <row r="242" spans="31:38" s="502" customFormat="1">
      <c r="AE242" s="503"/>
      <c r="AF242" s="503"/>
      <c r="AG242" s="503"/>
      <c r="AH242" s="514"/>
      <c r="AI242" s="503"/>
      <c r="AJ242" s="503"/>
      <c r="AK242" s="503"/>
      <c r="AL242" s="503"/>
    </row>
    <row r="243" spans="31:38" s="502" customFormat="1">
      <c r="AE243" s="503"/>
      <c r="AF243" s="503"/>
      <c r="AG243" s="503"/>
      <c r="AH243" s="514"/>
      <c r="AI243" s="503"/>
      <c r="AJ243" s="503"/>
      <c r="AK243" s="503"/>
      <c r="AL243" s="503"/>
    </row>
    <row r="244" spans="31:38" s="502" customFormat="1">
      <c r="AE244" s="503"/>
      <c r="AF244" s="503"/>
      <c r="AG244" s="503"/>
      <c r="AH244" s="514"/>
      <c r="AI244" s="503"/>
      <c r="AJ244" s="503"/>
      <c r="AK244" s="503"/>
      <c r="AL244" s="503"/>
    </row>
    <row r="245" spans="31:38" s="502" customFormat="1">
      <c r="AE245" s="503"/>
      <c r="AF245" s="503"/>
      <c r="AG245" s="503"/>
      <c r="AH245" s="514"/>
      <c r="AI245" s="503"/>
      <c r="AJ245" s="503"/>
      <c r="AK245" s="503"/>
      <c r="AL245" s="503"/>
    </row>
    <row r="246" spans="31:38" s="502" customFormat="1">
      <c r="AE246" s="503"/>
      <c r="AF246" s="503"/>
      <c r="AG246" s="503"/>
      <c r="AH246" s="514"/>
      <c r="AI246" s="503"/>
      <c r="AJ246" s="503"/>
      <c r="AK246" s="503"/>
      <c r="AL246" s="503"/>
    </row>
    <row r="247" spans="31:38" s="502" customFormat="1">
      <c r="AE247" s="503"/>
      <c r="AF247" s="503"/>
      <c r="AG247" s="503"/>
      <c r="AH247" s="514"/>
      <c r="AI247" s="503"/>
      <c r="AJ247" s="503"/>
      <c r="AK247" s="503"/>
      <c r="AL247" s="503"/>
    </row>
    <row r="248" spans="31:38" s="502" customFormat="1">
      <c r="AE248" s="503"/>
      <c r="AF248" s="503"/>
      <c r="AG248" s="503"/>
      <c r="AH248" s="514"/>
      <c r="AI248" s="503"/>
      <c r="AJ248" s="503"/>
      <c r="AK248" s="503"/>
      <c r="AL248" s="503"/>
    </row>
    <row r="249" spans="31:38" s="502" customFormat="1">
      <c r="AE249" s="503"/>
      <c r="AF249" s="503"/>
      <c r="AG249" s="503"/>
      <c r="AH249" s="514"/>
      <c r="AI249" s="503"/>
      <c r="AJ249" s="503"/>
      <c r="AK249" s="503"/>
      <c r="AL249" s="503"/>
    </row>
    <row r="250" spans="31:38" s="502" customFormat="1">
      <c r="AE250" s="503"/>
      <c r="AF250" s="503"/>
      <c r="AG250" s="503"/>
      <c r="AH250" s="514"/>
      <c r="AI250" s="503"/>
      <c r="AJ250" s="503"/>
      <c r="AK250" s="503"/>
      <c r="AL250" s="503"/>
    </row>
    <row r="251" spans="31:38" s="502" customFormat="1">
      <c r="AE251" s="503"/>
      <c r="AF251" s="503"/>
      <c r="AG251" s="503"/>
      <c r="AH251" s="514"/>
      <c r="AI251" s="503"/>
      <c r="AJ251" s="503"/>
      <c r="AK251" s="503"/>
      <c r="AL251" s="503"/>
    </row>
    <row r="252" spans="31:38" s="502" customFormat="1">
      <c r="AE252" s="503"/>
      <c r="AF252" s="503"/>
      <c r="AG252" s="503"/>
      <c r="AH252" s="514"/>
      <c r="AI252" s="503"/>
      <c r="AJ252" s="503"/>
      <c r="AK252" s="503"/>
      <c r="AL252" s="503"/>
    </row>
    <row r="253" spans="31:38" s="502" customFormat="1">
      <c r="AE253" s="503"/>
      <c r="AF253" s="503"/>
      <c r="AG253" s="503"/>
      <c r="AH253" s="514"/>
      <c r="AI253" s="503"/>
      <c r="AJ253" s="503"/>
      <c r="AK253" s="503"/>
      <c r="AL253" s="503"/>
    </row>
    <row r="254" spans="31:38" s="502" customFormat="1">
      <c r="AE254" s="503"/>
      <c r="AF254" s="503"/>
      <c r="AG254" s="503"/>
      <c r="AH254" s="514"/>
      <c r="AI254" s="503"/>
      <c r="AJ254" s="503"/>
      <c r="AK254" s="503"/>
      <c r="AL254" s="503"/>
    </row>
    <row r="255" spans="31:38" s="502" customFormat="1">
      <c r="AE255" s="503"/>
      <c r="AF255" s="503"/>
      <c r="AG255" s="503"/>
      <c r="AH255" s="514"/>
      <c r="AI255" s="503"/>
      <c r="AJ255" s="503"/>
      <c r="AK255" s="503"/>
      <c r="AL255" s="503"/>
    </row>
    <row r="256" spans="31:38" s="502" customFormat="1">
      <c r="AE256" s="503"/>
      <c r="AF256" s="503"/>
      <c r="AG256" s="503"/>
      <c r="AH256" s="514"/>
      <c r="AI256" s="503"/>
      <c r="AJ256" s="503"/>
      <c r="AK256" s="503"/>
      <c r="AL256" s="503"/>
    </row>
    <row r="257" spans="31:38" s="502" customFormat="1">
      <c r="AE257" s="503"/>
      <c r="AF257" s="503"/>
      <c r="AG257" s="503"/>
      <c r="AH257" s="514"/>
      <c r="AI257" s="503"/>
      <c r="AJ257" s="503"/>
      <c r="AK257" s="503"/>
      <c r="AL257" s="503"/>
    </row>
    <row r="258" spans="31:38" s="502" customFormat="1">
      <c r="AE258" s="503"/>
      <c r="AF258" s="503"/>
      <c r="AG258" s="503"/>
      <c r="AH258" s="514"/>
      <c r="AI258" s="503"/>
      <c r="AJ258" s="503"/>
      <c r="AK258" s="503"/>
      <c r="AL258" s="503"/>
    </row>
    <row r="259" spans="31:38" s="502" customFormat="1">
      <c r="AE259" s="503"/>
      <c r="AF259" s="503"/>
      <c r="AG259" s="503"/>
      <c r="AH259" s="514"/>
      <c r="AI259" s="503"/>
      <c r="AJ259" s="503"/>
      <c r="AK259" s="503"/>
      <c r="AL259" s="503"/>
    </row>
    <row r="260" spans="31:38" s="502" customFormat="1">
      <c r="AE260" s="503"/>
      <c r="AF260" s="503"/>
      <c r="AG260" s="503"/>
      <c r="AH260" s="514"/>
      <c r="AI260" s="503"/>
      <c r="AJ260" s="503"/>
      <c r="AK260" s="503"/>
      <c r="AL260" s="503"/>
    </row>
    <row r="261" spans="31:38" s="502" customFormat="1">
      <c r="AE261" s="503"/>
      <c r="AF261" s="503"/>
      <c r="AG261" s="503"/>
      <c r="AH261" s="514"/>
      <c r="AI261" s="503"/>
      <c r="AJ261" s="503"/>
      <c r="AK261" s="503"/>
      <c r="AL261" s="503"/>
    </row>
    <row r="262" spans="31:38" s="502" customFormat="1">
      <c r="AE262" s="503"/>
      <c r="AF262" s="503"/>
      <c r="AG262" s="503"/>
      <c r="AH262" s="514"/>
      <c r="AI262" s="503"/>
      <c r="AJ262" s="503"/>
      <c r="AK262" s="503"/>
      <c r="AL262" s="503"/>
    </row>
    <row r="263" spans="31:38" s="502" customFormat="1">
      <c r="AE263" s="503"/>
      <c r="AF263" s="503"/>
      <c r="AG263" s="503"/>
      <c r="AH263" s="514"/>
      <c r="AI263" s="503"/>
      <c r="AJ263" s="503"/>
      <c r="AK263" s="503"/>
      <c r="AL263" s="503"/>
    </row>
    <row r="264" spans="31:38" s="502" customFormat="1">
      <c r="AE264" s="503"/>
      <c r="AF264" s="503"/>
      <c r="AG264" s="503"/>
      <c r="AH264" s="514"/>
      <c r="AI264" s="503"/>
      <c r="AJ264" s="503"/>
      <c r="AK264" s="503"/>
      <c r="AL264" s="503"/>
    </row>
    <row r="265" spans="31:38" s="502" customFormat="1">
      <c r="AE265" s="503"/>
      <c r="AF265" s="503"/>
      <c r="AG265" s="503"/>
      <c r="AH265" s="514"/>
      <c r="AI265" s="503"/>
      <c r="AJ265" s="503"/>
      <c r="AK265" s="503"/>
      <c r="AL265" s="503"/>
    </row>
    <row r="266" spans="31:38" s="502" customFormat="1">
      <c r="AE266" s="503"/>
      <c r="AF266" s="503"/>
      <c r="AG266" s="503"/>
      <c r="AH266" s="514"/>
      <c r="AI266" s="503"/>
      <c r="AJ266" s="503"/>
      <c r="AK266" s="503"/>
      <c r="AL266" s="503"/>
    </row>
    <row r="267" spans="31:38" s="502" customFormat="1">
      <c r="AE267" s="503"/>
      <c r="AF267" s="503"/>
      <c r="AG267" s="503"/>
      <c r="AH267" s="514"/>
      <c r="AI267" s="503"/>
      <c r="AJ267" s="503"/>
      <c r="AK267" s="503"/>
      <c r="AL267" s="503"/>
    </row>
    <row r="268" spans="31:38" s="502" customFormat="1">
      <c r="AE268" s="503"/>
      <c r="AF268" s="503"/>
      <c r="AG268" s="503"/>
      <c r="AH268" s="514"/>
      <c r="AI268" s="503"/>
      <c r="AJ268" s="503"/>
      <c r="AK268" s="503"/>
      <c r="AL268" s="503"/>
    </row>
    <row r="269" spans="31:38" s="502" customFormat="1">
      <c r="AE269" s="503"/>
      <c r="AF269" s="503"/>
      <c r="AG269" s="503"/>
      <c r="AH269" s="514"/>
      <c r="AI269" s="503"/>
      <c r="AJ269" s="503"/>
      <c r="AK269" s="503"/>
      <c r="AL269" s="503"/>
    </row>
    <row r="270" spans="31:38" s="502" customFormat="1">
      <c r="AE270" s="503"/>
      <c r="AF270" s="503"/>
      <c r="AG270" s="503"/>
      <c r="AH270" s="514"/>
      <c r="AI270" s="503"/>
      <c r="AJ270" s="503"/>
      <c r="AK270" s="503"/>
      <c r="AL270" s="503"/>
    </row>
    <row r="271" spans="31:38" s="502" customFormat="1">
      <c r="AE271" s="503"/>
      <c r="AF271" s="503"/>
      <c r="AG271" s="503"/>
      <c r="AH271" s="514"/>
      <c r="AI271" s="503"/>
      <c r="AJ271" s="503"/>
      <c r="AK271" s="503"/>
      <c r="AL271" s="503"/>
    </row>
    <row r="272" spans="31:38" s="502" customFormat="1">
      <c r="AE272" s="503"/>
      <c r="AF272" s="503"/>
      <c r="AG272" s="503"/>
      <c r="AH272" s="514"/>
      <c r="AI272" s="503"/>
      <c r="AJ272" s="503"/>
      <c r="AK272" s="503"/>
      <c r="AL272" s="503"/>
    </row>
    <row r="273" spans="31:38" s="502" customFormat="1">
      <c r="AE273" s="503"/>
      <c r="AF273" s="503"/>
      <c r="AG273" s="503"/>
      <c r="AH273" s="514"/>
      <c r="AI273" s="503"/>
      <c r="AJ273" s="503"/>
      <c r="AK273" s="503"/>
      <c r="AL273" s="503"/>
    </row>
    <row r="274" spans="31:38" s="502" customFormat="1">
      <c r="AE274" s="503"/>
      <c r="AF274" s="503"/>
      <c r="AG274" s="503"/>
      <c r="AH274" s="514"/>
      <c r="AI274" s="503"/>
      <c r="AJ274" s="503"/>
      <c r="AK274" s="503"/>
      <c r="AL274" s="503"/>
    </row>
    <row r="275" spans="31:38" s="502" customFormat="1">
      <c r="AE275" s="503"/>
      <c r="AF275" s="503"/>
      <c r="AG275" s="503"/>
      <c r="AH275" s="514"/>
      <c r="AI275" s="503"/>
      <c r="AJ275" s="503"/>
      <c r="AK275" s="503"/>
      <c r="AL275" s="503"/>
    </row>
    <row r="276" spans="31:38" s="502" customFormat="1">
      <c r="AE276" s="503"/>
      <c r="AF276" s="503"/>
      <c r="AG276" s="503"/>
      <c r="AH276" s="514"/>
      <c r="AI276" s="503"/>
      <c r="AJ276" s="503"/>
      <c r="AK276" s="503"/>
      <c r="AL276" s="503"/>
    </row>
    <row r="277" spans="31:38" s="502" customFormat="1">
      <c r="AE277" s="503"/>
      <c r="AF277" s="503"/>
      <c r="AG277" s="503"/>
      <c r="AH277" s="514"/>
      <c r="AI277" s="503"/>
      <c r="AJ277" s="503"/>
      <c r="AK277" s="503"/>
      <c r="AL277" s="503"/>
    </row>
    <row r="278" spans="31:38" s="502" customFormat="1">
      <c r="AE278" s="503"/>
      <c r="AF278" s="503"/>
      <c r="AG278" s="503"/>
      <c r="AH278" s="514"/>
      <c r="AI278" s="503"/>
      <c r="AJ278" s="503"/>
      <c r="AK278" s="503"/>
      <c r="AL278" s="503"/>
    </row>
    <row r="279" spans="31:38" s="502" customFormat="1">
      <c r="AE279" s="503"/>
      <c r="AF279" s="503"/>
      <c r="AG279" s="503"/>
      <c r="AH279" s="514"/>
      <c r="AI279" s="503"/>
      <c r="AJ279" s="503"/>
      <c r="AK279" s="503"/>
      <c r="AL279" s="503"/>
    </row>
    <row r="280" spans="31:38" s="502" customFormat="1">
      <c r="AE280" s="503"/>
      <c r="AF280" s="503"/>
      <c r="AG280" s="503"/>
      <c r="AH280" s="514"/>
      <c r="AI280" s="503"/>
      <c r="AJ280" s="503"/>
      <c r="AK280" s="503"/>
      <c r="AL280" s="503"/>
    </row>
    <row r="281" spans="31:38" s="502" customFormat="1">
      <c r="AE281" s="503"/>
      <c r="AF281" s="503"/>
      <c r="AG281" s="503"/>
      <c r="AH281" s="514"/>
      <c r="AI281" s="503"/>
      <c r="AJ281" s="503"/>
      <c r="AK281" s="503"/>
      <c r="AL281" s="503"/>
    </row>
    <row r="282" spans="31:38" s="502" customFormat="1">
      <c r="AE282" s="503"/>
      <c r="AF282" s="503"/>
      <c r="AG282" s="503"/>
      <c r="AH282" s="514"/>
      <c r="AI282" s="503"/>
      <c r="AJ282" s="503"/>
      <c r="AK282" s="503"/>
      <c r="AL282" s="503"/>
    </row>
    <row r="283" spans="31:38" s="502" customFormat="1">
      <c r="AE283" s="503"/>
      <c r="AF283" s="503"/>
      <c r="AG283" s="503"/>
      <c r="AH283" s="514"/>
      <c r="AI283" s="503"/>
      <c r="AJ283" s="503"/>
      <c r="AK283" s="503"/>
      <c r="AL283" s="503"/>
    </row>
    <row r="284" spans="31:38" s="502" customFormat="1">
      <c r="AE284" s="503"/>
      <c r="AF284" s="503"/>
      <c r="AG284" s="503"/>
      <c r="AH284" s="514"/>
      <c r="AI284" s="503"/>
      <c r="AJ284" s="503"/>
      <c r="AK284" s="503"/>
      <c r="AL284" s="503"/>
    </row>
    <row r="285" spans="31:38" s="502" customFormat="1">
      <c r="AE285" s="503"/>
      <c r="AF285" s="503"/>
      <c r="AG285" s="503"/>
      <c r="AH285" s="514"/>
      <c r="AI285" s="503"/>
      <c r="AJ285" s="503"/>
      <c r="AK285" s="503"/>
      <c r="AL285" s="503"/>
    </row>
    <row r="286" spans="31:38" s="502" customFormat="1">
      <c r="AE286" s="503"/>
      <c r="AF286" s="503"/>
      <c r="AG286" s="503"/>
      <c r="AH286" s="514"/>
      <c r="AI286" s="503"/>
      <c r="AJ286" s="503"/>
      <c r="AK286" s="503"/>
      <c r="AL286" s="503"/>
    </row>
    <row r="287" spans="31:38" s="502" customFormat="1">
      <c r="AE287" s="503"/>
      <c r="AF287" s="503"/>
      <c r="AG287" s="503"/>
      <c r="AH287" s="514"/>
      <c r="AI287" s="503"/>
      <c r="AJ287" s="503"/>
      <c r="AK287" s="503"/>
      <c r="AL287" s="503"/>
    </row>
    <row r="288" spans="31:38" s="502" customFormat="1">
      <c r="AE288" s="503"/>
      <c r="AF288" s="503"/>
      <c r="AG288" s="503"/>
      <c r="AH288" s="514"/>
      <c r="AI288" s="503"/>
      <c r="AJ288" s="503"/>
      <c r="AK288" s="503"/>
      <c r="AL288" s="503"/>
    </row>
    <row r="289" spans="31:38" s="502" customFormat="1">
      <c r="AE289" s="503"/>
      <c r="AF289" s="503"/>
      <c r="AG289" s="503"/>
      <c r="AH289" s="514"/>
      <c r="AI289" s="503"/>
      <c r="AJ289" s="503"/>
      <c r="AK289" s="503"/>
      <c r="AL289" s="503"/>
    </row>
    <row r="290" spans="31:38" s="502" customFormat="1">
      <c r="AE290" s="503"/>
      <c r="AF290" s="503"/>
      <c r="AG290" s="503"/>
      <c r="AH290" s="514"/>
      <c r="AI290" s="503"/>
      <c r="AJ290" s="503"/>
      <c r="AK290" s="503"/>
      <c r="AL290" s="503"/>
    </row>
    <row r="291" spans="31:38" s="502" customFormat="1">
      <c r="AE291" s="503"/>
      <c r="AF291" s="503"/>
      <c r="AG291" s="503"/>
      <c r="AH291" s="514"/>
      <c r="AI291" s="503"/>
      <c r="AJ291" s="503"/>
      <c r="AK291" s="503"/>
      <c r="AL291" s="503"/>
    </row>
    <row r="292" spans="31:38" s="502" customFormat="1">
      <c r="AE292" s="503"/>
      <c r="AF292" s="503"/>
      <c r="AG292" s="503"/>
      <c r="AH292" s="514"/>
      <c r="AI292" s="503"/>
      <c r="AJ292" s="503"/>
      <c r="AK292" s="503"/>
      <c r="AL292" s="503"/>
    </row>
    <row r="293" spans="31:38" s="502" customFormat="1">
      <c r="AE293" s="503"/>
      <c r="AF293" s="503"/>
      <c r="AG293" s="503"/>
      <c r="AH293" s="514"/>
      <c r="AI293" s="503"/>
      <c r="AJ293" s="503"/>
      <c r="AK293" s="503"/>
      <c r="AL293" s="503"/>
    </row>
    <row r="294" spans="31:38" s="502" customFormat="1">
      <c r="AE294" s="503"/>
      <c r="AF294" s="503"/>
      <c r="AG294" s="503"/>
      <c r="AH294" s="514"/>
      <c r="AI294" s="503"/>
      <c r="AJ294" s="503"/>
      <c r="AK294" s="503"/>
      <c r="AL294" s="503"/>
    </row>
    <row r="295" spans="31:38" s="502" customFormat="1">
      <c r="AE295" s="503"/>
      <c r="AF295" s="503"/>
      <c r="AG295" s="503"/>
      <c r="AH295" s="514"/>
      <c r="AI295" s="503"/>
      <c r="AJ295" s="503"/>
      <c r="AK295" s="503"/>
      <c r="AL295" s="503"/>
    </row>
    <row r="296" spans="31:38" s="502" customFormat="1">
      <c r="AE296" s="503"/>
      <c r="AF296" s="503"/>
      <c r="AG296" s="503"/>
      <c r="AH296" s="514"/>
      <c r="AI296" s="503"/>
      <c r="AJ296" s="503"/>
      <c r="AK296" s="503"/>
      <c r="AL296" s="503"/>
    </row>
    <row r="297" spans="31:38" s="502" customFormat="1">
      <c r="AE297" s="503"/>
      <c r="AF297" s="503"/>
      <c r="AG297" s="503"/>
      <c r="AH297" s="514"/>
      <c r="AI297" s="503"/>
      <c r="AJ297" s="503"/>
      <c r="AK297" s="503"/>
      <c r="AL297" s="503"/>
    </row>
    <row r="298" spans="31:38" s="502" customFormat="1">
      <c r="AE298" s="503"/>
      <c r="AF298" s="503"/>
      <c r="AG298" s="503"/>
      <c r="AH298" s="514"/>
      <c r="AI298" s="503"/>
      <c r="AJ298" s="503"/>
      <c r="AK298" s="503"/>
      <c r="AL298" s="503"/>
    </row>
    <row r="299" spans="31:38" s="502" customFormat="1">
      <c r="AE299" s="503"/>
      <c r="AF299" s="503"/>
      <c r="AG299" s="503"/>
      <c r="AH299" s="514"/>
      <c r="AI299" s="503"/>
      <c r="AJ299" s="503"/>
      <c r="AK299" s="503"/>
      <c r="AL299" s="503"/>
    </row>
    <row r="300" spans="31:38" s="502" customFormat="1">
      <c r="AE300" s="503"/>
      <c r="AF300" s="503"/>
      <c r="AG300" s="503"/>
      <c r="AH300" s="514"/>
      <c r="AI300" s="503"/>
      <c r="AJ300" s="503"/>
      <c r="AK300" s="503"/>
      <c r="AL300" s="503"/>
    </row>
    <row r="301" spans="31:38" s="502" customFormat="1">
      <c r="AE301" s="503"/>
      <c r="AF301" s="503"/>
      <c r="AG301" s="503"/>
      <c r="AH301" s="514"/>
      <c r="AI301" s="503"/>
      <c r="AJ301" s="503"/>
      <c r="AK301" s="503"/>
      <c r="AL301" s="503"/>
    </row>
    <row r="302" spans="31:38" s="502" customFormat="1">
      <c r="AE302" s="503"/>
      <c r="AF302" s="503"/>
      <c r="AG302" s="503"/>
      <c r="AH302" s="514"/>
      <c r="AI302" s="503"/>
      <c r="AJ302" s="503"/>
      <c r="AK302" s="503"/>
      <c r="AL302" s="503"/>
    </row>
    <row r="303" spans="31:38" s="502" customFormat="1">
      <c r="AE303" s="503"/>
      <c r="AF303" s="503"/>
      <c r="AG303" s="503"/>
      <c r="AH303" s="514"/>
      <c r="AI303" s="503"/>
      <c r="AJ303" s="503"/>
      <c r="AK303" s="503"/>
      <c r="AL303" s="503"/>
    </row>
    <row r="304" spans="31:38" s="502" customFormat="1">
      <c r="AE304" s="503"/>
      <c r="AF304" s="503"/>
      <c r="AG304" s="503"/>
      <c r="AH304" s="514"/>
      <c r="AI304" s="503"/>
      <c r="AJ304" s="503"/>
      <c r="AK304" s="503"/>
      <c r="AL304" s="503"/>
    </row>
    <row r="305" spans="31:38" s="502" customFormat="1">
      <c r="AE305" s="503"/>
      <c r="AF305" s="503"/>
      <c r="AG305" s="503"/>
      <c r="AH305" s="514"/>
      <c r="AI305" s="503"/>
      <c r="AJ305" s="503"/>
      <c r="AK305" s="503"/>
      <c r="AL305" s="503"/>
    </row>
    <row r="306" spans="31:38" s="502" customFormat="1">
      <c r="AE306" s="503"/>
      <c r="AF306" s="503"/>
      <c r="AG306" s="503"/>
      <c r="AH306" s="514"/>
      <c r="AI306" s="503"/>
      <c r="AJ306" s="503"/>
      <c r="AK306" s="503"/>
      <c r="AL306" s="503"/>
    </row>
    <row r="307" spans="31:38" s="502" customFormat="1">
      <c r="AE307" s="503"/>
      <c r="AF307" s="503"/>
      <c r="AG307" s="503"/>
      <c r="AH307" s="514"/>
      <c r="AI307" s="503"/>
      <c r="AJ307" s="503"/>
      <c r="AK307" s="503"/>
      <c r="AL307" s="503"/>
    </row>
    <row r="308" spans="31:38" s="502" customFormat="1">
      <c r="AE308" s="503"/>
      <c r="AF308" s="503"/>
      <c r="AG308" s="503"/>
      <c r="AH308" s="514"/>
      <c r="AI308" s="503"/>
      <c r="AJ308" s="503"/>
      <c r="AK308" s="503"/>
      <c r="AL308" s="503"/>
    </row>
    <row r="309" spans="31:38" s="502" customFormat="1">
      <c r="AE309" s="503"/>
      <c r="AF309" s="503"/>
      <c r="AG309" s="503"/>
      <c r="AH309" s="514"/>
      <c r="AI309" s="503"/>
      <c r="AJ309" s="503"/>
      <c r="AK309" s="503"/>
      <c r="AL309" s="503"/>
    </row>
    <row r="310" spans="31:38" s="502" customFormat="1">
      <c r="AE310" s="503"/>
      <c r="AF310" s="503"/>
      <c r="AG310" s="503"/>
      <c r="AH310" s="514"/>
      <c r="AI310" s="503"/>
      <c r="AJ310" s="503"/>
      <c r="AK310" s="503"/>
      <c r="AL310" s="503"/>
    </row>
    <row r="311" spans="31:38" s="502" customFormat="1">
      <c r="AE311" s="503"/>
      <c r="AF311" s="503"/>
      <c r="AG311" s="503"/>
      <c r="AH311" s="514"/>
      <c r="AI311" s="503"/>
      <c r="AJ311" s="503"/>
      <c r="AK311" s="503"/>
      <c r="AL311" s="503"/>
    </row>
    <row r="312" spans="31:38" s="502" customFormat="1">
      <c r="AE312" s="503"/>
      <c r="AF312" s="503"/>
      <c r="AG312" s="503"/>
      <c r="AH312" s="514"/>
      <c r="AI312" s="503"/>
      <c r="AJ312" s="503"/>
      <c r="AK312" s="503"/>
      <c r="AL312" s="503"/>
    </row>
    <row r="313" spans="31:38" s="502" customFormat="1">
      <c r="AE313" s="503"/>
      <c r="AF313" s="503"/>
      <c r="AG313" s="503"/>
      <c r="AH313" s="514"/>
      <c r="AI313" s="503"/>
      <c r="AJ313" s="503"/>
      <c r="AK313" s="503"/>
      <c r="AL313" s="503"/>
    </row>
    <row r="314" spans="31:38" s="502" customFormat="1">
      <c r="AE314" s="503"/>
      <c r="AF314" s="503"/>
      <c r="AG314" s="503"/>
      <c r="AH314" s="514"/>
      <c r="AI314" s="503"/>
      <c r="AJ314" s="503"/>
      <c r="AK314" s="503"/>
      <c r="AL314" s="503"/>
    </row>
    <row r="315" spans="31:38" s="502" customFormat="1">
      <c r="AE315" s="503"/>
      <c r="AF315" s="503"/>
      <c r="AG315" s="503"/>
      <c r="AH315" s="514"/>
      <c r="AI315" s="503"/>
      <c r="AJ315" s="503"/>
      <c r="AK315" s="503"/>
      <c r="AL315" s="503"/>
    </row>
    <row r="316" spans="31:38" s="502" customFormat="1">
      <c r="AE316" s="503"/>
      <c r="AF316" s="503"/>
      <c r="AG316" s="503"/>
      <c r="AH316" s="514"/>
      <c r="AI316" s="503"/>
      <c r="AJ316" s="503"/>
      <c r="AK316" s="503"/>
      <c r="AL316" s="503"/>
    </row>
    <row r="317" spans="31:38" s="502" customFormat="1">
      <c r="AE317" s="503"/>
      <c r="AF317" s="503"/>
      <c r="AG317" s="503"/>
      <c r="AH317" s="514"/>
      <c r="AI317" s="503"/>
      <c r="AJ317" s="503"/>
      <c r="AK317" s="503"/>
      <c r="AL317" s="503"/>
    </row>
    <row r="318" spans="31:38" s="502" customFormat="1">
      <c r="AE318" s="503"/>
      <c r="AF318" s="503"/>
      <c r="AG318" s="503"/>
      <c r="AH318" s="514"/>
      <c r="AI318" s="503"/>
      <c r="AJ318" s="503"/>
      <c r="AK318" s="503"/>
      <c r="AL318" s="503"/>
    </row>
    <row r="319" spans="31:38" s="502" customFormat="1">
      <c r="AE319" s="503"/>
      <c r="AF319" s="503"/>
      <c r="AG319" s="503"/>
      <c r="AH319" s="514"/>
      <c r="AI319" s="503"/>
      <c r="AJ319" s="503"/>
      <c r="AK319" s="503"/>
      <c r="AL319" s="503"/>
    </row>
    <row r="320" spans="31:38" s="502" customFormat="1">
      <c r="AE320" s="503"/>
      <c r="AF320" s="503"/>
      <c r="AG320" s="503"/>
      <c r="AH320" s="514"/>
      <c r="AI320" s="503"/>
      <c r="AJ320" s="503"/>
      <c r="AK320" s="503"/>
      <c r="AL320" s="503"/>
    </row>
    <row r="321" spans="31:38" s="502" customFormat="1">
      <c r="AE321" s="503"/>
      <c r="AF321" s="503"/>
      <c r="AG321" s="503"/>
      <c r="AH321" s="514"/>
      <c r="AI321" s="503"/>
      <c r="AJ321" s="503"/>
      <c r="AK321" s="503"/>
      <c r="AL321" s="503"/>
    </row>
    <row r="322" spans="31:38" s="502" customFormat="1">
      <c r="AE322" s="503"/>
      <c r="AF322" s="503"/>
      <c r="AG322" s="503"/>
      <c r="AH322" s="514"/>
      <c r="AI322" s="503"/>
      <c r="AJ322" s="503"/>
      <c r="AK322" s="503"/>
      <c r="AL322" s="503"/>
    </row>
    <row r="323" spans="31:38" s="502" customFormat="1">
      <c r="AE323" s="503"/>
      <c r="AF323" s="503"/>
      <c r="AG323" s="503"/>
      <c r="AH323" s="514"/>
      <c r="AI323" s="503"/>
      <c r="AJ323" s="503"/>
      <c r="AK323" s="503"/>
      <c r="AL323" s="503"/>
    </row>
    <row r="324" spans="31:38" s="502" customFormat="1">
      <c r="AE324" s="503"/>
      <c r="AF324" s="503"/>
      <c r="AG324" s="503"/>
      <c r="AH324" s="514"/>
      <c r="AI324" s="503"/>
      <c r="AJ324" s="503"/>
      <c r="AK324" s="503"/>
      <c r="AL324" s="503"/>
    </row>
    <row r="325" spans="31:38" s="502" customFormat="1">
      <c r="AE325" s="503"/>
      <c r="AF325" s="503"/>
      <c r="AG325" s="503"/>
      <c r="AH325" s="514"/>
      <c r="AI325" s="503"/>
      <c r="AJ325" s="503"/>
      <c r="AK325" s="503"/>
      <c r="AL325" s="503"/>
    </row>
    <row r="326" spans="31:38" s="502" customFormat="1">
      <c r="AE326" s="503"/>
      <c r="AF326" s="503"/>
      <c r="AG326" s="503"/>
      <c r="AH326" s="514"/>
      <c r="AI326" s="503"/>
      <c r="AJ326" s="503"/>
      <c r="AK326" s="503"/>
      <c r="AL326" s="503"/>
    </row>
    <row r="327" spans="31:38" s="502" customFormat="1">
      <c r="AE327" s="503"/>
      <c r="AF327" s="503"/>
      <c r="AG327" s="503"/>
      <c r="AH327" s="514"/>
      <c r="AI327" s="503"/>
      <c r="AJ327" s="503"/>
      <c r="AK327" s="503"/>
      <c r="AL327" s="503"/>
    </row>
    <row r="328" spans="31:38" s="502" customFormat="1">
      <c r="AE328" s="503"/>
      <c r="AF328" s="503"/>
      <c r="AG328" s="503"/>
      <c r="AH328" s="514"/>
      <c r="AI328" s="503"/>
      <c r="AJ328" s="503"/>
      <c r="AK328" s="503"/>
      <c r="AL328" s="503"/>
    </row>
    <row r="329" spans="31:38" s="502" customFormat="1">
      <c r="AE329" s="503"/>
      <c r="AF329" s="503"/>
      <c r="AG329" s="503"/>
      <c r="AH329" s="514"/>
      <c r="AI329" s="503"/>
      <c r="AJ329" s="503"/>
      <c r="AK329" s="503"/>
      <c r="AL329" s="503"/>
    </row>
    <row r="330" spans="31:38" s="502" customFormat="1">
      <c r="AE330" s="503"/>
      <c r="AF330" s="503"/>
      <c r="AG330" s="503"/>
      <c r="AH330" s="514"/>
      <c r="AI330" s="503"/>
      <c r="AJ330" s="503"/>
      <c r="AK330" s="503"/>
      <c r="AL330" s="503"/>
    </row>
    <row r="331" spans="31:38" s="502" customFormat="1">
      <c r="AE331" s="503"/>
      <c r="AF331" s="503"/>
      <c r="AG331" s="503"/>
      <c r="AH331" s="514"/>
      <c r="AI331" s="503"/>
      <c r="AJ331" s="503"/>
      <c r="AK331" s="503"/>
      <c r="AL331" s="503"/>
    </row>
    <row r="332" spans="31:38" s="502" customFormat="1">
      <c r="AE332" s="503"/>
      <c r="AF332" s="503"/>
      <c r="AG332" s="503"/>
      <c r="AH332" s="514"/>
      <c r="AI332" s="503"/>
      <c r="AJ332" s="503"/>
      <c r="AK332" s="503"/>
      <c r="AL332" s="503"/>
    </row>
    <row r="333" spans="31:38" s="502" customFormat="1">
      <c r="AE333" s="503"/>
      <c r="AF333" s="503"/>
      <c r="AG333" s="503"/>
      <c r="AH333" s="514"/>
      <c r="AI333" s="503"/>
      <c r="AJ333" s="503"/>
      <c r="AK333" s="503"/>
      <c r="AL333" s="503"/>
    </row>
    <row r="334" spans="31:38" s="502" customFormat="1">
      <c r="AE334" s="503"/>
      <c r="AF334" s="503"/>
      <c r="AG334" s="503"/>
      <c r="AH334" s="514"/>
      <c r="AI334" s="503"/>
      <c r="AJ334" s="503"/>
      <c r="AK334" s="503"/>
      <c r="AL334" s="503"/>
    </row>
    <row r="335" spans="31:38" s="502" customFormat="1">
      <c r="AE335" s="503"/>
      <c r="AF335" s="503"/>
      <c r="AG335" s="503"/>
      <c r="AH335" s="514"/>
      <c r="AI335" s="503"/>
      <c r="AJ335" s="503"/>
      <c r="AK335" s="503"/>
      <c r="AL335" s="503"/>
    </row>
    <row r="336" spans="31:38" s="502" customFormat="1">
      <c r="AE336" s="503"/>
      <c r="AF336" s="503"/>
      <c r="AG336" s="503"/>
      <c r="AH336" s="514"/>
      <c r="AI336" s="503"/>
      <c r="AJ336" s="503"/>
      <c r="AK336" s="503"/>
      <c r="AL336" s="503"/>
    </row>
    <row r="337" spans="31:38" s="502" customFormat="1">
      <c r="AE337" s="503"/>
      <c r="AF337" s="503"/>
      <c r="AG337" s="503"/>
      <c r="AH337" s="514"/>
      <c r="AI337" s="503"/>
      <c r="AJ337" s="503"/>
      <c r="AK337" s="503"/>
      <c r="AL337" s="503"/>
    </row>
    <row r="338" spans="31:38" s="502" customFormat="1">
      <c r="AE338" s="503"/>
      <c r="AF338" s="503"/>
      <c r="AG338" s="503"/>
      <c r="AH338" s="514"/>
      <c r="AI338" s="503"/>
      <c r="AJ338" s="503"/>
      <c r="AK338" s="503"/>
      <c r="AL338" s="503"/>
    </row>
    <row r="339" spans="31:38" s="502" customFormat="1">
      <c r="AE339" s="503"/>
      <c r="AF339" s="503"/>
      <c r="AG339" s="503"/>
      <c r="AH339" s="514"/>
      <c r="AI339" s="503"/>
      <c r="AJ339" s="503"/>
      <c r="AK339" s="503"/>
      <c r="AL339" s="503"/>
    </row>
    <row r="340" spans="31:38" s="502" customFormat="1">
      <c r="AE340" s="503"/>
      <c r="AF340" s="503"/>
      <c r="AG340" s="503"/>
      <c r="AH340" s="514"/>
      <c r="AI340" s="503"/>
      <c r="AJ340" s="503"/>
      <c r="AK340" s="503"/>
      <c r="AL340" s="503"/>
    </row>
    <row r="341" spans="31:38" s="502" customFormat="1">
      <c r="AE341" s="503"/>
      <c r="AF341" s="503"/>
      <c r="AG341" s="503"/>
      <c r="AH341" s="514"/>
      <c r="AI341" s="503"/>
      <c r="AJ341" s="503"/>
      <c r="AK341" s="503"/>
      <c r="AL341" s="503"/>
    </row>
    <row r="342" spans="31:38" s="502" customFormat="1">
      <c r="AE342" s="503"/>
      <c r="AF342" s="503"/>
      <c r="AG342" s="503"/>
      <c r="AH342" s="514"/>
      <c r="AI342" s="503"/>
      <c r="AJ342" s="503"/>
      <c r="AK342" s="503"/>
      <c r="AL342" s="503"/>
    </row>
    <row r="343" spans="31:38" s="502" customFormat="1">
      <c r="AE343" s="503"/>
      <c r="AF343" s="503"/>
      <c r="AG343" s="503"/>
      <c r="AH343" s="514"/>
      <c r="AI343" s="503"/>
      <c r="AJ343" s="503"/>
      <c r="AK343" s="503"/>
      <c r="AL343" s="503"/>
    </row>
    <row r="344" spans="31:38" s="502" customFormat="1">
      <c r="AE344" s="503"/>
      <c r="AF344" s="503"/>
      <c r="AG344" s="503"/>
      <c r="AH344" s="514"/>
      <c r="AI344" s="503"/>
      <c r="AJ344" s="503"/>
      <c r="AK344" s="503"/>
      <c r="AL344" s="503"/>
    </row>
    <row r="345" spans="31:38" s="502" customFormat="1">
      <c r="AE345" s="503"/>
      <c r="AF345" s="503"/>
      <c r="AG345" s="503"/>
      <c r="AH345" s="514"/>
      <c r="AI345" s="503"/>
      <c r="AJ345" s="503"/>
      <c r="AK345" s="503"/>
      <c r="AL345" s="503"/>
    </row>
    <row r="346" spans="31:38" s="502" customFormat="1">
      <c r="AE346" s="503"/>
      <c r="AF346" s="503"/>
      <c r="AG346" s="503"/>
      <c r="AH346" s="514"/>
      <c r="AI346" s="503"/>
      <c r="AJ346" s="503"/>
      <c r="AK346" s="503"/>
      <c r="AL346" s="503"/>
    </row>
    <row r="347" spans="31:38" s="502" customFormat="1">
      <c r="AE347" s="503"/>
      <c r="AF347" s="503"/>
      <c r="AG347" s="503"/>
      <c r="AH347" s="514"/>
      <c r="AI347" s="503"/>
      <c r="AJ347" s="503"/>
      <c r="AK347" s="503"/>
      <c r="AL347" s="503"/>
    </row>
    <row r="348" spans="31:38" s="502" customFormat="1">
      <c r="AE348" s="503"/>
      <c r="AF348" s="503"/>
      <c r="AG348" s="503"/>
      <c r="AH348" s="514"/>
      <c r="AI348" s="503"/>
      <c r="AJ348" s="503"/>
      <c r="AK348" s="503"/>
      <c r="AL348" s="503"/>
    </row>
    <row r="349" spans="31:38" s="502" customFormat="1">
      <c r="AE349" s="503"/>
      <c r="AF349" s="503"/>
      <c r="AG349" s="503"/>
      <c r="AH349" s="514"/>
      <c r="AI349" s="503"/>
      <c r="AJ349" s="503"/>
      <c r="AK349" s="503"/>
      <c r="AL349" s="503"/>
    </row>
    <row r="350" spans="31:38" s="502" customFormat="1">
      <c r="AE350" s="503"/>
      <c r="AF350" s="503"/>
      <c r="AG350" s="503"/>
      <c r="AH350" s="514"/>
      <c r="AI350" s="503"/>
      <c r="AJ350" s="503"/>
      <c r="AK350" s="503"/>
      <c r="AL350" s="503"/>
    </row>
    <row r="351" spans="31:38" s="502" customFormat="1">
      <c r="AE351" s="503"/>
      <c r="AF351" s="503"/>
      <c r="AG351" s="503"/>
      <c r="AH351" s="514"/>
      <c r="AI351" s="503"/>
      <c r="AJ351" s="503"/>
      <c r="AK351" s="503"/>
      <c r="AL351" s="503"/>
    </row>
    <row r="352" spans="31:38" s="502" customFormat="1">
      <c r="AE352" s="503"/>
      <c r="AF352" s="503"/>
      <c r="AG352" s="503"/>
      <c r="AH352" s="514"/>
      <c r="AI352" s="503"/>
      <c r="AJ352" s="503"/>
      <c r="AK352" s="503"/>
      <c r="AL352" s="503"/>
    </row>
    <row r="353" spans="31:38" s="502" customFormat="1">
      <c r="AE353" s="503"/>
      <c r="AF353" s="503"/>
      <c r="AG353" s="503"/>
      <c r="AH353" s="514"/>
      <c r="AI353" s="503"/>
      <c r="AJ353" s="503"/>
      <c r="AK353" s="503"/>
      <c r="AL353" s="503"/>
    </row>
    <row r="354" spans="31:38" s="502" customFormat="1">
      <c r="AE354" s="503"/>
      <c r="AF354" s="503"/>
      <c r="AG354" s="503"/>
      <c r="AH354" s="514"/>
      <c r="AI354" s="503"/>
      <c r="AJ354" s="503"/>
      <c r="AK354" s="503"/>
      <c r="AL354" s="503"/>
    </row>
    <row r="355" spans="31:38" s="502" customFormat="1">
      <c r="AE355" s="503"/>
      <c r="AF355" s="503"/>
      <c r="AG355" s="503"/>
      <c r="AH355" s="514"/>
      <c r="AI355" s="503"/>
      <c r="AJ355" s="503"/>
      <c r="AK355" s="503"/>
      <c r="AL355" s="503"/>
    </row>
    <row r="356" spans="31:38" s="502" customFormat="1">
      <c r="AE356" s="503"/>
      <c r="AF356" s="503"/>
      <c r="AG356" s="503"/>
      <c r="AH356" s="514"/>
      <c r="AI356" s="503"/>
      <c r="AJ356" s="503"/>
      <c r="AK356" s="503"/>
      <c r="AL356" s="503"/>
    </row>
    <row r="357" spans="31:38" s="502" customFormat="1">
      <c r="AE357" s="503"/>
      <c r="AF357" s="503"/>
      <c r="AG357" s="503"/>
      <c r="AH357" s="514"/>
      <c r="AI357" s="503"/>
      <c r="AJ357" s="503"/>
      <c r="AK357" s="503"/>
      <c r="AL357" s="503"/>
    </row>
    <row r="358" spans="31:38" s="502" customFormat="1">
      <c r="AE358" s="503"/>
      <c r="AF358" s="503"/>
      <c r="AG358" s="503"/>
      <c r="AH358" s="514"/>
      <c r="AI358" s="503"/>
      <c r="AJ358" s="503"/>
      <c r="AK358" s="503"/>
      <c r="AL358" s="503"/>
    </row>
    <row r="359" spans="31:38" s="502" customFormat="1">
      <c r="AE359" s="503"/>
      <c r="AF359" s="503"/>
      <c r="AG359" s="503"/>
      <c r="AH359" s="514"/>
      <c r="AI359" s="503"/>
      <c r="AJ359" s="503"/>
      <c r="AK359" s="503"/>
      <c r="AL359" s="503"/>
    </row>
    <row r="360" spans="31:38" s="502" customFormat="1">
      <c r="AE360" s="503"/>
      <c r="AF360" s="503"/>
      <c r="AG360" s="503"/>
      <c r="AH360" s="514"/>
      <c r="AI360" s="503"/>
      <c r="AJ360" s="503"/>
      <c r="AK360" s="503"/>
      <c r="AL360" s="503"/>
    </row>
    <row r="361" spans="31:38" s="502" customFormat="1">
      <c r="AE361" s="503"/>
      <c r="AF361" s="503"/>
      <c r="AG361" s="503"/>
      <c r="AH361" s="514"/>
      <c r="AI361" s="503"/>
      <c r="AJ361" s="503"/>
      <c r="AK361" s="503"/>
      <c r="AL361" s="503"/>
    </row>
    <row r="362" spans="31:38" s="502" customFormat="1">
      <c r="AE362" s="503"/>
      <c r="AF362" s="503"/>
      <c r="AG362" s="503"/>
      <c r="AH362" s="514"/>
      <c r="AI362" s="503"/>
      <c r="AJ362" s="503"/>
      <c r="AK362" s="503"/>
      <c r="AL362" s="503"/>
    </row>
    <row r="363" spans="31:38" s="502" customFormat="1">
      <c r="AE363" s="503"/>
      <c r="AF363" s="503"/>
      <c r="AG363" s="503"/>
      <c r="AH363" s="514"/>
      <c r="AI363" s="503"/>
      <c r="AJ363" s="503"/>
      <c r="AK363" s="503"/>
      <c r="AL363" s="503"/>
    </row>
    <row r="364" spans="31:38" s="502" customFormat="1">
      <c r="AE364" s="503"/>
      <c r="AF364" s="503"/>
      <c r="AG364" s="503"/>
      <c r="AH364" s="514"/>
      <c r="AI364" s="503"/>
      <c r="AJ364" s="503"/>
      <c r="AK364" s="503"/>
      <c r="AL364" s="503"/>
    </row>
    <row r="365" spans="31:38" s="502" customFormat="1">
      <c r="AE365" s="503"/>
      <c r="AF365" s="503"/>
      <c r="AG365" s="503"/>
      <c r="AH365" s="514"/>
      <c r="AI365" s="503"/>
      <c r="AJ365" s="503"/>
      <c r="AK365" s="503"/>
      <c r="AL365" s="503"/>
    </row>
    <row r="366" spans="31:38" s="502" customFormat="1">
      <c r="AE366" s="503"/>
      <c r="AF366" s="503"/>
      <c r="AG366" s="503"/>
      <c r="AH366" s="514"/>
      <c r="AI366" s="503"/>
      <c r="AJ366" s="503"/>
      <c r="AK366" s="503"/>
      <c r="AL366" s="503"/>
    </row>
    <row r="367" spans="31:38" s="502" customFormat="1">
      <c r="AE367" s="503"/>
      <c r="AF367" s="503"/>
      <c r="AG367" s="503"/>
      <c r="AH367" s="514"/>
      <c r="AI367" s="503"/>
      <c r="AJ367" s="503"/>
      <c r="AK367" s="503"/>
      <c r="AL367" s="503"/>
    </row>
    <row r="368" spans="31:38" s="502" customFormat="1">
      <c r="AE368" s="503"/>
      <c r="AF368" s="503"/>
      <c r="AG368" s="503"/>
      <c r="AH368" s="514"/>
      <c r="AI368" s="503"/>
      <c r="AJ368" s="503"/>
      <c r="AK368" s="503"/>
      <c r="AL368" s="503"/>
    </row>
    <row r="369" spans="31:38" s="502" customFormat="1">
      <c r="AE369" s="503"/>
      <c r="AF369" s="503"/>
      <c r="AG369" s="503"/>
      <c r="AH369" s="514"/>
      <c r="AI369" s="503"/>
      <c r="AJ369" s="503"/>
      <c r="AK369" s="503"/>
      <c r="AL369" s="503"/>
    </row>
    <row r="370" spans="31:38" s="502" customFormat="1">
      <c r="AE370" s="503"/>
      <c r="AF370" s="503"/>
      <c r="AG370" s="503"/>
      <c r="AH370" s="514"/>
      <c r="AI370" s="503"/>
      <c r="AJ370" s="503"/>
      <c r="AK370" s="503"/>
      <c r="AL370" s="503"/>
    </row>
    <row r="371" spans="31:38" s="502" customFormat="1">
      <c r="AE371" s="503"/>
      <c r="AF371" s="503"/>
      <c r="AG371" s="503"/>
      <c r="AH371" s="514"/>
      <c r="AI371" s="503"/>
      <c r="AJ371" s="503"/>
      <c r="AK371" s="503"/>
      <c r="AL371" s="503"/>
    </row>
    <row r="372" spans="31:38" s="502" customFormat="1">
      <c r="AE372" s="503"/>
      <c r="AF372" s="503"/>
      <c r="AG372" s="503"/>
      <c r="AH372" s="514"/>
      <c r="AI372" s="503"/>
      <c r="AJ372" s="503"/>
      <c r="AK372" s="503"/>
      <c r="AL372" s="503"/>
    </row>
    <row r="373" spans="31:38" s="502" customFormat="1">
      <c r="AE373" s="503"/>
      <c r="AF373" s="503"/>
      <c r="AG373" s="503"/>
      <c r="AH373" s="514"/>
      <c r="AI373" s="503"/>
      <c r="AJ373" s="503"/>
      <c r="AK373" s="503"/>
      <c r="AL373" s="503"/>
    </row>
    <row r="374" spans="31:38" s="502" customFormat="1">
      <c r="AE374" s="503"/>
      <c r="AF374" s="503"/>
      <c r="AG374" s="503"/>
      <c r="AH374" s="514"/>
      <c r="AI374" s="503"/>
      <c r="AJ374" s="503"/>
      <c r="AK374" s="503"/>
      <c r="AL374" s="503"/>
    </row>
    <row r="375" spans="31:38" s="502" customFormat="1">
      <c r="AE375" s="503"/>
      <c r="AF375" s="503"/>
      <c r="AG375" s="503"/>
      <c r="AH375" s="514"/>
      <c r="AI375" s="503"/>
      <c r="AJ375" s="503"/>
      <c r="AK375" s="503"/>
      <c r="AL375" s="503"/>
    </row>
    <row r="376" spans="31:38" s="502" customFormat="1">
      <c r="AE376" s="503"/>
      <c r="AF376" s="503"/>
      <c r="AG376" s="503"/>
      <c r="AH376" s="514"/>
      <c r="AI376" s="503"/>
      <c r="AJ376" s="503"/>
      <c r="AK376" s="503"/>
      <c r="AL376" s="503"/>
    </row>
    <row r="377" spans="31:38" s="502" customFormat="1">
      <c r="AE377" s="503"/>
      <c r="AF377" s="503"/>
      <c r="AG377" s="503"/>
      <c r="AH377" s="514"/>
      <c r="AI377" s="503"/>
      <c r="AJ377" s="503"/>
      <c r="AK377" s="503"/>
      <c r="AL377" s="503"/>
    </row>
    <row r="378" spans="31:38" s="502" customFormat="1">
      <c r="AE378" s="503"/>
      <c r="AF378" s="503"/>
      <c r="AG378" s="503"/>
      <c r="AH378" s="514"/>
      <c r="AI378" s="503"/>
      <c r="AJ378" s="503"/>
      <c r="AK378" s="503"/>
      <c r="AL378" s="503"/>
    </row>
    <row r="379" spans="31:38" s="502" customFormat="1">
      <c r="AE379" s="503"/>
      <c r="AF379" s="503"/>
      <c r="AG379" s="503"/>
      <c r="AH379" s="514"/>
      <c r="AI379" s="503"/>
      <c r="AJ379" s="503"/>
      <c r="AK379" s="503"/>
      <c r="AL379" s="503"/>
    </row>
    <row r="380" spans="31:38" s="502" customFormat="1">
      <c r="AE380" s="503"/>
      <c r="AF380" s="503"/>
      <c r="AG380" s="503"/>
      <c r="AH380" s="514"/>
      <c r="AI380" s="503"/>
      <c r="AJ380" s="503"/>
      <c r="AK380" s="503"/>
      <c r="AL380" s="503"/>
    </row>
    <row r="381" spans="31:38" s="502" customFormat="1">
      <c r="AE381" s="503"/>
      <c r="AF381" s="503"/>
      <c r="AG381" s="503"/>
      <c r="AH381" s="514"/>
      <c r="AI381" s="503"/>
      <c r="AJ381" s="503"/>
      <c r="AK381" s="503"/>
      <c r="AL381" s="503"/>
    </row>
    <row r="382" spans="31:38" s="502" customFormat="1">
      <c r="AE382" s="503"/>
      <c r="AF382" s="503"/>
      <c r="AG382" s="503"/>
      <c r="AH382" s="514"/>
      <c r="AI382" s="503"/>
      <c r="AJ382" s="503"/>
      <c r="AK382" s="503"/>
      <c r="AL382" s="503"/>
    </row>
    <row r="383" spans="31:38" s="502" customFormat="1">
      <c r="AE383" s="503"/>
      <c r="AF383" s="503"/>
      <c r="AG383" s="503"/>
      <c r="AH383" s="514"/>
      <c r="AI383" s="503"/>
      <c r="AJ383" s="503"/>
      <c r="AK383" s="503"/>
      <c r="AL383" s="503"/>
    </row>
    <row r="384" spans="31:38" s="502" customFormat="1">
      <c r="AE384" s="503"/>
      <c r="AF384" s="503"/>
      <c r="AG384" s="503"/>
      <c r="AH384" s="514"/>
      <c r="AI384" s="503"/>
      <c r="AJ384" s="503"/>
      <c r="AK384" s="503"/>
      <c r="AL384" s="503"/>
    </row>
    <row r="385" spans="31:38" s="502" customFormat="1">
      <c r="AE385" s="503"/>
      <c r="AF385" s="503"/>
      <c r="AG385" s="503"/>
      <c r="AH385" s="514"/>
      <c r="AI385" s="503"/>
      <c r="AJ385" s="503"/>
      <c r="AK385" s="503"/>
      <c r="AL385" s="503"/>
    </row>
    <row r="386" spans="31:38" s="502" customFormat="1">
      <c r="AE386" s="503"/>
      <c r="AF386" s="503"/>
      <c r="AG386" s="503"/>
      <c r="AH386" s="514"/>
      <c r="AI386" s="503"/>
      <c r="AJ386" s="503"/>
      <c r="AK386" s="503"/>
      <c r="AL386" s="503"/>
    </row>
    <row r="387" spans="31:38" s="502" customFormat="1">
      <c r="AE387" s="503"/>
      <c r="AF387" s="503"/>
      <c r="AG387" s="503"/>
      <c r="AH387" s="514"/>
      <c r="AI387" s="503"/>
      <c r="AJ387" s="503"/>
      <c r="AK387" s="503"/>
      <c r="AL387" s="503"/>
    </row>
    <row r="388" spans="31:38" s="502" customFormat="1">
      <c r="AE388" s="503"/>
      <c r="AF388" s="503"/>
      <c r="AG388" s="503"/>
      <c r="AH388" s="514"/>
      <c r="AI388" s="503"/>
      <c r="AJ388" s="503"/>
      <c r="AK388" s="503"/>
      <c r="AL388" s="503"/>
    </row>
    <row r="389" spans="31:38" s="502" customFormat="1">
      <c r="AE389" s="503"/>
      <c r="AF389" s="503"/>
      <c r="AG389" s="503"/>
      <c r="AH389" s="514"/>
      <c r="AI389" s="503"/>
      <c r="AJ389" s="503"/>
      <c r="AK389" s="503"/>
      <c r="AL389" s="503"/>
    </row>
    <row r="390" spans="31:38" s="502" customFormat="1">
      <c r="AE390" s="503"/>
      <c r="AF390" s="503"/>
      <c r="AG390" s="503"/>
      <c r="AH390" s="514"/>
      <c r="AI390" s="503"/>
      <c r="AJ390" s="503"/>
      <c r="AK390" s="503"/>
      <c r="AL390" s="503"/>
    </row>
    <row r="391" spans="31:38" s="502" customFormat="1">
      <c r="AE391" s="503"/>
      <c r="AF391" s="503"/>
      <c r="AG391" s="503"/>
      <c r="AH391" s="514"/>
      <c r="AI391" s="503"/>
      <c r="AJ391" s="503"/>
      <c r="AK391" s="503"/>
      <c r="AL391" s="503"/>
    </row>
    <row r="392" spans="31:38" s="502" customFormat="1">
      <c r="AE392" s="503"/>
      <c r="AF392" s="503"/>
      <c r="AG392" s="503"/>
      <c r="AH392" s="514"/>
      <c r="AI392" s="503"/>
      <c r="AJ392" s="503"/>
      <c r="AK392" s="503"/>
      <c r="AL392" s="503"/>
    </row>
    <row r="393" spans="31:38" s="502" customFormat="1">
      <c r="AE393" s="503"/>
      <c r="AF393" s="503"/>
      <c r="AG393" s="503"/>
      <c r="AH393" s="514"/>
      <c r="AI393" s="503"/>
      <c r="AJ393" s="503"/>
      <c r="AK393" s="503"/>
      <c r="AL393" s="503"/>
    </row>
    <row r="394" spans="31:38" s="502" customFormat="1">
      <c r="AE394" s="503"/>
      <c r="AF394" s="503"/>
      <c r="AG394" s="503"/>
      <c r="AH394" s="514"/>
      <c r="AI394" s="503"/>
      <c r="AJ394" s="503"/>
      <c r="AK394" s="503"/>
      <c r="AL394" s="503"/>
    </row>
    <row r="395" spans="31:38" s="502" customFormat="1">
      <c r="AE395" s="503"/>
      <c r="AF395" s="503"/>
      <c r="AG395" s="503"/>
      <c r="AH395" s="514"/>
      <c r="AI395" s="503"/>
      <c r="AJ395" s="503"/>
      <c r="AK395" s="503"/>
      <c r="AL395" s="503"/>
    </row>
    <row r="396" spans="31:38" s="502" customFormat="1">
      <c r="AE396" s="503"/>
      <c r="AF396" s="503"/>
      <c r="AG396" s="503"/>
      <c r="AH396" s="514"/>
      <c r="AI396" s="503"/>
      <c r="AJ396" s="503"/>
      <c r="AK396" s="503"/>
      <c r="AL396" s="503"/>
    </row>
    <row r="397" spans="31:38" s="502" customFormat="1">
      <c r="AE397" s="503"/>
      <c r="AF397" s="503"/>
      <c r="AG397" s="503"/>
      <c r="AH397" s="514"/>
      <c r="AI397" s="503"/>
      <c r="AJ397" s="503"/>
      <c r="AK397" s="503"/>
      <c r="AL397" s="503"/>
    </row>
    <row r="398" spans="31:38" s="502" customFormat="1">
      <c r="AE398" s="503"/>
      <c r="AF398" s="503"/>
      <c r="AG398" s="503"/>
      <c r="AH398" s="514"/>
      <c r="AI398" s="503"/>
      <c r="AJ398" s="503"/>
      <c r="AK398" s="503"/>
      <c r="AL398" s="503"/>
    </row>
    <row r="399" spans="31:38" s="502" customFormat="1">
      <c r="AE399" s="503"/>
      <c r="AF399" s="503"/>
      <c r="AG399" s="503"/>
      <c r="AH399" s="514"/>
      <c r="AI399" s="503"/>
      <c r="AJ399" s="503"/>
      <c r="AK399" s="503"/>
      <c r="AL399" s="503"/>
    </row>
    <row r="400" spans="31:38" s="502" customFormat="1">
      <c r="AE400" s="503"/>
      <c r="AF400" s="503"/>
      <c r="AG400" s="503"/>
      <c r="AH400" s="514"/>
      <c r="AI400" s="503"/>
      <c r="AJ400" s="503"/>
      <c r="AK400" s="503"/>
      <c r="AL400" s="503"/>
    </row>
    <row r="401" spans="31:38" s="502" customFormat="1">
      <c r="AE401" s="503"/>
      <c r="AF401" s="503"/>
      <c r="AG401" s="503"/>
      <c r="AH401" s="514"/>
      <c r="AI401" s="503"/>
      <c r="AJ401" s="503"/>
      <c r="AK401" s="503"/>
      <c r="AL401" s="503"/>
    </row>
    <row r="402" spans="31:38" s="502" customFormat="1">
      <c r="AE402" s="503"/>
      <c r="AF402" s="503"/>
      <c r="AG402" s="503"/>
      <c r="AH402" s="514"/>
      <c r="AI402" s="503"/>
      <c r="AJ402" s="503"/>
      <c r="AK402" s="503"/>
      <c r="AL402" s="503"/>
    </row>
    <row r="403" spans="31:38" s="502" customFormat="1">
      <c r="AE403" s="503"/>
      <c r="AF403" s="503"/>
      <c r="AG403" s="503"/>
      <c r="AH403" s="514"/>
      <c r="AI403" s="503"/>
      <c r="AJ403" s="503"/>
      <c r="AK403" s="503"/>
      <c r="AL403" s="503"/>
    </row>
    <row r="404" spans="31:38" s="502" customFormat="1">
      <c r="AE404" s="503"/>
      <c r="AF404" s="503"/>
      <c r="AG404" s="503"/>
      <c r="AH404" s="514"/>
      <c r="AI404" s="503"/>
      <c r="AJ404" s="503"/>
      <c r="AK404" s="503"/>
      <c r="AL404" s="503"/>
    </row>
    <row r="405" spans="31:38" s="502" customFormat="1">
      <c r="AE405" s="503"/>
      <c r="AF405" s="503"/>
      <c r="AG405" s="503"/>
      <c r="AH405" s="514"/>
      <c r="AI405" s="503"/>
      <c r="AJ405" s="503"/>
      <c r="AK405" s="503"/>
      <c r="AL405" s="503"/>
    </row>
    <row r="406" spans="31:38" s="502" customFormat="1">
      <c r="AE406" s="503"/>
      <c r="AF406" s="503"/>
      <c r="AG406" s="503"/>
      <c r="AH406" s="514"/>
      <c r="AI406" s="503"/>
      <c r="AJ406" s="503"/>
      <c r="AK406" s="503"/>
      <c r="AL406" s="503"/>
    </row>
    <row r="407" spans="31:38" s="502" customFormat="1">
      <c r="AE407" s="503"/>
      <c r="AF407" s="503"/>
      <c r="AG407" s="503"/>
      <c r="AH407" s="514"/>
      <c r="AI407" s="503"/>
      <c r="AJ407" s="503"/>
      <c r="AK407" s="503"/>
      <c r="AL407" s="503"/>
    </row>
    <row r="408" spans="31:38" s="502" customFormat="1">
      <c r="AE408" s="503"/>
      <c r="AF408" s="503"/>
      <c r="AG408" s="503"/>
      <c r="AH408" s="514"/>
      <c r="AI408" s="503"/>
      <c r="AJ408" s="503"/>
      <c r="AK408" s="503"/>
      <c r="AL408" s="503"/>
    </row>
    <row r="409" spans="31:38" s="502" customFormat="1">
      <c r="AE409" s="503"/>
      <c r="AF409" s="503"/>
      <c r="AG409" s="503"/>
      <c r="AH409" s="514"/>
      <c r="AI409" s="503"/>
      <c r="AJ409" s="503"/>
      <c r="AK409" s="503"/>
      <c r="AL409" s="503"/>
    </row>
    <row r="410" spans="31:38" s="502" customFormat="1">
      <c r="AE410" s="503"/>
      <c r="AF410" s="503"/>
      <c r="AG410" s="503"/>
      <c r="AH410" s="514"/>
      <c r="AI410" s="503"/>
      <c r="AJ410" s="503"/>
      <c r="AK410" s="503"/>
      <c r="AL410" s="503"/>
    </row>
    <row r="411" spans="31:38" s="502" customFormat="1">
      <c r="AE411" s="503"/>
      <c r="AF411" s="503"/>
      <c r="AG411" s="503"/>
      <c r="AH411" s="514"/>
      <c r="AI411" s="503"/>
      <c r="AJ411" s="503"/>
      <c r="AK411" s="503"/>
      <c r="AL411" s="503"/>
    </row>
    <row r="412" spans="31:38" s="502" customFormat="1">
      <c r="AE412" s="503"/>
      <c r="AF412" s="503"/>
      <c r="AG412" s="503"/>
      <c r="AH412" s="514"/>
      <c r="AI412" s="503"/>
      <c r="AJ412" s="503"/>
      <c r="AK412" s="503"/>
      <c r="AL412" s="503"/>
    </row>
    <row r="413" spans="31:38" s="502" customFormat="1">
      <c r="AE413" s="503"/>
      <c r="AF413" s="503"/>
      <c r="AG413" s="503"/>
      <c r="AH413" s="514"/>
      <c r="AI413" s="503"/>
      <c r="AJ413" s="503"/>
      <c r="AK413" s="503"/>
      <c r="AL413" s="503"/>
    </row>
    <row r="414" spans="31:38" s="502" customFormat="1">
      <c r="AE414" s="503"/>
      <c r="AF414" s="503"/>
      <c r="AG414" s="503"/>
      <c r="AH414" s="514"/>
      <c r="AI414" s="503"/>
      <c r="AJ414" s="503"/>
      <c r="AK414" s="503"/>
      <c r="AL414" s="503"/>
    </row>
    <row r="415" spans="31:38" s="502" customFormat="1">
      <c r="AE415" s="503"/>
      <c r="AF415" s="503"/>
      <c r="AG415" s="503"/>
      <c r="AH415" s="514"/>
      <c r="AI415" s="503"/>
      <c r="AJ415" s="503"/>
      <c r="AK415" s="503"/>
      <c r="AL415" s="503"/>
    </row>
    <row r="416" spans="31:38" s="502" customFormat="1">
      <c r="AE416" s="503"/>
      <c r="AF416" s="503"/>
      <c r="AG416" s="503"/>
      <c r="AH416" s="514"/>
      <c r="AI416" s="503"/>
      <c r="AJ416" s="503"/>
      <c r="AK416" s="503"/>
      <c r="AL416" s="503"/>
    </row>
    <row r="417" spans="31:38" s="502" customFormat="1">
      <c r="AE417" s="503"/>
      <c r="AF417" s="503"/>
      <c r="AG417" s="503"/>
      <c r="AH417" s="514"/>
      <c r="AI417" s="503"/>
      <c r="AJ417" s="503"/>
      <c r="AK417" s="503"/>
      <c r="AL417" s="503"/>
    </row>
    <row r="418" spans="31:38" s="502" customFormat="1">
      <c r="AE418" s="503"/>
      <c r="AF418" s="503"/>
      <c r="AG418" s="503"/>
      <c r="AH418" s="514"/>
      <c r="AI418" s="503"/>
      <c r="AJ418" s="503"/>
      <c r="AK418" s="503"/>
      <c r="AL418" s="503"/>
    </row>
    <row r="419" spans="31:38" s="502" customFormat="1">
      <c r="AE419" s="503"/>
      <c r="AF419" s="503"/>
      <c r="AG419" s="503"/>
      <c r="AH419" s="514"/>
      <c r="AI419" s="503"/>
      <c r="AJ419" s="503"/>
      <c r="AK419" s="503"/>
      <c r="AL419" s="503"/>
    </row>
    <row r="420" spans="31:38" s="502" customFormat="1">
      <c r="AE420" s="503"/>
      <c r="AF420" s="503"/>
      <c r="AG420" s="503"/>
      <c r="AH420" s="514"/>
      <c r="AI420" s="503"/>
      <c r="AJ420" s="503"/>
      <c r="AK420" s="503"/>
      <c r="AL420" s="503"/>
    </row>
    <row r="421" spans="31:38" s="502" customFormat="1">
      <c r="AE421" s="503"/>
      <c r="AF421" s="503"/>
      <c r="AG421" s="503"/>
      <c r="AH421" s="514"/>
      <c r="AI421" s="503"/>
      <c r="AJ421" s="503"/>
      <c r="AK421" s="503"/>
      <c r="AL421" s="503"/>
    </row>
    <row r="422" spans="31:38" s="502" customFormat="1">
      <c r="AE422" s="503"/>
      <c r="AF422" s="503"/>
      <c r="AG422" s="503"/>
      <c r="AH422" s="514"/>
      <c r="AI422" s="503"/>
      <c r="AJ422" s="503"/>
      <c r="AK422" s="503"/>
      <c r="AL422" s="503"/>
    </row>
    <row r="423" spans="31:38" s="502" customFormat="1">
      <c r="AE423" s="503"/>
      <c r="AF423" s="503"/>
      <c r="AG423" s="503"/>
      <c r="AH423" s="514"/>
      <c r="AI423" s="503"/>
      <c r="AJ423" s="503"/>
      <c r="AK423" s="503"/>
      <c r="AL423" s="503"/>
    </row>
    <row r="424" spans="31:38" s="502" customFormat="1">
      <c r="AE424" s="503"/>
      <c r="AF424" s="503"/>
      <c r="AG424" s="503"/>
      <c r="AH424" s="514"/>
      <c r="AI424" s="503"/>
      <c r="AJ424" s="503"/>
      <c r="AK424" s="503"/>
      <c r="AL424" s="503"/>
    </row>
    <row r="425" spans="31:38" s="502" customFormat="1">
      <c r="AE425" s="503"/>
      <c r="AF425" s="503"/>
      <c r="AG425" s="503"/>
      <c r="AH425" s="514"/>
      <c r="AI425" s="503"/>
      <c r="AJ425" s="503"/>
      <c r="AK425" s="503"/>
      <c r="AL425" s="503"/>
    </row>
    <row r="426" spans="31:38" s="502" customFormat="1">
      <c r="AE426" s="503"/>
      <c r="AF426" s="503"/>
      <c r="AG426" s="503"/>
      <c r="AH426" s="514"/>
      <c r="AI426" s="503"/>
      <c r="AJ426" s="503"/>
      <c r="AK426" s="503"/>
      <c r="AL426" s="503"/>
    </row>
    <row r="427" spans="31:38" s="502" customFormat="1">
      <c r="AE427" s="503"/>
      <c r="AF427" s="503"/>
      <c r="AG427" s="503"/>
      <c r="AH427" s="514"/>
      <c r="AI427" s="503"/>
      <c r="AJ427" s="503"/>
      <c r="AK427" s="503"/>
      <c r="AL427" s="503"/>
    </row>
    <row r="428" spans="31:38" s="502" customFormat="1">
      <c r="AE428" s="503"/>
      <c r="AF428" s="503"/>
      <c r="AG428" s="503"/>
      <c r="AH428" s="514"/>
      <c r="AI428" s="503"/>
      <c r="AJ428" s="503"/>
      <c r="AK428" s="503"/>
      <c r="AL428" s="503"/>
    </row>
    <row r="429" spans="31:38" s="502" customFormat="1">
      <c r="AE429" s="503"/>
      <c r="AF429" s="503"/>
      <c r="AG429" s="503"/>
      <c r="AH429" s="514"/>
      <c r="AI429" s="503"/>
      <c r="AJ429" s="503"/>
      <c r="AK429" s="503"/>
      <c r="AL429" s="503"/>
    </row>
    <row r="430" spans="31:38" s="502" customFormat="1">
      <c r="AE430" s="503"/>
      <c r="AF430" s="503"/>
      <c r="AG430" s="503"/>
      <c r="AH430" s="514"/>
      <c r="AI430" s="503"/>
      <c r="AJ430" s="503"/>
      <c r="AK430" s="503"/>
      <c r="AL430" s="503"/>
    </row>
    <row r="431" spans="31:38" s="502" customFormat="1">
      <c r="AE431" s="503"/>
      <c r="AF431" s="503"/>
      <c r="AG431" s="503"/>
      <c r="AH431" s="514"/>
      <c r="AI431" s="503"/>
      <c r="AJ431" s="503"/>
      <c r="AK431" s="503"/>
      <c r="AL431" s="503"/>
    </row>
    <row r="432" spans="31:38" s="502" customFormat="1">
      <c r="AE432" s="503"/>
      <c r="AF432" s="503"/>
      <c r="AG432" s="503"/>
      <c r="AH432" s="514"/>
      <c r="AI432" s="503"/>
      <c r="AJ432" s="503"/>
      <c r="AK432" s="503"/>
      <c r="AL432" s="503"/>
    </row>
    <row r="433" spans="31:38" s="502" customFormat="1">
      <c r="AE433" s="503"/>
      <c r="AF433" s="503"/>
      <c r="AG433" s="503"/>
      <c r="AH433" s="514"/>
      <c r="AI433" s="503"/>
      <c r="AJ433" s="503"/>
      <c r="AK433" s="503"/>
      <c r="AL433" s="503"/>
    </row>
    <row r="434" spans="31:38" s="502" customFormat="1">
      <c r="AE434" s="503"/>
      <c r="AF434" s="503"/>
      <c r="AG434" s="503"/>
      <c r="AH434" s="514"/>
      <c r="AI434" s="503"/>
      <c r="AJ434" s="503"/>
      <c r="AK434" s="503"/>
      <c r="AL434" s="503"/>
    </row>
    <row r="435" spans="31:38" s="502" customFormat="1">
      <c r="AE435" s="503"/>
      <c r="AF435" s="503"/>
      <c r="AG435" s="503"/>
      <c r="AH435" s="514"/>
      <c r="AI435" s="503"/>
      <c r="AJ435" s="503"/>
      <c r="AK435" s="503"/>
      <c r="AL435" s="503"/>
    </row>
    <row r="436" spans="31:38" s="502" customFormat="1">
      <c r="AE436" s="503"/>
      <c r="AF436" s="503"/>
      <c r="AG436" s="503"/>
      <c r="AH436" s="514"/>
      <c r="AI436" s="503"/>
      <c r="AJ436" s="503"/>
      <c r="AK436" s="503"/>
      <c r="AL436" s="503"/>
    </row>
    <row r="437" spans="31:38" s="502" customFormat="1">
      <c r="AE437" s="503"/>
      <c r="AF437" s="503"/>
      <c r="AG437" s="503"/>
      <c r="AH437" s="514"/>
      <c r="AI437" s="503"/>
      <c r="AJ437" s="503"/>
      <c r="AK437" s="503"/>
      <c r="AL437" s="503"/>
    </row>
    <row r="438" spans="31:38" s="502" customFormat="1">
      <c r="AE438" s="503"/>
      <c r="AF438" s="503"/>
      <c r="AG438" s="503"/>
      <c r="AH438" s="514"/>
      <c r="AI438" s="503"/>
      <c r="AJ438" s="503"/>
      <c r="AK438" s="503"/>
      <c r="AL438" s="503"/>
    </row>
    <row r="439" spans="31:38" s="502" customFormat="1">
      <c r="AE439" s="503"/>
      <c r="AF439" s="503"/>
      <c r="AG439" s="503"/>
      <c r="AH439" s="514"/>
      <c r="AI439" s="503"/>
      <c r="AJ439" s="503"/>
      <c r="AK439" s="503"/>
      <c r="AL439" s="503"/>
    </row>
    <row r="440" spans="31:38" s="502" customFormat="1">
      <c r="AE440" s="503"/>
      <c r="AF440" s="503"/>
      <c r="AG440" s="503"/>
      <c r="AH440" s="514"/>
      <c r="AI440" s="503"/>
      <c r="AJ440" s="503"/>
      <c r="AK440" s="503"/>
      <c r="AL440" s="503"/>
    </row>
    <row r="441" spans="31:38" s="502" customFormat="1">
      <c r="AE441" s="503"/>
      <c r="AF441" s="503"/>
      <c r="AG441" s="503"/>
      <c r="AH441" s="514"/>
      <c r="AI441" s="503"/>
      <c r="AJ441" s="503"/>
      <c r="AK441" s="503"/>
      <c r="AL441" s="503"/>
    </row>
    <row r="442" spans="31:38" s="502" customFormat="1">
      <c r="AE442" s="503"/>
      <c r="AF442" s="503"/>
      <c r="AG442" s="503"/>
      <c r="AH442" s="514"/>
      <c r="AI442" s="503"/>
      <c r="AJ442" s="503"/>
      <c r="AK442" s="503"/>
      <c r="AL442" s="503"/>
    </row>
    <row r="443" spans="31:38" s="502" customFormat="1">
      <c r="AE443" s="503"/>
      <c r="AF443" s="503"/>
      <c r="AG443" s="503"/>
      <c r="AH443" s="514"/>
      <c r="AI443" s="503"/>
      <c r="AJ443" s="503"/>
      <c r="AK443" s="503"/>
      <c r="AL443" s="503"/>
    </row>
    <row r="444" spans="31:38" s="502" customFormat="1">
      <c r="AE444" s="503"/>
      <c r="AF444" s="503"/>
      <c r="AG444" s="503"/>
      <c r="AH444" s="514"/>
      <c r="AI444" s="503"/>
      <c r="AJ444" s="503"/>
      <c r="AK444" s="503"/>
      <c r="AL444" s="503"/>
    </row>
    <row r="445" spans="31:38" s="502" customFormat="1">
      <c r="AE445" s="503"/>
      <c r="AF445" s="503"/>
      <c r="AG445" s="503"/>
      <c r="AH445" s="514"/>
      <c r="AI445" s="503"/>
      <c r="AJ445" s="503"/>
      <c r="AK445" s="503"/>
      <c r="AL445" s="503"/>
    </row>
    <row r="446" spans="31:38" s="502" customFormat="1">
      <c r="AE446" s="503"/>
      <c r="AF446" s="503"/>
      <c r="AG446" s="503"/>
      <c r="AH446" s="514"/>
      <c r="AI446" s="503"/>
      <c r="AJ446" s="503"/>
      <c r="AK446" s="503"/>
      <c r="AL446" s="503"/>
    </row>
    <row r="447" spans="31:38" s="502" customFormat="1">
      <c r="AE447" s="503"/>
      <c r="AF447" s="503"/>
      <c r="AG447" s="503"/>
      <c r="AH447" s="514"/>
      <c r="AI447" s="503"/>
      <c r="AJ447" s="503"/>
      <c r="AK447" s="503"/>
      <c r="AL447" s="503"/>
    </row>
    <row r="448" spans="31:38" s="502" customFormat="1">
      <c r="AE448" s="503"/>
      <c r="AF448" s="503"/>
      <c r="AG448" s="503"/>
      <c r="AH448" s="514"/>
      <c r="AI448" s="503"/>
      <c r="AJ448" s="503"/>
      <c r="AK448" s="503"/>
      <c r="AL448" s="503"/>
    </row>
    <row r="449" spans="31:38" s="502" customFormat="1">
      <c r="AE449" s="503"/>
      <c r="AF449" s="503"/>
      <c r="AG449" s="503"/>
      <c r="AH449" s="514"/>
      <c r="AI449" s="503"/>
      <c r="AJ449" s="503"/>
      <c r="AK449" s="503"/>
      <c r="AL449" s="503"/>
    </row>
    <row r="450" spans="31:38" s="502" customFormat="1">
      <c r="AE450" s="503"/>
      <c r="AF450" s="503"/>
      <c r="AG450" s="503"/>
      <c r="AH450" s="514"/>
      <c r="AI450" s="503"/>
      <c r="AJ450" s="503"/>
      <c r="AK450" s="503"/>
      <c r="AL450" s="503"/>
    </row>
    <row r="451" spans="31:38" s="502" customFormat="1">
      <c r="AE451" s="503"/>
      <c r="AF451" s="503"/>
      <c r="AG451" s="503"/>
      <c r="AH451" s="514"/>
      <c r="AI451" s="503"/>
      <c r="AJ451" s="503"/>
      <c r="AK451" s="503"/>
      <c r="AL451" s="503"/>
    </row>
    <row r="452" spans="31:38" s="502" customFormat="1">
      <c r="AE452" s="503"/>
      <c r="AF452" s="503"/>
      <c r="AG452" s="503"/>
      <c r="AH452" s="514"/>
      <c r="AI452" s="503"/>
      <c r="AJ452" s="503"/>
      <c r="AK452" s="503"/>
      <c r="AL452" s="503"/>
    </row>
    <row r="453" spans="31:38" s="502" customFormat="1">
      <c r="AE453" s="503"/>
      <c r="AF453" s="503"/>
      <c r="AG453" s="503"/>
      <c r="AH453" s="514"/>
      <c r="AI453" s="503"/>
      <c r="AJ453" s="503"/>
      <c r="AK453" s="503"/>
      <c r="AL453" s="503"/>
    </row>
    <row r="454" spans="31:38" s="502" customFormat="1">
      <c r="AE454" s="503"/>
      <c r="AF454" s="503"/>
      <c r="AG454" s="503"/>
      <c r="AH454" s="514"/>
      <c r="AI454" s="503"/>
      <c r="AJ454" s="503"/>
      <c r="AK454" s="503"/>
      <c r="AL454" s="503"/>
    </row>
    <row r="455" spans="31:38" s="502" customFormat="1">
      <c r="AE455" s="503"/>
      <c r="AF455" s="503"/>
      <c r="AG455" s="503"/>
      <c r="AH455" s="514"/>
      <c r="AI455" s="503"/>
      <c r="AJ455" s="503"/>
      <c r="AK455" s="503"/>
      <c r="AL455" s="503"/>
    </row>
    <row r="456" spans="31:38" s="502" customFormat="1">
      <c r="AE456" s="503"/>
      <c r="AF456" s="503"/>
      <c r="AG456" s="503"/>
      <c r="AH456" s="514"/>
      <c r="AI456" s="503"/>
      <c r="AJ456" s="503"/>
      <c r="AK456" s="503"/>
      <c r="AL456" s="503"/>
    </row>
    <row r="457" spans="31:38" s="502" customFormat="1">
      <c r="AE457" s="503"/>
      <c r="AF457" s="503"/>
      <c r="AG457" s="503"/>
      <c r="AH457" s="514"/>
      <c r="AI457" s="503"/>
      <c r="AJ457" s="503"/>
      <c r="AK457" s="503"/>
      <c r="AL457" s="503"/>
    </row>
    <row r="458" spans="31:38" s="502" customFormat="1">
      <c r="AE458" s="503"/>
      <c r="AF458" s="503"/>
      <c r="AG458" s="503"/>
      <c r="AH458" s="514"/>
      <c r="AI458" s="503"/>
      <c r="AJ458" s="503"/>
      <c r="AK458" s="503"/>
      <c r="AL458" s="503"/>
    </row>
    <row r="459" spans="31:38" s="502" customFormat="1">
      <c r="AE459" s="503"/>
      <c r="AF459" s="503"/>
      <c r="AG459" s="503"/>
      <c r="AH459" s="514"/>
      <c r="AI459" s="503"/>
      <c r="AJ459" s="503"/>
      <c r="AK459" s="503"/>
      <c r="AL459" s="503"/>
    </row>
    <row r="460" spans="31:38" s="502" customFormat="1">
      <c r="AE460" s="503"/>
      <c r="AF460" s="503"/>
      <c r="AG460" s="503"/>
      <c r="AH460" s="514"/>
      <c r="AI460" s="503"/>
      <c r="AJ460" s="503"/>
      <c r="AK460" s="503"/>
      <c r="AL460" s="503"/>
    </row>
    <row r="461" spans="31:38" s="502" customFormat="1">
      <c r="AE461" s="503"/>
      <c r="AF461" s="503"/>
      <c r="AG461" s="503"/>
      <c r="AH461" s="514"/>
      <c r="AI461" s="503"/>
      <c r="AJ461" s="503"/>
      <c r="AK461" s="503"/>
      <c r="AL461" s="503"/>
    </row>
    <row r="462" spans="31:38" s="502" customFormat="1">
      <c r="AE462" s="503"/>
      <c r="AF462" s="503"/>
      <c r="AG462" s="503"/>
      <c r="AH462" s="514"/>
      <c r="AI462" s="503"/>
      <c r="AJ462" s="503"/>
      <c r="AK462" s="503"/>
      <c r="AL462" s="503"/>
    </row>
    <row r="463" spans="31:38" s="502" customFormat="1">
      <c r="AE463" s="503"/>
      <c r="AF463" s="503"/>
      <c r="AG463" s="503"/>
      <c r="AH463" s="514"/>
      <c r="AI463" s="503"/>
      <c r="AJ463" s="503"/>
      <c r="AK463" s="503"/>
      <c r="AL463" s="503"/>
    </row>
    <row r="464" spans="31:38" s="502" customFormat="1">
      <c r="AE464" s="503"/>
      <c r="AF464" s="503"/>
      <c r="AG464" s="503"/>
      <c r="AH464" s="514"/>
      <c r="AI464" s="503"/>
      <c r="AJ464" s="503"/>
      <c r="AK464" s="503"/>
      <c r="AL464" s="503"/>
    </row>
    <row r="465" spans="31:38" s="502" customFormat="1">
      <c r="AE465" s="503"/>
      <c r="AF465" s="503"/>
      <c r="AG465" s="503"/>
      <c r="AH465" s="514"/>
      <c r="AI465" s="503"/>
      <c r="AJ465" s="503"/>
      <c r="AK465" s="503"/>
      <c r="AL465" s="503"/>
    </row>
    <row r="466" spans="31:38" s="502" customFormat="1">
      <c r="AE466" s="503"/>
      <c r="AF466" s="503"/>
      <c r="AG466" s="503"/>
      <c r="AH466" s="514"/>
      <c r="AI466" s="503"/>
      <c r="AJ466" s="503"/>
      <c r="AK466" s="503"/>
      <c r="AL466" s="503"/>
    </row>
    <row r="467" spans="31:38" s="502" customFormat="1">
      <c r="AE467" s="503"/>
      <c r="AF467" s="503"/>
      <c r="AG467" s="503"/>
      <c r="AH467" s="514"/>
      <c r="AI467" s="503"/>
      <c r="AJ467" s="503"/>
      <c r="AK467" s="503"/>
      <c r="AL467" s="503"/>
    </row>
    <row r="468" spans="31:38" s="502" customFormat="1">
      <c r="AE468" s="503"/>
      <c r="AF468" s="503"/>
      <c r="AG468" s="503"/>
      <c r="AH468" s="514"/>
      <c r="AI468" s="503"/>
      <c r="AJ468" s="503"/>
      <c r="AK468" s="503"/>
      <c r="AL468" s="503"/>
    </row>
    <row r="469" spans="31:38" s="502" customFormat="1">
      <c r="AE469" s="503"/>
      <c r="AF469" s="503"/>
      <c r="AG469" s="503"/>
      <c r="AH469" s="514"/>
      <c r="AI469" s="503"/>
      <c r="AJ469" s="503"/>
      <c r="AK469" s="503"/>
      <c r="AL469" s="503"/>
    </row>
    <row r="470" spans="31:38" s="502" customFormat="1">
      <c r="AE470" s="503"/>
      <c r="AF470" s="503"/>
      <c r="AG470" s="503"/>
      <c r="AH470" s="514"/>
      <c r="AI470" s="503"/>
      <c r="AJ470" s="503"/>
      <c r="AK470" s="503"/>
      <c r="AL470" s="503"/>
    </row>
    <row r="471" spans="31:38" s="502" customFormat="1">
      <c r="AE471" s="503"/>
      <c r="AF471" s="503"/>
      <c r="AG471" s="503"/>
      <c r="AH471" s="514"/>
      <c r="AI471" s="503"/>
      <c r="AJ471" s="503"/>
      <c r="AK471" s="503"/>
      <c r="AL471" s="503"/>
    </row>
    <row r="472" spans="31:38" s="502" customFormat="1">
      <c r="AE472" s="503"/>
      <c r="AF472" s="503"/>
      <c r="AG472" s="503"/>
      <c r="AH472" s="514"/>
      <c r="AI472" s="503"/>
      <c r="AJ472" s="503"/>
      <c r="AK472" s="503"/>
      <c r="AL472" s="503"/>
    </row>
    <row r="473" spans="31:38" s="502" customFormat="1">
      <c r="AE473" s="503"/>
      <c r="AF473" s="503"/>
      <c r="AG473" s="503"/>
      <c r="AH473" s="514"/>
      <c r="AI473" s="503"/>
      <c r="AJ473" s="503"/>
      <c r="AK473" s="503"/>
      <c r="AL473" s="503"/>
    </row>
    <row r="474" spans="31:38" s="502" customFormat="1">
      <c r="AE474" s="503"/>
      <c r="AF474" s="503"/>
      <c r="AG474" s="503"/>
      <c r="AH474" s="514"/>
      <c r="AI474" s="503"/>
      <c r="AJ474" s="503"/>
      <c r="AK474" s="503"/>
      <c r="AL474" s="503"/>
    </row>
    <row r="475" spans="31:38" s="502" customFormat="1">
      <c r="AE475" s="503"/>
      <c r="AF475" s="503"/>
      <c r="AG475" s="503"/>
      <c r="AH475" s="514"/>
      <c r="AI475" s="503"/>
      <c r="AJ475" s="503"/>
      <c r="AK475" s="503"/>
      <c r="AL475" s="503"/>
    </row>
    <row r="476" spans="31:38" s="502" customFormat="1">
      <c r="AE476" s="503"/>
      <c r="AF476" s="503"/>
      <c r="AG476" s="503"/>
      <c r="AH476" s="514"/>
      <c r="AI476" s="503"/>
      <c r="AJ476" s="503"/>
      <c r="AK476" s="503"/>
      <c r="AL476" s="503"/>
    </row>
    <row r="477" spans="31:38" s="502" customFormat="1">
      <c r="AE477" s="503"/>
      <c r="AF477" s="503"/>
      <c r="AG477" s="503"/>
      <c r="AH477" s="514"/>
      <c r="AI477" s="503"/>
      <c r="AJ477" s="503"/>
      <c r="AK477" s="503"/>
      <c r="AL477" s="503"/>
    </row>
    <row r="478" spans="31:38" s="502" customFormat="1">
      <c r="AE478" s="503"/>
      <c r="AF478" s="503"/>
      <c r="AG478" s="503"/>
      <c r="AH478" s="514"/>
      <c r="AI478" s="503"/>
      <c r="AJ478" s="503"/>
      <c r="AK478" s="503"/>
      <c r="AL478" s="503"/>
    </row>
    <row r="479" spans="31:38" s="502" customFormat="1">
      <c r="AE479" s="503"/>
      <c r="AF479" s="503"/>
      <c r="AG479" s="503"/>
      <c r="AH479" s="514"/>
      <c r="AI479" s="503"/>
      <c r="AJ479" s="503"/>
      <c r="AK479" s="503"/>
      <c r="AL479" s="503"/>
    </row>
    <row r="480" spans="31:38" s="502" customFormat="1">
      <c r="AE480" s="503"/>
      <c r="AF480" s="503"/>
      <c r="AG480" s="503"/>
      <c r="AH480" s="514"/>
      <c r="AI480" s="503"/>
      <c r="AJ480" s="503"/>
      <c r="AK480" s="503"/>
      <c r="AL480" s="503"/>
    </row>
    <row r="481" spans="31:38" s="502" customFormat="1">
      <c r="AE481" s="503"/>
      <c r="AF481" s="503"/>
      <c r="AG481" s="503"/>
      <c r="AH481" s="514"/>
      <c r="AI481" s="503"/>
      <c r="AJ481" s="503"/>
      <c r="AK481" s="503"/>
      <c r="AL481" s="503"/>
    </row>
    <row r="482" spans="31:38" s="502" customFormat="1">
      <c r="AE482" s="503"/>
      <c r="AF482" s="503"/>
      <c r="AG482" s="503"/>
      <c r="AH482" s="514"/>
      <c r="AI482" s="503"/>
      <c r="AJ482" s="503"/>
      <c r="AK482" s="503"/>
      <c r="AL482" s="503"/>
    </row>
    <row r="483" spans="31:38" s="502" customFormat="1">
      <c r="AE483" s="503"/>
      <c r="AF483" s="503"/>
      <c r="AG483" s="503"/>
      <c r="AH483" s="514"/>
      <c r="AI483" s="503"/>
      <c r="AJ483" s="503"/>
      <c r="AK483" s="503"/>
      <c r="AL483" s="503"/>
    </row>
    <row r="484" spans="31:38" s="502" customFormat="1">
      <c r="AE484" s="503"/>
      <c r="AF484" s="503"/>
      <c r="AG484" s="503"/>
      <c r="AH484" s="514"/>
      <c r="AI484" s="503"/>
      <c r="AJ484" s="503"/>
      <c r="AK484" s="503"/>
      <c r="AL484" s="503"/>
    </row>
    <row r="485" spans="31:38" s="502" customFormat="1">
      <c r="AE485" s="503"/>
      <c r="AF485" s="503"/>
      <c r="AG485" s="503"/>
      <c r="AH485" s="514"/>
      <c r="AI485" s="503"/>
      <c r="AJ485" s="503"/>
      <c r="AK485" s="503"/>
      <c r="AL485" s="503"/>
    </row>
    <row r="486" spans="31:38" s="502" customFormat="1">
      <c r="AE486" s="503"/>
      <c r="AF486" s="503"/>
      <c r="AG486" s="503"/>
      <c r="AH486" s="514"/>
      <c r="AI486" s="503"/>
      <c r="AJ486" s="503"/>
      <c r="AK486" s="503"/>
      <c r="AL486" s="503"/>
    </row>
    <row r="487" spans="31:38" s="502" customFormat="1">
      <c r="AE487" s="503"/>
      <c r="AF487" s="503"/>
      <c r="AG487" s="503"/>
      <c r="AH487" s="514"/>
      <c r="AI487" s="503"/>
      <c r="AJ487" s="503"/>
      <c r="AK487" s="503"/>
      <c r="AL487" s="503"/>
    </row>
    <row r="488" spans="31:38" s="502" customFormat="1">
      <c r="AE488" s="503"/>
      <c r="AF488" s="503"/>
      <c r="AG488" s="503"/>
      <c r="AH488" s="514"/>
      <c r="AI488" s="503"/>
      <c r="AJ488" s="503"/>
      <c r="AK488" s="503"/>
      <c r="AL488" s="503"/>
    </row>
    <row r="489" spans="31:38" s="502" customFormat="1">
      <c r="AE489" s="503"/>
      <c r="AF489" s="503"/>
      <c r="AG489" s="503"/>
      <c r="AH489" s="514"/>
      <c r="AI489" s="503"/>
      <c r="AJ489" s="503"/>
      <c r="AK489" s="503"/>
      <c r="AL489" s="503"/>
    </row>
    <row r="490" spans="31:38" s="502" customFormat="1">
      <c r="AE490" s="503"/>
      <c r="AF490" s="503"/>
      <c r="AG490" s="503"/>
      <c r="AH490" s="514"/>
      <c r="AI490" s="503"/>
      <c r="AJ490" s="503"/>
      <c r="AK490" s="503"/>
      <c r="AL490" s="503"/>
    </row>
    <row r="491" spans="31:38" s="502" customFormat="1">
      <c r="AE491" s="503"/>
      <c r="AF491" s="503"/>
      <c r="AG491" s="503"/>
      <c r="AH491" s="514"/>
      <c r="AI491" s="503"/>
      <c r="AJ491" s="503"/>
      <c r="AK491" s="503"/>
      <c r="AL491" s="503"/>
    </row>
    <row r="492" spans="31:38" s="502" customFormat="1">
      <c r="AE492" s="503"/>
      <c r="AF492" s="503"/>
      <c r="AG492" s="503"/>
      <c r="AH492" s="514"/>
      <c r="AI492" s="503"/>
      <c r="AJ492" s="503"/>
      <c r="AK492" s="503"/>
      <c r="AL492" s="503"/>
    </row>
    <row r="493" spans="31:38" s="502" customFormat="1">
      <c r="AE493" s="503"/>
      <c r="AF493" s="503"/>
      <c r="AG493" s="503"/>
      <c r="AH493" s="514"/>
      <c r="AI493" s="503"/>
      <c r="AJ493" s="503"/>
      <c r="AK493" s="503"/>
      <c r="AL493" s="503"/>
    </row>
    <row r="494" spans="31:38" s="502" customFormat="1">
      <c r="AE494" s="503"/>
      <c r="AF494" s="503"/>
      <c r="AG494" s="503"/>
      <c r="AH494" s="514"/>
      <c r="AI494" s="503"/>
      <c r="AJ494" s="503"/>
      <c r="AK494" s="503"/>
      <c r="AL494" s="503"/>
    </row>
    <row r="495" spans="31:38" s="502" customFormat="1">
      <c r="AE495" s="503"/>
      <c r="AF495" s="503"/>
      <c r="AG495" s="503"/>
      <c r="AH495" s="514"/>
      <c r="AI495" s="503"/>
      <c r="AJ495" s="503"/>
      <c r="AK495" s="503"/>
      <c r="AL495" s="503"/>
    </row>
    <row r="496" spans="31:38" s="502" customFormat="1">
      <c r="AE496" s="503"/>
      <c r="AF496" s="503"/>
      <c r="AG496" s="503"/>
      <c r="AH496" s="514"/>
      <c r="AI496" s="503"/>
      <c r="AJ496" s="503"/>
      <c r="AK496" s="503"/>
      <c r="AL496" s="503"/>
    </row>
    <row r="497" spans="31:38" s="502" customFormat="1">
      <c r="AE497" s="503"/>
      <c r="AF497" s="503"/>
      <c r="AG497" s="503"/>
      <c r="AH497" s="514"/>
      <c r="AI497" s="503"/>
      <c r="AJ497" s="503"/>
      <c r="AK497" s="503"/>
      <c r="AL497" s="503"/>
    </row>
    <row r="498" spans="31:38" s="502" customFormat="1">
      <c r="AE498" s="503"/>
      <c r="AF498" s="503"/>
      <c r="AG498" s="503"/>
      <c r="AH498" s="514"/>
      <c r="AI498" s="503"/>
      <c r="AJ498" s="503"/>
      <c r="AK498" s="503"/>
      <c r="AL498" s="503"/>
    </row>
    <row r="499" spans="31:38" s="502" customFormat="1">
      <c r="AE499" s="503"/>
      <c r="AF499" s="503"/>
      <c r="AG499" s="503"/>
      <c r="AH499" s="514"/>
      <c r="AI499" s="503"/>
      <c r="AJ499" s="503"/>
      <c r="AK499" s="503"/>
      <c r="AL499" s="503"/>
    </row>
    <row r="500" spans="31:38" s="502" customFormat="1">
      <c r="AE500" s="503"/>
      <c r="AF500" s="503"/>
      <c r="AG500" s="503"/>
      <c r="AH500" s="514"/>
      <c r="AI500" s="503"/>
      <c r="AJ500" s="503"/>
      <c r="AK500" s="503"/>
      <c r="AL500" s="503"/>
    </row>
    <row r="501" spans="31:38" s="502" customFormat="1">
      <c r="AE501" s="503"/>
      <c r="AF501" s="503"/>
      <c r="AG501" s="503"/>
      <c r="AH501" s="514"/>
      <c r="AI501" s="503"/>
      <c r="AJ501" s="503"/>
      <c r="AK501" s="503"/>
      <c r="AL501" s="503"/>
    </row>
    <row r="502" spans="31:38" s="502" customFormat="1">
      <c r="AE502" s="503"/>
      <c r="AF502" s="503"/>
      <c r="AG502" s="503"/>
      <c r="AH502" s="514"/>
      <c r="AI502" s="503"/>
      <c r="AJ502" s="503"/>
      <c r="AK502" s="503"/>
      <c r="AL502" s="503"/>
    </row>
    <row r="503" spans="31:38" s="502" customFormat="1">
      <c r="AE503" s="503"/>
      <c r="AF503" s="503"/>
      <c r="AG503" s="503"/>
      <c r="AH503" s="514"/>
      <c r="AI503" s="503"/>
      <c r="AJ503" s="503"/>
      <c r="AK503" s="503"/>
      <c r="AL503" s="503"/>
    </row>
    <row r="504" spans="31:38" s="502" customFormat="1">
      <c r="AE504" s="503"/>
      <c r="AF504" s="503"/>
      <c r="AG504" s="503"/>
      <c r="AH504" s="514"/>
      <c r="AI504" s="503"/>
      <c r="AJ504" s="503"/>
      <c r="AK504" s="503"/>
      <c r="AL504" s="503"/>
    </row>
    <row r="505" spans="31:38" s="502" customFormat="1">
      <c r="AE505" s="503"/>
      <c r="AF505" s="503"/>
      <c r="AG505" s="503"/>
      <c r="AH505" s="514"/>
      <c r="AI505" s="503"/>
      <c r="AJ505" s="503"/>
      <c r="AK505" s="503"/>
      <c r="AL505" s="503"/>
    </row>
    <row r="506" spans="31:38" s="502" customFormat="1">
      <c r="AE506" s="503"/>
      <c r="AF506" s="503"/>
      <c r="AG506" s="503"/>
      <c r="AH506" s="514"/>
      <c r="AI506" s="503"/>
      <c r="AJ506" s="503"/>
      <c r="AK506" s="503"/>
      <c r="AL506" s="503"/>
    </row>
    <row r="507" spans="31:38" s="502" customFormat="1">
      <c r="AE507" s="503"/>
      <c r="AF507" s="503"/>
      <c r="AG507" s="503"/>
      <c r="AH507" s="514"/>
      <c r="AI507" s="503"/>
      <c r="AJ507" s="503"/>
      <c r="AK507" s="503"/>
      <c r="AL507" s="503"/>
    </row>
    <row r="508" spans="31:38" s="502" customFormat="1">
      <c r="AE508" s="503"/>
      <c r="AF508" s="503"/>
      <c r="AG508" s="503"/>
      <c r="AH508" s="514"/>
      <c r="AI508" s="503"/>
      <c r="AJ508" s="503"/>
      <c r="AK508" s="503"/>
      <c r="AL508" s="503"/>
    </row>
    <row r="509" spans="31:38" s="502" customFormat="1">
      <c r="AE509" s="503"/>
      <c r="AF509" s="503"/>
      <c r="AG509" s="503"/>
      <c r="AH509" s="514"/>
      <c r="AI509" s="503"/>
      <c r="AJ509" s="503"/>
      <c r="AK509" s="503"/>
      <c r="AL509" s="503"/>
    </row>
    <row r="510" spans="31:38" s="502" customFormat="1">
      <c r="AE510" s="503"/>
      <c r="AF510" s="503"/>
      <c r="AG510" s="503"/>
      <c r="AH510" s="514"/>
      <c r="AI510" s="503"/>
      <c r="AJ510" s="503"/>
      <c r="AK510" s="503"/>
      <c r="AL510" s="503"/>
    </row>
    <row r="511" spans="31:38" s="502" customFormat="1">
      <c r="AE511" s="503"/>
      <c r="AF511" s="503"/>
      <c r="AG511" s="503"/>
      <c r="AH511" s="514"/>
      <c r="AI511" s="503"/>
      <c r="AJ511" s="503"/>
      <c r="AK511" s="503"/>
      <c r="AL511" s="503"/>
    </row>
    <row r="512" spans="31:38" s="502" customFormat="1">
      <c r="AE512" s="503"/>
      <c r="AF512" s="503"/>
      <c r="AG512" s="503"/>
      <c r="AH512" s="514"/>
      <c r="AI512" s="503"/>
      <c r="AJ512" s="503"/>
      <c r="AK512" s="503"/>
      <c r="AL512" s="503"/>
    </row>
    <row r="513" spans="31:38" s="502" customFormat="1">
      <c r="AE513" s="503"/>
      <c r="AF513" s="503"/>
      <c r="AG513" s="503"/>
      <c r="AH513" s="514"/>
      <c r="AI513" s="503"/>
      <c r="AJ513" s="503"/>
      <c r="AK513" s="503"/>
      <c r="AL513" s="503"/>
    </row>
    <row r="514" spans="31:38" s="502" customFormat="1">
      <c r="AE514" s="503"/>
      <c r="AF514" s="503"/>
      <c r="AG514" s="503"/>
      <c r="AH514" s="514"/>
      <c r="AI514" s="503"/>
      <c r="AJ514" s="503"/>
      <c r="AK514" s="503"/>
      <c r="AL514" s="503"/>
    </row>
    <row r="515" spans="31:38" s="502" customFormat="1">
      <c r="AE515" s="503"/>
      <c r="AF515" s="503"/>
      <c r="AG515" s="503"/>
      <c r="AH515" s="514"/>
      <c r="AI515" s="503"/>
      <c r="AJ515" s="503"/>
      <c r="AK515" s="503"/>
      <c r="AL515" s="503"/>
    </row>
    <row r="516" spans="31:38" s="502" customFormat="1">
      <c r="AE516" s="503"/>
      <c r="AF516" s="503"/>
      <c r="AG516" s="503"/>
      <c r="AH516" s="514"/>
      <c r="AI516" s="503"/>
      <c r="AJ516" s="503"/>
      <c r="AK516" s="503"/>
      <c r="AL516" s="503"/>
    </row>
    <row r="517" spans="31:38" s="502" customFormat="1">
      <c r="AE517" s="503"/>
      <c r="AF517" s="503"/>
      <c r="AG517" s="503"/>
      <c r="AH517" s="514"/>
      <c r="AI517" s="503"/>
      <c r="AJ517" s="503"/>
      <c r="AK517" s="503"/>
      <c r="AL517" s="503"/>
    </row>
    <row r="518" spans="31:38" s="502" customFormat="1">
      <c r="AE518" s="503"/>
      <c r="AF518" s="503"/>
      <c r="AG518" s="503"/>
      <c r="AH518" s="514"/>
      <c r="AI518" s="503"/>
      <c r="AJ518" s="503"/>
      <c r="AK518" s="503"/>
      <c r="AL518" s="503"/>
    </row>
    <row r="519" spans="31:38" s="502" customFormat="1">
      <c r="AE519" s="503"/>
      <c r="AF519" s="503"/>
      <c r="AG519" s="503"/>
      <c r="AH519" s="514"/>
      <c r="AI519" s="503"/>
      <c r="AJ519" s="503"/>
      <c r="AK519" s="503"/>
      <c r="AL519" s="503"/>
    </row>
    <row r="520" spans="31:38" s="502" customFormat="1">
      <c r="AE520" s="503"/>
      <c r="AF520" s="503"/>
      <c r="AG520" s="503"/>
      <c r="AH520" s="514"/>
      <c r="AI520" s="503"/>
      <c r="AJ520" s="503"/>
      <c r="AK520" s="503"/>
      <c r="AL520" s="503"/>
    </row>
    <row r="521" spans="31:38" s="502" customFormat="1">
      <c r="AE521" s="503"/>
      <c r="AF521" s="503"/>
      <c r="AG521" s="503"/>
      <c r="AH521" s="514"/>
      <c r="AI521" s="503"/>
      <c r="AJ521" s="503"/>
      <c r="AK521" s="503"/>
      <c r="AL521" s="503"/>
    </row>
    <row r="522" spans="31:38" s="502" customFormat="1">
      <c r="AE522" s="503"/>
      <c r="AF522" s="503"/>
      <c r="AG522" s="503"/>
      <c r="AH522" s="514"/>
      <c r="AI522" s="503"/>
      <c r="AJ522" s="503"/>
      <c r="AK522" s="503"/>
      <c r="AL522" s="503"/>
    </row>
    <row r="523" spans="31:38" s="502" customFormat="1">
      <c r="AE523" s="503"/>
      <c r="AF523" s="503"/>
      <c r="AG523" s="503"/>
      <c r="AH523" s="514"/>
      <c r="AI523" s="503"/>
      <c r="AJ523" s="503"/>
      <c r="AK523" s="503"/>
      <c r="AL523" s="503"/>
    </row>
    <row r="524" spans="31:38" s="502" customFormat="1">
      <c r="AE524" s="503"/>
      <c r="AF524" s="503"/>
      <c r="AG524" s="503"/>
      <c r="AH524" s="514"/>
      <c r="AI524" s="503"/>
      <c r="AJ524" s="503"/>
      <c r="AK524" s="503"/>
      <c r="AL524" s="503"/>
    </row>
    <row r="525" spans="31:38" s="502" customFormat="1">
      <c r="AE525" s="503"/>
      <c r="AF525" s="503"/>
      <c r="AG525" s="503"/>
      <c r="AH525" s="514"/>
      <c r="AI525" s="503"/>
      <c r="AJ525" s="503"/>
      <c r="AK525" s="503"/>
      <c r="AL525" s="503"/>
    </row>
    <row r="526" spans="31:38" s="502" customFormat="1">
      <c r="AE526" s="503"/>
      <c r="AF526" s="503"/>
      <c r="AG526" s="503"/>
      <c r="AH526" s="514"/>
      <c r="AI526" s="503"/>
      <c r="AJ526" s="503"/>
      <c r="AK526" s="503"/>
      <c r="AL526" s="503"/>
    </row>
    <row r="527" spans="31:38" s="502" customFormat="1">
      <c r="AE527" s="503"/>
      <c r="AF527" s="503"/>
      <c r="AG527" s="503"/>
      <c r="AH527" s="514"/>
      <c r="AI527" s="503"/>
      <c r="AJ527" s="503"/>
      <c r="AK527" s="503"/>
      <c r="AL527" s="503"/>
    </row>
    <row r="528" spans="31:38" s="502" customFormat="1">
      <c r="AE528" s="503"/>
      <c r="AF528" s="503"/>
      <c r="AG528" s="503"/>
      <c r="AH528" s="514"/>
      <c r="AI528" s="503"/>
      <c r="AJ528" s="503"/>
      <c r="AK528" s="503"/>
      <c r="AL528" s="503"/>
    </row>
    <row r="529" spans="31:38" s="502" customFormat="1">
      <c r="AE529" s="503"/>
      <c r="AF529" s="503"/>
      <c r="AG529" s="503"/>
      <c r="AH529" s="514"/>
      <c r="AI529" s="503"/>
      <c r="AJ529" s="503"/>
      <c r="AK529" s="503"/>
      <c r="AL529" s="503"/>
    </row>
    <row r="530" spans="31:38" s="502" customFormat="1">
      <c r="AE530" s="503"/>
      <c r="AF530" s="503"/>
      <c r="AG530" s="503"/>
      <c r="AH530" s="514"/>
      <c r="AI530" s="503"/>
      <c r="AJ530" s="503"/>
      <c r="AK530" s="503"/>
      <c r="AL530" s="503"/>
    </row>
    <row r="531" spans="31:38" s="502" customFormat="1">
      <c r="AE531" s="503"/>
      <c r="AF531" s="503"/>
      <c r="AG531" s="503"/>
      <c r="AH531" s="514"/>
      <c r="AI531" s="503"/>
      <c r="AJ531" s="503"/>
      <c r="AK531" s="503"/>
      <c r="AL531" s="503"/>
    </row>
    <row r="532" spans="31:38" s="502" customFormat="1">
      <c r="AE532" s="503"/>
      <c r="AF532" s="503"/>
      <c r="AG532" s="503"/>
      <c r="AH532" s="514"/>
      <c r="AI532" s="503"/>
      <c r="AJ532" s="503"/>
      <c r="AK532" s="503"/>
      <c r="AL532" s="503"/>
    </row>
    <row r="533" spans="31:38" s="502" customFormat="1">
      <c r="AE533" s="503"/>
      <c r="AF533" s="503"/>
      <c r="AG533" s="503"/>
      <c r="AH533" s="514"/>
      <c r="AI533" s="503"/>
      <c r="AJ533" s="503"/>
      <c r="AK533" s="503"/>
      <c r="AL533" s="503"/>
    </row>
    <row r="534" spans="31:38" s="502" customFormat="1">
      <c r="AE534" s="503"/>
      <c r="AF534" s="503"/>
      <c r="AG534" s="503"/>
      <c r="AH534" s="514"/>
      <c r="AI534" s="503"/>
      <c r="AJ534" s="503"/>
      <c r="AK534" s="503"/>
      <c r="AL534" s="503"/>
    </row>
    <row r="535" spans="31:38" s="502" customFormat="1">
      <c r="AE535" s="503"/>
      <c r="AF535" s="503"/>
      <c r="AG535" s="503"/>
      <c r="AH535" s="514"/>
      <c r="AI535" s="503"/>
      <c r="AJ535" s="503"/>
      <c r="AK535" s="503"/>
      <c r="AL535" s="503"/>
    </row>
    <row r="536" spans="31:38" s="502" customFormat="1">
      <c r="AE536" s="503"/>
      <c r="AF536" s="503"/>
      <c r="AG536" s="503"/>
      <c r="AH536" s="514"/>
      <c r="AI536" s="503"/>
      <c r="AJ536" s="503"/>
      <c r="AK536" s="503"/>
      <c r="AL536" s="503"/>
    </row>
    <row r="537" spans="31:38" s="502" customFormat="1">
      <c r="AE537" s="503"/>
      <c r="AF537" s="503"/>
      <c r="AG537" s="503"/>
      <c r="AH537" s="514"/>
      <c r="AI537" s="503"/>
      <c r="AJ537" s="503"/>
      <c r="AK537" s="503"/>
      <c r="AL537" s="503"/>
    </row>
    <row r="538" spans="31:38" s="502" customFormat="1">
      <c r="AE538" s="503"/>
      <c r="AF538" s="503"/>
      <c r="AG538" s="503"/>
      <c r="AH538" s="514"/>
      <c r="AI538" s="503"/>
      <c r="AJ538" s="503"/>
      <c r="AK538" s="503"/>
      <c r="AL538" s="503"/>
    </row>
    <row r="539" spans="31:38" s="502" customFormat="1">
      <c r="AE539" s="503"/>
      <c r="AF539" s="503"/>
      <c r="AG539" s="503"/>
      <c r="AH539" s="514"/>
      <c r="AI539" s="503"/>
      <c r="AJ539" s="503"/>
      <c r="AK539" s="503"/>
      <c r="AL539" s="503"/>
    </row>
    <row r="540" spans="31:38" s="502" customFormat="1">
      <c r="AE540" s="503"/>
      <c r="AF540" s="503"/>
      <c r="AG540" s="503"/>
      <c r="AH540" s="514"/>
      <c r="AI540" s="503"/>
      <c r="AJ540" s="503"/>
      <c r="AK540" s="503"/>
      <c r="AL540" s="503"/>
    </row>
    <row r="541" spans="31:38" s="502" customFormat="1">
      <c r="AE541" s="503"/>
      <c r="AF541" s="503"/>
      <c r="AG541" s="503"/>
      <c r="AH541" s="514"/>
      <c r="AI541" s="503"/>
      <c r="AJ541" s="503"/>
      <c r="AK541" s="503"/>
      <c r="AL541" s="503"/>
    </row>
    <row r="542" spans="31:38" s="502" customFormat="1">
      <c r="AE542" s="503"/>
      <c r="AF542" s="503"/>
      <c r="AG542" s="503"/>
      <c r="AH542" s="514"/>
      <c r="AI542" s="503"/>
      <c r="AJ542" s="503"/>
      <c r="AK542" s="503"/>
      <c r="AL542" s="503"/>
    </row>
    <row r="543" spans="31:38" s="502" customFormat="1">
      <c r="AE543" s="503"/>
      <c r="AF543" s="503"/>
      <c r="AG543" s="503"/>
      <c r="AH543" s="514"/>
      <c r="AI543" s="503"/>
      <c r="AJ543" s="503"/>
      <c r="AK543" s="503"/>
      <c r="AL543" s="503"/>
    </row>
    <row r="544" spans="31:38" s="502" customFormat="1">
      <c r="AE544" s="503"/>
      <c r="AF544" s="503"/>
      <c r="AG544" s="503"/>
      <c r="AH544" s="514"/>
      <c r="AI544" s="503"/>
      <c r="AJ544" s="503"/>
      <c r="AK544" s="503"/>
      <c r="AL544" s="503"/>
    </row>
    <row r="545" spans="31:38" s="502" customFormat="1">
      <c r="AE545" s="503"/>
      <c r="AF545" s="503"/>
      <c r="AG545" s="503"/>
      <c r="AH545" s="514"/>
      <c r="AI545" s="503"/>
      <c r="AJ545" s="503"/>
      <c r="AK545" s="503"/>
      <c r="AL545" s="503"/>
    </row>
    <row r="546" spans="31:38" s="502" customFormat="1">
      <c r="AE546" s="503"/>
      <c r="AF546" s="503"/>
      <c r="AG546" s="503"/>
      <c r="AH546" s="514"/>
      <c r="AI546" s="503"/>
      <c r="AJ546" s="503"/>
      <c r="AK546" s="503"/>
      <c r="AL546" s="503"/>
    </row>
    <row r="547" spans="31:38" s="502" customFormat="1">
      <c r="AE547" s="503"/>
      <c r="AF547" s="503"/>
      <c r="AG547" s="503"/>
      <c r="AH547" s="514"/>
      <c r="AI547" s="503"/>
      <c r="AJ547" s="503"/>
      <c r="AK547" s="503"/>
      <c r="AL547" s="503"/>
    </row>
    <row r="548" spans="31:38" s="502" customFormat="1">
      <c r="AE548" s="503"/>
      <c r="AF548" s="503"/>
      <c r="AG548" s="503"/>
      <c r="AH548" s="514"/>
      <c r="AI548" s="503"/>
      <c r="AJ548" s="503"/>
      <c r="AK548" s="503"/>
      <c r="AL548" s="503"/>
    </row>
    <row r="549" spans="31:38" s="502" customFormat="1">
      <c r="AE549" s="503"/>
      <c r="AF549" s="503"/>
      <c r="AG549" s="503"/>
      <c r="AH549" s="514"/>
      <c r="AI549" s="503"/>
      <c r="AJ549" s="503"/>
      <c r="AK549" s="503"/>
      <c r="AL549" s="503"/>
    </row>
    <row r="550" spans="31:38" s="502" customFormat="1">
      <c r="AE550" s="503"/>
      <c r="AF550" s="503"/>
      <c r="AG550" s="503"/>
      <c r="AH550" s="514"/>
      <c r="AI550" s="503"/>
      <c r="AJ550" s="503"/>
      <c r="AK550" s="503"/>
      <c r="AL550" s="503"/>
    </row>
    <row r="551" spans="31:38" s="502" customFormat="1">
      <c r="AE551" s="503"/>
      <c r="AF551" s="503"/>
      <c r="AG551" s="503"/>
      <c r="AH551" s="514"/>
      <c r="AI551" s="503"/>
      <c r="AJ551" s="503"/>
      <c r="AK551" s="503"/>
      <c r="AL551" s="503"/>
    </row>
    <row r="552" spans="31:38" s="502" customFormat="1">
      <c r="AE552" s="503"/>
      <c r="AF552" s="503"/>
      <c r="AG552" s="503"/>
      <c r="AH552" s="514"/>
      <c r="AI552" s="503"/>
      <c r="AJ552" s="503"/>
      <c r="AK552" s="503"/>
      <c r="AL552" s="503"/>
    </row>
    <row r="553" spans="31:38" s="502" customFormat="1">
      <c r="AE553" s="503"/>
      <c r="AF553" s="503"/>
      <c r="AG553" s="503"/>
      <c r="AH553" s="514"/>
      <c r="AI553" s="503"/>
      <c r="AJ553" s="503"/>
      <c r="AK553" s="503"/>
      <c r="AL553" s="503"/>
    </row>
    <row r="554" spans="31:38" s="502" customFormat="1">
      <c r="AE554" s="503"/>
      <c r="AF554" s="503"/>
      <c r="AG554" s="503"/>
      <c r="AH554" s="514"/>
      <c r="AI554" s="503"/>
      <c r="AJ554" s="503"/>
      <c r="AK554" s="503"/>
      <c r="AL554" s="503"/>
    </row>
    <row r="555" spans="31:38" s="502" customFormat="1">
      <c r="AE555" s="503"/>
      <c r="AF555" s="503"/>
      <c r="AG555" s="503"/>
      <c r="AH555" s="514"/>
      <c r="AI555" s="503"/>
      <c r="AJ555" s="503"/>
      <c r="AK555" s="503"/>
      <c r="AL555" s="503"/>
    </row>
    <row r="556" spans="31:38" s="502" customFormat="1">
      <c r="AE556" s="503"/>
      <c r="AF556" s="503"/>
      <c r="AG556" s="503"/>
      <c r="AH556" s="514"/>
      <c r="AI556" s="503"/>
      <c r="AJ556" s="503"/>
      <c r="AK556" s="503"/>
      <c r="AL556" s="503"/>
    </row>
    <row r="557" spans="31:38" s="502" customFormat="1">
      <c r="AE557" s="503"/>
      <c r="AF557" s="503"/>
      <c r="AG557" s="503"/>
      <c r="AH557" s="514"/>
      <c r="AI557" s="503"/>
      <c r="AJ557" s="503"/>
      <c r="AK557" s="503"/>
      <c r="AL557" s="503"/>
    </row>
    <row r="558" spans="31:38" s="502" customFormat="1">
      <c r="AE558" s="503"/>
      <c r="AF558" s="503"/>
      <c r="AG558" s="503"/>
      <c r="AH558" s="514"/>
      <c r="AI558" s="503"/>
      <c r="AJ558" s="503"/>
      <c r="AK558" s="503"/>
      <c r="AL558" s="503"/>
    </row>
    <row r="559" spans="31:38" s="502" customFormat="1">
      <c r="AE559" s="503"/>
      <c r="AF559" s="503"/>
      <c r="AG559" s="503"/>
      <c r="AH559" s="514"/>
      <c r="AI559" s="503"/>
      <c r="AJ559" s="503"/>
      <c r="AK559" s="503"/>
      <c r="AL559" s="503"/>
    </row>
    <row r="560" spans="31:38" s="502" customFormat="1">
      <c r="AE560" s="503"/>
      <c r="AF560" s="503"/>
      <c r="AG560" s="503"/>
      <c r="AH560" s="514"/>
      <c r="AI560" s="503"/>
      <c r="AJ560" s="503"/>
      <c r="AK560" s="503"/>
      <c r="AL560" s="503"/>
    </row>
    <row r="561" spans="31:38" s="502" customFormat="1">
      <c r="AE561" s="503"/>
      <c r="AF561" s="503"/>
      <c r="AG561" s="503"/>
      <c r="AH561" s="514"/>
      <c r="AI561" s="503"/>
      <c r="AJ561" s="503"/>
      <c r="AK561" s="503"/>
      <c r="AL561" s="503"/>
    </row>
    <row r="562" spans="31:38" s="502" customFormat="1">
      <c r="AE562" s="503"/>
      <c r="AF562" s="503"/>
      <c r="AG562" s="503"/>
      <c r="AH562" s="514"/>
      <c r="AI562" s="503"/>
      <c r="AJ562" s="503"/>
      <c r="AK562" s="503"/>
      <c r="AL562" s="503"/>
    </row>
    <row r="563" spans="31:38" s="502" customFormat="1">
      <c r="AE563" s="503"/>
      <c r="AF563" s="503"/>
      <c r="AG563" s="503"/>
      <c r="AH563" s="514"/>
      <c r="AI563" s="503"/>
      <c r="AJ563" s="503"/>
      <c r="AK563" s="503"/>
      <c r="AL563" s="503"/>
    </row>
    <row r="564" spans="31:38" s="502" customFormat="1">
      <c r="AE564" s="503"/>
      <c r="AF564" s="503"/>
      <c r="AG564" s="503"/>
      <c r="AH564" s="514"/>
      <c r="AI564" s="503"/>
      <c r="AJ564" s="503"/>
      <c r="AK564" s="503"/>
      <c r="AL564" s="503"/>
    </row>
    <row r="565" spans="31:38" s="502" customFormat="1">
      <c r="AE565" s="503"/>
      <c r="AF565" s="503"/>
      <c r="AG565" s="503"/>
      <c r="AH565" s="514"/>
      <c r="AI565" s="503"/>
      <c r="AJ565" s="503"/>
      <c r="AK565" s="503"/>
      <c r="AL565" s="503"/>
    </row>
    <row r="566" spans="31:38" s="502" customFormat="1">
      <c r="AE566" s="503"/>
      <c r="AF566" s="503"/>
      <c r="AG566" s="503"/>
      <c r="AH566" s="514"/>
      <c r="AI566" s="503"/>
      <c r="AJ566" s="503"/>
      <c r="AK566" s="503"/>
      <c r="AL566" s="503"/>
    </row>
    <row r="567" spans="31:38" s="502" customFormat="1">
      <c r="AE567" s="503"/>
      <c r="AF567" s="503"/>
      <c r="AG567" s="503"/>
      <c r="AH567" s="514"/>
      <c r="AI567" s="503"/>
      <c r="AJ567" s="503"/>
      <c r="AK567" s="503"/>
      <c r="AL567" s="503"/>
    </row>
    <row r="568" spans="31:38" s="502" customFormat="1">
      <c r="AE568" s="503"/>
      <c r="AF568" s="503"/>
      <c r="AG568" s="503"/>
      <c r="AH568" s="514"/>
      <c r="AI568" s="503"/>
      <c r="AJ568" s="503"/>
      <c r="AK568" s="503"/>
      <c r="AL568" s="503"/>
    </row>
    <row r="569" spans="31:38" s="502" customFormat="1">
      <c r="AE569" s="503"/>
      <c r="AF569" s="503"/>
      <c r="AG569" s="503"/>
      <c r="AH569" s="514"/>
      <c r="AI569" s="503"/>
      <c r="AJ569" s="503"/>
      <c r="AK569" s="503"/>
      <c r="AL569" s="503"/>
    </row>
    <row r="570" spans="31:38" s="502" customFormat="1">
      <c r="AE570" s="503"/>
      <c r="AF570" s="503"/>
      <c r="AG570" s="503"/>
      <c r="AH570" s="514"/>
      <c r="AI570" s="503"/>
      <c r="AJ570" s="503"/>
      <c r="AK570" s="503"/>
      <c r="AL570" s="503"/>
    </row>
    <row r="571" spans="31:38" s="502" customFormat="1">
      <c r="AE571" s="503"/>
      <c r="AF571" s="503"/>
      <c r="AG571" s="503"/>
      <c r="AH571" s="514"/>
      <c r="AI571" s="503"/>
      <c r="AJ571" s="503"/>
      <c r="AK571" s="503"/>
      <c r="AL571" s="503"/>
    </row>
    <row r="572" spans="31:38" s="502" customFormat="1">
      <c r="AE572" s="503"/>
      <c r="AF572" s="503"/>
      <c r="AG572" s="503"/>
      <c r="AH572" s="514"/>
      <c r="AI572" s="503"/>
      <c r="AJ572" s="503"/>
      <c r="AK572" s="503"/>
      <c r="AL572" s="503"/>
    </row>
    <row r="573" spans="31:38" s="502" customFormat="1">
      <c r="AE573" s="503"/>
      <c r="AF573" s="503"/>
      <c r="AG573" s="503"/>
      <c r="AH573" s="514"/>
      <c r="AI573" s="503"/>
      <c r="AJ573" s="503"/>
      <c r="AK573" s="503"/>
      <c r="AL573" s="503"/>
    </row>
    <row r="574" spans="31:38" s="502" customFormat="1">
      <c r="AE574" s="503"/>
      <c r="AF574" s="503"/>
      <c r="AG574" s="503"/>
      <c r="AH574" s="514"/>
      <c r="AI574" s="503"/>
      <c r="AJ574" s="503"/>
      <c r="AK574" s="503"/>
      <c r="AL574" s="503"/>
    </row>
    <row r="575" spans="31:38" s="502" customFormat="1">
      <c r="AE575" s="503"/>
      <c r="AF575" s="503"/>
      <c r="AG575" s="503"/>
      <c r="AH575" s="514"/>
      <c r="AI575" s="503"/>
      <c r="AJ575" s="503"/>
      <c r="AK575" s="503"/>
      <c r="AL575" s="503"/>
    </row>
    <row r="576" spans="31:38" s="502" customFormat="1">
      <c r="AE576" s="503"/>
      <c r="AF576" s="503"/>
      <c r="AG576" s="503"/>
      <c r="AH576" s="514"/>
      <c r="AI576" s="503"/>
      <c r="AJ576" s="503"/>
      <c r="AK576" s="503"/>
      <c r="AL576" s="503"/>
    </row>
    <row r="577" spans="31:38" s="502" customFormat="1">
      <c r="AE577" s="503"/>
      <c r="AF577" s="503"/>
      <c r="AG577" s="503"/>
      <c r="AH577" s="514"/>
      <c r="AI577" s="503"/>
      <c r="AJ577" s="503"/>
      <c r="AK577" s="503"/>
      <c r="AL577" s="503"/>
    </row>
    <row r="578" spans="31:38" s="502" customFormat="1">
      <c r="AE578" s="503"/>
      <c r="AF578" s="503"/>
      <c r="AG578" s="503"/>
      <c r="AH578" s="514"/>
      <c r="AI578" s="503"/>
      <c r="AJ578" s="503"/>
      <c r="AK578" s="503"/>
      <c r="AL578" s="503"/>
    </row>
    <row r="579" spans="31:38" s="502" customFormat="1">
      <c r="AE579" s="503"/>
      <c r="AF579" s="503"/>
      <c r="AG579" s="503"/>
      <c r="AH579" s="514"/>
      <c r="AI579" s="503"/>
      <c r="AJ579" s="503"/>
      <c r="AK579" s="503"/>
      <c r="AL579" s="503"/>
    </row>
    <row r="580" spans="31:38" s="502" customFormat="1">
      <c r="AE580" s="503"/>
      <c r="AF580" s="503"/>
      <c r="AG580" s="503"/>
      <c r="AH580" s="514"/>
      <c r="AI580" s="503"/>
      <c r="AJ580" s="503"/>
      <c r="AK580" s="503"/>
      <c r="AL580" s="503"/>
    </row>
    <row r="581" spans="31:38" s="502" customFormat="1">
      <c r="AE581" s="503"/>
      <c r="AF581" s="503"/>
      <c r="AG581" s="503"/>
      <c r="AH581" s="514"/>
      <c r="AI581" s="503"/>
      <c r="AJ581" s="503"/>
      <c r="AK581" s="503"/>
      <c r="AL581" s="503"/>
    </row>
    <row r="582" spans="31:38" s="502" customFormat="1">
      <c r="AE582" s="503"/>
      <c r="AF582" s="503"/>
      <c r="AG582" s="503"/>
      <c r="AH582" s="514"/>
      <c r="AI582" s="503"/>
      <c r="AJ582" s="503"/>
      <c r="AK582" s="503"/>
      <c r="AL582" s="503"/>
    </row>
    <row r="583" spans="31:38" s="502" customFormat="1">
      <c r="AE583" s="503"/>
      <c r="AF583" s="503"/>
      <c r="AG583" s="503"/>
      <c r="AH583" s="514"/>
      <c r="AI583" s="503"/>
      <c r="AJ583" s="503"/>
      <c r="AK583" s="503"/>
      <c r="AL583" s="503"/>
    </row>
    <row r="584" spans="31:38" s="502" customFormat="1">
      <c r="AE584" s="503"/>
      <c r="AF584" s="503"/>
      <c r="AG584" s="503"/>
      <c r="AH584" s="514"/>
      <c r="AI584" s="503"/>
      <c r="AJ584" s="503"/>
      <c r="AK584" s="503"/>
      <c r="AL584" s="503"/>
    </row>
    <row r="585" spans="31:38" s="502" customFormat="1">
      <c r="AE585" s="503"/>
      <c r="AF585" s="503"/>
      <c r="AG585" s="503"/>
      <c r="AH585" s="514"/>
      <c r="AI585" s="503"/>
      <c r="AJ585" s="503"/>
      <c r="AK585" s="503"/>
      <c r="AL585" s="503"/>
    </row>
    <row r="586" spans="31:38" s="502" customFormat="1">
      <c r="AE586" s="503"/>
      <c r="AF586" s="503"/>
      <c r="AG586" s="503"/>
      <c r="AH586" s="514"/>
      <c r="AI586" s="503"/>
      <c r="AJ586" s="503"/>
      <c r="AK586" s="503"/>
      <c r="AL586" s="503"/>
    </row>
    <row r="587" spans="31:38" s="502" customFormat="1">
      <c r="AE587" s="503"/>
      <c r="AF587" s="503"/>
      <c r="AG587" s="503"/>
      <c r="AH587" s="514"/>
      <c r="AI587" s="503"/>
      <c r="AJ587" s="503"/>
      <c r="AK587" s="503"/>
      <c r="AL587" s="503"/>
    </row>
    <row r="588" spans="31:38" s="502" customFormat="1">
      <c r="AE588" s="503"/>
      <c r="AF588" s="503"/>
      <c r="AG588" s="503"/>
      <c r="AH588" s="514"/>
      <c r="AI588" s="503"/>
      <c r="AJ588" s="503"/>
      <c r="AK588" s="503"/>
      <c r="AL588" s="503"/>
    </row>
    <row r="589" spans="31:38" s="502" customFormat="1">
      <c r="AE589" s="503"/>
      <c r="AF589" s="503"/>
      <c r="AG589" s="503"/>
      <c r="AH589" s="514"/>
      <c r="AI589" s="503"/>
      <c r="AJ589" s="503"/>
      <c r="AK589" s="503"/>
      <c r="AL589" s="503"/>
    </row>
    <row r="590" spans="31:38" s="502" customFormat="1">
      <c r="AE590" s="503"/>
      <c r="AF590" s="503"/>
      <c r="AG590" s="503"/>
      <c r="AH590" s="514"/>
      <c r="AI590" s="503"/>
      <c r="AJ590" s="503"/>
      <c r="AK590" s="503"/>
      <c r="AL590" s="503"/>
    </row>
    <row r="591" spans="31:38" s="502" customFormat="1">
      <c r="AE591" s="503"/>
      <c r="AF591" s="503"/>
      <c r="AG591" s="503"/>
      <c r="AH591" s="514"/>
      <c r="AI591" s="503"/>
      <c r="AJ591" s="503"/>
      <c r="AK591" s="503"/>
      <c r="AL591" s="503"/>
    </row>
    <row r="592" spans="31:38" s="502" customFormat="1">
      <c r="AE592" s="503"/>
      <c r="AF592" s="503"/>
      <c r="AG592" s="503"/>
      <c r="AH592" s="514"/>
      <c r="AI592" s="503"/>
      <c r="AJ592" s="503"/>
      <c r="AK592" s="503"/>
      <c r="AL592" s="503"/>
    </row>
    <row r="593" spans="31:38" s="502" customFormat="1">
      <c r="AE593" s="503"/>
      <c r="AF593" s="503"/>
      <c r="AG593" s="503"/>
      <c r="AH593" s="514"/>
      <c r="AI593" s="503"/>
      <c r="AJ593" s="503"/>
      <c r="AK593" s="503"/>
      <c r="AL593" s="503"/>
    </row>
    <row r="594" spans="31:38" s="502" customFormat="1">
      <c r="AE594" s="503"/>
      <c r="AF594" s="503"/>
      <c r="AG594" s="503"/>
      <c r="AH594" s="514"/>
      <c r="AI594" s="503"/>
      <c r="AJ594" s="503"/>
      <c r="AK594" s="503"/>
      <c r="AL594" s="503"/>
    </row>
    <row r="595" spans="31:38" s="502" customFormat="1">
      <c r="AE595" s="503"/>
      <c r="AF595" s="503"/>
      <c r="AG595" s="503"/>
      <c r="AH595" s="514"/>
      <c r="AI595" s="503"/>
      <c r="AJ595" s="503"/>
      <c r="AK595" s="503"/>
      <c r="AL595" s="503"/>
    </row>
    <row r="596" spans="31:38" s="502" customFormat="1">
      <c r="AE596" s="503"/>
      <c r="AF596" s="503"/>
      <c r="AG596" s="503"/>
      <c r="AH596" s="514"/>
      <c r="AI596" s="503"/>
      <c r="AJ596" s="503"/>
      <c r="AK596" s="503"/>
      <c r="AL596" s="503"/>
    </row>
    <row r="597" spans="31:38" s="502" customFormat="1">
      <c r="AE597" s="503"/>
      <c r="AF597" s="503"/>
      <c r="AG597" s="503"/>
      <c r="AH597" s="514"/>
      <c r="AI597" s="503"/>
      <c r="AJ597" s="503"/>
      <c r="AK597" s="503"/>
      <c r="AL597" s="503"/>
    </row>
    <row r="598" spans="31:38" s="502" customFormat="1">
      <c r="AE598" s="503"/>
      <c r="AF598" s="503"/>
      <c r="AG598" s="503"/>
      <c r="AH598" s="514"/>
      <c r="AI598" s="503"/>
      <c r="AJ598" s="503"/>
      <c r="AK598" s="503"/>
      <c r="AL598" s="503"/>
    </row>
    <row r="599" spans="31:38" s="502" customFormat="1">
      <c r="AE599" s="503"/>
      <c r="AF599" s="503"/>
      <c r="AG599" s="503"/>
      <c r="AH599" s="514"/>
      <c r="AI599" s="503"/>
      <c r="AJ599" s="503"/>
      <c r="AK599" s="503"/>
      <c r="AL599" s="503"/>
    </row>
    <row r="600" spans="31:38" s="502" customFormat="1">
      <c r="AE600" s="503"/>
      <c r="AF600" s="503"/>
      <c r="AG600" s="503"/>
      <c r="AH600" s="514"/>
      <c r="AI600" s="503"/>
      <c r="AJ600" s="503"/>
      <c r="AK600" s="503"/>
      <c r="AL600" s="503"/>
    </row>
    <row r="601" spans="31:38" s="502" customFormat="1">
      <c r="AE601" s="503"/>
      <c r="AF601" s="503"/>
      <c r="AG601" s="503"/>
      <c r="AH601" s="514"/>
      <c r="AI601" s="503"/>
      <c r="AJ601" s="503"/>
      <c r="AK601" s="503"/>
      <c r="AL601" s="503"/>
    </row>
    <row r="602" spans="31:38" s="502" customFormat="1">
      <c r="AE602" s="503"/>
      <c r="AF602" s="503"/>
      <c r="AG602" s="503"/>
      <c r="AH602" s="514"/>
      <c r="AI602" s="503"/>
      <c r="AJ602" s="503"/>
      <c r="AK602" s="503"/>
      <c r="AL602" s="503"/>
    </row>
    <row r="603" spans="31:38" s="502" customFormat="1">
      <c r="AE603" s="503"/>
      <c r="AF603" s="503"/>
      <c r="AG603" s="503"/>
      <c r="AH603" s="514"/>
      <c r="AI603" s="503"/>
      <c r="AJ603" s="503"/>
      <c r="AK603" s="503"/>
      <c r="AL603" s="503"/>
    </row>
    <row r="604" spans="31:38" s="502" customFormat="1">
      <c r="AE604" s="503"/>
      <c r="AF604" s="503"/>
      <c r="AG604" s="503"/>
      <c r="AH604" s="514"/>
      <c r="AI604" s="503"/>
      <c r="AJ604" s="503"/>
      <c r="AK604" s="503"/>
      <c r="AL604" s="503"/>
    </row>
    <row r="605" spans="31:38" s="502" customFormat="1">
      <c r="AE605" s="503"/>
      <c r="AF605" s="503"/>
      <c r="AG605" s="503"/>
      <c r="AH605" s="514"/>
      <c r="AI605" s="503"/>
      <c r="AJ605" s="503"/>
      <c r="AK605" s="503"/>
      <c r="AL605" s="503"/>
    </row>
  </sheetData>
  <autoFilter ref="A8:AN96" xr:uid="{C8CFC026-F217-433A-B520-B49BC4EC6F1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4" showButton="0"/>
    <filterColumn colId="25" showButton="0"/>
    <filterColumn colId="26" showButton="0"/>
    <filterColumn colId="27" showButton="0"/>
  </autoFilter>
  <mergeCells count="455">
    <mergeCell ref="O112:R112"/>
    <mergeCell ref="O113:R113"/>
    <mergeCell ref="O115:R115"/>
    <mergeCell ref="O116:R116"/>
    <mergeCell ref="O117:R117"/>
    <mergeCell ref="O106:R106"/>
    <mergeCell ref="O107:R107"/>
    <mergeCell ref="O108:R108"/>
    <mergeCell ref="O109:R109"/>
    <mergeCell ref="O110:R110"/>
    <mergeCell ref="O111:R111"/>
    <mergeCell ref="O100:R100"/>
    <mergeCell ref="O101:R101"/>
    <mergeCell ref="O102:R102"/>
    <mergeCell ref="O103:R103"/>
    <mergeCell ref="O104:R104"/>
    <mergeCell ref="O105:R105"/>
    <mergeCell ref="J95:R95"/>
    <mergeCell ref="S95:AC95"/>
    <mergeCell ref="S96:AC96"/>
    <mergeCell ref="A98:Q98"/>
    <mergeCell ref="S98:AD98"/>
    <mergeCell ref="O99:R99"/>
    <mergeCell ref="B93:J93"/>
    <mergeCell ref="K93:M93"/>
    <mergeCell ref="O93:Q93"/>
    <mergeCell ref="S93:W93"/>
    <mergeCell ref="Z93:AC93"/>
    <mergeCell ref="J94:Q94"/>
    <mergeCell ref="S94:AC94"/>
    <mergeCell ref="B91:J91"/>
    <mergeCell ref="K91:M91"/>
    <mergeCell ref="O91:R91"/>
    <mergeCell ref="S91:W91"/>
    <mergeCell ref="Z91:AC91"/>
    <mergeCell ref="B92:J92"/>
    <mergeCell ref="K92:M92"/>
    <mergeCell ref="O92:R92"/>
    <mergeCell ref="S92:W92"/>
    <mergeCell ref="Z92:AC92"/>
    <mergeCell ref="B89:J89"/>
    <mergeCell ref="K89:M89"/>
    <mergeCell ref="O89:R89"/>
    <mergeCell ref="S89:W89"/>
    <mergeCell ref="Z89:AC89"/>
    <mergeCell ref="B90:J90"/>
    <mergeCell ref="K90:M90"/>
    <mergeCell ref="O90:R90"/>
    <mergeCell ref="S90:W90"/>
    <mergeCell ref="Z90:AC90"/>
    <mergeCell ref="B87:J87"/>
    <mergeCell ref="K87:M87"/>
    <mergeCell ref="O87:R87"/>
    <mergeCell ref="S87:W87"/>
    <mergeCell ref="Z87:AC87"/>
    <mergeCell ref="B88:J88"/>
    <mergeCell ref="K88:M88"/>
    <mergeCell ref="O88:R88"/>
    <mergeCell ref="S88:W88"/>
    <mergeCell ref="Z88:AC88"/>
    <mergeCell ref="B85:J85"/>
    <mergeCell ref="K85:M85"/>
    <mergeCell ref="O85:R85"/>
    <mergeCell ref="S85:W85"/>
    <mergeCell ref="Z85:AC85"/>
    <mergeCell ref="B86:J86"/>
    <mergeCell ref="K86:M86"/>
    <mergeCell ref="O86:R86"/>
    <mergeCell ref="S86:W86"/>
    <mergeCell ref="Z86:AC86"/>
    <mergeCell ref="B83:J83"/>
    <mergeCell ref="K83:M83"/>
    <mergeCell ref="O83:R83"/>
    <mergeCell ref="S83:W83"/>
    <mergeCell ref="Z83:AC83"/>
    <mergeCell ref="B84:J84"/>
    <mergeCell ref="K84:M84"/>
    <mergeCell ref="O84:R84"/>
    <mergeCell ref="S84:W84"/>
    <mergeCell ref="Z84:AC84"/>
    <mergeCell ref="B81:J81"/>
    <mergeCell ref="K81:M81"/>
    <mergeCell ref="O81:R81"/>
    <mergeCell ref="S81:W81"/>
    <mergeCell ref="Z81:AC81"/>
    <mergeCell ref="B82:J82"/>
    <mergeCell ref="K82:M82"/>
    <mergeCell ref="O82:R82"/>
    <mergeCell ref="S82:W82"/>
    <mergeCell ref="Z82:AC82"/>
    <mergeCell ref="B79:J79"/>
    <mergeCell ref="K79:M79"/>
    <mergeCell ref="O79:R79"/>
    <mergeCell ref="S79:W79"/>
    <mergeCell ref="Z79:AC79"/>
    <mergeCell ref="B80:J80"/>
    <mergeCell ref="K80:M80"/>
    <mergeCell ref="O80:R80"/>
    <mergeCell ref="S80:W80"/>
    <mergeCell ref="Z80:AC80"/>
    <mergeCell ref="B77:J77"/>
    <mergeCell ref="K77:M77"/>
    <mergeCell ref="O77:R77"/>
    <mergeCell ref="S77:W77"/>
    <mergeCell ref="Z77:AC77"/>
    <mergeCell ref="B78:J78"/>
    <mergeCell ref="K78:M78"/>
    <mergeCell ref="O78:Q78"/>
    <mergeCell ref="S78:W78"/>
    <mergeCell ref="Z78:AC78"/>
    <mergeCell ref="B75:J75"/>
    <mergeCell ref="K75:M75"/>
    <mergeCell ref="O75:R75"/>
    <mergeCell ref="S75:W75"/>
    <mergeCell ref="Z75:AC75"/>
    <mergeCell ref="B76:J76"/>
    <mergeCell ref="K76:M76"/>
    <mergeCell ref="O76:R76"/>
    <mergeCell ref="S76:W76"/>
    <mergeCell ref="Z76:AC76"/>
    <mergeCell ref="B73:J73"/>
    <mergeCell ref="K73:M73"/>
    <mergeCell ref="O73:R73"/>
    <mergeCell ref="S73:W73"/>
    <mergeCell ref="Z73:AC73"/>
    <mergeCell ref="B74:J74"/>
    <mergeCell ref="K74:M74"/>
    <mergeCell ref="O74:R74"/>
    <mergeCell ref="S74:W74"/>
    <mergeCell ref="Z74:AC74"/>
    <mergeCell ref="B71:J71"/>
    <mergeCell ref="K71:N71"/>
    <mergeCell ref="O71:R71"/>
    <mergeCell ref="S71:W71"/>
    <mergeCell ref="Z71:AC71"/>
    <mergeCell ref="B72:J72"/>
    <mergeCell ref="K72:M72"/>
    <mergeCell ref="O72:R72"/>
    <mergeCell ref="S72:W72"/>
    <mergeCell ref="Z72:AC72"/>
    <mergeCell ref="B69:J69"/>
    <mergeCell ref="K69:M69"/>
    <mergeCell ref="O69:R69"/>
    <mergeCell ref="S69:W69"/>
    <mergeCell ref="Z69:AC69"/>
    <mergeCell ref="B70:J70"/>
    <mergeCell ref="K70:M70"/>
    <mergeCell ref="O70:Q70"/>
    <mergeCell ref="S70:W70"/>
    <mergeCell ref="Z70:AC70"/>
    <mergeCell ref="B67:J67"/>
    <mergeCell ref="K67:M67"/>
    <mergeCell ref="O67:R67"/>
    <mergeCell ref="S67:W67"/>
    <mergeCell ref="Z67:AC67"/>
    <mergeCell ref="B68:J68"/>
    <mergeCell ref="K68:M68"/>
    <mergeCell ref="O68:Q68"/>
    <mergeCell ref="S68:W68"/>
    <mergeCell ref="Z68:AC68"/>
    <mergeCell ref="B65:J65"/>
    <mergeCell ref="K65:M65"/>
    <mergeCell ref="O65:R65"/>
    <mergeCell ref="S65:W65"/>
    <mergeCell ref="Z65:AC65"/>
    <mergeCell ref="B66:J66"/>
    <mergeCell ref="K66:M66"/>
    <mergeCell ref="O66:R66"/>
    <mergeCell ref="S66:W66"/>
    <mergeCell ref="Z66:AC66"/>
    <mergeCell ref="B63:J63"/>
    <mergeCell ref="K63:M63"/>
    <mergeCell ref="O63:R63"/>
    <mergeCell ref="S63:W63"/>
    <mergeCell ref="Z63:AC63"/>
    <mergeCell ref="B64:J64"/>
    <mergeCell ref="K64:M64"/>
    <mergeCell ref="O64:R64"/>
    <mergeCell ref="S64:W64"/>
    <mergeCell ref="Z64:AC64"/>
    <mergeCell ref="B61:J61"/>
    <mergeCell ref="K61:M61"/>
    <mergeCell ref="O61:R61"/>
    <mergeCell ref="S61:W61"/>
    <mergeCell ref="Z61:AC61"/>
    <mergeCell ref="B62:J62"/>
    <mergeCell ref="K62:M62"/>
    <mergeCell ref="O62:R62"/>
    <mergeCell ref="S62:W62"/>
    <mergeCell ref="Z62:AC62"/>
    <mergeCell ref="B59:J59"/>
    <mergeCell ref="K59:M59"/>
    <mergeCell ref="O59:R59"/>
    <mergeCell ref="S59:W59"/>
    <mergeCell ref="Z59:AC59"/>
    <mergeCell ref="B60:J60"/>
    <mergeCell ref="K60:M60"/>
    <mergeCell ref="O60:Q60"/>
    <mergeCell ref="S60:W60"/>
    <mergeCell ref="Z60:AC60"/>
    <mergeCell ref="B57:J57"/>
    <mergeCell ref="K57:M57"/>
    <mergeCell ref="O57:R57"/>
    <mergeCell ref="S57:W57"/>
    <mergeCell ref="Z57:AC57"/>
    <mergeCell ref="B58:J58"/>
    <mergeCell ref="K58:M58"/>
    <mergeCell ref="O58:R58"/>
    <mergeCell ref="S58:W58"/>
    <mergeCell ref="Z58:AC58"/>
    <mergeCell ref="B55:J55"/>
    <mergeCell ref="K55:N55"/>
    <mergeCell ref="O55:R55"/>
    <mergeCell ref="S55:W55"/>
    <mergeCell ref="Z55:AC55"/>
    <mergeCell ref="B56:J56"/>
    <mergeCell ref="K56:M56"/>
    <mergeCell ref="O56:R56"/>
    <mergeCell ref="S56:W56"/>
    <mergeCell ref="Z56:AC56"/>
    <mergeCell ref="B53:J53"/>
    <mergeCell ref="K53:M53"/>
    <mergeCell ref="O53:R53"/>
    <mergeCell ref="S53:W53"/>
    <mergeCell ref="Z53:AC53"/>
    <mergeCell ref="B54:J54"/>
    <mergeCell ref="K54:M54"/>
    <mergeCell ref="O54:R54"/>
    <mergeCell ref="S54:W54"/>
    <mergeCell ref="Z54:AC54"/>
    <mergeCell ref="B51:J51"/>
    <mergeCell ref="K51:M51"/>
    <mergeCell ref="O51:R51"/>
    <mergeCell ref="S51:W51"/>
    <mergeCell ref="Z51:AC51"/>
    <mergeCell ref="B52:J52"/>
    <mergeCell ref="K52:M52"/>
    <mergeCell ref="O52:Q52"/>
    <mergeCell ref="S52:W52"/>
    <mergeCell ref="Z52:AC52"/>
    <mergeCell ref="B49:J49"/>
    <mergeCell ref="K49:M49"/>
    <mergeCell ref="O49:R49"/>
    <mergeCell ref="S49:W49"/>
    <mergeCell ref="Z49:AC49"/>
    <mergeCell ref="B50:J50"/>
    <mergeCell ref="K50:M50"/>
    <mergeCell ref="O50:R50"/>
    <mergeCell ref="S50:W50"/>
    <mergeCell ref="Z50:AC50"/>
    <mergeCell ref="B47:J47"/>
    <mergeCell ref="K47:M47"/>
    <mergeCell ref="O47:R47"/>
    <mergeCell ref="S47:W47"/>
    <mergeCell ref="Z47:AC47"/>
    <mergeCell ref="B48:J48"/>
    <mergeCell ref="K48:M48"/>
    <mergeCell ref="O48:R48"/>
    <mergeCell ref="S48:W48"/>
    <mergeCell ref="Z48:AC48"/>
    <mergeCell ref="B45:J45"/>
    <mergeCell ref="K45:M45"/>
    <mergeCell ref="O45:R45"/>
    <mergeCell ref="S45:W45"/>
    <mergeCell ref="Z45:AC45"/>
    <mergeCell ref="B46:J46"/>
    <mergeCell ref="K46:M46"/>
    <mergeCell ref="O46:R46"/>
    <mergeCell ref="S46:W46"/>
    <mergeCell ref="Z46:AC46"/>
    <mergeCell ref="B43:J43"/>
    <mergeCell ref="K43:M43"/>
    <mergeCell ref="O43:Q43"/>
    <mergeCell ref="S43:W43"/>
    <mergeCell ref="Z43:AC43"/>
    <mergeCell ref="B44:J44"/>
    <mergeCell ref="K44:M44"/>
    <mergeCell ref="O44:R44"/>
    <mergeCell ref="S44:W44"/>
    <mergeCell ref="Z44:AC44"/>
    <mergeCell ref="B41:J41"/>
    <mergeCell ref="K41:M41"/>
    <mergeCell ref="O41:R41"/>
    <mergeCell ref="S41:W41"/>
    <mergeCell ref="Z41:AC41"/>
    <mergeCell ref="B42:J42"/>
    <mergeCell ref="K42:M42"/>
    <mergeCell ref="O42:R42"/>
    <mergeCell ref="S42:W42"/>
    <mergeCell ref="Z42:AC42"/>
    <mergeCell ref="B39:J39"/>
    <mergeCell ref="K39:M39"/>
    <mergeCell ref="O39:Q39"/>
    <mergeCell ref="S39:W39"/>
    <mergeCell ref="Z39:AC39"/>
    <mergeCell ref="B40:J40"/>
    <mergeCell ref="K40:M40"/>
    <mergeCell ref="O40:R40"/>
    <mergeCell ref="S40:W40"/>
    <mergeCell ref="Z40:AC40"/>
    <mergeCell ref="B37:J37"/>
    <mergeCell ref="K37:M37"/>
    <mergeCell ref="O37:R37"/>
    <mergeCell ref="S37:W37"/>
    <mergeCell ref="Z37:AC37"/>
    <mergeCell ref="B38:J38"/>
    <mergeCell ref="K38:M38"/>
    <mergeCell ref="O38:R38"/>
    <mergeCell ref="S38:W38"/>
    <mergeCell ref="Z38:AC38"/>
    <mergeCell ref="AW35:BA35"/>
    <mergeCell ref="BB35:BE35"/>
    <mergeCell ref="B36:J36"/>
    <mergeCell ref="K36:M36"/>
    <mergeCell ref="O36:R36"/>
    <mergeCell ref="S36:W36"/>
    <mergeCell ref="Z36:AC36"/>
    <mergeCell ref="B35:J35"/>
    <mergeCell ref="K35:M35"/>
    <mergeCell ref="O35:R35"/>
    <mergeCell ref="S35:W35"/>
    <mergeCell ref="Z35:AC35"/>
    <mergeCell ref="AS35:AV35"/>
    <mergeCell ref="B33:J33"/>
    <mergeCell ref="K33:M33"/>
    <mergeCell ref="O33:Q33"/>
    <mergeCell ref="S33:W33"/>
    <mergeCell ref="Z33:AC33"/>
    <mergeCell ref="B34:J34"/>
    <mergeCell ref="K34:N34"/>
    <mergeCell ref="O34:R34"/>
    <mergeCell ref="S34:W34"/>
    <mergeCell ref="Z34:AC34"/>
    <mergeCell ref="B31:J31"/>
    <mergeCell ref="K31:N31"/>
    <mergeCell ref="O31:Q31"/>
    <mergeCell ref="S31:W31"/>
    <mergeCell ref="Z31:AC31"/>
    <mergeCell ref="B32:J32"/>
    <mergeCell ref="K32:N32"/>
    <mergeCell ref="O32:R32"/>
    <mergeCell ref="S32:W32"/>
    <mergeCell ref="Z32:AC32"/>
    <mergeCell ref="B29:J29"/>
    <mergeCell ref="K29:M29"/>
    <mergeCell ref="O29:R29"/>
    <mergeCell ref="S29:W29"/>
    <mergeCell ref="Z29:AC29"/>
    <mergeCell ref="B30:J30"/>
    <mergeCell ref="K30:N30"/>
    <mergeCell ref="O30:R30"/>
    <mergeCell ref="S30:W30"/>
    <mergeCell ref="Z30:AC30"/>
    <mergeCell ref="B27:J27"/>
    <mergeCell ref="K27:N27"/>
    <mergeCell ref="O27:R27"/>
    <mergeCell ref="S27:W27"/>
    <mergeCell ref="Z27:AC27"/>
    <mergeCell ref="B28:J28"/>
    <mergeCell ref="K28:N28"/>
    <mergeCell ref="O28:R28"/>
    <mergeCell ref="S28:W28"/>
    <mergeCell ref="Z28:AC28"/>
    <mergeCell ref="B25:J25"/>
    <mergeCell ref="K25:N25"/>
    <mergeCell ref="O25:R25"/>
    <mergeCell ref="S25:W25"/>
    <mergeCell ref="Z25:AC25"/>
    <mergeCell ref="B26:J26"/>
    <mergeCell ref="K26:N26"/>
    <mergeCell ref="O26:R26"/>
    <mergeCell ref="S26:W26"/>
    <mergeCell ref="Z26:AC26"/>
    <mergeCell ref="B23:J23"/>
    <mergeCell ref="K23:N23"/>
    <mergeCell ref="O23:R23"/>
    <mergeCell ref="S23:W23"/>
    <mergeCell ref="Z23:AC23"/>
    <mergeCell ref="B24:J24"/>
    <mergeCell ref="K24:N24"/>
    <mergeCell ref="O24:R24"/>
    <mergeCell ref="S24:W24"/>
    <mergeCell ref="Z24:AC24"/>
    <mergeCell ref="B21:J21"/>
    <mergeCell ref="K21:N21"/>
    <mergeCell ref="O21:R21"/>
    <mergeCell ref="S21:W21"/>
    <mergeCell ref="Z21:AC21"/>
    <mergeCell ref="B22:J22"/>
    <mergeCell ref="K22:N22"/>
    <mergeCell ref="O22:R22"/>
    <mergeCell ref="S22:W22"/>
    <mergeCell ref="Z22:AC22"/>
    <mergeCell ref="B18:J18"/>
    <mergeCell ref="K18:M18"/>
    <mergeCell ref="O18:Q18"/>
    <mergeCell ref="S18:W18"/>
    <mergeCell ref="Z18:AC18"/>
    <mergeCell ref="AW19:BA19"/>
    <mergeCell ref="BB19:BE19"/>
    <mergeCell ref="B20:J20"/>
    <mergeCell ref="K20:N20"/>
    <mergeCell ref="O20:R20"/>
    <mergeCell ref="S20:W20"/>
    <mergeCell ref="Z20:AC20"/>
    <mergeCell ref="B19:J19"/>
    <mergeCell ref="K19:N19"/>
    <mergeCell ref="O19:R19"/>
    <mergeCell ref="S19:W19"/>
    <mergeCell ref="Z19:AC19"/>
    <mergeCell ref="AS19:AV19"/>
    <mergeCell ref="B16:J16"/>
    <mergeCell ref="K16:N16"/>
    <mergeCell ref="O16:R16"/>
    <mergeCell ref="S16:W16"/>
    <mergeCell ref="Z16:AC16"/>
    <mergeCell ref="B17:J17"/>
    <mergeCell ref="K17:N17"/>
    <mergeCell ref="O17:R17"/>
    <mergeCell ref="S17:W17"/>
    <mergeCell ref="Z17:AC17"/>
    <mergeCell ref="B14:J14"/>
    <mergeCell ref="K14:N14"/>
    <mergeCell ref="O14:R14"/>
    <mergeCell ref="S14:W14"/>
    <mergeCell ref="Z14:AC14"/>
    <mergeCell ref="B15:J15"/>
    <mergeCell ref="K15:N15"/>
    <mergeCell ref="O15:R15"/>
    <mergeCell ref="S15:W15"/>
    <mergeCell ref="Z15:AC15"/>
    <mergeCell ref="A11:AD11"/>
    <mergeCell ref="B12:J12"/>
    <mergeCell ref="K12:M12"/>
    <mergeCell ref="O12:Q12"/>
    <mergeCell ref="S12:W12"/>
    <mergeCell ref="Z12:AC12"/>
    <mergeCell ref="B13:J13"/>
    <mergeCell ref="K13:N13"/>
    <mergeCell ref="O13:R13"/>
    <mergeCell ref="S13:W13"/>
    <mergeCell ref="Z13:AC13"/>
    <mergeCell ref="A1:AD1"/>
    <mergeCell ref="A3:AD3"/>
    <mergeCell ref="A5:AD5"/>
    <mergeCell ref="A6:AD6"/>
    <mergeCell ref="A8:A10"/>
    <mergeCell ref="B8:J10"/>
    <mergeCell ref="K8:N10"/>
    <mergeCell ref="O8:R10"/>
    <mergeCell ref="S8:X9"/>
    <mergeCell ref="Y8:AC9"/>
    <mergeCell ref="AD8:AD10"/>
    <mergeCell ref="S10:W10"/>
    <mergeCell ref="Z10:AC10"/>
  </mergeCells>
  <pageMargins left="0.7" right="0.7" top="0.75" bottom="0.75" header="0.3" footer="0.3"/>
  <pageSetup paperSize="9" scale="71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BB16-2714-4D8C-8A65-E9F005E5FA1F}">
  <sheetPr>
    <tabColor rgb="FFFFC000"/>
    <pageSetUpPr fitToPage="1"/>
  </sheetPr>
  <dimension ref="A1:P37"/>
  <sheetViews>
    <sheetView tabSelected="1" zoomScaleNormal="100" workbookViewId="0">
      <pane ySplit="8" topLeftCell="A9" activePane="bottomLeft" state="frozen"/>
      <selection activeCell="AD96" sqref="AD96"/>
      <selection pane="bottomLeft" activeCell="J25" sqref="J25:N25"/>
    </sheetView>
  </sheetViews>
  <sheetFormatPr defaultColWidth="9.140625" defaultRowHeight="15"/>
  <cols>
    <col min="1" max="1" width="6.7109375" style="564" bestFit="1" customWidth="1"/>
    <col min="2" max="2" width="69.42578125" style="563" customWidth="1"/>
    <col min="3" max="3" width="7.5703125" style="565" customWidth="1"/>
    <col min="4" max="4" width="10.7109375" style="566" customWidth="1"/>
    <col min="5" max="5" width="11.5703125" style="566" customWidth="1"/>
    <col min="6" max="6" width="13.140625" style="566" customWidth="1"/>
    <col min="7" max="7" width="13.28515625" style="567" customWidth="1"/>
    <col min="8" max="8" width="12.5703125" style="566" customWidth="1"/>
    <col min="9" max="9" width="16.28515625" style="566" customWidth="1"/>
    <col min="10" max="10" width="13.7109375" style="604" customWidth="1"/>
    <col min="11" max="11" width="11.5703125" style="605" customWidth="1"/>
    <col min="12" max="12" width="11.5703125" style="604" customWidth="1"/>
    <col min="13" max="14" width="11.5703125" style="605" customWidth="1"/>
    <col min="15" max="16" width="13" style="605" customWidth="1"/>
    <col min="17" max="16384" width="9.140625" style="563"/>
  </cols>
  <sheetData>
    <row r="1" spans="1:16" ht="43.15" customHeight="1">
      <c r="A1" s="1121" t="s">
        <v>534</v>
      </c>
      <c r="B1" s="1121"/>
      <c r="C1" s="1121"/>
      <c r="D1" s="1121"/>
      <c r="E1" s="1121"/>
      <c r="F1" s="1121"/>
      <c r="G1" s="1121"/>
      <c r="H1" s="1121"/>
      <c r="I1" s="1121"/>
      <c r="J1" s="561"/>
      <c r="K1" s="562"/>
      <c r="L1" s="561"/>
      <c r="M1" s="562"/>
      <c r="N1" s="562"/>
      <c r="O1" s="562"/>
      <c r="P1" s="562"/>
    </row>
    <row r="2" spans="1:16" ht="15.75">
      <c r="J2" s="561"/>
      <c r="K2" s="562"/>
      <c r="L2" s="561"/>
      <c r="M2" s="562"/>
      <c r="N2" s="562"/>
      <c r="O2" s="562"/>
      <c r="P2" s="562"/>
    </row>
    <row r="3" spans="1:16" ht="43.15" customHeight="1">
      <c r="A3" s="1122" t="s">
        <v>422</v>
      </c>
      <c r="B3" s="1122"/>
      <c r="C3" s="1122"/>
      <c r="D3" s="1122"/>
      <c r="E3" s="1122"/>
      <c r="F3" s="1122"/>
      <c r="G3" s="1122"/>
      <c r="H3" s="1122"/>
      <c r="I3" s="1122"/>
      <c r="J3" s="1123"/>
      <c r="K3" s="1123"/>
      <c r="L3" s="1123"/>
      <c r="M3" s="1123"/>
      <c r="N3" s="1123"/>
      <c r="O3" s="563"/>
      <c r="P3" s="563"/>
    </row>
    <row r="4" spans="1:16" ht="15.75">
      <c r="A4" s="1124" t="s">
        <v>423</v>
      </c>
      <c r="B4" s="1124"/>
      <c r="C4" s="1124"/>
      <c r="D4" s="1124"/>
      <c r="E4" s="1124"/>
      <c r="F4" s="1124"/>
      <c r="G4" s="1124"/>
      <c r="H4" s="1124"/>
      <c r="I4" s="1124"/>
      <c r="J4" s="568"/>
      <c r="K4" s="569"/>
      <c r="L4" s="568"/>
      <c r="M4" s="569"/>
      <c r="N4" s="569"/>
      <c r="O4" s="569"/>
      <c r="P4" s="569"/>
    </row>
    <row r="5" spans="1:16" ht="15.75">
      <c r="A5" s="1124" t="s">
        <v>424</v>
      </c>
      <c r="B5" s="1124"/>
      <c r="C5" s="1124"/>
      <c r="D5" s="1124"/>
      <c r="E5" s="1124"/>
      <c r="F5" s="1124"/>
      <c r="G5" s="1124"/>
      <c r="H5" s="1124"/>
      <c r="I5" s="1124"/>
      <c r="J5" s="568"/>
      <c r="K5" s="569"/>
      <c r="L5" s="568"/>
      <c r="M5" s="569"/>
      <c r="N5" s="569"/>
      <c r="O5" s="569"/>
      <c r="P5" s="569"/>
    </row>
    <row r="6" spans="1:16" ht="15.75">
      <c r="J6" s="568"/>
      <c r="K6" s="569"/>
      <c r="L6" s="568"/>
      <c r="M6" s="569"/>
      <c r="N6" s="569"/>
      <c r="O6" s="569"/>
      <c r="P6" s="569"/>
    </row>
    <row r="7" spans="1:16" s="572" customFormat="1" ht="36.6" customHeight="1">
      <c r="A7" s="1139" t="s">
        <v>425</v>
      </c>
      <c r="B7" s="1141" t="s">
        <v>426</v>
      </c>
      <c r="C7" s="1141" t="s">
        <v>427</v>
      </c>
      <c r="D7" s="1141" t="s">
        <v>428</v>
      </c>
      <c r="E7" s="1126" t="s">
        <v>429</v>
      </c>
      <c r="F7" s="1127"/>
      <c r="G7" s="1126" t="s">
        <v>430</v>
      </c>
      <c r="H7" s="1127"/>
      <c r="I7" s="1128" t="s">
        <v>431</v>
      </c>
      <c r="J7" s="570" t="s">
        <v>535</v>
      </c>
      <c r="K7" s="697" t="s">
        <v>563</v>
      </c>
      <c r="L7" s="697" t="s">
        <v>564</v>
      </c>
      <c r="M7" s="571" t="s">
        <v>536</v>
      </c>
      <c r="N7" s="571" t="s">
        <v>536</v>
      </c>
      <c r="O7" s="571" t="s">
        <v>514</v>
      </c>
      <c r="P7" s="571" t="s">
        <v>515</v>
      </c>
    </row>
    <row r="8" spans="1:16" s="572" customFormat="1" ht="15.75">
      <c r="A8" s="1140"/>
      <c r="B8" s="1142"/>
      <c r="C8" s="1142"/>
      <c r="D8" s="1142"/>
      <c r="E8" s="573" t="s">
        <v>175</v>
      </c>
      <c r="F8" s="573" t="s">
        <v>176</v>
      </c>
      <c r="G8" s="573" t="s">
        <v>175</v>
      </c>
      <c r="H8" s="573" t="s">
        <v>176</v>
      </c>
      <c r="I8" s="1129"/>
      <c r="J8" s="574" t="s">
        <v>537</v>
      </c>
      <c r="K8" s="698" t="s">
        <v>537</v>
      </c>
      <c r="L8" s="699" t="s">
        <v>537</v>
      </c>
      <c r="M8" s="575" t="s">
        <v>537</v>
      </c>
      <c r="N8" s="575" t="s">
        <v>537</v>
      </c>
      <c r="O8" s="575" t="s">
        <v>537</v>
      </c>
      <c r="P8" s="575" t="s">
        <v>537</v>
      </c>
    </row>
    <row r="9" spans="1:16" ht="15.75">
      <c r="A9" s="577">
        <v>1</v>
      </c>
      <c r="B9" s="1130" t="s">
        <v>432</v>
      </c>
      <c r="C9" s="1131"/>
      <c r="D9" s="1131"/>
      <c r="E9" s="1131"/>
      <c r="F9" s="1131"/>
      <c r="G9" s="1131"/>
      <c r="H9" s="1131"/>
      <c r="I9" s="1132"/>
      <c r="J9" s="578"/>
      <c r="K9" s="700"/>
      <c r="L9" s="701"/>
      <c r="M9" s="579"/>
      <c r="N9" s="579"/>
      <c r="O9" s="579"/>
      <c r="P9" s="579"/>
    </row>
    <row r="10" spans="1:16">
      <c r="A10" s="580" t="s">
        <v>205</v>
      </c>
      <c r="B10" s="581" t="s">
        <v>433</v>
      </c>
      <c r="C10" s="582" t="s">
        <v>153</v>
      </c>
      <c r="D10" s="576">
        <v>6</v>
      </c>
      <c r="E10" s="583">
        <v>39500</v>
      </c>
      <c r="F10" s="583">
        <f t="shared" ref="F10:F11" si="0">D10*E10</f>
        <v>237000</v>
      </c>
      <c r="G10" s="583">
        <v>0</v>
      </c>
      <c r="H10" s="583">
        <f>D10*G10</f>
        <v>0</v>
      </c>
      <c r="I10" s="583">
        <f>F10+H10</f>
        <v>237000</v>
      </c>
      <c r="J10" s="584"/>
      <c r="K10" s="696">
        <v>4</v>
      </c>
      <c r="L10" s="696">
        <v>2</v>
      </c>
      <c r="M10" s="585"/>
      <c r="N10" s="585"/>
      <c r="O10" s="585">
        <f>J10+K10+L10+M10+N10</f>
        <v>6</v>
      </c>
      <c r="P10" s="586">
        <f>D10-O10</f>
        <v>0</v>
      </c>
    </row>
    <row r="11" spans="1:16">
      <c r="A11" s="580" t="s">
        <v>208</v>
      </c>
      <c r="B11" s="581" t="s">
        <v>434</v>
      </c>
      <c r="C11" s="582" t="s">
        <v>207</v>
      </c>
      <c r="D11" s="576">
        <v>2</v>
      </c>
      <c r="E11" s="583">
        <v>19500</v>
      </c>
      <c r="F11" s="583">
        <f t="shared" si="0"/>
        <v>39000</v>
      </c>
      <c r="G11" s="583">
        <v>0</v>
      </c>
      <c r="H11" s="583">
        <f t="shared" ref="H11" si="1">D11*G11</f>
        <v>0</v>
      </c>
      <c r="I11" s="583">
        <f t="shared" ref="I11" si="2">F11+H11</f>
        <v>39000</v>
      </c>
      <c r="J11" s="584"/>
      <c r="K11" s="696"/>
      <c r="L11" s="696">
        <v>2</v>
      </c>
      <c r="M11" s="585"/>
      <c r="N11" s="585"/>
      <c r="O11" s="585">
        <f t="shared" ref="O11:O22" si="3">J11+K11+L11+M11+N11</f>
        <v>2</v>
      </c>
      <c r="P11" s="586">
        <f t="shared" ref="P11:P22" si="4">D11-O11</f>
        <v>0</v>
      </c>
    </row>
    <row r="12" spans="1:16">
      <c r="A12" s="580" t="s">
        <v>210</v>
      </c>
      <c r="B12" s="581" t="s">
        <v>435</v>
      </c>
      <c r="C12" s="582" t="s">
        <v>207</v>
      </c>
      <c r="D12" s="576">
        <v>2</v>
      </c>
      <c r="E12" s="583">
        <v>39500</v>
      </c>
      <c r="F12" s="583">
        <f>D12*E12</f>
        <v>79000</v>
      </c>
      <c r="G12" s="583">
        <v>0</v>
      </c>
      <c r="H12" s="583">
        <f>D12*G12</f>
        <v>0</v>
      </c>
      <c r="I12" s="583">
        <f>F12+H12</f>
        <v>79000</v>
      </c>
      <c r="J12" s="584"/>
      <c r="K12" s="696">
        <v>2</v>
      </c>
      <c r="L12" s="696"/>
      <c r="M12" s="585"/>
      <c r="N12" s="585"/>
      <c r="O12" s="585">
        <f t="shared" si="3"/>
        <v>2</v>
      </c>
      <c r="P12" s="586">
        <f t="shared" si="4"/>
        <v>0</v>
      </c>
    </row>
    <row r="13" spans="1:16" ht="30">
      <c r="A13" s="580" t="s">
        <v>212</v>
      </c>
      <c r="B13" s="587" t="s">
        <v>436</v>
      </c>
      <c r="C13" s="576" t="s">
        <v>153</v>
      </c>
      <c r="D13" s="576">
        <v>2</v>
      </c>
      <c r="E13" s="583">
        <v>1500</v>
      </c>
      <c r="F13" s="583">
        <f>D13*E13</f>
        <v>3000</v>
      </c>
      <c r="G13" s="583"/>
      <c r="H13" s="583">
        <f>D13*G13</f>
        <v>0</v>
      </c>
      <c r="I13" s="583">
        <f>F13+H13</f>
        <v>3000</v>
      </c>
      <c r="J13" s="584"/>
      <c r="K13" s="696">
        <v>2</v>
      </c>
      <c r="L13" s="696"/>
      <c r="M13" s="585"/>
      <c r="N13" s="585"/>
      <c r="O13" s="585">
        <f t="shared" si="3"/>
        <v>2</v>
      </c>
      <c r="P13" s="586">
        <f t="shared" si="4"/>
        <v>0</v>
      </c>
    </row>
    <row r="14" spans="1:16">
      <c r="A14" s="580" t="s">
        <v>214</v>
      </c>
      <c r="B14" s="581" t="s">
        <v>437</v>
      </c>
      <c r="C14" s="582" t="s">
        <v>153</v>
      </c>
      <c r="D14" s="576">
        <v>1</v>
      </c>
      <c r="E14" s="583">
        <v>37600</v>
      </c>
      <c r="F14" s="583">
        <f t="shared" ref="F14:F21" si="5">D14*E14</f>
        <v>37600</v>
      </c>
      <c r="G14" s="583">
        <v>44000</v>
      </c>
      <c r="H14" s="583">
        <f>D14*G14</f>
        <v>44000</v>
      </c>
      <c r="I14" s="583">
        <f>F14+H14</f>
        <v>81600</v>
      </c>
      <c r="J14" s="584"/>
      <c r="K14" s="696">
        <v>1</v>
      </c>
      <c r="L14" s="696"/>
      <c r="M14" s="585"/>
      <c r="N14" s="585"/>
      <c r="O14" s="585">
        <f t="shared" si="3"/>
        <v>1</v>
      </c>
      <c r="P14" s="586">
        <f t="shared" si="4"/>
        <v>0</v>
      </c>
    </row>
    <row r="15" spans="1:16">
      <c r="A15" s="580" t="s">
        <v>216</v>
      </c>
      <c r="B15" s="581" t="s">
        <v>438</v>
      </c>
      <c r="C15" s="582" t="s">
        <v>153</v>
      </c>
      <c r="D15" s="576">
        <v>1</v>
      </c>
      <c r="E15" s="583">
        <v>40000</v>
      </c>
      <c r="F15" s="583">
        <f t="shared" si="5"/>
        <v>40000</v>
      </c>
      <c r="G15" s="583">
        <v>22000</v>
      </c>
      <c r="H15" s="583">
        <f t="shared" ref="H15:H16" si="6">D15*G15</f>
        <v>22000</v>
      </c>
      <c r="I15" s="583">
        <f>F15+H15</f>
        <v>62000</v>
      </c>
      <c r="J15" s="584"/>
      <c r="K15" s="696"/>
      <c r="L15" s="696">
        <v>1</v>
      </c>
      <c r="M15" s="585"/>
      <c r="N15" s="585"/>
      <c r="O15" s="585">
        <f t="shared" si="3"/>
        <v>1</v>
      </c>
      <c r="P15" s="586">
        <f t="shared" si="4"/>
        <v>0</v>
      </c>
    </row>
    <row r="16" spans="1:16">
      <c r="A16" s="580" t="s">
        <v>218</v>
      </c>
      <c r="B16" s="581" t="s">
        <v>439</v>
      </c>
      <c r="C16" s="582" t="s">
        <v>312</v>
      </c>
      <c r="D16" s="576">
        <v>8</v>
      </c>
      <c r="E16" s="583">
        <v>1000</v>
      </c>
      <c r="F16" s="583">
        <f t="shared" si="5"/>
        <v>8000</v>
      </c>
      <c r="G16" s="583">
        <v>1500</v>
      </c>
      <c r="H16" s="583">
        <f t="shared" si="6"/>
        <v>12000</v>
      </c>
      <c r="I16" s="583">
        <f t="shared" ref="I16" si="7">F16+H16</f>
        <v>20000</v>
      </c>
      <c r="J16" s="584"/>
      <c r="K16" s="696">
        <v>8</v>
      </c>
      <c r="L16" s="696"/>
      <c r="M16" s="585"/>
      <c r="N16" s="585"/>
      <c r="O16" s="585">
        <f t="shared" si="3"/>
        <v>8</v>
      </c>
      <c r="P16" s="586">
        <f t="shared" si="4"/>
        <v>0</v>
      </c>
    </row>
    <row r="17" spans="1:16" ht="30">
      <c r="A17" s="580" t="s">
        <v>222</v>
      </c>
      <c r="B17" s="588" t="s">
        <v>440</v>
      </c>
      <c r="C17" s="576" t="s">
        <v>153</v>
      </c>
      <c r="D17" s="576">
        <v>12</v>
      </c>
      <c r="E17" s="583">
        <f>F17/D17</f>
        <v>8750</v>
      </c>
      <c r="F17" s="583">
        <v>105000</v>
      </c>
      <c r="G17" s="583">
        <f>H17/D17</f>
        <v>3750</v>
      </c>
      <c r="H17" s="583">
        <v>45000</v>
      </c>
      <c r="I17" s="583">
        <f>F17+H17</f>
        <v>150000</v>
      </c>
      <c r="J17" s="584"/>
      <c r="K17" s="696">
        <v>12</v>
      </c>
      <c r="L17" s="696"/>
      <c r="M17" s="585"/>
      <c r="N17" s="585"/>
      <c r="O17" s="585">
        <f t="shared" si="3"/>
        <v>12</v>
      </c>
      <c r="P17" s="586">
        <f t="shared" si="4"/>
        <v>0</v>
      </c>
    </row>
    <row r="18" spans="1:16">
      <c r="A18" s="580" t="s">
        <v>225</v>
      </c>
      <c r="B18" s="581" t="s">
        <v>441</v>
      </c>
      <c r="C18" s="582" t="s">
        <v>153</v>
      </c>
      <c r="D18" s="576">
        <v>49</v>
      </c>
      <c r="E18" s="583">
        <v>2041.67</v>
      </c>
      <c r="F18" s="583">
        <f t="shared" si="5"/>
        <v>100041.83</v>
      </c>
      <c r="G18" s="583">
        <v>0</v>
      </c>
      <c r="H18" s="583">
        <f>D18*G18</f>
        <v>0</v>
      </c>
      <c r="I18" s="583">
        <f>F18+H18</f>
        <v>100041.83</v>
      </c>
      <c r="J18" s="584"/>
      <c r="K18" s="696">
        <v>49</v>
      </c>
      <c r="L18" s="696"/>
      <c r="M18" s="585"/>
      <c r="N18" s="585"/>
      <c r="O18" s="585">
        <f t="shared" si="3"/>
        <v>49</v>
      </c>
      <c r="P18" s="586">
        <f t="shared" si="4"/>
        <v>0</v>
      </c>
    </row>
    <row r="19" spans="1:16">
      <c r="A19" s="580" t="s">
        <v>316</v>
      </c>
      <c r="B19" s="581" t="s">
        <v>442</v>
      </c>
      <c r="C19" s="582" t="s">
        <v>153</v>
      </c>
      <c r="D19" s="576">
        <v>45</v>
      </c>
      <c r="E19" s="589">
        <v>2250</v>
      </c>
      <c r="F19" s="583">
        <f t="shared" si="5"/>
        <v>101250</v>
      </c>
      <c r="G19" s="583">
        <v>1200</v>
      </c>
      <c r="H19" s="583">
        <f>D19*G19</f>
        <v>54000</v>
      </c>
      <c r="I19" s="583">
        <f>F19+H19</f>
        <v>155250</v>
      </c>
      <c r="J19" s="584">
        <v>45</v>
      </c>
      <c r="K19" s="696"/>
      <c r="L19" s="696"/>
      <c r="M19" s="585"/>
      <c r="N19" s="585"/>
      <c r="O19" s="585">
        <f t="shared" si="3"/>
        <v>45</v>
      </c>
      <c r="P19" s="586">
        <f t="shared" si="4"/>
        <v>0</v>
      </c>
    </row>
    <row r="20" spans="1:16">
      <c r="A20" s="580" t="s">
        <v>317</v>
      </c>
      <c r="B20" s="581" t="s">
        <v>443</v>
      </c>
      <c r="C20" s="582" t="s">
        <v>153</v>
      </c>
      <c r="D20" s="576">
        <v>37</v>
      </c>
      <c r="E20" s="589">
        <v>1750</v>
      </c>
      <c r="F20" s="583">
        <f t="shared" si="5"/>
        <v>64750</v>
      </c>
      <c r="G20" s="583">
        <v>950</v>
      </c>
      <c r="H20" s="583">
        <f>D20*G20</f>
        <v>35150</v>
      </c>
      <c r="I20" s="583">
        <f>F20+H20</f>
        <v>99900</v>
      </c>
      <c r="J20" s="584"/>
      <c r="K20" s="696">
        <v>37</v>
      </c>
      <c r="L20" s="696"/>
      <c r="M20" s="585"/>
      <c r="N20" s="585"/>
      <c r="O20" s="585">
        <f t="shared" si="3"/>
        <v>37</v>
      </c>
      <c r="P20" s="586">
        <f t="shared" si="4"/>
        <v>0</v>
      </c>
    </row>
    <row r="21" spans="1:16">
      <c r="A21" s="580" t="s">
        <v>328</v>
      </c>
      <c r="B21" s="581" t="s">
        <v>444</v>
      </c>
      <c r="C21" s="582" t="s">
        <v>153</v>
      </c>
      <c r="D21" s="576">
        <v>37</v>
      </c>
      <c r="E21" s="589">
        <v>650</v>
      </c>
      <c r="F21" s="583">
        <f t="shared" si="5"/>
        <v>24050</v>
      </c>
      <c r="G21" s="583">
        <v>550</v>
      </c>
      <c r="H21" s="583">
        <f>D21*G21</f>
        <v>20350</v>
      </c>
      <c r="I21" s="583">
        <f>F21+H21</f>
        <v>44400</v>
      </c>
      <c r="J21" s="584"/>
      <c r="K21" s="696">
        <v>37</v>
      </c>
      <c r="L21" s="696"/>
      <c r="M21" s="585"/>
      <c r="N21" s="585"/>
      <c r="O21" s="585">
        <f t="shared" si="3"/>
        <v>37</v>
      </c>
      <c r="P21" s="586">
        <f t="shared" si="4"/>
        <v>0</v>
      </c>
    </row>
    <row r="22" spans="1:16" s="594" customFormat="1" ht="15.75" thickBot="1">
      <c r="A22" s="1133" t="s">
        <v>445</v>
      </c>
      <c r="B22" s="1134"/>
      <c r="C22" s="1134"/>
      <c r="D22" s="1134"/>
      <c r="E22" s="1135"/>
      <c r="F22" s="590">
        <f>SUM(F10:F21)</f>
        <v>838691.83</v>
      </c>
      <c r="G22" s="590" t="s">
        <v>446</v>
      </c>
      <c r="H22" s="590">
        <f>SUM(H10:H21)</f>
        <v>232500</v>
      </c>
      <c r="I22" s="590">
        <f>SUM(I10:I21)</f>
        <v>1071191.83</v>
      </c>
      <c r="J22" s="591"/>
      <c r="K22" s="592"/>
      <c r="L22" s="591"/>
      <c r="M22" s="592"/>
      <c r="N22" s="592"/>
      <c r="O22" s="592">
        <f t="shared" si="3"/>
        <v>0</v>
      </c>
      <c r="P22" s="593">
        <f t="shared" si="4"/>
        <v>0</v>
      </c>
    </row>
    <row r="23" spans="1:16" ht="14.45" customHeight="1" thickTop="1">
      <c r="A23" s="1136" t="s">
        <v>447</v>
      </c>
      <c r="B23" s="1137"/>
      <c r="C23" s="1137"/>
      <c r="D23" s="1137"/>
      <c r="E23" s="1137"/>
      <c r="F23" s="1137"/>
      <c r="G23" s="1137"/>
      <c r="H23" s="1138"/>
      <c r="I23" s="595">
        <f>22:22</f>
        <v>1071191.83</v>
      </c>
      <c r="J23" s="596">
        <v>155250</v>
      </c>
      <c r="K23" s="597">
        <f>'кс2 №10 к кс3№6++'!AF43</f>
        <v>735941.83</v>
      </c>
      <c r="L23" s="597">
        <f>'кс2 №13 к кс3 №7++'!AF37</f>
        <v>180000</v>
      </c>
      <c r="M23" s="597">
        <v>0</v>
      </c>
      <c r="N23" s="597">
        <v>0</v>
      </c>
      <c r="O23" s="597">
        <f>J23+N23+M23+L23+K23</f>
        <v>1071191.83</v>
      </c>
      <c r="P23" s="597">
        <f>I23-O23</f>
        <v>0</v>
      </c>
    </row>
    <row r="24" spans="1:16" ht="14.45" customHeight="1">
      <c r="A24" s="1136" t="s">
        <v>199</v>
      </c>
      <c r="B24" s="1137"/>
      <c r="C24" s="1137"/>
      <c r="D24" s="1137"/>
      <c r="E24" s="1137"/>
      <c r="F24" s="1137"/>
      <c r="G24" s="1137"/>
      <c r="H24" s="1138"/>
      <c r="I24" s="595">
        <f>I23*0.2</f>
        <v>214238.36600000004</v>
      </c>
      <c r="J24" s="598">
        <f t="shared" ref="J24:P24" si="8">J23*0.2</f>
        <v>31050</v>
      </c>
      <c r="K24" s="599">
        <f t="shared" si="8"/>
        <v>147188.36600000001</v>
      </c>
      <c r="L24" s="600">
        <f t="shared" si="8"/>
        <v>36000</v>
      </c>
      <c r="M24" s="599">
        <f t="shared" si="8"/>
        <v>0</v>
      </c>
      <c r="N24" s="599">
        <f t="shared" si="8"/>
        <v>0</v>
      </c>
      <c r="O24" s="597">
        <f t="shared" si="8"/>
        <v>214238.36600000004</v>
      </c>
      <c r="P24" s="597">
        <f t="shared" si="8"/>
        <v>0</v>
      </c>
    </row>
    <row r="25" spans="1:16" ht="14.45" customHeight="1">
      <c r="A25" s="1136" t="s">
        <v>448</v>
      </c>
      <c r="B25" s="1137"/>
      <c r="C25" s="1137"/>
      <c r="D25" s="1137"/>
      <c r="E25" s="1137"/>
      <c r="F25" s="1137"/>
      <c r="G25" s="1137"/>
      <c r="H25" s="1138"/>
      <c r="I25" s="595">
        <f>I23*1.2</f>
        <v>1285430.196</v>
      </c>
      <c r="J25" s="601">
        <f t="shared" ref="J25:P25" si="9">J23*1.2</f>
        <v>186300</v>
      </c>
      <c r="K25" s="602">
        <f t="shared" si="9"/>
        <v>883130.19599999988</v>
      </c>
      <c r="L25" s="602">
        <f t="shared" si="9"/>
        <v>216000</v>
      </c>
      <c r="M25" s="602">
        <f t="shared" si="9"/>
        <v>0</v>
      </c>
      <c r="N25" s="602">
        <f t="shared" si="9"/>
        <v>0</v>
      </c>
      <c r="O25" s="599">
        <f t="shared" si="9"/>
        <v>1285430.196</v>
      </c>
      <c r="P25" s="599">
        <f t="shared" si="9"/>
        <v>0</v>
      </c>
    </row>
    <row r="26" spans="1:16">
      <c r="F26" s="603"/>
      <c r="H26" s="603"/>
      <c r="I26" s="603"/>
      <c r="L26" s="605"/>
    </row>
    <row r="27" spans="1:16" s="605" customFormat="1" ht="28.9" customHeight="1">
      <c r="B27" s="1120" t="s">
        <v>449</v>
      </c>
      <c r="C27" s="1120"/>
      <c r="E27" s="1120" t="s">
        <v>450</v>
      </c>
      <c r="F27" s="1120"/>
      <c r="G27" s="1120"/>
      <c r="H27" s="1120"/>
      <c r="I27" s="1120"/>
      <c r="J27" s="604"/>
    </row>
    <row r="28" spans="1:16" s="605" customFormat="1">
      <c r="B28" s="606" t="s">
        <v>451</v>
      </c>
      <c r="C28" s="606"/>
      <c r="E28" s="1120" t="s">
        <v>452</v>
      </c>
      <c r="F28" s="1120"/>
      <c r="G28" s="1120"/>
      <c r="H28" s="1120"/>
      <c r="I28" s="1120"/>
      <c r="J28" s="604"/>
    </row>
    <row r="29" spans="1:16" s="605" customFormat="1">
      <c r="B29" s="607" t="s">
        <v>315</v>
      </c>
      <c r="C29" s="607"/>
      <c r="E29" s="1125" t="s">
        <v>315</v>
      </c>
      <c r="F29" s="1125"/>
      <c r="G29" s="1125"/>
      <c r="H29" s="1125"/>
      <c r="I29" s="1125"/>
      <c r="J29" s="604"/>
    </row>
    <row r="30" spans="1:16" s="605" customFormat="1">
      <c r="B30" s="607"/>
      <c r="C30" s="607"/>
      <c r="E30" s="608"/>
      <c r="F30" s="608"/>
      <c r="G30" s="609"/>
      <c r="H30" s="609"/>
      <c r="I30" s="609"/>
      <c r="J30" s="604"/>
    </row>
    <row r="31" spans="1:16" s="605" customFormat="1">
      <c r="B31" s="607"/>
      <c r="C31" s="607"/>
      <c r="E31" s="608"/>
      <c r="F31" s="608"/>
      <c r="G31" s="609"/>
      <c r="H31" s="609"/>
      <c r="I31" s="609"/>
      <c r="J31" s="604"/>
    </row>
    <row r="32" spans="1:16" s="605" customFormat="1">
      <c r="B32" s="1125" t="s">
        <v>453</v>
      </c>
      <c r="C32" s="1125"/>
      <c r="E32" s="1125" t="s">
        <v>454</v>
      </c>
      <c r="F32" s="1125"/>
      <c r="G32" s="1125"/>
      <c r="H32" s="1125"/>
      <c r="I32" s="1125"/>
      <c r="J32" s="604"/>
    </row>
    <row r="33" spans="2:12" s="605" customFormat="1">
      <c r="B33" s="606"/>
      <c r="C33" s="606"/>
      <c r="E33" s="610"/>
      <c r="F33" s="610"/>
      <c r="G33" s="609"/>
      <c r="H33" s="609"/>
      <c r="I33" s="609"/>
      <c r="J33" s="604"/>
    </row>
    <row r="34" spans="2:12" s="605" customFormat="1">
      <c r="B34" s="606" t="s">
        <v>181</v>
      </c>
      <c r="C34" s="606"/>
      <c r="E34" s="610" t="s">
        <v>181</v>
      </c>
      <c r="F34" s="610"/>
      <c r="G34" s="609"/>
      <c r="H34" s="609"/>
      <c r="I34" s="609"/>
      <c r="J34" s="604"/>
    </row>
    <row r="35" spans="2:12">
      <c r="L35" s="605"/>
    </row>
    <row r="36" spans="2:12">
      <c r="L36" s="605"/>
    </row>
    <row r="37" spans="2:12">
      <c r="L37" s="605"/>
    </row>
  </sheetData>
  <mergeCells count="23">
    <mergeCell ref="E28:I28"/>
    <mergeCell ref="E29:I29"/>
    <mergeCell ref="B32:C32"/>
    <mergeCell ref="E32:I32"/>
    <mergeCell ref="G7:H7"/>
    <mergeCell ref="I7:I8"/>
    <mergeCell ref="B9:I9"/>
    <mergeCell ref="A22:E22"/>
    <mergeCell ref="A23:H23"/>
    <mergeCell ref="A24:H24"/>
    <mergeCell ref="A7:A8"/>
    <mergeCell ref="B7:B8"/>
    <mergeCell ref="C7:C8"/>
    <mergeCell ref="D7:D8"/>
    <mergeCell ref="E7:F7"/>
    <mergeCell ref="A25:H25"/>
    <mergeCell ref="B27:C27"/>
    <mergeCell ref="E27:I27"/>
    <mergeCell ref="A1:I1"/>
    <mergeCell ref="A3:I3"/>
    <mergeCell ref="J3:N3"/>
    <mergeCell ref="A4:I4"/>
    <mergeCell ref="A5:I5"/>
  </mergeCells>
  <pageMargins left="0.7" right="0.7" top="0.75" bottom="0.75" header="0.3" footer="0.3"/>
  <pageSetup paperSize="9" scale="81" fitToHeight="0" orientation="landscape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9D48-0B9B-439C-A1EA-2AA288759CE8}">
  <sheetPr>
    <tabColor rgb="FFFFC000"/>
    <pageSetUpPr fitToPage="1"/>
  </sheetPr>
  <dimension ref="A1:IR36"/>
  <sheetViews>
    <sheetView topLeftCell="A27" zoomScale="80" zoomScaleNormal="80" workbookViewId="0">
      <selection activeCell="O42" sqref="O42"/>
    </sheetView>
  </sheetViews>
  <sheetFormatPr defaultColWidth="8.85546875" defaultRowHeight="15"/>
  <cols>
    <col min="1" max="1" width="6.28515625" style="605" bestFit="1" customWidth="1"/>
    <col min="2" max="2" width="52.5703125" style="605" customWidth="1"/>
    <col min="3" max="4" width="10.28515625" style="605" customWidth="1"/>
    <col min="5" max="5" width="12" style="605" customWidth="1"/>
    <col min="6" max="6" width="11.42578125" style="605" customWidth="1"/>
    <col min="7" max="7" width="17.140625" style="605" customWidth="1"/>
    <col min="8" max="8" width="11.28515625" style="605" customWidth="1"/>
    <col min="9" max="9" width="15.28515625" style="605" customWidth="1"/>
    <col min="10" max="10" width="38.140625" style="605" customWidth="1"/>
    <col min="11" max="12" width="13.7109375" style="605" customWidth="1"/>
    <col min="13" max="13" width="11.5703125" style="605" customWidth="1"/>
    <col min="14" max="14" width="11.5703125" style="604" customWidth="1"/>
    <col min="15" max="17" width="11.5703125" style="605" customWidth="1"/>
    <col min="18" max="19" width="13" style="605" customWidth="1"/>
    <col min="20" max="16384" width="8.85546875" style="605"/>
  </cols>
  <sheetData>
    <row r="1" spans="1:252" s="562" customFormat="1" ht="43.15" customHeight="1">
      <c r="A1" s="1144" t="s">
        <v>538</v>
      </c>
      <c r="B1" s="1145"/>
      <c r="C1" s="1145"/>
      <c r="D1" s="1145"/>
      <c r="E1" s="1145"/>
      <c r="F1" s="1145"/>
      <c r="G1" s="1145"/>
      <c r="H1" s="1145"/>
      <c r="I1" s="1145"/>
      <c r="J1" s="1145"/>
      <c r="N1" s="561"/>
      <c r="S1" s="1146" t="s">
        <v>548</v>
      </c>
      <c r="T1" s="1146"/>
      <c r="U1" s="1146"/>
      <c r="V1" s="1146"/>
      <c r="W1" s="1146"/>
    </row>
    <row r="2" spans="1:252" s="562" customFormat="1" ht="15.75">
      <c r="B2" s="611"/>
      <c r="C2" s="611"/>
      <c r="D2" s="611"/>
      <c r="E2" s="612"/>
      <c r="F2" s="612"/>
      <c r="G2" s="612"/>
      <c r="H2" s="612"/>
      <c r="I2" s="612"/>
      <c r="N2" s="561"/>
    </row>
    <row r="3" spans="1:252" s="562" customFormat="1" ht="15.75">
      <c r="A3" s="1143" t="s">
        <v>539</v>
      </c>
      <c r="B3" s="1123"/>
      <c r="C3" s="1123"/>
      <c r="D3" s="1123"/>
      <c r="E3" s="1123"/>
      <c r="F3" s="1123"/>
      <c r="G3" s="1123"/>
      <c r="H3" s="1123"/>
      <c r="I3" s="1123"/>
      <c r="J3" s="1123" t="s">
        <v>540</v>
      </c>
      <c r="K3" s="645"/>
      <c r="L3" s="1123"/>
      <c r="M3" s="1123"/>
      <c r="N3" s="1123"/>
      <c r="O3" s="1123"/>
      <c r="P3" s="1123"/>
      <c r="Q3" s="1123"/>
      <c r="R3" s="1123"/>
      <c r="S3" s="1123"/>
      <c r="T3" s="1123"/>
      <c r="U3" s="1123"/>
      <c r="V3" s="1123"/>
      <c r="W3" s="1123"/>
      <c r="X3" s="1123"/>
      <c r="Y3" s="1123"/>
      <c r="Z3" s="1123"/>
      <c r="AA3" s="1143"/>
      <c r="AB3" s="1123"/>
      <c r="AC3" s="1123"/>
      <c r="AD3" s="1123"/>
      <c r="AE3" s="1123"/>
      <c r="AF3" s="1123"/>
      <c r="AG3" s="1123"/>
      <c r="AH3" s="1123"/>
      <c r="AI3" s="1123"/>
      <c r="AJ3" s="1123"/>
      <c r="AK3" s="1143"/>
      <c r="AL3" s="1123"/>
      <c r="AM3" s="1123"/>
      <c r="AN3" s="1123"/>
      <c r="AO3" s="1123"/>
      <c r="AP3" s="1123"/>
      <c r="AQ3" s="1123"/>
      <c r="AR3" s="1123"/>
      <c r="AS3" s="1123"/>
      <c r="AT3" s="1123"/>
      <c r="AU3" s="1143"/>
      <c r="AV3" s="1123"/>
      <c r="AW3" s="1123"/>
      <c r="AX3" s="1123"/>
      <c r="AY3" s="1123"/>
      <c r="AZ3" s="1123"/>
      <c r="BA3" s="1123"/>
      <c r="BB3" s="1123"/>
      <c r="BC3" s="1123"/>
      <c r="BD3" s="1123"/>
      <c r="BE3" s="1143"/>
      <c r="BF3" s="1123"/>
      <c r="BG3" s="1123"/>
      <c r="BH3" s="1123"/>
      <c r="BI3" s="1123"/>
      <c r="BJ3" s="1123"/>
      <c r="BK3" s="1123"/>
      <c r="BL3" s="1123"/>
      <c r="BM3" s="1123"/>
      <c r="BN3" s="1123"/>
      <c r="BO3" s="1143"/>
      <c r="BP3" s="1123"/>
      <c r="BQ3" s="1123"/>
      <c r="BR3" s="1123"/>
      <c r="BS3" s="1123"/>
      <c r="BT3" s="1123"/>
      <c r="BU3" s="1123"/>
      <c r="BV3" s="1123"/>
      <c r="BW3" s="1123"/>
      <c r="BX3" s="1123"/>
      <c r="BY3" s="1143"/>
      <c r="BZ3" s="1123"/>
      <c r="CA3" s="1123"/>
      <c r="CB3" s="1123"/>
      <c r="CC3" s="1123"/>
      <c r="CD3" s="1123"/>
      <c r="CE3" s="1123"/>
      <c r="CF3" s="1123"/>
      <c r="CG3" s="1123"/>
      <c r="CH3" s="1123"/>
      <c r="CI3" s="1143"/>
      <c r="CJ3" s="1123"/>
      <c r="CK3" s="1123"/>
      <c r="CL3" s="1123"/>
      <c r="CM3" s="1123"/>
      <c r="CN3" s="1123"/>
      <c r="CO3" s="1123"/>
      <c r="CP3" s="1123"/>
      <c r="CQ3" s="1123"/>
      <c r="CR3" s="1123"/>
      <c r="CS3" s="1143"/>
      <c r="CT3" s="1123"/>
      <c r="CU3" s="1123"/>
      <c r="CV3" s="1123"/>
      <c r="CW3" s="1123"/>
      <c r="CX3" s="1123"/>
      <c r="CY3" s="1123"/>
      <c r="CZ3" s="1123"/>
      <c r="DA3" s="1123"/>
      <c r="DB3" s="1123"/>
      <c r="DC3" s="1143"/>
      <c r="DD3" s="1123"/>
      <c r="DE3" s="1123"/>
      <c r="DF3" s="1123"/>
      <c r="DG3" s="1123"/>
      <c r="DH3" s="1123"/>
      <c r="DI3" s="1123"/>
      <c r="DJ3" s="1123"/>
      <c r="DK3" s="1123"/>
      <c r="DL3" s="1123"/>
      <c r="DM3" s="1143"/>
      <c r="DN3" s="1123"/>
      <c r="DO3" s="1123"/>
      <c r="DP3" s="1123"/>
      <c r="DQ3" s="1123"/>
      <c r="DR3" s="1123"/>
      <c r="DS3" s="1123"/>
      <c r="DT3" s="1123"/>
      <c r="DU3" s="1123"/>
      <c r="DV3" s="1123"/>
      <c r="DW3" s="1143"/>
      <c r="DX3" s="1123"/>
      <c r="DY3" s="1123"/>
      <c r="DZ3" s="1123"/>
      <c r="EA3" s="1123"/>
      <c r="EB3" s="1123"/>
      <c r="EC3" s="1123"/>
      <c r="ED3" s="1123"/>
      <c r="EE3" s="1123"/>
      <c r="EF3" s="1123"/>
      <c r="EG3" s="1143"/>
      <c r="EH3" s="1123"/>
      <c r="EI3" s="1123"/>
      <c r="EJ3" s="1123"/>
      <c r="EK3" s="1123"/>
      <c r="EL3" s="1123"/>
      <c r="EM3" s="1123"/>
      <c r="EN3" s="1123"/>
      <c r="EO3" s="1123"/>
      <c r="EP3" s="1123"/>
      <c r="EQ3" s="1143"/>
      <c r="ER3" s="1123"/>
      <c r="ES3" s="1123"/>
      <c r="ET3" s="1123"/>
      <c r="EU3" s="1123"/>
      <c r="EV3" s="1123"/>
      <c r="EW3" s="1123"/>
      <c r="EX3" s="1123"/>
      <c r="EY3" s="1123"/>
      <c r="EZ3" s="1123"/>
      <c r="FA3" s="1143"/>
      <c r="FB3" s="1123"/>
      <c r="FC3" s="1123"/>
      <c r="FD3" s="1123"/>
      <c r="FE3" s="1123"/>
      <c r="FF3" s="1123"/>
      <c r="FG3" s="1123"/>
      <c r="FH3" s="1123"/>
      <c r="FI3" s="1123"/>
      <c r="FJ3" s="1123"/>
      <c r="FK3" s="1143"/>
      <c r="FL3" s="1123"/>
      <c r="FM3" s="1123"/>
      <c r="FN3" s="1123"/>
      <c r="FO3" s="1123"/>
      <c r="FP3" s="1123"/>
      <c r="FQ3" s="1123"/>
      <c r="FR3" s="1123"/>
      <c r="FS3" s="1123"/>
      <c r="FT3" s="1123"/>
      <c r="FU3" s="1143"/>
      <c r="FV3" s="1123"/>
      <c r="FW3" s="1123"/>
      <c r="FX3" s="1123"/>
      <c r="FY3" s="1123"/>
      <c r="FZ3" s="1123"/>
      <c r="GA3" s="1123"/>
      <c r="GB3" s="1123"/>
      <c r="GC3" s="1123"/>
      <c r="GD3" s="1123"/>
      <c r="GE3" s="1143"/>
      <c r="GF3" s="1123"/>
      <c r="GG3" s="1123"/>
      <c r="GH3" s="1123"/>
      <c r="GI3" s="1123"/>
      <c r="GJ3" s="1123"/>
      <c r="GK3" s="1123"/>
      <c r="GL3" s="1123"/>
      <c r="GM3" s="1123"/>
      <c r="GN3" s="1123"/>
      <c r="GO3" s="1143"/>
      <c r="GP3" s="1123"/>
      <c r="GQ3" s="1123"/>
      <c r="GR3" s="1123"/>
      <c r="GS3" s="1123"/>
      <c r="GT3" s="1123"/>
      <c r="GU3" s="1123"/>
      <c r="GV3" s="1123"/>
      <c r="GW3" s="1123"/>
      <c r="GX3" s="1123"/>
      <c r="GY3" s="1143"/>
      <c r="GZ3" s="1123"/>
      <c r="HA3" s="1123"/>
      <c r="HB3" s="1123"/>
      <c r="HC3" s="1123"/>
      <c r="HD3" s="1123"/>
      <c r="HE3" s="1123"/>
      <c r="HF3" s="1123"/>
      <c r="HG3" s="1123"/>
      <c r="HH3" s="1123"/>
      <c r="HI3" s="1143"/>
      <c r="HJ3" s="1123"/>
      <c r="HK3" s="1123"/>
      <c r="HL3" s="1123"/>
      <c r="HM3" s="1123"/>
      <c r="HN3" s="1123"/>
      <c r="HO3" s="1123"/>
      <c r="HP3" s="1123"/>
      <c r="HQ3" s="1123"/>
      <c r="HR3" s="1123"/>
      <c r="HS3" s="1143"/>
      <c r="HT3" s="1123"/>
      <c r="HU3" s="1123"/>
      <c r="HV3" s="1123"/>
      <c r="HW3" s="1123"/>
      <c r="HX3" s="1123"/>
      <c r="HY3" s="1123"/>
      <c r="HZ3" s="1123"/>
      <c r="IA3" s="1123"/>
      <c r="IB3" s="1123"/>
      <c r="IC3" s="1143"/>
      <c r="ID3" s="1123"/>
      <c r="IE3" s="1123"/>
      <c r="IF3" s="1123"/>
      <c r="IG3" s="1123"/>
      <c r="IH3" s="1123"/>
      <c r="II3" s="1123"/>
      <c r="IJ3" s="1123"/>
      <c r="IK3" s="1123"/>
      <c r="IL3" s="1123"/>
      <c r="IM3" s="1143"/>
      <c r="IN3" s="1143"/>
      <c r="IO3" s="1143"/>
      <c r="IP3" s="1143"/>
      <c r="IQ3" s="1143"/>
      <c r="IR3" s="1143"/>
    </row>
    <row r="4" spans="1:252" s="562" customFormat="1" ht="15.75">
      <c r="A4" s="613"/>
      <c r="B4" s="569"/>
      <c r="C4" s="614"/>
      <c r="D4" s="614"/>
      <c r="E4" s="614"/>
      <c r="F4" s="614"/>
      <c r="G4" s="614"/>
      <c r="H4" s="614"/>
      <c r="I4" s="614"/>
      <c r="J4" s="569"/>
      <c r="K4" s="645"/>
      <c r="L4" s="569"/>
      <c r="M4" s="569"/>
      <c r="N4" s="568"/>
      <c r="O4" s="569"/>
      <c r="P4" s="569"/>
      <c r="Q4" s="569"/>
      <c r="R4" s="569"/>
      <c r="S4" s="569"/>
      <c r="T4" s="569"/>
      <c r="U4" s="569"/>
      <c r="V4" s="569"/>
      <c r="W4" s="569"/>
      <c r="X4" s="569"/>
      <c r="Y4" s="569"/>
      <c r="Z4" s="569"/>
      <c r="AA4" s="613"/>
      <c r="AB4" s="569"/>
      <c r="AC4" s="569"/>
      <c r="AD4" s="569"/>
      <c r="AE4" s="569"/>
      <c r="AF4" s="569"/>
      <c r="AG4" s="569"/>
      <c r="AH4" s="569"/>
      <c r="AI4" s="569"/>
      <c r="AJ4" s="569"/>
      <c r="AK4" s="613"/>
      <c r="AL4" s="569"/>
      <c r="AM4" s="569"/>
      <c r="AN4" s="569"/>
      <c r="AO4" s="569"/>
      <c r="AP4" s="569"/>
      <c r="AQ4" s="569"/>
      <c r="AR4" s="569"/>
      <c r="AS4" s="569"/>
      <c r="AT4" s="569"/>
      <c r="AU4" s="613"/>
      <c r="AV4" s="569"/>
      <c r="AW4" s="569"/>
      <c r="AX4" s="569"/>
      <c r="AY4" s="569"/>
      <c r="AZ4" s="569"/>
      <c r="BA4" s="569"/>
      <c r="BB4" s="569"/>
      <c r="BC4" s="569"/>
      <c r="BD4" s="569"/>
      <c r="BE4" s="613"/>
      <c r="BF4" s="569"/>
      <c r="BG4" s="569"/>
      <c r="BH4" s="569"/>
      <c r="BI4" s="569"/>
      <c r="BJ4" s="569"/>
      <c r="BK4" s="569"/>
      <c r="BL4" s="569"/>
      <c r="BM4" s="569"/>
      <c r="BN4" s="569"/>
      <c r="BO4" s="613"/>
      <c r="BP4" s="569"/>
      <c r="BQ4" s="569"/>
      <c r="BR4" s="569"/>
      <c r="BS4" s="569"/>
      <c r="BT4" s="569"/>
      <c r="BU4" s="569"/>
      <c r="BV4" s="569"/>
      <c r="BW4" s="569"/>
      <c r="BX4" s="569"/>
      <c r="BY4" s="613"/>
      <c r="BZ4" s="569"/>
      <c r="CA4" s="569"/>
      <c r="CB4" s="569"/>
      <c r="CC4" s="569"/>
      <c r="CD4" s="569"/>
      <c r="CE4" s="569"/>
      <c r="CF4" s="569"/>
      <c r="CG4" s="569"/>
      <c r="CH4" s="569"/>
      <c r="CI4" s="613"/>
      <c r="CJ4" s="569"/>
      <c r="CK4" s="569"/>
      <c r="CL4" s="569"/>
      <c r="CM4" s="569"/>
      <c r="CN4" s="569"/>
      <c r="CO4" s="569"/>
      <c r="CP4" s="569"/>
      <c r="CQ4" s="569"/>
      <c r="CR4" s="569"/>
      <c r="CS4" s="613"/>
      <c r="CT4" s="569"/>
      <c r="CU4" s="569"/>
      <c r="CV4" s="569"/>
      <c r="CW4" s="569"/>
      <c r="CX4" s="569"/>
      <c r="CY4" s="569"/>
      <c r="CZ4" s="569"/>
      <c r="DA4" s="569"/>
      <c r="DB4" s="569"/>
      <c r="DC4" s="613"/>
      <c r="DD4" s="569"/>
      <c r="DE4" s="569"/>
      <c r="DF4" s="569"/>
      <c r="DG4" s="569"/>
      <c r="DH4" s="569"/>
      <c r="DI4" s="569"/>
      <c r="DJ4" s="569"/>
      <c r="DK4" s="569"/>
      <c r="DL4" s="569"/>
      <c r="DM4" s="613"/>
      <c r="DN4" s="569"/>
      <c r="DO4" s="569"/>
      <c r="DP4" s="569"/>
      <c r="DQ4" s="569"/>
      <c r="DR4" s="569"/>
      <c r="DS4" s="569"/>
      <c r="DT4" s="569"/>
      <c r="DU4" s="569"/>
      <c r="DV4" s="569"/>
      <c r="DW4" s="613"/>
      <c r="DX4" s="569"/>
      <c r="DY4" s="569"/>
      <c r="DZ4" s="569"/>
      <c r="EA4" s="569"/>
      <c r="EB4" s="569"/>
      <c r="EC4" s="569"/>
      <c r="ED4" s="569"/>
      <c r="EE4" s="569"/>
      <c r="EF4" s="569"/>
      <c r="EG4" s="613"/>
      <c r="EH4" s="569"/>
      <c r="EI4" s="569"/>
      <c r="EJ4" s="569"/>
      <c r="EK4" s="569"/>
      <c r="EL4" s="569"/>
      <c r="EM4" s="569"/>
      <c r="EN4" s="569"/>
      <c r="EO4" s="569"/>
      <c r="EP4" s="569"/>
      <c r="EQ4" s="613"/>
      <c r="ER4" s="569"/>
      <c r="ES4" s="569"/>
      <c r="ET4" s="569"/>
      <c r="EU4" s="569"/>
      <c r="EV4" s="569"/>
      <c r="EW4" s="569"/>
      <c r="EX4" s="569"/>
      <c r="EY4" s="569"/>
      <c r="EZ4" s="569"/>
      <c r="FA4" s="613"/>
      <c r="FB4" s="569"/>
      <c r="FC4" s="569"/>
      <c r="FD4" s="569"/>
      <c r="FE4" s="569"/>
      <c r="FF4" s="569"/>
      <c r="FG4" s="569"/>
      <c r="FH4" s="569"/>
      <c r="FI4" s="569"/>
      <c r="FJ4" s="569"/>
      <c r="FK4" s="613"/>
      <c r="FL4" s="569"/>
      <c r="FM4" s="569"/>
      <c r="FN4" s="569"/>
      <c r="FO4" s="569"/>
      <c r="FP4" s="569"/>
      <c r="FQ4" s="569"/>
      <c r="FR4" s="569"/>
      <c r="FS4" s="569"/>
      <c r="FT4" s="569"/>
      <c r="FU4" s="613"/>
      <c r="FV4" s="569"/>
      <c r="FW4" s="569"/>
      <c r="FX4" s="569"/>
      <c r="FY4" s="569"/>
      <c r="FZ4" s="569"/>
      <c r="GA4" s="569"/>
      <c r="GB4" s="569"/>
      <c r="GC4" s="569"/>
      <c r="GD4" s="569"/>
      <c r="GE4" s="613"/>
      <c r="GF4" s="569"/>
      <c r="GG4" s="569"/>
      <c r="GH4" s="569"/>
      <c r="GI4" s="569"/>
      <c r="GJ4" s="569"/>
      <c r="GK4" s="569"/>
      <c r="GL4" s="569"/>
      <c r="GM4" s="569"/>
      <c r="GN4" s="569"/>
      <c r="GO4" s="613"/>
      <c r="GP4" s="569"/>
      <c r="GQ4" s="569"/>
      <c r="GR4" s="569"/>
      <c r="GS4" s="569"/>
      <c r="GT4" s="569"/>
      <c r="GU4" s="569"/>
      <c r="GV4" s="569"/>
      <c r="GW4" s="569"/>
      <c r="GX4" s="569"/>
      <c r="GY4" s="613"/>
      <c r="GZ4" s="569"/>
      <c r="HA4" s="569"/>
      <c r="HB4" s="569"/>
      <c r="HC4" s="569"/>
      <c r="HD4" s="569"/>
      <c r="HE4" s="569"/>
      <c r="HF4" s="569"/>
      <c r="HG4" s="569"/>
      <c r="HH4" s="569"/>
      <c r="HI4" s="613"/>
      <c r="HJ4" s="569"/>
      <c r="HK4" s="569"/>
      <c r="HL4" s="569"/>
      <c r="HM4" s="569"/>
      <c r="HN4" s="569"/>
      <c r="HO4" s="569"/>
      <c r="HP4" s="569"/>
      <c r="HQ4" s="569"/>
      <c r="HR4" s="569"/>
      <c r="HS4" s="613"/>
      <c r="HT4" s="569"/>
      <c r="HU4" s="569"/>
      <c r="HV4" s="569"/>
      <c r="HW4" s="569"/>
      <c r="HX4" s="569"/>
      <c r="HY4" s="569"/>
      <c r="HZ4" s="569"/>
      <c r="IA4" s="569"/>
      <c r="IB4" s="569"/>
      <c r="IC4" s="613"/>
      <c r="ID4" s="569"/>
      <c r="IE4" s="569"/>
      <c r="IF4" s="569"/>
      <c r="IG4" s="569"/>
      <c r="IH4" s="569"/>
      <c r="II4" s="569"/>
      <c r="IJ4" s="569"/>
      <c r="IK4" s="569"/>
      <c r="IL4" s="569"/>
      <c r="IM4" s="613"/>
      <c r="IN4" s="569"/>
      <c r="IO4" s="569"/>
      <c r="IP4" s="569"/>
      <c r="IQ4" s="569"/>
      <c r="IR4" s="569"/>
    </row>
    <row r="5" spans="1:252" s="562" customFormat="1" ht="15.75">
      <c r="A5" s="1147" t="s">
        <v>479</v>
      </c>
      <c r="B5" s="1147"/>
      <c r="C5" s="1147"/>
      <c r="D5" s="1147"/>
      <c r="E5" s="1147"/>
      <c r="F5" s="1147"/>
      <c r="G5" s="1147"/>
      <c r="H5" s="1147"/>
      <c r="I5" s="1147"/>
      <c r="J5" s="1147"/>
      <c r="K5" s="645"/>
      <c r="L5" s="569"/>
      <c r="M5" s="569"/>
      <c r="N5" s="568"/>
      <c r="O5" s="569"/>
      <c r="P5" s="569"/>
      <c r="Q5" s="569"/>
      <c r="R5" s="569"/>
      <c r="S5" s="569"/>
      <c r="T5" s="569"/>
      <c r="U5" s="569"/>
      <c r="V5" s="569"/>
      <c r="W5" s="569"/>
      <c r="X5" s="569"/>
      <c r="Y5" s="569"/>
      <c r="Z5" s="569"/>
      <c r="AA5" s="613"/>
      <c r="AB5" s="569"/>
      <c r="AC5" s="569"/>
      <c r="AD5" s="569"/>
      <c r="AE5" s="569"/>
      <c r="AF5" s="569"/>
      <c r="AG5" s="569"/>
      <c r="AH5" s="569"/>
      <c r="AI5" s="569"/>
      <c r="AJ5" s="569"/>
      <c r="AK5" s="613"/>
      <c r="AL5" s="569"/>
      <c r="AM5" s="569"/>
      <c r="AN5" s="569"/>
      <c r="AO5" s="569"/>
      <c r="AP5" s="569"/>
      <c r="AQ5" s="569"/>
      <c r="AR5" s="569"/>
      <c r="AS5" s="569"/>
      <c r="AT5" s="569"/>
      <c r="AU5" s="613"/>
      <c r="AV5" s="569"/>
      <c r="AW5" s="569"/>
      <c r="AX5" s="569"/>
      <c r="AY5" s="569"/>
      <c r="AZ5" s="569"/>
      <c r="BA5" s="569"/>
      <c r="BB5" s="569"/>
      <c r="BC5" s="569"/>
      <c r="BD5" s="569"/>
      <c r="BE5" s="613"/>
      <c r="BF5" s="569"/>
      <c r="BG5" s="569"/>
      <c r="BH5" s="569"/>
      <c r="BI5" s="569"/>
      <c r="BJ5" s="569"/>
      <c r="BK5" s="569"/>
      <c r="BL5" s="569"/>
      <c r="BM5" s="569"/>
      <c r="BN5" s="569"/>
      <c r="BO5" s="613"/>
      <c r="BP5" s="569"/>
      <c r="BQ5" s="569"/>
      <c r="BR5" s="569"/>
      <c r="BS5" s="569"/>
      <c r="BT5" s="569"/>
      <c r="BU5" s="569"/>
      <c r="BV5" s="569"/>
      <c r="BW5" s="569"/>
      <c r="BX5" s="569"/>
      <c r="BY5" s="613"/>
      <c r="BZ5" s="569"/>
      <c r="CA5" s="569"/>
      <c r="CB5" s="569"/>
      <c r="CC5" s="569"/>
      <c r="CD5" s="569"/>
      <c r="CE5" s="569"/>
      <c r="CF5" s="569"/>
      <c r="CG5" s="569"/>
      <c r="CH5" s="569"/>
      <c r="CI5" s="613"/>
      <c r="CJ5" s="569"/>
      <c r="CK5" s="569"/>
      <c r="CL5" s="569"/>
      <c r="CM5" s="569"/>
      <c r="CN5" s="569"/>
      <c r="CO5" s="569"/>
      <c r="CP5" s="569"/>
      <c r="CQ5" s="569"/>
      <c r="CR5" s="569"/>
      <c r="CS5" s="613"/>
      <c r="CT5" s="569"/>
      <c r="CU5" s="569"/>
      <c r="CV5" s="569"/>
      <c r="CW5" s="569"/>
      <c r="CX5" s="569"/>
      <c r="CY5" s="569"/>
      <c r="CZ5" s="569"/>
      <c r="DA5" s="569"/>
      <c r="DB5" s="569"/>
      <c r="DC5" s="613"/>
      <c r="DD5" s="569"/>
      <c r="DE5" s="569"/>
      <c r="DF5" s="569"/>
      <c r="DG5" s="569"/>
      <c r="DH5" s="569"/>
      <c r="DI5" s="569"/>
      <c r="DJ5" s="569"/>
      <c r="DK5" s="569"/>
      <c r="DL5" s="569"/>
      <c r="DM5" s="613"/>
      <c r="DN5" s="569"/>
      <c r="DO5" s="569"/>
      <c r="DP5" s="569"/>
      <c r="DQ5" s="569"/>
      <c r="DR5" s="569"/>
      <c r="DS5" s="569"/>
      <c r="DT5" s="569"/>
      <c r="DU5" s="569"/>
      <c r="DV5" s="569"/>
      <c r="DW5" s="613"/>
      <c r="DX5" s="569"/>
      <c r="DY5" s="569"/>
      <c r="DZ5" s="569"/>
      <c r="EA5" s="569"/>
      <c r="EB5" s="569"/>
      <c r="EC5" s="569"/>
      <c r="ED5" s="569"/>
      <c r="EE5" s="569"/>
      <c r="EF5" s="569"/>
      <c r="EG5" s="613"/>
      <c r="EH5" s="569"/>
      <c r="EI5" s="569"/>
      <c r="EJ5" s="569"/>
      <c r="EK5" s="569"/>
      <c r="EL5" s="569"/>
      <c r="EM5" s="569"/>
      <c r="EN5" s="569"/>
      <c r="EO5" s="569"/>
      <c r="EP5" s="569"/>
      <c r="EQ5" s="613"/>
      <c r="ER5" s="569"/>
      <c r="ES5" s="569"/>
      <c r="ET5" s="569"/>
      <c r="EU5" s="569"/>
      <c r="EV5" s="569"/>
      <c r="EW5" s="569"/>
      <c r="EX5" s="569"/>
      <c r="EY5" s="569"/>
      <c r="EZ5" s="569"/>
      <c r="FA5" s="613"/>
      <c r="FB5" s="569"/>
      <c r="FC5" s="569"/>
      <c r="FD5" s="569"/>
      <c r="FE5" s="569"/>
      <c r="FF5" s="569"/>
      <c r="FG5" s="569"/>
      <c r="FH5" s="569"/>
      <c r="FI5" s="569"/>
      <c r="FJ5" s="569"/>
      <c r="FK5" s="613"/>
      <c r="FL5" s="569"/>
      <c r="FM5" s="569"/>
      <c r="FN5" s="569"/>
      <c r="FO5" s="569"/>
      <c r="FP5" s="569"/>
      <c r="FQ5" s="569"/>
      <c r="FR5" s="569"/>
      <c r="FS5" s="569"/>
      <c r="FT5" s="569"/>
      <c r="FU5" s="613"/>
      <c r="FV5" s="569"/>
      <c r="FW5" s="569"/>
      <c r="FX5" s="569"/>
      <c r="FY5" s="569"/>
      <c r="FZ5" s="569"/>
      <c r="GA5" s="569"/>
      <c r="GB5" s="569"/>
      <c r="GC5" s="569"/>
      <c r="GD5" s="569"/>
      <c r="GE5" s="613"/>
      <c r="GF5" s="569"/>
      <c r="GG5" s="569"/>
      <c r="GH5" s="569"/>
      <c r="GI5" s="569"/>
      <c r="GJ5" s="569"/>
      <c r="GK5" s="569"/>
      <c r="GL5" s="569"/>
      <c r="GM5" s="569"/>
      <c r="GN5" s="569"/>
      <c r="GO5" s="613"/>
      <c r="GP5" s="569"/>
      <c r="GQ5" s="569"/>
      <c r="GR5" s="569"/>
      <c r="GS5" s="569"/>
      <c r="GT5" s="569"/>
      <c r="GU5" s="569"/>
      <c r="GV5" s="569"/>
      <c r="GW5" s="569"/>
      <c r="GX5" s="569"/>
      <c r="GY5" s="613"/>
      <c r="GZ5" s="569"/>
      <c r="HA5" s="569"/>
      <c r="HB5" s="569"/>
      <c r="HC5" s="569"/>
      <c r="HD5" s="569"/>
      <c r="HE5" s="569"/>
      <c r="HF5" s="569"/>
      <c r="HG5" s="569"/>
      <c r="HH5" s="569"/>
      <c r="HI5" s="613"/>
      <c r="HJ5" s="569"/>
      <c r="HK5" s="569"/>
      <c r="HL5" s="569"/>
      <c r="HM5" s="569"/>
      <c r="HN5" s="569"/>
      <c r="HO5" s="569"/>
      <c r="HP5" s="569"/>
      <c r="HQ5" s="569"/>
      <c r="HR5" s="569"/>
      <c r="HS5" s="613"/>
      <c r="HT5" s="569"/>
      <c r="HU5" s="569"/>
      <c r="HV5" s="569"/>
      <c r="HW5" s="569"/>
      <c r="HX5" s="569"/>
      <c r="HY5" s="569"/>
      <c r="HZ5" s="569"/>
      <c r="IA5" s="569"/>
      <c r="IB5" s="569"/>
      <c r="IC5" s="613"/>
      <c r="ID5" s="569"/>
      <c r="IE5" s="569"/>
      <c r="IF5" s="569"/>
      <c r="IG5" s="569"/>
      <c r="IH5" s="569"/>
      <c r="II5" s="569"/>
      <c r="IJ5" s="569"/>
      <c r="IK5" s="569"/>
      <c r="IL5" s="569"/>
      <c r="IM5" s="613"/>
      <c r="IN5" s="569"/>
      <c r="IO5" s="569"/>
      <c r="IP5" s="569"/>
      <c r="IQ5" s="569"/>
      <c r="IR5" s="569"/>
    </row>
    <row r="6" spans="1:252" s="562" customFormat="1" ht="15.75">
      <c r="A6" s="615"/>
      <c r="B6" s="615"/>
      <c r="C6" s="615"/>
      <c r="D6" s="615"/>
      <c r="E6" s="615"/>
      <c r="F6" s="615"/>
      <c r="G6" s="615"/>
      <c r="H6" s="615"/>
      <c r="I6" s="615"/>
      <c r="J6" s="615"/>
      <c r="K6" s="645"/>
      <c r="L6" s="569"/>
      <c r="M6" s="569"/>
      <c r="N6" s="568"/>
      <c r="O6" s="569"/>
      <c r="P6" s="569"/>
      <c r="Q6" s="569"/>
      <c r="R6" s="569"/>
      <c r="S6" s="569"/>
      <c r="T6" s="569"/>
      <c r="U6" s="569"/>
      <c r="V6" s="569"/>
      <c r="W6" s="569"/>
      <c r="X6" s="569"/>
      <c r="Y6" s="569"/>
      <c r="Z6" s="569"/>
      <c r="AA6" s="613"/>
      <c r="AB6" s="569"/>
      <c r="AC6" s="569"/>
      <c r="AD6" s="569"/>
      <c r="AE6" s="569"/>
      <c r="AF6" s="569"/>
      <c r="AG6" s="569"/>
      <c r="AH6" s="569"/>
      <c r="AI6" s="569"/>
      <c r="AJ6" s="569"/>
      <c r="AK6" s="613"/>
      <c r="AL6" s="569"/>
      <c r="AM6" s="569"/>
      <c r="AN6" s="569"/>
      <c r="AO6" s="569"/>
      <c r="AP6" s="569"/>
      <c r="AQ6" s="569"/>
      <c r="AR6" s="569"/>
      <c r="AS6" s="569"/>
      <c r="AT6" s="569"/>
      <c r="AU6" s="613"/>
      <c r="AV6" s="569"/>
      <c r="AW6" s="569"/>
      <c r="AX6" s="569"/>
      <c r="AY6" s="569"/>
      <c r="AZ6" s="569"/>
      <c r="BA6" s="569"/>
      <c r="BB6" s="569"/>
      <c r="BC6" s="569"/>
      <c r="BD6" s="569"/>
      <c r="BE6" s="613"/>
      <c r="BF6" s="569"/>
      <c r="BG6" s="569"/>
      <c r="BH6" s="569"/>
      <c r="BI6" s="569"/>
      <c r="BJ6" s="569"/>
      <c r="BK6" s="569"/>
      <c r="BL6" s="569"/>
      <c r="BM6" s="569"/>
      <c r="BN6" s="569"/>
      <c r="BO6" s="613"/>
      <c r="BP6" s="569"/>
      <c r="BQ6" s="569"/>
      <c r="BR6" s="569"/>
      <c r="BS6" s="569"/>
      <c r="BT6" s="569"/>
      <c r="BU6" s="569"/>
      <c r="BV6" s="569"/>
      <c r="BW6" s="569"/>
      <c r="BX6" s="569"/>
      <c r="BY6" s="613"/>
      <c r="BZ6" s="569"/>
      <c r="CA6" s="569"/>
      <c r="CB6" s="569"/>
      <c r="CC6" s="569"/>
      <c r="CD6" s="569"/>
      <c r="CE6" s="569"/>
      <c r="CF6" s="569"/>
      <c r="CG6" s="569"/>
      <c r="CH6" s="569"/>
      <c r="CI6" s="613"/>
      <c r="CJ6" s="569"/>
      <c r="CK6" s="569"/>
      <c r="CL6" s="569"/>
      <c r="CM6" s="569"/>
      <c r="CN6" s="569"/>
      <c r="CO6" s="569"/>
      <c r="CP6" s="569"/>
      <c r="CQ6" s="569"/>
      <c r="CR6" s="569"/>
      <c r="CS6" s="613"/>
      <c r="CT6" s="569"/>
      <c r="CU6" s="569"/>
      <c r="CV6" s="569"/>
      <c r="CW6" s="569"/>
      <c r="CX6" s="569"/>
      <c r="CY6" s="569"/>
      <c r="CZ6" s="569"/>
      <c r="DA6" s="569"/>
      <c r="DB6" s="569"/>
      <c r="DC6" s="613"/>
      <c r="DD6" s="569"/>
      <c r="DE6" s="569"/>
      <c r="DF6" s="569"/>
      <c r="DG6" s="569"/>
      <c r="DH6" s="569"/>
      <c r="DI6" s="569"/>
      <c r="DJ6" s="569"/>
      <c r="DK6" s="569"/>
      <c r="DL6" s="569"/>
      <c r="DM6" s="613"/>
      <c r="DN6" s="569"/>
      <c r="DO6" s="569"/>
      <c r="DP6" s="569"/>
      <c r="DQ6" s="569"/>
      <c r="DR6" s="569"/>
      <c r="DS6" s="569"/>
      <c r="DT6" s="569"/>
      <c r="DU6" s="569"/>
      <c r="DV6" s="569"/>
      <c r="DW6" s="613"/>
      <c r="DX6" s="569"/>
      <c r="DY6" s="569"/>
      <c r="DZ6" s="569"/>
      <c r="EA6" s="569"/>
      <c r="EB6" s="569"/>
      <c r="EC6" s="569"/>
      <c r="ED6" s="569"/>
      <c r="EE6" s="569"/>
      <c r="EF6" s="569"/>
      <c r="EG6" s="613"/>
      <c r="EH6" s="569"/>
      <c r="EI6" s="569"/>
      <c r="EJ6" s="569"/>
      <c r="EK6" s="569"/>
      <c r="EL6" s="569"/>
      <c r="EM6" s="569"/>
      <c r="EN6" s="569"/>
      <c r="EO6" s="569"/>
      <c r="EP6" s="569"/>
      <c r="EQ6" s="613"/>
      <c r="ER6" s="569"/>
      <c r="ES6" s="569"/>
      <c r="ET6" s="569"/>
      <c r="EU6" s="569"/>
      <c r="EV6" s="569"/>
      <c r="EW6" s="569"/>
      <c r="EX6" s="569"/>
      <c r="EY6" s="569"/>
      <c r="EZ6" s="569"/>
      <c r="FA6" s="613"/>
      <c r="FB6" s="569"/>
      <c r="FC6" s="569"/>
      <c r="FD6" s="569"/>
      <c r="FE6" s="569"/>
      <c r="FF6" s="569"/>
      <c r="FG6" s="569"/>
      <c r="FH6" s="569"/>
      <c r="FI6" s="569"/>
      <c r="FJ6" s="569"/>
      <c r="FK6" s="613"/>
      <c r="FL6" s="569"/>
      <c r="FM6" s="569"/>
      <c r="FN6" s="569"/>
      <c r="FO6" s="569"/>
      <c r="FP6" s="569"/>
      <c r="FQ6" s="569"/>
      <c r="FR6" s="569"/>
      <c r="FS6" s="569"/>
      <c r="FT6" s="569"/>
      <c r="FU6" s="613"/>
      <c r="FV6" s="569"/>
      <c r="FW6" s="569"/>
      <c r="FX6" s="569"/>
      <c r="FY6" s="569"/>
      <c r="FZ6" s="569"/>
      <c r="GA6" s="569"/>
      <c r="GB6" s="569"/>
      <c r="GC6" s="569"/>
      <c r="GD6" s="569"/>
      <c r="GE6" s="613"/>
      <c r="GF6" s="569"/>
      <c r="GG6" s="569"/>
      <c r="GH6" s="569"/>
      <c r="GI6" s="569"/>
      <c r="GJ6" s="569"/>
      <c r="GK6" s="569"/>
      <c r="GL6" s="569"/>
      <c r="GM6" s="569"/>
      <c r="GN6" s="569"/>
      <c r="GO6" s="613"/>
      <c r="GP6" s="569"/>
      <c r="GQ6" s="569"/>
      <c r="GR6" s="569"/>
      <c r="GS6" s="569"/>
      <c r="GT6" s="569"/>
      <c r="GU6" s="569"/>
      <c r="GV6" s="569"/>
      <c r="GW6" s="569"/>
      <c r="GX6" s="569"/>
      <c r="GY6" s="613"/>
      <c r="GZ6" s="569"/>
      <c r="HA6" s="569"/>
      <c r="HB6" s="569"/>
      <c r="HC6" s="569"/>
      <c r="HD6" s="569"/>
      <c r="HE6" s="569"/>
      <c r="HF6" s="569"/>
      <c r="HG6" s="569"/>
      <c r="HH6" s="569"/>
      <c r="HI6" s="613"/>
      <c r="HJ6" s="569"/>
      <c r="HK6" s="569"/>
      <c r="HL6" s="569"/>
      <c r="HM6" s="569"/>
      <c r="HN6" s="569"/>
      <c r="HO6" s="569"/>
      <c r="HP6" s="569"/>
      <c r="HQ6" s="569"/>
      <c r="HR6" s="569"/>
      <c r="HS6" s="613"/>
      <c r="HT6" s="569"/>
      <c r="HU6" s="569"/>
      <c r="HV6" s="569"/>
      <c r="HW6" s="569"/>
      <c r="HX6" s="569"/>
      <c r="HY6" s="569"/>
      <c r="HZ6" s="569"/>
      <c r="IA6" s="569"/>
      <c r="IB6" s="569"/>
      <c r="IC6" s="613"/>
      <c r="ID6" s="569"/>
      <c r="IE6" s="569"/>
      <c r="IF6" s="569"/>
      <c r="IG6" s="569"/>
      <c r="IH6" s="569"/>
      <c r="II6" s="569"/>
      <c r="IJ6" s="569"/>
      <c r="IK6" s="569"/>
      <c r="IL6" s="569"/>
      <c r="IM6" s="613"/>
      <c r="IN6" s="569"/>
      <c r="IO6" s="569"/>
      <c r="IP6" s="569"/>
      <c r="IQ6" s="569"/>
      <c r="IR6" s="569"/>
    </row>
    <row r="7" spans="1:252" s="616" customFormat="1" ht="47.25" customHeight="1">
      <c r="A7" s="1148" t="s">
        <v>383</v>
      </c>
      <c r="B7" s="1148" t="s">
        <v>143</v>
      </c>
      <c r="C7" s="1148" t="s">
        <v>144</v>
      </c>
      <c r="D7" s="1148" t="s">
        <v>145</v>
      </c>
      <c r="E7" s="1148" t="s">
        <v>172</v>
      </c>
      <c r="F7" s="1148"/>
      <c r="G7" s="1148" t="s">
        <v>173</v>
      </c>
      <c r="H7" s="1148"/>
      <c r="I7" s="1148" t="s">
        <v>319</v>
      </c>
      <c r="J7" s="1151" t="s">
        <v>304</v>
      </c>
      <c r="K7" s="571" t="s">
        <v>547</v>
      </c>
      <c r="L7" s="571" t="s">
        <v>541</v>
      </c>
      <c r="M7" s="571" t="s">
        <v>542</v>
      </c>
      <c r="N7" s="570" t="s">
        <v>543</v>
      </c>
      <c r="O7" s="697" t="s">
        <v>565</v>
      </c>
      <c r="P7" s="571" t="s">
        <v>536</v>
      </c>
      <c r="Q7" s="571" t="s">
        <v>536</v>
      </c>
      <c r="R7" s="571" t="s">
        <v>514</v>
      </c>
      <c r="S7" s="571" t="s">
        <v>515</v>
      </c>
    </row>
    <row r="8" spans="1:252" s="616" customFormat="1" ht="24" customHeight="1">
      <c r="A8" s="1148"/>
      <c r="B8" s="1148"/>
      <c r="C8" s="1148"/>
      <c r="D8" s="1148"/>
      <c r="E8" s="617" t="s">
        <v>175</v>
      </c>
      <c r="F8" s="617" t="s">
        <v>176</v>
      </c>
      <c r="G8" s="617" t="s">
        <v>175</v>
      </c>
      <c r="H8" s="617" t="s">
        <v>176</v>
      </c>
      <c r="I8" s="1148"/>
      <c r="J8" s="1151"/>
      <c r="K8" s="575" t="s">
        <v>537</v>
      </c>
      <c r="L8" s="575" t="s">
        <v>537</v>
      </c>
      <c r="M8" s="575" t="s">
        <v>537</v>
      </c>
      <c r="N8" s="574" t="s">
        <v>537</v>
      </c>
      <c r="O8" s="698" t="s">
        <v>537</v>
      </c>
      <c r="P8" s="575" t="s">
        <v>537</v>
      </c>
      <c r="Q8" s="575" t="s">
        <v>537</v>
      </c>
      <c r="R8" s="575" t="s">
        <v>537</v>
      </c>
      <c r="S8" s="575" t="s">
        <v>537</v>
      </c>
    </row>
    <row r="9" spans="1:252">
      <c r="A9" s="1152" t="s">
        <v>384</v>
      </c>
      <c r="B9" s="1153"/>
      <c r="C9" s="1153"/>
      <c r="D9" s="1153"/>
      <c r="E9" s="1153"/>
      <c r="F9" s="1153"/>
      <c r="G9" s="1153"/>
      <c r="H9" s="1153"/>
      <c r="I9" s="1153"/>
      <c r="J9" s="1153"/>
      <c r="K9" s="618"/>
      <c r="L9" s="618"/>
      <c r="M9" s="618"/>
      <c r="N9" s="619"/>
      <c r="O9" s="700"/>
      <c r="P9" s="618"/>
      <c r="Q9" s="618"/>
      <c r="R9" s="618"/>
      <c r="S9" s="618"/>
    </row>
    <row r="10" spans="1:252" ht="85.5" customHeight="1">
      <c r="A10" s="620" t="s">
        <v>25</v>
      </c>
      <c r="B10" s="621" t="s">
        <v>152</v>
      </c>
      <c r="C10" s="622" t="s">
        <v>153</v>
      </c>
      <c r="D10" s="622">
        <v>2</v>
      </c>
      <c r="E10" s="623">
        <v>150000</v>
      </c>
      <c r="F10" s="623">
        <f t="shared" ref="F10:F31" si="0">D10*E10</f>
        <v>300000</v>
      </c>
      <c r="G10" s="623">
        <v>0</v>
      </c>
      <c r="H10" s="623">
        <f t="shared" ref="H10:H31" si="1">D10*G10</f>
        <v>0</v>
      </c>
      <c r="I10" s="623">
        <f>F10+H10</f>
        <v>300000</v>
      </c>
      <c r="J10" s="624" t="s">
        <v>385</v>
      </c>
      <c r="K10" s="647">
        <v>2</v>
      </c>
      <c r="L10" s="585"/>
      <c r="M10" s="585"/>
      <c r="N10" s="584"/>
      <c r="O10" s="702"/>
      <c r="P10" s="585"/>
      <c r="Q10" s="585"/>
      <c r="R10" s="585">
        <f>L10+M10+N10+O10+P10+Q10+K10</f>
        <v>2</v>
      </c>
      <c r="S10" s="586">
        <f>D10-R10</f>
        <v>0</v>
      </c>
    </row>
    <row r="11" spans="1:252" ht="35.450000000000003" customHeight="1">
      <c r="A11" s="620" t="s">
        <v>59</v>
      </c>
      <c r="B11" s="621" t="s">
        <v>386</v>
      </c>
      <c r="C11" s="622" t="s">
        <v>153</v>
      </c>
      <c r="D11" s="622">
        <v>2</v>
      </c>
      <c r="E11" s="623">
        <v>5000</v>
      </c>
      <c r="F11" s="623">
        <f t="shared" si="0"/>
        <v>10000</v>
      </c>
      <c r="G11" s="623">
        <v>0</v>
      </c>
      <c r="H11" s="623">
        <f t="shared" si="1"/>
        <v>0</v>
      </c>
      <c r="I11" s="623">
        <f t="shared" ref="I11:I31" si="2">F11+H11</f>
        <v>10000</v>
      </c>
      <c r="J11" s="624" t="s">
        <v>387</v>
      </c>
      <c r="K11" s="647"/>
      <c r="L11" s="585">
        <v>2</v>
      </c>
      <c r="M11" s="585"/>
      <c r="N11" s="584"/>
      <c r="O11" s="702"/>
      <c r="P11" s="585"/>
      <c r="Q11" s="585"/>
      <c r="R11" s="647">
        <f t="shared" ref="R11:R31" si="3">L11+M11+N11+O11+P11+Q11+K11</f>
        <v>2</v>
      </c>
      <c r="S11" s="586">
        <f t="shared" ref="S11:S31" si="4">D11-R11</f>
        <v>0</v>
      </c>
    </row>
    <row r="12" spans="1:252" ht="56.45" customHeight="1">
      <c r="A12" s="620" t="s">
        <v>60</v>
      </c>
      <c r="B12" s="621" t="s">
        <v>154</v>
      </c>
      <c r="C12" s="622" t="s">
        <v>153</v>
      </c>
      <c r="D12" s="622">
        <v>2</v>
      </c>
      <c r="E12" s="623">
        <v>62000</v>
      </c>
      <c r="F12" s="623">
        <f t="shared" si="0"/>
        <v>124000</v>
      </c>
      <c r="G12" s="623">
        <v>0</v>
      </c>
      <c r="H12" s="623">
        <f t="shared" si="1"/>
        <v>0</v>
      </c>
      <c r="I12" s="623">
        <f t="shared" si="2"/>
        <v>124000</v>
      </c>
      <c r="J12" s="624" t="s">
        <v>388</v>
      </c>
      <c r="K12" s="647">
        <v>2</v>
      </c>
      <c r="L12" s="585"/>
      <c r="M12" s="585"/>
      <c r="N12" s="584"/>
      <c r="O12" s="702"/>
      <c r="P12" s="585"/>
      <c r="Q12" s="585"/>
      <c r="R12" s="647">
        <f t="shared" si="3"/>
        <v>2</v>
      </c>
      <c r="S12" s="586">
        <f t="shared" si="4"/>
        <v>0</v>
      </c>
    </row>
    <row r="13" spans="1:252" ht="36" customHeight="1">
      <c r="A13" s="620" t="s">
        <v>62</v>
      </c>
      <c r="B13" s="621" t="s">
        <v>401</v>
      </c>
      <c r="C13" s="622" t="s">
        <v>153</v>
      </c>
      <c r="D13" s="622">
        <v>2</v>
      </c>
      <c r="E13" s="623">
        <v>29500</v>
      </c>
      <c r="F13" s="623">
        <f t="shared" si="0"/>
        <v>59000</v>
      </c>
      <c r="G13" s="623">
        <v>0</v>
      </c>
      <c r="H13" s="623">
        <f t="shared" si="1"/>
        <v>0</v>
      </c>
      <c r="I13" s="623">
        <f t="shared" si="2"/>
        <v>59000</v>
      </c>
      <c r="J13" s="625"/>
      <c r="K13" s="647"/>
      <c r="L13" s="585">
        <v>2</v>
      </c>
      <c r="M13" s="585"/>
      <c r="N13" s="584"/>
      <c r="O13" s="702"/>
      <c r="P13" s="585"/>
      <c r="Q13" s="585"/>
      <c r="R13" s="647">
        <f t="shared" si="3"/>
        <v>2</v>
      </c>
      <c r="S13" s="586">
        <f t="shared" si="4"/>
        <v>0</v>
      </c>
    </row>
    <row r="14" spans="1:252" ht="36" customHeight="1">
      <c r="A14" s="620" t="s">
        <v>65</v>
      </c>
      <c r="B14" s="621" t="s">
        <v>288</v>
      </c>
      <c r="C14" s="622" t="s">
        <v>153</v>
      </c>
      <c r="D14" s="622">
        <v>3</v>
      </c>
      <c r="E14" s="623">
        <v>14400</v>
      </c>
      <c r="F14" s="623">
        <f t="shared" si="0"/>
        <v>43200</v>
      </c>
      <c r="G14" s="623">
        <v>21600</v>
      </c>
      <c r="H14" s="623">
        <f>D14*G14</f>
        <v>64800</v>
      </c>
      <c r="I14" s="623">
        <f t="shared" si="2"/>
        <v>108000</v>
      </c>
      <c r="J14" s="625"/>
      <c r="K14" s="647"/>
      <c r="L14" s="585">
        <v>3</v>
      </c>
      <c r="M14" s="585"/>
      <c r="N14" s="584"/>
      <c r="O14" s="702"/>
      <c r="P14" s="585"/>
      <c r="Q14" s="585"/>
      <c r="R14" s="647">
        <f t="shared" si="3"/>
        <v>3</v>
      </c>
      <c r="S14" s="586">
        <f t="shared" si="4"/>
        <v>0</v>
      </c>
    </row>
    <row r="15" spans="1:252" ht="36" customHeight="1">
      <c r="A15" s="620" t="s">
        <v>193</v>
      </c>
      <c r="B15" s="621" t="s">
        <v>289</v>
      </c>
      <c r="C15" s="622" t="s">
        <v>305</v>
      </c>
      <c r="D15" s="622">
        <v>52</v>
      </c>
      <c r="E15" s="623">
        <v>2100</v>
      </c>
      <c r="F15" s="623">
        <f t="shared" si="0"/>
        <v>109200</v>
      </c>
      <c r="G15" s="623">
        <v>3150</v>
      </c>
      <c r="H15" s="623">
        <f t="shared" si="1"/>
        <v>163800</v>
      </c>
      <c r="I15" s="623">
        <f t="shared" si="2"/>
        <v>273000</v>
      </c>
      <c r="J15" s="625"/>
      <c r="K15" s="647"/>
      <c r="L15" s="585">
        <v>41.91</v>
      </c>
      <c r="M15" s="585"/>
      <c r="N15" s="584">
        <v>10.09</v>
      </c>
      <c r="O15" s="702"/>
      <c r="P15" s="585"/>
      <c r="Q15" s="585"/>
      <c r="R15" s="647">
        <f t="shared" si="3"/>
        <v>52</v>
      </c>
      <c r="S15" s="586">
        <f t="shared" si="4"/>
        <v>0</v>
      </c>
    </row>
    <row r="16" spans="1:252" ht="36" customHeight="1">
      <c r="A16" s="620" t="s">
        <v>196</v>
      </c>
      <c r="B16" s="621" t="s">
        <v>290</v>
      </c>
      <c r="C16" s="622" t="s">
        <v>305</v>
      </c>
      <c r="D16" s="622">
        <v>140.19999999999999</v>
      </c>
      <c r="E16" s="623">
        <v>1900</v>
      </c>
      <c r="F16" s="623">
        <f t="shared" si="0"/>
        <v>266380</v>
      </c>
      <c r="G16" s="623">
        <v>2850</v>
      </c>
      <c r="H16" s="623">
        <f t="shared" si="1"/>
        <v>399569.99999999994</v>
      </c>
      <c r="I16" s="623">
        <f t="shared" si="2"/>
        <v>665950</v>
      </c>
      <c r="J16" s="625"/>
      <c r="K16" s="647"/>
      <c r="L16" s="585">
        <v>130</v>
      </c>
      <c r="M16" s="585">
        <v>10.199999999999999</v>
      </c>
      <c r="N16" s="584"/>
      <c r="O16" s="702"/>
      <c r="P16" s="585"/>
      <c r="Q16" s="585"/>
      <c r="R16" s="647">
        <f t="shared" si="3"/>
        <v>140.19999999999999</v>
      </c>
      <c r="S16" s="586">
        <f t="shared" si="4"/>
        <v>0</v>
      </c>
    </row>
    <row r="17" spans="1:21" ht="36" customHeight="1">
      <c r="A17" s="620" t="s">
        <v>221</v>
      </c>
      <c r="B17" s="621" t="s">
        <v>391</v>
      </c>
      <c r="C17" s="622" t="s">
        <v>153</v>
      </c>
      <c r="D17" s="622">
        <v>10</v>
      </c>
      <c r="E17" s="623">
        <v>3000</v>
      </c>
      <c r="F17" s="623">
        <f t="shared" si="0"/>
        <v>30000</v>
      </c>
      <c r="G17" s="623">
        <v>4500</v>
      </c>
      <c r="H17" s="623">
        <f t="shared" si="1"/>
        <v>45000</v>
      </c>
      <c r="I17" s="623">
        <f t="shared" si="2"/>
        <v>75000</v>
      </c>
      <c r="J17" s="625"/>
      <c r="K17" s="647"/>
      <c r="L17" s="585"/>
      <c r="M17" s="585">
        <v>10</v>
      </c>
      <c r="N17" s="584"/>
      <c r="O17" s="702"/>
      <c r="P17" s="585"/>
      <c r="Q17" s="585"/>
      <c r="R17" s="647">
        <f t="shared" si="3"/>
        <v>10</v>
      </c>
      <c r="S17" s="586">
        <f t="shared" si="4"/>
        <v>0</v>
      </c>
    </row>
    <row r="18" spans="1:21" ht="36" customHeight="1">
      <c r="A18" s="620" t="s">
        <v>224</v>
      </c>
      <c r="B18" s="621" t="s">
        <v>291</v>
      </c>
      <c r="C18" s="622" t="s">
        <v>153</v>
      </c>
      <c r="D18" s="622">
        <v>45</v>
      </c>
      <c r="E18" s="623">
        <v>7978</v>
      </c>
      <c r="F18" s="623">
        <f t="shared" si="0"/>
        <v>359010</v>
      </c>
      <c r="G18" s="623">
        <v>9300</v>
      </c>
      <c r="H18" s="623">
        <f t="shared" si="1"/>
        <v>418500</v>
      </c>
      <c r="I18" s="623">
        <f t="shared" si="2"/>
        <v>777510</v>
      </c>
      <c r="J18" s="625"/>
      <c r="K18" s="647"/>
      <c r="L18" s="585">
        <v>45</v>
      </c>
      <c r="M18" s="585"/>
      <c r="N18" s="584"/>
      <c r="O18" s="702"/>
      <c r="P18" s="585"/>
      <c r="Q18" s="585"/>
      <c r="R18" s="647">
        <f t="shared" si="3"/>
        <v>45</v>
      </c>
      <c r="S18" s="586">
        <f t="shared" si="4"/>
        <v>0</v>
      </c>
    </row>
    <row r="19" spans="1:21" ht="36" customHeight="1">
      <c r="A19" s="620" t="s">
        <v>297</v>
      </c>
      <c r="B19" s="621" t="s">
        <v>306</v>
      </c>
      <c r="C19" s="622" t="s">
        <v>153</v>
      </c>
      <c r="D19" s="622">
        <v>10</v>
      </c>
      <c r="E19" s="623">
        <v>220</v>
      </c>
      <c r="F19" s="623">
        <f t="shared" si="0"/>
        <v>2200</v>
      </c>
      <c r="G19" s="623">
        <v>330</v>
      </c>
      <c r="H19" s="623">
        <f t="shared" si="1"/>
        <v>3300</v>
      </c>
      <c r="I19" s="623">
        <f t="shared" si="2"/>
        <v>5500</v>
      </c>
      <c r="J19" s="625"/>
      <c r="K19" s="647"/>
      <c r="L19" s="585"/>
      <c r="M19" s="585"/>
      <c r="N19" s="584">
        <v>10</v>
      </c>
      <c r="O19" s="702"/>
      <c r="P19" s="585"/>
      <c r="Q19" s="585"/>
      <c r="R19" s="647">
        <f t="shared" si="3"/>
        <v>10</v>
      </c>
      <c r="S19" s="586">
        <f t="shared" si="4"/>
        <v>0</v>
      </c>
    </row>
    <row r="20" spans="1:21" ht="36" customHeight="1">
      <c r="A20" s="620" t="s">
        <v>255</v>
      </c>
      <c r="B20" s="621" t="s">
        <v>293</v>
      </c>
      <c r="C20" s="622" t="s">
        <v>153</v>
      </c>
      <c r="D20" s="622">
        <v>28</v>
      </c>
      <c r="E20" s="623">
        <v>300</v>
      </c>
      <c r="F20" s="623">
        <f t="shared" si="0"/>
        <v>8400</v>
      </c>
      <c r="G20" s="623">
        <v>450</v>
      </c>
      <c r="H20" s="623">
        <f t="shared" si="1"/>
        <v>12600</v>
      </c>
      <c r="I20" s="623">
        <f t="shared" si="2"/>
        <v>21000</v>
      </c>
      <c r="J20" s="625"/>
      <c r="K20" s="647"/>
      <c r="L20" s="585">
        <v>28</v>
      </c>
      <c r="M20" s="585"/>
      <c r="N20" s="584"/>
      <c r="O20" s="702"/>
      <c r="P20" s="585"/>
      <c r="Q20" s="585"/>
      <c r="R20" s="647">
        <f t="shared" si="3"/>
        <v>28</v>
      </c>
      <c r="S20" s="586">
        <f t="shared" si="4"/>
        <v>0</v>
      </c>
    </row>
    <row r="21" spans="1:21" ht="36" customHeight="1">
      <c r="A21" s="620" t="s">
        <v>129</v>
      </c>
      <c r="B21" s="621" t="s">
        <v>307</v>
      </c>
      <c r="C21" s="622" t="s">
        <v>153</v>
      </c>
      <c r="D21" s="622">
        <v>5</v>
      </c>
      <c r="E21" s="623">
        <v>260</v>
      </c>
      <c r="F21" s="623">
        <f t="shared" si="0"/>
        <v>1300</v>
      </c>
      <c r="G21" s="623">
        <v>390</v>
      </c>
      <c r="H21" s="623">
        <f t="shared" si="1"/>
        <v>1950</v>
      </c>
      <c r="I21" s="623">
        <f t="shared" si="2"/>
        <v>3250</v>
      </c>
      <c r="J21" s="625"/>
      <c r="K21" s="647"/>
      <c r="L21" s="585"/>
      <c r="M21" s="585"/>
      <c r="N21" s="584">
        <v>5</v>
      </c>
      <c r="O21" s="702"/>
      <c r="P21" s="585"/>
      <c r="Q21" s="585"/>
      <c r="R21" s="647">
        <f t="shared" si="3"/>
        <v>5</v>
      </c>
      <c r="S21" s="586">
        <f t="shared" si="4"/>
        <v>0</v>
      </c>
    </row>
    <row r="22" spans="1:21" ht="36" customHeight="1">
      <c r="A22" s="620" t="s">
        <v>292</v>
      </c>
      <c r="B22" s="621" t="s">
        <v>294</v>
      </c>
      <c r="C22" s="622" t="s">
        <v>153</v>
      </c>
      <c r="D22" s="622">
        <v>5</v>
      </c>
      <c r="E22" s="623">
        <v>340</v>
      </c>
      <c r="F22" s="623">
        <f t="shared" si="0"/>
        <v>1700</v>
      </c>
      <c r="G22" s="623">
        <v>510</v>
      </c>
      <c r="H22" s="623">
        <f t="shared" si="1"/>
        <v>2550</v>
      </c>
      <c r="I22" s="623">
        <f t="shared" si="2"/>
        <v>4250</v>
      </c>
      <c r="J22" s="625"/>
      <c r="K22" s="647"/>
      <c r="L22" s="585">
        <v>5</v>
      </c>
      <c r="M22" s="585"/>
      <c r="N22" s="584"/>
      <c r="O22" s="702"/>
      <c r="P22" s="585"/>
      <c r="Q22" s="585"/>
      <c r="R22" s="647">
        <f t="shared" si="3"/>
        <v>5</v>
      </c>
      <c r="S22" s="586">
        <f t="shared" si="4"/>
        <v>0</v>
      </c>
    </row>
    <row r="23" spans="1:21" ht="36" customHeight="1">
      <c r="A23" s="620" t="s">
        <v>301</v>
      </c>
      <c r="B23" s="621" t="s">
        <v>296</v>
      </c>
      <c r="C23" s="622" t="s">
        <v>153</v>
      </c>
      <c r="D23" s="622">
        <v>30</v>
      </c>
      <c r="E23" s="623">
        <v>700</v>
      </c>
      <c r="F23" s="623">
        <f t="shared" si="0"/>
        <v>21000</v>
      </c>
      <c r="G23" s="623">
        <v>1050</v>
      </c>
      <c r="H23" s="623">
        <f>D23*G23</f>
        <v>31500</v>
      </c>
      <c r="I23" s="623">
        <f t="shared" si="2"/>
        <v>52500</v>
      </c>
      <c r="J23" s="625"/>
      <c r="K23" s="647"/>
      <c r="L23" s="585">
        <v>26</v>
      </c>
      <c r="M23" s="585"/>
      <c r="N23" s="584">
        <v>4</v>
      </c>
      <c r="O23" s="702"/>
      <c r="P23" s="585"/>
      <c r="Q23" s="585"/>
      <c r="R23" s="647">
        <f t="shared" si="3"/>
        <v>30</v>
      </c>
      <c r="S23" s="586">
        <f t="shared" si="4"/>
        <v>0</v>
      </c>
    </row>
    <row r="24" spans="1:21" ht="36" customHeight="1">
      <c r="A24" s="620" t="s">
        <v>166</v>
      </c>
      <c r="B24" s="621" t="s">
        <v>308</v>
      </c>
      <c r="C24" s="622" t="s">
        <v>395</v>
      </c>
      <c r="D24" s="622">
        <v>0.08</v>
      </c>
      <c r="E24" s="623">
        <v>77687.27</v>
      </c>
      <c r="F24" s="623">
        <f t="shared" si="0"/>
        <v>6214.9816000000001</v>
      </c>
      <c r="G24" s="623">
        <v>116530.91</v>
      </c>
      <c r="H24" s="623">
        <f t="shared" si="1"/>
        <v>9322.4728000000014</v>
      </c>
      <c r="I24" s="623">
        <f t="shared" si="2"/>
        <v>15537.454400000002</v>
      </c>
      <c r="J24" s="625"/>
      <c r="K24" s="647"/>
      <c r="L24" s="585"/>
      <c r="M24" s="585"/>
      <c r="N24" s="584"/>
      <c r="O24" s="702">
        <v>0.08</v>
      </c>
      <c r="P24" s="585"/>
      <c r="Q24" s="585"/>
      <c r="R24" s="647">
        <f t="shared" si="3"/>
        <v>0.08</v>
      </c>
      <c r="S24" s="648">
        <f t="shared" si="4"/>
        <v>0</v>
      </c>
    </row>
    <row r="25" spans="1:21" ht="36" customHeight="1">
      <c r="A25" s="620" t="s">
        <v>295</v>
      </c>
      <c r="B25" s="621" t="s">
        <v>309</v>
      </c>
      <c r="C25" s="622" t="s">
        <v>305</v>
      </c>
      <c r="D25" s="622">
        <v>0.6</v>
      </c>
      <c r="E25" s="623">
        <v>2000</v>
      </c>
      <c r="F25" s="623">
        <f t="shared" si="0"/>
        <v>1200</v>
      </c>
      <c r="G25" s="623">
        <v>3000</v>
      </c>
      <c r="H25" s="623">
        <f t="shared" si="1"/>
        <v>1800</v>
      </c>
      <c r="I25" s="623">
        <f t="shared" si="2"/>
        <v>3000</v>
      </c>
      <c r="J25" s="625"/>
      <c r="K25" s="647"/>
      <c r="L25" s="585"/>
      <c r="M25" s="585">
        <v>0.6</v>
      </c>
      <c r="N25" s="584"/>
      <c r="O25" s="702"/>
      <c r="P25" s="585"/>
      <c r="Q25" s="585"/>
      <c r="R25" s="647">
        <f t="shared" si="3"/>
        <v>0.6</v>
      </c>
      <c r="S25" s="586">
        <f t="shared" si="4"/>
        <v>0</v>
      </c>
    </row>
    <row r="26" spans="1:21" ht="36" customHeight="1">
      <c r="A26" s="620" t="s">
        <v>394</v>
      </c>
      <c r="B26" s="621" t="s">
        <v>310</v>
      </c>
      <c r="C26" s="622" t="s">
        <v>153</v>
      </c>
      <c r="D26" s="622">
        <v>2</v>
      </c>
      <c r="E26" s="623">
        <v>5000</v>
      </c>
      <c r="F26" s="623">
        <f t="shared" si="0"/>
        <v>10000</v>
      </c>
      <c r="G26" s="623">
        <v>7500</v>
      </c>
      <c r="H26" s="623">
        <f t="shared" si="1"/>
        <v>15000</v>
      </c>
      <c r="I26" s="623">
        <f t="shared" si="2"/>
        <v>25000</v>
      </c>
      <c r="J26" s="625"/>
      <c r="K26" s="647"/>
      <c r="L26" s="585"/>
      <c r="M26" s="585">
        <v>2</v>
      </c>
      <c r="N26" s="584"/>
      <c r="O26" s="702"/>
      <c r="P26" s="585"/>
      <c r="Q26" s="585"/>
      <c r="R26" s="647">
        <f t="shared" si="3"/>
        <v>2</v>
      </c>
      <c r="S26" s="586">
        <f t="shared" si="4"/>
        <v>0</v>
      </c>
    </row>
    <row r="27" spans="1:21" ht="36" customHeight="1">
      <c r="A27" s="620" t="s">
        <v>396</v>
      </c>
      <c r="B27" s="621" t="s">
        <v>298</v>
      </c>
      <c r="C27" s="622" t="s">
        <v>153</v>
      </c>
      <c r="D27" s="622">
        <v>2</v>
      </c>
      <c r="E27" s="622">
        <v>13600</v>
      </c>
      <c r="F27" s="623">
        <f t="shared" si="0"/>
        <v>27200</v>
      </c>
      <c r="G27" s="622">
        <v>20400</v>
      </c>
      <c r="H27" s="622">
        <f t="shared" si="1"/>
        <v>40800</v>
      </c>
      <c r="I27" s="623">
        <f t="shared" si="2"/>
        <v>68000</v>
      </c>
      <c r="J27" s="625"/>
      <c r="K27" s="647"/>
      <c r="L27" s="585">
        <v>2</v>
      </c>
      <c r="M27" s="585"/>
      <c r="N27" s="584"/>
      <c r="O27" s="702"/>
      <c r="P27" s="585"/>
      <c r="Q27" s="585"/>
      <c r="R27" s="647">
        <f t="shared" si="3"/>
        <v>2</v>
      </c>
      <c r="S27" s="586">
        <f t="shared" si="4"/>
        <v>0</v>
      </c>
    </row>
    <row r="28" spans="1:21" ht="36" customHeight="1">
      <c r="A28" s="620" t="s">
        <v>397</v>
      </c>
      <c r="B28" s="621" t="s">
        <v>311</v>
      </c>
      <c r="C28" s="622" t="s">
        <v>312</v>
      </c>
      <c r="D28" s="622">
        <v>1</v>
      </c>
      <c r="E28" s="623">
        <v>38000</v>
      </c>
      <c r="F28" s="623">
        <f t="shared" si="0"/>
        <v>38000</v>
      </c>
      <c r="G28" s="623">
        <v>57000</v>
      </c>
      <c r="H28" s="623">
        <f t="shared" si="1"/>
        <v>57000</v>
      </c>
      <c r="I28" s="623">
        <f t="shared" si="2"/>
        <v>95000</v>
      </c>
      <c r="J28" s="625"/>
      <c r="K28" s="647"/>
      <c r="L28" s="585"/>
      <c r="M28" s="585">
        <v>1</v>
      </c>
      <c r="N28" s="584"/>
      <c r="O28" s="702"/>
      <c r="P28" s="585"/>
      <c r="Q28" s="585"/>
      <c r="R28" s="647">
        <f t="shared" si="3"/>
        <v>1</v>
      </c>
      <c r="S28" s="586">
        <f t="shared" si="4"/>
        <v>0</v>
      </c>
    </row>
    <row r="29" spans="1:21" ht="36" customHeight="1">
      <c r="A29" s="620" t="s">
        <v>398</v>
      </c>
      <c r="B29" s="621" t="s">
        <v>313</v>
      </c>
      <c r="C29" s="622" t="s">
        <v>300</v>
      </c>
      <c r="D29" s="622">
        <v>3.72</v>
      </c>
      <c r="E29" s="623">
        <v>1500</v>
      </c>
      <c r="F29" s="623">
        <f t="shared" si="0"/>
        <v>5580</v>
      </c>
      <c r="G29" s="623">
        <v>0</v>
      </c>
      <c r="H29" s="623">
        <f t="shared" si="1"/>
        <v>0</v>
      </c>
      <c r="I29" s="623">
        <f t="shared" si="2"/>
        <v>5580</v>
      </c>
      <c r="J29" s="625"/>
      <c r="K29" s="647"/>
      <c r="L29" s="585">
        <v>3.26</v>
      </c>
      <c r="M29" s="585">
        <v>0.46</v>
      </c>
      <c r="N29" s="584"/>
      <c r="O29" s="702"/>
      <c r="P29" s="585"/>
      <c r="Q29" s="585"/>
      <c r="R29" s="647">
        <f t="shared" si="3"/>
        <v>3.7199999999999998</v>
      </c>
      <c r="S29" s="586">
        <f t="shared" si="4"/>
        <v>0</v>
      </c>
    </row>
    <row r="30" spans="1:21" ht="36" customHeight="1">
      <c r="A30" s="626" t="s">
        <v>399</v>
      </c>
      <c r="B30" s="621" t="s">
        <v>420</v>
      </c>
      <c r="C30" s="622" t="s">
        <v>153</v>
      </c>
      <c r="D30" s="622">
        <v>107</v>
      </c>
      <c r="E30" s="623">
        <v>1000</v>
      </c>
      <c r="F30" s="623">
        <f t="shared" si="0"/>
        <v>107000</v>
      </c>
      <c r="G30" s="623">
        <v>924</v>
      </c>
      <c r="H30" s="623">
        <f t="shared" si="1"/>
        <v>98868</v>
      </c>
      <c r="I30" s="623">
        <f t="shared" si="2"/>
        <v>205868</v>
      </c>
      <c r="J30" s="625"/>
      <c r="K30" s="647"/>
      <c r="L30" s="585"/>
      <c r="M30" s="585"/>
      <c r="N30" s="584">
        <v>107</v>
      </c>
      <c r="O30" s="702"/>
      <c r="P30" s="585"/>
      <c r="Q30" s="585"/>
      <c r="R30" s="647">
        <f t="shared" si="3"/>
        <v>107</v>
      </c>
      <c r="S30" s="586">
        <f t="shared" si="4"/>
        <v>0</v>
      </c>
    </row>
    <row r="31" spans="1:21" ht="36" customHeight="1" thickBot="1">
      <c r="A31" s="627" t="s">
        <v>419</v>
      </c>
      <c r="B31" s="628" t="s">
        <v>421</v>
      </c>
      <c r="C31" s="629" t="s">
        <v>153</v>
      </c>
      <c r="D31" s="629">
        <v>30</v>
      </c>
      <c r="E31" s="630">
        <v>1000</v>
      </c>
      <c r="F31" s="630">
        <f t="shared" si="0"/>
        <v>30000</v>
      </c>
      <c r="G31" s="630">
        <v>1032</v>
      </c>
      <c r="H31" s="630">
        <f t="shared" si="1"/>
        <v>30960</v>
      </c>
      <c r="I31" s="630">
        <f t="shared" si="2"/>
        <v>60960</v>
      </c>
      <c r="J31" s="631"/>
      <c r="K31" s="592"/>
      <c r="L31" s="592"/>
      <c r="M31" s="592"/>
      <c r="N31" s="591">
        <v>30</v>
      </c>
      <c r="O31" s="703"/>
      <c r="P31" s="592"/>
      <c r="Q31" s="592"/>
      <c r="R31" s="592">
        <f t="shared" si="3"/>
        <v>30</v>
      </c>
      <c r="S31" s="593">
        <f t="shared" si="4"/>
        <v>0</v>
      </c>
      <c r="U31" s="605" t="s">
        <v>544</v>
      </c>
    </row>
    <row r="32" spans="1:21" ht="15.75" thickTop="1">
      <c r="A32" s="632"/>
      <c r="B32" s="633"/>
      <c r="C32" s="634"/>
      <c r="D32" s="634"/>
      <c r="E32" s="1154" t="s">
        <v>400</v>
      </c>
      <c r="F32" s="1154"/>
      <c r="G32" s="1154"/>
      <c r="H32" s="1154"/>
      <c r="I32" s="635">
        <f>SUM(I10:I31)</f>
        <v>2957905.4544000002</v>
      </c>
      <c r="J32" s="636"/>
      <c r="K32" s="637">
        <v>424000</v>
      </c>
      <c r="L32" s="637">
        <v>1935677.5</v>
      </c>
      <c r="M32" s="637">
        <v>247140</v>
      </c>
      <c r="N32" s="638">
        <v>335550.5</v>
      </c>
      <c r="O32" s="637">
        <f>'кс2 №12 к кс3№7++'!AF35</f>
        <v>15537.454400000002</v>
      </c>
      <c r="P32" s="637"/>
      <c r="Q32" s="637"/>
      <c r="R32" s="637">
        <f>L32+M32+N32+O32+P32+Q32+K32</f>
        <v>2957905.4544000002</v>
      </c>
      <c r="S32" s="637">
        <f>I32-R32</f>
        <v>0</v>
      </c>
    </row>
    <row r="33" spans="1:19">
      <c r="A33" s="632"/>
      <c r="B33" s="633"/>
      <c r="C33" s="634"/>
      <c r="D33" s="634"/>
      <c r="E33" s="1155" t="s">
        <v>199</v>
      </c>
      <c r="F33" s="1155"/>
      <c r="G33" s="1155"/>
      <c r="H33" s="1155"/>
      <c r="I33" s="623">
        <f>I32*0.2</f>
        <v>591581.09088000003</v>
      </c>
      <c r="J33" s="625"/>
      <c r="K33" s="599">
        <f t="shared" ref="K33" si="5">K32*0.2</f>
        <v>84800</v>
      </c>
      <c r="L33" s="599">
        <f t="shared" ref="L33:S33" si="6">L32*0.2</f>
        <v>387135.5</v>
      </c>
      <c r="M33" s="599">
        <f t="shared" si="6"/>
        <v>49428</v>
      </c>
      <c r="N33" s="598">
        <f t="shared" si="6"/>
        <v>67110.100000000006</v>
      </c>
      <c r="O33" s="599">
        <f t="shared" si="6"/>
        <v>3107.4908800000007</v>
      </c>
      <c r="P33" s="599">
        <f t="shared" si="6"/>
        <v>0</v>
      </c>
      <c r="Q33" s="599">
        <f t="shared" si="6"/>
        <v>0</v>
      </c>
      <c r="R33" s="599">
        <f t="shared" si="6"/>
        <v>591581.09088000003</v>
      </c>
      <c r="S33" s="637">
        <f t="shared" ref="S33:S34" si="7">I33-R33</f>
        <v>0</v>
      </c>
    </row>
    <row r="34" spans="1:19">
      <c r="A34" s="632"/>
      <c r="B34" s="633"/>
      <c r="C34" s="634"/>
      <c r="D34" s="634"/>
      <c r="E34" s="1156" t="s">
        <v>381</v>
      </c>
      <c r="F34" s="1155"/>
      <c r="G34" s="1155"/>
      <c r="H34" s="1155"/>
      <c r="I34" s="639">
        <f>I32+I33-0.01</f>
        <v>3549486.5352800004</v>
      </c>
      <c r="J34" s="625"/>
      <c r="K34" s="640">
        <f>K32+K33</f>
        <v>508800</v>
      </c>
      <c r="L34" s="640">
        <f>L32+L33</f>
        <v>2322813</v>
      </c>
      <c r="M34" s="640">
        <f t="shared" ref="M34:S34" si="8">M32+M33</f>
        <v>296568</v>
      </c>
      <c r="N34" s="641">
        <f t="shared" si="8"/>
        <v>402660.6</v>
      </c>
      <c r="O34" s="640">
        <f t="shared" si="8"/>
        <v>18644.945280000004</v>
      </c>
      <c r="P34" s="640">
        <f t="shared" si="8"/>
        <v>0</v>
      </c>
      <c r="Q34" s="640">
        <f t="shared" si="8"/>
        <v>0</v>
      </c>
      <c r="R34" s="640">
        <f t="shared" si="8"/>
        <v>3549486.5452800002</v>
      </c>
      <c r="S34" s="638">
        <f t="shared" si="7"/>
        <v>-9.9999997764825821E-3</v>
      </c>
    </row>
    <row r="36" spans="1:19" s="642" customFormat="1" ht="110.25">
      <c r="B36" s="643" t="s">
        <v>545</v>
      </c>
      <c r="C36" s="614"/>
      <c r="D36" s="614"/>
      <c r="E36" s="614"/>
      <c r="F36" s="614"/>
      <c r="G36" s="1149" t="s">
        <v>546</v>
      </c>
      <c r="H36" s="1150"/>
      <c r="I36" s="1150"/>
      <c r="J36" s="1150"/>
      <c r="K36" s="646"/>
      <c r="N36" s="644"/>
    </row>
  </sheetData>
  <mergeCells count="42">
    <mergeCell ref="G36:J36"/>
    <mergeCell ref="I7:I8"/>
    <mergeCell ref="J7:J8"/>
    <mergeCell ref="A9:J9"/>
    <mergeCell ref="E32:H32"/>
    <mergeCell ref="E33:H33"/>
    <mergeCell ref="E34:H34"/>
    <mergeCell ref="HS3:IB3"/>
    <mergeCell ref="IC3:IL3"/>
    <mergeCell ref="IM3:IR3"/>
    <mergeCell ref="A5:J5"/>
    <mergeCell ref="A7:A8"/>
    <mergeCell ref="B7:B8"/>
    <mergeCell ref="C7:C8"/>
    <mergeCell ref="D7:D8"/>
    <mergeCell ref="E7:F7"/>
    <mergeCell ref="G7:H7"/>
    <mergeCell ref="FK3:FT3"/>
    <mergeCell ref="FU3:GD3"/>
    <mergeCell ref="GE3:GN3"/>
    <mergeCell ref="GO3:GX3"/>
    <mergeCell ref="GY3:HH3"/>
    <mergeCell ref="HI3:HR3"/>
    <mergeCell ref="FA3:FJ3"/>
    <mergeCell ref="AU3:BD3"/>
    <mergeCell ref="BE3:BN3"/>
    <mergeCell ref="BO3:BX3"/>
    <mergeCell ref="BY3:CH3"/>
    <mergeCell ref="CI3:CR3"/>
    <mergeCell ref="CS3:DB3"/>
    <mergeCell ref="DC3:DL3"/>
    <mergeCell ref="DM3:DV3"/>
    <mergeCell ref="DW3:EF3"/>
    <mergeCell ref="EG3:EP3"/>
    <mergeCell ref="EQ3:EZ3"/>
    <mergeCell ref="AK3:AT3"/>
    <mergeCell ref="A1:J1"/>
    <mergeCell ref="A3:J3"/>
    <mergeCell ref="L3:Q3"/>
    <mergeCell ref="R3:Z3"/>
    <mergeCell ref="AA3:AJ3"/>
    <mergeCell ref="S1:W1"/>
  </mergeCells>
  <pageMargins left="0.7" right="0.7" top="0.75" bottom="0.75" header="0.3" footer="0.3"/>
  <pageSetup paperSize="9" scale="75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R100"/>
  <sheetViews>
    <sheetView topLeftCell="A21" zoomScale="80" zoomScaleNormal="80" workbookViewId="0">
      <selection activeCell="K35" sqref="K35:K36"/>
    </sheetView>
  </sheetViews>
  <sheetFormatPr defaultColWidth="14.42578125" defaultRowHeight="15" customHeight="1"/>
  <cols>
    <col min="1" max="1" width="6.28515625" customWidth="1"/>
    <col min="2" max="2" width="10.42578125" customWidth="1"/>
    <col min="3" max="3" width="22.5703125" customWidth="1"/>
    <col min="4" max="4" width="18.85546875" customWidth="1"/>
    <col min="5" max="5" width="12.85546875" customWidth="1"/>
    <col min="6" max="6" width="15.42578125" customWidth="1"/>
    <col min="7" max="7" width="15.5703125" customWidth="1"/>
    <col min="8" max="8" width="16.85546875" customWidth="1"/>
    <col min="9" max="9" width="6.42578125" customWidth="1"/>
    <col min="10" max="10" width="13.42578125" customWidth="1"/>
    <col min="11" max="11" width="20.85546875" customWidth="1"/>
    <col min="12" max="12" width="15.85546875" customWidth="1"/>
    <col min="13" max="13" width="8.140625" customWidth="1"/>
    <col min="14" max="14" width="14.7109375" customWidth="1"/>
    <col min="15" max="15" width="14" customWidth="1"/>
    <col min="16" max="16" width="14.285156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2"/>
      <c r="D7" s="717"/>
      <c r="E7" s="717"/>
      <c r="F7" s="717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23" t="s">
        <v>8</v>
      </c>
      <c r="D9" s="717"/>
      <c r="E9" s="717"/>
      <c r="F9" s="717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23" t="s">
        <v>11</v>
      </c>
      <c r="D11" s="717"/>
      <c r="E11" s="717"/>
      <c r="F11" s="717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2" t="s">
        <v>13</v>
      </c>
      <c r="D13" s="717"/>
      <c r="E13" s="717"/>
      <c r="F13" s="717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2" t="s">
        <v>15</v>
      </c>
      <c r="D14" s="717"/>
      <c r="E14" s="717"/>
      <c r="F14" s="717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>
      <c r="A24" s="2"/>
      <c r="B24" s="2"/>
      <c r="C24" s="2"/>
      <c r="D24" s="26"/>
      <c r="E24" s="27" t="s">
        <v>27</v>
      </c>
      <c r="F24" s="28" t="s">
        <v>28</v>
      </c>
      <c r="G24" s="720" t="s">
        <v>29</v>
      </c>
      <c r="H24" s="721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>
      <c r="A26" s="2"/>
      <c r="B26" s="2"/>
      <c r="C26" s="2"/>
      <c r="D26" s="1"/>
      <c r="E26" s="33">
        <v>3</v>
      </c>
      <c r="F26" s="34">
        <v>45435</v>
      </c>
      <c r="G26" s="294">
        <v>45049</v>
      </c>
      <c r="H26" s="34">
        <f>F26</f>
        <v>45435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27" t="s">
        <v>35</v>
      </c>
      <c r="C30" s="712"/>
      <c r="D30" s="728"/>
      <c r="E30" s="41" t="s">
        <v>36</v>
      </c>
      <c r="F30" s="42" t="s">
        <v>37</v>
      </c>
      <c r="G30" s="43"/>
      <c r="H30" s="44"/>
      <c r="I30" s="1"/>
      <c r="J30" s="729" t="s">
        <v>38</v>
      </c>
      <c r="K30" s="709"/>
      <c r="L30" s="709"/>
      <c r="M30" s="709"/>
      <c r="N30" s="709"/>
      <c r="O30" s="45"/>
      <c r="P30" s="45"/>
      <c r="Q30" s="1"/>
      <c r="R30" s="1"/>
    </row>
    <row r="31" spans="1:18" ht="22.5" customHeight="1">
      <c r="A31" s="46" t="s">
        <v>39</v>
      </c>
      <c r="B31" s="730" t="s">
        <v>40</v>
      </c>
      <c r="C31" s="709"/>
      <c r="D31" s="731"/>
      <c r="E31" s="47"/>
      <c r="F31" s="48" t="s">
        <v>41</v>
      </c>
      <c r="G31" s="49"/>
      <c r="H31" s="48" t="s">
        <v>42</v>
      </c>
      <c r="I31" s="1"/>
      <c r="J31" s="732" t="s">
        <v>43</v>
      </c>
      <c r="K31" s="709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730"/>
      <c r="C32" s="709"/>
      <c r="D32" s="731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733"/>
      <c r="C33" s="717"/>
      <c r="D33" s="734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36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 thickBot="1">
      <c r="A34" s="66">
        <v>1</v>
      </c>
      <c r="B34" s="735">
        <v>2</v>
      </c>
      <c r="C34" s="736"/>
      <c r="D34" s="737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 thickBot="1">
      <c r="A35" s="68"/>
      <c r="B35" s="738" t="s">
        <v>56</v>
      </c>
      <c r="C35" s="739"/>
      <c r="D35" s="721"/>
      <c r="E35" s="69" t="s">
        <v>57</v>
      </c>
      <c r="F35" s="70">
        <f t="shared" ref="F35:G35" si="1">F36</f>
        <v>6920788.7999999998</v>
      </c>
      <c r="G35" s="70">
        <f t="shared" si="1"/>
        <v>6920788.7999999998</v>
      </c>
      <c r="H35" s="70">
        <f>H36</f>
        <v>6158984.2999999998</v>
      </c>
      <c r="I35" s="4"/>
      <c r="J35" s="4" t="s">
        <v>201</v>
      </c>
      <c r="K35" s="271">
        <v>4223306.8</v>
      </c>
      <c r="L35" s="63">
        <f t="shared" si="0"/>
        <v>5067968.1599999992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724" t="s">
        <v>58</v>
      </c>
      <c r="C36" s="725"/>
      <c r="D36" s="726"/>
      <c r="E36" s="58"/>
      <c r="F36" s="78">
        <f t="shared" ref="F36:F38" si="2">G36</f>
        <v>6920788.7999999998</v>
      </c>
      <c r="G36" s="78">
        <f>K33+K34+K35+K36+K42</f>
        <v>6920788.7999999998</v>
      </c>
      <c r="H36" s="80">
        <f>K35+K36+K42</f>
        <v>6158984.2999999998</v>
      </c>
      <c r="I36" s="4"/>
      <c r="J36" s="62" t="s">
        <v>202</v>
      </c>
      <c r="K36" s="272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724" t="s">
        <v>58</v>
      </c>
      <c r="C37" s="725"/>
      <c r="D37" s="726"/>
      <c r="E37" s="58"/>
      <c r="F37" s="78">
        <f t="shared" si="2"/>
        <v>0</v>
      </c>
      <c r="G37" s="79">
        <f t="shared" ref="G37:G38" si="3">H37</f>
        <v>0</v>
      </c>
      <c r="H37" s="86">
        <f t="shared" ref="H37:H38" si="4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724" t="s">
        <v>61</v>
      </c>
      <c r="C38" s="725"/>
      <c r="D38" s="726"/>
      <c r="E38" s="58"/>
      <c r="F38" s="78">
        <f t="shared" si="2"/>
        <v>0</v>
      </c>
      <c r="G38" s="79">
        <f t="shared" si="3"/>
        <v>0</v>
      </c>
      <c r="H38" s="86">
        <f t="shared" si="4"/>
        <v>0</v>
      </c>
      <c r="I38" s="4"/>
      <c r="J38" s="87"/>
      <c r="K38" s="88"/>
      <c r="L38" s="88"/>
      <c r="M38" s="89"/>
      <c r="N38" s="65"/>
      <c r="O38" s="708"/>
      <c r="P38" s="709"/>
      <c r="Q38" s="1"/>
      <c r="R38" s="1"/>
    </row>
    <row r="39" spans="1:18" ht="12.75" hidden="1" customHeight="1">
      <c r="A39" s="76" t="s">
        <v>62</v>
      </c>
      <c r="B39" s="724" t="s">
        <v>63</v>
      </c>
      <c r="C39" s="725"/>
      <c r="D39" s="726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724" t="s">
        <v>64</v>
      </c>
      <c r="C40" s="725"/>
      <c r="D40" s="726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724" t="s">
        <v>66</v>
      </c>
      <c r="C41" s="725"/>
      <c r="D41" s="726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  <c r="R41" s="1"/>
    </row>
    <row r="42" spans="1:18" ht="14.25" customHeight="1" thickBot="1">
      <c r="A42" s="90"/>
      <c r="B42" s="1"/>
      <c r="C42" s="1"/>
      <c r="D42" s="1"/>
      <c r="E42" s="718" t="s">
        <v>67</v>
      </c>
      <c r="F42" s="709"/>
      <c r="G42" s="709"/>
      <c r="H42" s="91">
        <f>H35</f>
        <v>6158984.2999999998</v>
      </c>
      <c r="I42" s="4"/>
      <c r="J42" s="71" t="s">
        <v>203</v>
      </c>
      <c r="K42" s="72"/>
      <c r="L42" s="63">
        <f>K42*1.2</f>
        <v>0</v>
      </c>
      <c r="M42" s="64">
        <v>4</v>
      </c>
      <c r="N42" s="64">
        <v>5</v>
      </c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718" t="s">
        <v>68</v>
      </c>
      <c r="F43" s="709"/>
      <c r="G43" s="709"/>
      <c r="H43" s="91">
        <f>ROUND(H42*0.2,2)</f>
        <v>1231796.8600000001</v>
      </c>
      <c r="I43" s="4"/>
      <c r="J43" s="4"/>
      <c r="K43" s="4"/>
      <c r="L43" s="4"/>
      <c r="M43" s="89"/>
      <c r="N43" s="92"/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718" t="s">
        <v>69</v>
      </c>
      <c r="F44" s="709"/>
      <c r="G44" s="709"/>
      <c r="H44" s="91">
        <f>H42+H43</f>
        <v>7390781.1600000001</v>
      </c>
      <c r="I44" s="4"/>
      <c r="J44" s="93"/>
      <c r="K44" s="94"/>
      <c r="L44" s="94"/>
      <c r="M44" s="95"/>
      <c r="N44" s="96"/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19" t="s">
        <v>93</v>
      </c>
      <c r="G79" s="709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5173546.8119999999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 thickBot="1">
      <c r="A82" s="1"/>
      <c r="B82" s="1"/>
      <c r="C82" s="1"/>
      <c r="D82" s="1"/>
      <c r="E82" s="1" t="s">
        <v>95</v>
      </c>
      <c r="F82" s="37"/>
      <c r="G82" s="37"/>
      <c r="H82" s="91">
        <f>H44-H81</f>
        <v>2217234.3480000002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369539.05800000002</v>
      </c>
      <c r="I83" s="151"/>
      <c r="J83" s="152"/>
      <c r="K83" s="153">
        <f>SUM(K33:K42)</f>
        <v>6920788.7999999998</v>
      </c>
      <c r="L83" s="153">
        <f>SUM(L33:L82)</f>
        <v>8304946.5599999987</v>
      </c>
      <c r="M83" s="154"/>
      <c r="N83" s="154"/>
      <c r="O83" s="53">
        <f>F35-K83</f>
        <v>0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0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714" t="s">
        <v>98</v>
      </c>
      <c r="D86" s="709"/>
      <c r="E86" s="709"/>
      <c r="F86" s="716"/>
      <c r="G86" s="717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710" t="s">
        <v>100</v>
      </c>
      <c r="D87" s="709"/>
      <c r="E87" s="709"/>
      <c r="F87" s="711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13"/>
      <c r="E88" s="709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14"/>
      <c r="D95" s="709"/>
      <c r="E95" s="709"/>
      <c r="F95" s="715"/>
      <c r="G95" s="709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714" t="s">
        <v>104</v>
      </c>
      <c r="D96" s="709"/>
      <c r="E96" s="709"/>
      <c r="F96" s="716"/>
      <c r="G96" s="717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11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713" t="s">
        <v>106</v>
      </c>
      <c r="E98" s="709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F87:G87"/>
    <mergeCell ref="D88:E88"/>
    <mergeCell ref="D98:E98"/>
    <mergeCell ref="C95:E95"/>
    <mergeCell ref="F95:G95"/>
    <mergeCell ref="C96:E96"/>
    <mergeCell ref="F96:G96"/>
    <mergeCell ref="F97:G97"/>
    <mergeCell ref="C87:E87"/>
    <mergeCell ref="O38:P38"/>
    <mergeCell ref="C86:E86"/>
    <mergeCell ref="B41:D41"/>
    <mergeCell ref="E42:G42"/>
    <mergeCell ref="E43:G43"/>
    <mergeCell ref="E44:G44"/>
    <mergeCell ref="F79:G79"/>
    <mergeCell ref="B39:D39"/>
    <mergeCell ref="B40:D40"/>
    <mergeCell ref="J30:N30"/>
    <mergeCell ref="B31:D31"/>
    <mergeCell ref="J31:K31"/>
    <mergeCell ref="F86:G86"/>
    <mergeCell ref="B37:D37"/>
    <mergeCell ref="B38:D38"/>
    <mergeCell ref="B33:D33"/>
    <mergeCell ref="B34:D34"/>
    <mergeCell ref="B35:D35"/>
    <mergeCell ref="B36:D36"/>
    <mergeCell ref="G24:H24"/>
    <mergeCell ref="B32:D32"/>
    <mergeCell ref="B30:D30"/>
    <mergeCell ref="C7:F7"/>
    <mergeCell ref="C9:F9"/>
    <mergeCell ref="C11:F11"/>
    <mergeCell ref="C13:F13"/>
    <mergeCell ref="C14:F14"/>
  </mergeCells>
  <pageMargins left="0.7" right="0.7" top="0.75" bottom="0.75" header="0" footer="0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G100"/>
  <sheetViews>
    <sheetView showGridLines="0" topLeftCell="A16" workbookViewId="0">
      <selection activeCell="AD20" sqref="AD20:AG21"/>
    </sheetView>
  </sheetViews>
  <sheetFormatPr defaultColWidth="14.42578125" defaultRowHeight="15" customHeight="1"/>
  <cols>
    <col min="1" max="1" width="1.140625" customWidth="1"/>
    <col min="2" max="2" width="12.85546875" customWidth="1"/>
    <col min="3" max="4" width="0.85546875" customWidth="1"/>
    <col min="5" max="5" width="12.28515625" customWidth="1"/>
    <col min="6" max="6" width="5" customWidth="1"/>
    <col min="7" max="7" width="1.85546875" customWidth="1"/>
    <col min="8" max="8" width="8.7109375" customWidth="1"/>
    <col min="9" max="9" width="1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13.140625" customWidth="1"/>
    <col min="16" max="16" width="1.42578125" customWidth="1"/>
    <col min="17" max="17" width="3.140625" customWidth="1"/>
    <col min="18" max="18" width="2.140625" customWidth="1"/>
    <col min="19" max="19" width="15.85546875" customWidth="1"/>
    <col min="20" max="20" width="1.140625" hidden="1" customWidth="1"/>
    <col min="21" max="21" width="3.85546875" customWidth="1"/>
    <col min="22" max="22" width="3.28515625" customWidth="1"/>
    <col min="23" max="23" width="3.5703125" customWidth="1"/>
    <col min="24" max="24" width="4.42578125" customWidth="1"/>
    <col min="25" max="25" width="2.42578125" customWidth="1"/>
    <col min="26" max="26" width="3.140625" customWidth="1"/>
    <col min="27" max="28" width="1.42578125" customWidth="1"/>
    <col min="29" max="29" width="8" customWidth="1"/>
    <col min="30" max="30" width="1.85546875" customWidth="1"/>
    <col min="31" max="31" width="4.42578125" customWidth="1"/>
    <col min="32" max="32" width="6.42578125" customWidth="1"/>
    <col min="33" max="33" width="6.85546875" customWidth="1"/>
  </cols>
  <sheetData>
    <row r="1" spans="1:33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 t="s">
        <v>107</v>
      </c>
      <c r="Z1" s="170"/>
      <c r="AA1" s="170"/>
      <c r="AB1" s="170"/>
      <c r="AC1" s="170"/>
      <c r="AD1" s="170"/>
      <c r="AE1" s="170"/>
      <c r="AF1" s="170"/>
      <c r="AG1" s="170"/>
    </row>
    <row r="2" spans="1:33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 t="s">
        <v>1</v>
      </c>
      <c r="Z2" s="170"/>
      <c r="AA2" s="170"/>
      <c r="AB2" s="170"/>
      <c r="AC2" s="170"/>
      <c r="AD2" s="170"/>
      <c r="AE2" s="170"/>
      <c r="AF2" s="170"/>
      <c r="AG2" s="170"/>
    </row>
    <row r="3" spans="1:33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 t="s">
        <v>108</v>
      </c>
      <c r="Z3" s="170"/>
      <c r="AA3" s="170"/>
      <c r="AB3" s="170"/>
      <c r="AC3" s="170"/>
      <c r="AD3" s="170"/>
      <c r="AE3" s="170"/>
      <c r="AF3" s="170"/>
      <c r="AG3" s="170"/>
    </row>
    <row r="4" spans="1:33" ht="13.5" customHeight="1">
      <c r="AD4" s="777" t="s">
        <v>3</v>
      </c>
      <c r="AE4" s="736"/>
      <c r="AF4" s="736"/>
      <c r="AG4" s="737"/>
    </row>
    <row r="5" spans="1:33" ht="13.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58" t="s">
        <v>109</v>
      </c>
      <c r="Z5" s="709"/>
      <c r="AA5" s="709"/>
      <c r="AB5" s="709"/>
      <c r="AC5" s="774"/>
      <c r="AD5" s="778" t="s">
        <v>110</v>
      </c>
      <c r="AE5" s="779"/>
      <c r="AF5" s="779"/>
      <c r="AG5" s="780"/>
    </row>
    <row r="6" spans="1:33" ht="13.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53"/>
      <c r="AE6" s="712"/>
      <c r="AF6" s="712"/>
      <c r="AG6" s="754"/>
    </row>
    <row r="7" spans="1:33" ht="13.5" customHeight="1">
      <c r="A7" s="171"/>
      <c r="B7" s="171"/>
      <c r="C7" s="171"/>
      <c r="D7" s="171"/>
      <c r="E7" s="781"/>
      <c r="F7" s="717"/>
      <c r="G7" s="717"/>
      <c r="H7" s="717"/>
      <c r="I7" s="717"/>
      <c r="J7" s="717"/>
      <c r="K7" s="717"/>
      <c r="L7" s="717"/>
      <c r="M7" s="717"/>
      <c r="N7" s="717"/>
      <c r="O7" s="717"/>
      <c r="P7" s="717"/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171"/>
      <c r="AC7" s="172" t="s">
        <v>111</v>
      </c>
      <c r="AD7" s="755"/>
      <c r="AE7" s="717"/>
      <c r="AF7" s="717"/>
      <c r="AG7" s="756"/>
    </row>
    <row r="8" spans="1:33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753" t="s">
        <v>112</v>
      </c>
      <c r="AE8" s="712"/>
      <c r="AF8" s="712"/>
      <c r="AG8" s="754"/>
    </row>
    <row r="9" spans="1:33" ht="57" customHeight="1">
      <c r="A9" s="171"/>
      <c r="B9" s="171" t="s">
        <v>7</v>
      </c>
      <c r="C9" s="171"/>
      <c r="D9" s="171"/>
      <c r="E9" s="759" t="s">
        <v>113</v>
      </c>
      <c r="F9" s="760"/>
      <c r="G9" s="760"/>
      <c r="H9" s="760"/>
      <c r="I9" s="760"/>
      <c r="J9" s="760"/>
      <c r="K9" s="760"/>
      <c r="L9" s="760"/>
      <c r="M9" s="760"/>
      <c r="N9" s="760"/>
      <c r="O9" s="760"/>
      <c r="P9" s="760"/>
      <c r="Q9" s="760"/>
      <c r="R9" s="760"/>
      <c r="S9" s="760"/>
      <c r="T9" s="760"/>
      <c r="U9" s="760"/>
      <c r="V9" s="760"/>
      <c r="W9" s="760"/>
      <c r="X9" s="760"/>
      <c r="Y9" s="760"/>
      <c r="Z9" s="760"/>
      <c r="AA9" s="761"/>
      <c r="AB9" s="171"/>
      <c r="AC9" s="172" t="s">
        <v>111</v>
      </c>
      <c r="AD9" s="755"/>
      <c r="AE9" s="717"/>
      <c r="AF9" s="717"/>
      <c r="AG9" s="756"/>
    </row>
    <row r="10" spans="1:33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753" t="s">
        <v>115</v>
      </c>
      <c r="AE10" s="712"/>
      <c r="AF10" s="712"/>
      <c r="AG10" s="754"/>
    </row>
    <row r="11" spans="1:33" ht="42.75" customHeight="1">
      <c r="A11" s="171"/>
      <c r="B11" s="171" t="s">
        <v>10</v>
      </c>
      <c r="C11" s="171"/>
      <c r="D11" s="171"/>
      <c r="E11" s="759" t="s">
        <v>116</v>
      </c>
      <c r="F11" s="760"/>
      <c r="G11" s="760"/>
      <c r="H11" s="760"/>
      <c r="I11" s="760"/>
      <c r="J11" s="760"/>
      <c r="K11" s="760"/>
      <c r="L11" s="760"/>
      <c r="M11" s="760"/>
      <c r="N11" s="760"/>
      <c r="O11" s="760"/>
      <c r="P11" s="760"/>
      <c r="Q11" s="760"/>
      <c r="R11" s="760"/>
      <c r="S11" s="760"/>
      <c r="T11" s="760"/>
      <c r="U11" s="760"/>
      <c r="V11" s="760"/>
      <c r="W11" s="760"/>
      <c r="X11" s="760"/>
      <c r="Y11" s="760"/>
      <c r="Z11" s="760"/>
      <c r="AA11" s="761"/>
      <c r="AB11" s="171"/>
      <c r="AC11" s="172" t="s">
        <v>111</v>
      </c>
      <c r="AD11" s="755"/>
      <c r="AE11" s="717"/>
      <c r="AF11" s="717"/>
      <c r="AG11" s="756"/>
    </row>
    <row r="12" spans="1:33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53"/>
      <c r="AE12" s="712"/>
      <c r="AF12" s="712"/>
      <c r="AG12" s="754"/>
    </row>
    <row r="13" spans="1:33" ht="33" customHeight="1">
      <c r="A13" s="171"/>
      <c r="B13" s="171" t="s">
        <v>117</v>
      </c>
      <c r="C13" s="175"/>
      <c r="D13" s="176"/>
      <c r="E13" s="782" t="s">
        <v>118</v>
      </c>
      <c r="F13" s="751"/>
      <c r="G13" s="751"/>
      <c r="H13" s="751"/>
      <c r="I13" s="751"/>
      <c r="J13" s="751"/>
      <c r="K13" s="751"/>
      <c r="L13" s="751"/>
      <c r="M13" s="751"/>
      <c r="N13" s="751"/>
      <c r="O13" s="751"/>
      <c r="P13" s="751"/>
      <c r="Q13" s="751"/>
      <c r="R13" s="751"/>
      <c r="S13" s="751"/>
      <c r="T13" s="751"/>
      <c r="U13" s="751"/>
      <c r="V13" s="751"/>
      <c r="W13" s="751"/>
      <c r="X13" s="751"/>
      <c r="Y13" s="751"/>
      <c r="Z13" s="751"/>
      <c r="AA13" s="751"/>
      <c r="AB13" s="751"/>
      <c r="AC13" s="752"/>
      <c r="AD13" s="755"/>
      <c r="AE13" s="717"/>
      <c r="AF13" s="717"/>
      <c r="AG13" s="756"/>
    </row>
    <row r="14" spans="1:33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53"/>
      <c r="AE14" s="712"/>
      <c r="AF14" s="712"/>
      <c r="AG14" s="754"/>
    </row>
    <row r="15" spans="1:33" ht="30.75" customHeight="1">
      <c r="A15" s="171"/>
      <c r="B15" s="171" t="s">
        <v>120</v>
      </c>
      <c r="C15" s="750" t="s">
        <v>121</v>
      </c>
      <c r="D15" s="751"/>
      <c r="E15" s="751"/>
      <c r="F15" s="751"/>
      <c r="G15" s="751"/>
      <c r="H15" s="751"/>
      <c r="I15" s="751"/>
      <c r="J15" s="751"/>
      <c r="K15" s="751"/>
      <c r="L15" s="751"/>
      <c r="M15" s="751"/>
      <c r="N15" s="751"/>
      <c r="O15" s="751"/>
      <c r="P15" s="751"/>
      <c r="Q15" s="751"/>
      <c r="R15" s="751"/>
      <c r="S15" s="751"/>
      <c r="T15" s="751"/>
      <c r="U15" s="751"/>
      <c r="V15" s="751"/>
      <c r="W15" s="751"/>
      <c r="X15" s="751"/>
      <c r="Y15" s="751"/>
      <c r="Z15" s="751"/>
      <c r="AA15" s="751"/>
      <c r="AB15" s="751"/>
      <c r="AC15" s="752"/>
      <c r="AD15" s="755"/>
      <c r="AE15" s="717"/>
      <c r="AF15" s="717"/>
      <c r="AG15" s="756"/>
    </row>
    <row r="16" spans="1:33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64" t="s">
        <v>123</v>
      </c>
      <c r="X16" s="712"/>
      <c r="Y16" s="712"/>
      <c r="Z16" s="712"/>
      <c r="AA16" s="712"/>
      <c r="AB16" s="712"/>
      <c r="AC16" s="712"/>
      <c r="AD16" s="771"/>
      <c r="AE16" s="712"/>
      <c r="AF16" s="712"/>
      <c r="AG16" s="754"/>
    </row>
    <row r="17" spans="1:33" ht="3.75" customHeight="1">
      <c r="W17" s="709"/>
      <c r="X17" s="709"/>
      <c r="Y17" s="709"/>
      <c r="Z17" s="709"/>
      <c r="AA17" s="709"/>
      <c r="AB17" s="709"/>
      <c r="AC17" s="709"/>
      <c r="AD17" s="755"/>
      <c r="AE17" s="717"/>
      <c r="AF17" s="717"/>
      <c r="AG17" s="756"/>
    </row>
    <row r="18" spans="1:33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58" t="s">
        <v>124</v>
      </c>
      <c r="U18" s="709"/>
      <c r="V18" s="709"/>
      <c r="W18" s="709"/>
      <c r="X18" s="709"/>
      <c r="Y18" s="709"/>
      <c r="Z18" s="709"/>
      <c r="AA18" s="709"/>
      <c r="AB18" s="731"/>
      <c r="AC18" s="179" t="s">
        <v>125</v>
      </c>
      <c r="AD18" s="765" t="s">
        <v>126</v>
      </c>
      <c r="AE18" s="725"/>
      <c r="AF18" s="725"/>
      <c r="AG18" s="766"/>
    </row>
    <row r="19" spans="1:33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67" t="s">
        <v>128</v>
      </c>
      <c r="AE19" s="726"/>
      <c r="AF19" s="181" t="s">
        <v>129</v>
      </c>
      <c r="AG19" s="182" t="s">
        <v>130</v>
      </c>
    </row>
    <row r="20" spans="1:33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58" t="s">
        <v>24</v>
      </c>
      <c r="T20" s="709"/>
      <c r="U20" s="709"/>
      <c r="V20" s="709"/>
      <c r="W20" s="709"/>
      <c r="X20" s="709"/>
      <c r="Y20" s="709"/>
      <c r="Z20" s="709"/>
      <c r="AA20" s="709"/>
      <c r="AB20" s="731"/>
      <c r="AC20" s="179" t="s">
        <v>125</v>
      </c>
      <c r="AD20" s="768" t="s">
        <v>131</v>
      </c>
      <c r="AE20" s="769"/>
      <c r="AF20" s="769"/>
      <c r="AG20" s="770"/>
    </row>
    <row r="21" spans="1:33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772" t="s">
        <v>132</v>
      </c>
      <c r="AE21" s="773"/>
      <c r="AF21" s="304" t="s">
        <v>133</v>
      </c>
      <c r="AG21" s="305" t="s">
        <v>134</v>
      </c>
    </row>
    <row r="22" spans="1:33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58" t="s">
        <v>26</v>
      </c>
      <c r="AA22" s="709"/>
      <c r="AB22" s="709"/>
      <c r="AC22" s="774"/>
      <c r="AD22" s="775"/>
      <c r="AE22" s="736"/>
      <c r="AF22" s="736"/>
      <c r="AG22" s="776"/>
    </row>
    <row r="23" spans="1:33" ht="6.75" customHeight="1">
      <c r="Z23" s="183"/>
      <c r="AA23" s="183"/>
      <c r="AB23" s="183"/>
      <c r="AC23" s="183"/>
    </row>
    <row r="24" spans="1:33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757" t="s">
        <v>135</v>
      </c>
      <c r="O24" s="712"/>
      <c r="P24" s="728"/>
      <c r="Q24" s="757" t="s">
        <v>136</v>
      </c>
      <c r="R24" s="712"/>
      <c r="S24" s="712"/>
      <c r="T24" s="712"/>
      <c r="U24" s="728"/>
      <c r="V24" s="170"/>
      <c r="W24" s="762" t="s">
        <v>29</v>
      </c>
      <c r="X24" s="725"/>
      <c r="Y24" s="725"/>
      <c r="Z24" s="725"/>
      <c r="AA24" s="725"/>
      <c r="AB24" s="725"/>
      <c r="AC24" s="725"/>
      <c r="AD24" s="726"/>
      <c r="AE24" s="170"/>
      <c r="AF24" s="170"/>
      <c r="AG24" s="170"/>
    </row>
    <row r="25" spans="1:33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744"/>
      <c r="O25" s="717"/>
      <c r="P25" s="734"/>
      <c r="Q25" s="744"/>
      <c r="R25" s="717"/>
      <c r="S25" s="717"/>
      <c r="T25" s="717"/>
      <c r="U25" s="734"/>
      <c r="V25" s="170"/>
      <c r="W25" s="763" t="s">
        <v>30</v>
      </c>
      <c r="X25" s="712"/>
      <c r="Y25" s="712"/>
      <c r="Z25" s="728"/>
      <c r="AA25" s="763" t="s">
        <v>31</v>
      </c>
      <c r="AB25" s="712"/>
      <c r="AC25" s="712"/>
      <c r="AD25" s="728"/>
      <c r="AE25" s="170"/>
      <c r="AF25" s="170"/>
      <c r="AG25" s="170"/>
    </row>
    <row r="26" spans="1:33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84" t="s">
        <v>137</v>
      </c>
      <c r="M26" s="184"/>
      <c r="N26" s="740" t="s">
        <v>25</v>
      </c>
      <c r="O26" s="739"/>
      <c r="P26" s="741"/>
      <c r="Q26" s="742" t="s">
        <v>138</v>
      </c>
      <c r="R26" s="739"/>
      <c r="S26" s="739"/>
      <c r="T26" s="739"/>
      <c r="U26" s="721"/>
      <c r="V26" s="171"/>
      <c r="W26" s="740" t="s">
        <v>139</v>
      </c>
      <c r="X26" s="739"/>
      <c r="Y26" s="739"/>
      <c r="Z26" s="741"/>
      <c r="AA26" s="742" t="s">
        <v>138</v>
      </c>
      <c r="AB26" s="739"/>
      <c r="AC26" s="739"/>
      <c r="AD26" s="721"/>
      <c r="AE26" s="171"/>
      <c r="AF26" s="171"/>
      <c r="AG26" s="171"/>
    </row>
    <row r="27" spans="1:33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46" t="s">
        <v>140</v>
      </c>
      <c r="K27" s="709"/>
      <c r="L27" s="709"/>
      <c r="M27" s="709"/>
      <c r="N27" s="709"/>
      <c r="O27" s="709"/>
      <c r="P27" s="709"/>
      <c r="Q27" s="709"/>
      <c r="R27" s="709"/>
      <c r="S27" s="709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</row>
    <row r="28" spans="1:33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</row>
    <row r="29" spans="1:33" ht="15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47">
        <v>4903550</v>
      </c>
      <c r="P29" s="717"/>
      <c r="Q29" s="717"/>
      <c r="R29" s="717"/>
      <c r="S29" s="717"/>
      <c r="T29" s="717"/>
      <c r="U29" s="717"/>
      <c r="V29" s="717"/>
      <c r="W29" s="717"/>
      <c r="X29" s="717"/>
      <c r="Y29" s="717"/>
      <c r="Z29" s="717"/>
      <c r="AA29" s="717"/>
      <c r="AB29" s="717"/>
      <c r="AC29" s="717"/>
      <c r="AD29" s="717"/>
      <c r="AE29" s="172" t="s">
        <v>142</v>
      </c>
      <c r="AF29" s="171"/>
      <c r="AG29" s="171"/>
    </row>
    <row r="30" spans="1:33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</row>
    <row r="31" spans="1:33" ht="15" customHeight="1">
      <c r="A31" s="794" t="s">
        <v>34</v>
      </c>
      <c r="B31" s="725"/>
      <c r="C31" s="725"/>
      <c r="D31" s="725"/>
      <c r="E31" s="726"/>
      <c r="F31" s="743" t="s">
        <v>143</v>
      </c>
      <c r="G31" s="712"/>
      <c r="H31" s="712"/>
      <c r="I31" s="712"/>
      <c r="J31" s="712"/>
      <c r="K31" s="712"/>
      <c r="L31" s="712"/>
      <c r="M31" s="712"/>
      <c r="N31" s="728"/>
      <c r="O31" s="745" t="s">
        <v>144</v>
      </c>
      <c r="P31" s="712"/>
      <c r="Q31" s="745" t="s">
        <v>145</v>
      </c>
      <c r="R31" s="712"/>
      <c r="S31" s="712"/>
      <c r="T31" s="728"/>
      <c r="U31" s="748" t="s">
        <v>146</v>
      </c>
      <c r="V31" s="725"/>
      <c r="W31" s="725"/>
      <c r="X31" s="725"/>
      <c r="Y31" s="725"/>
      <c r="Z31" s="725"/>
      <c r="AA31" s="725"/>
      <c r="AB31" s="725"/>
      <c r="AC31" s="726"/>
      <c r="AD31" s="745" t="s">
        <v>147</v>
      </c>
      <c r="AE31" s="712"/>
      <c r="AF31" s="712"/>
      <c r="AG31" s="728"/>
    </row>
    <row r="32" spans="1:33" ht="45" customHeight="1">
      <c r="A32" s="748" t="s">
        <v>148</v>
      </c>
      <c r="B32" s="726"/>
      <c r="C32" s="748" t="s">
        <v>149</v>
      </c>
      <c r="D32" s="725"/>
      <c r="E32" s="726"/>
      <c r="F32" s="744"/>
      <c r="G32" s="717"/>
      <c r="H32" s="717"/>
      <c r="I32" s="717"/>
      <c r="J32" s="717"/>
      <c r="K32" s="717"/>
      <c r="L32" s="717"/>
      <c r="M32" s="717"/>
      <c r="N32" s="734"/>
      <c r="O32" s="744"/>
      <c r="P32" s="717"/>
      <c r="Q32" s="744"/>
      <c r="R32" s="717"/>
      <c r="S32" s="717"/>
      <c r="T32" s="734"/>
      <c r="U32" s="749" t="s">
        <v>150</v>
      </c>
      <c r="V32" s="725"/>
      <c r="W32" s="725"/>
      <c r="X32" s="726"/>
      <c r="Y32" s="748" t="s">
        <v>151</v>
      </c>
      <c r="Z32" s="725"/>
      <c r="AA32" s="725"/>
      <c r="AB32" s="725"/>
      <c r="AC32" s="726"/>
      <c r="AD32" s="744"/>
      <c r="AE32" s="717"/>
      <c r="AF32" s="717"/>
      <c r="AG32" s="734"/>
    </row>
    <row r="33" spans="1:33" ht="15" customHeight="1">
      <c r="A33" s="749">
        <v>1</v>
      </c>
      <c r="B33" s="726"/>
      <c r="C33" s="749">
        <v>2</v>
      </c>
      <c r="D33" s="725"/>
      <c r="E33" s="726"/>
      <c r="F33" s="749">
        <v>3</v>
      </c>
      <c r="G33" s="725"/>
      <c r="H33" s="725"/>
      <c r="I33" s="725"/>
      <c r="J33" s="725"/>
      <c r="K33" s="725"/>
      <c r="L33" s="725"/>
      <c r="M33" s="725"/>
      <c r="N33" s="726"/>
      <c r="O33" s="749">
        <v>4</v>
      </c>
      <c r="P33" s="725"/>
      <c r="Q33" s="749">
        <v>5</v>
      </c>
      <c r="R33" s="725"/>
      <c r="S33" s="725"/>
      <c r="T33" s="726"/>
      <c r="U33" s="749">
        <v>6</v>
      </c>
      <c r="V33" s="725"/>
      <c r="W33" s="725"/>
      <c r="X33" s="726"/>
      <c r="Y33" s="749">
        <v>7</v>
      </c>
      <c r="Z33" s="725"/>
      <c r="AA33" s="725"/>
      <c r="AB33" s="725"/>
      <c r="AC33" s="726"/>
      <c r="AD33" s="749">
        <v>8</v>
      </c>
      <c r="AE33" s="725"/>
      <c r="AF33" s="725"/>
      <c r="AG33" s="726"/>
    </row>
    <row r="34" spans="1:33" ht="40.5" customHeight="1">
      <c r="A34" s="795" t="s">
        <v>25</v>
      </c>
      <c r="B34" s="726"/>
      <c r="C34" s="795" t="s">
        <v>25</v>
      </c>
      <c r="D34" s="725"/>
      <c r="E34" s="726"/>
      <c r="F34" s="793" t="s">
        <v>152</v>
      </c>
      <c r="G34" s="725"/>
      <c r="H34" s="725"/>
      <c r="I34" s="725"/>
      <c r="J34" s="725"/>
      <c r="K34" s="725"/>
      <c r="L34" s="725"/>
      <c r="M34" s="725"/>
      <c r="N34" s="726"/>
      <c r="O34" s="192" t="s">
        <v>153</v>
      </c>
      <c r="P34" s="193"/>
      <c r="Q34" s="792">
        <v>2</v>
      </c>
      <c r="R34" s="725"/>
      <c r="S34" s="725"/>
      <c r="T34" s="726"/>
      <c r="U34" s="788">
        <v>300000</v>
      </c>
      <c r="V34" s="725"/>
      <c r="W34" s="725"/>
      <c r="X34" s="726"/>
      <c r="Y34" s="797">
        <v>0</v>
      </c>
      <c r="Z34" s="725"/>
      <c r="AA34" s="725"/>
      <c r="AB34" s="725"/>
      <c r="AC34" s="726"/>
      <c r="AD34" s="788">
        <f t="shared" ref="AD34:AD35" si="0">SUM(U34+Y34)</f>
        <v>300000</v>
      </c>
      <c r="AE34" s="725"/>
      <c r="AF34" s="725"/>
      <c r="AG34" s="726"/>
    </row>
    <row r="35" spans="1:33" ht="37.5" customHeight="1">
      <c r="A35" s="795" t="s">
        <v>59</v>
      </c>
      <c r="B35" s="726"/>
      <c r="C35" s="795" t="s">
        <v>59</v>
      </c>
      <c r="D35" s="725"/>
      <c r="E35" s="726"/>
      <c r="F35" s="793" t="s">
        <v>154</v>
      </c>
      <c r="G35" s="725"/>
      <c r="H35" s="725"/>
      <c r="I35" s="725"/>
      <c r="J35" s="725"/>
      <c r="K35" s="725"/>
      <c r="L35" s="725"/>
      <c r="M35" s="725"/>
      <c r="N35" s="726"/>
      <c r="O35" s="194" t="s">
        <v>153</v>
      </c>
      <c r="P35" s="195"/>
      <c r="Q35" s="792">
        <v>2</v>
      </c>
      <c r="R35" s="725"/>
      <c r="S35" s="725"/>
      <c r="T35" s="726"/>
      <c r="U35" s="788">
        <v>124000</v>
      </c>
      <c r="V35" s="725"/>
      <c r="W35" s="725"/>
      <c r="X35" s="726"/>
      <c r="Y35" s="797">
        <v>0</v>
      </c>
      <c r="Z35" s="725"/>
      <c r="AA35" s="725"/>
      <c r="AB35" s="725"/>
      <c r="AC35" s="726"/>
      <c r="AD35" s="788">
        <f t="shared" si="0"/>
        <v>124000</v>
      </c>
      <c r="AE35" s="725"/>
      <c r="AF35" s="725"/>
      <c r="AG35" s="726"/>
    </row>
    <row r="36" spans="1:33" ht="13.5" customHeight="1">
      <c r="R36" s="183"/>
      <c r="S36" s="183" t="s">
        <v>155</v>
      </c>
      <c r="T36" s="196"/>
      <c r="U36" s="796"/>
      <c r="V36" s="725"/>
      <c r="W36" s="725"/>
      <c r="X36" s="726"/>
      <c r="Y36" s="790" t="s">
        <v>156</v>
      </c>
      <c r="Z36" s="725"/>
      <c r="AA36" s="725"/>
      <c r="AB36" s="725"/>
      <c r="AC36" s="726"/>
      <c r="AD36" s="789">
        <f>SUM(AD34:AD35)</f>
        <v>424000</v>
      </c>
      <c r="AE36" s="725"/>
      <c r="AF36" s="725"/>
      <c r="AG36" s="726"/>
    </row>
    <row r="37" spans="1:33" ht="13.5" customHeight="1">
      <c r="P37" t="s">
        <v>157</v>
      </c>
      <c r="Q37" s="197"/>
      <c r="R37" s="197"/>
      <c r="S37" s="197"/>
      <c r="T37" s="197"/>
      <c r="U37" s="790"/>
      <c r="V37" s="725"/>
      <c r="W37" s="725"/>
      <c r="X37" s="726"/>
      <c r="Y37" s="789"/>
      <c r="Z37" s="725"/>
      <c r="AA37" s="725"/>
      <c r="AB37" s="725"/>
      <c r="AC37" s="726"/>
      <c r="AD37" s="789">
        <f>SUM(AD36*20%)</f>
        <v>84800</v>
      </c>
      <c r="AE37" s="725"/>
      <c r="AF37" s="725"/>
      <c r="AG37" s="726"/>
    </row>
    <row r="38" spans="1:33" ht="13.5" customHeight="1">
      <c r="P38" t="s">
        <v>158</v>
      </c>
      <c r="U38" s="790"/>
      <c r="V38" s="725"/>
      <c r="W38" s="725"/>
      <c r="X38" s="726"/>
      <c r="Y38" s="789"/>
      <c r="Z38" s="725"/>
      <c r="AA38" s="725"/>
      <c r="AB38" s="725"/>
      <c r="AC38" s="726"/>
      <c r="AD38" s="789">
        <f>SUM(AD36+AD37)</f>
        <v>508800</v>
      </c>
      <c r="AE38" s="725"/>
      <c r="AF38" s="725"/>
      <c r="AG38" s="726"/>
    </row>
    <row r="39" spans="1:33" ht="35.25" customHeight="1">
      <c r="B39" t="s">
        <v>159</v>
      </c>
      <c r="C39" s="791" t="s">
        <v>10</v>
      </c>
      <c r="D39" s="709"/>
      <c r="E39" s="709"/>
      <c r="F39" s="784" t="s">
        <v>104</v>
      </c>
      <c r="G39" s="717"/>
      <c r="H39" s="717"/>
      <c r="I39" s="717"/>
      <c r="K39" s="787"/>
      <c r="L39" s="717"/>
      <c r="N39" s="787" t="s">
        <v>105</v>
      </c>
      <c r="O39" s="717"/>
      <c r="P39" s="717"/>
      <c r="Q39" s="717"/>
      <c r="R39" s="717"/>
      <c r="S39" s="717"/>
      <c r="T39" s="717"/>
      <c r="U39" s="717"/>
      <c r="V39" s="717"/>
      <c r="W39" s="717"/>
      <c r="X39" s="717"/>
      <c r="Y39" s="717"/>
      <c r="Z39" s="717"/>
      <c r="AA39" s="717"/>
      <c r="AB39" s="717"/>
      <c r="AC39" s="717"/>
      <c r="AD39" s="717"/>
      <c r="AE39" s="717"/>
      <c r="AF39" s="717"/>
      <c r="AG39" s="717"/>
    </row>
    <row r="40" spans="1:33" ht="13.5" customHeight="1">
      <c r="A40" s="173"/>
      <c r="B40" s="173"/>
      <c r="C40" s="173"/>
      <c r="D40" s="173"/>
      <c r="E40" s="173"/>
      <c r="F40" s="783" t="s">
        <v>160</v>
      </c>
      <c r="G40" s="712"/>
      <c r="H40" s="712"/>
      <c r="I40" s="712"/>
      <c r="J40" s="173"/>
      <c r="K40" s="783" t="s">
        <v>161</v>
      </c>
      <c r="L40" s="712"/>
      <c r="M40" s="173"/>
      <c r="N40" s="783" t="s">
        <v>162</v>
      </c>
      <c r="O40" s="712"/>
      <c r="P40" s="712"/>
      <c r="Q40" s="712"/>
      <c r="R40" s="712"/>
      <c r="S40" s="712"/>
      <c r="T40" s="712"/>
      <c r="U40" s="712"/>
      <c r="V40" s="712"/>
      <c r="W40" s="712"/>
      <c r="X40" s="712"/>
      <c r="Y40" s="712"/>
      <c r="Z40" s="712"/>
      <c r="AA40" s="712"/>
      <c r="AB40" s="712"/>
      <c r="AC40" s="712"/>
      <c r="AD40" s="712"/>
      <c r="AE40" s="712"/>
      <c r="AF40" s="712"/>
      <c r="AG40" s="712"/>
    </row>
    <row r="41" spans="1:33" ht="13.5" customHeight="1">
      <c r="A41" s="170"/>
      <c r="B41" s="170"/>
      <c r="C41" s="170"/>
      <c r="D41" s="170"/>
      <c r="E41" s="170"/>
      <c r="F41" s="199"/>
      <c r="G41" s="199"/>
      <c r="H41" s="199"/>
      <c r="I41" s="199"/>
      <c r="J41" s="170"/>
      <c r="K41" s="199"/>
      <c r="L41" s="199"/>
      <c r="M41" s="170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</row>
    <row r="42" spans="1:33" ht="13.5" customHeight="1">
      <c r="G42" s="200" t="s">
        <v>103</v>
      </c>
    </row>
    <row r="43" spans="1:33" ht="13.5" customHeight="1">
      <c r="G43" s="201"/>
    </row>
    <row r="44" spans="1:33" ht="33.75" customHeight="1">
      <c r="B44" t="s">
        <v>163</v>
      </c>
      <c r="C44" s="198" t="s">
        <v>7</v>
      </c>
      <c r="F44" s="784" t="s">
        <v>98</v>
      </c>
      <c r="G44" s="717"/>
      <c r="H44" s="717"/>
      <c r="I44" s="717"/>
      <c r="K44" s="787"/>
      <c r="L44" s="717"/>
      <c r="N44" s="785" t="s">
        <v>99</v>
      </c>
      <c r="O44" s="751"/>
      <c r="P44" s="751"/>
      <c r="Q44" s="751"/>
      <c r="R44" s="751"/>
      <c r="S44" s="751"/>
      <c r="T44" s="751"/>
      <c r="U44" s="751"/>
      <c r="V44" s="751"/>
      <c r="W44" s="751"/>
      <c r="X44" s="751"/>
      <c r="Y44" s="751"/>
      <c r="Z44" s="751"/>
      <c r="AA44" s="751"/>
      <c r="AB44" s="751"/>
      <c r="AC44" s="751"/>
      <c r="AD44" s="751"/>
      <c r="AE44" s="751"/>
      <c r="AF44" s="751"/>
      <c r="AG44" s="786"/>
    </row>
    <row r="45" spans="1:33" ht="13.5" customHeight="1">
      <c r="A45" s="173"/>
      <c r="B45" s="173"/>
      <c r="C45" s="173"/>
      <c r="D45" s="173"/>
      <c r="E45" s="173"/>
      <c r="F45" s="783" t="s">
        <v>160</v>
      </c>
      <c r="G45" s="712"/>
      <c r="H45" s="712"/>
      <c r="I45" s="712"/>
      <c r="J45" s="173"/>
      <c r="K45" s="783" t="s">
        <v>161</v>
      </c>
      <c r="L45" s="712"/>
      <c r="M45" s="173"/>
      <c r="N45" s="783" t="s">
        <v>162</v>
      </c>
      <c r="O45" s="712"/>
      <c r="P45" s="712"/>
      <c r="Q45" s="712"/>
      <c r="R45" s="712"/>
      <c r="S45" s="712"/>
      <c r="T45" s="712"/>
      <c r="U45" s="712"/>
      <c r="V45" s="712"/>
      <c r="W45" s="712"/>
      <c r="X45" s="712"/>
      <c r="Y45" s="712"/>
      <c r="Z45" s="712"/>
      <c r="AA45" s="712"/>
      <c r="AB45" s="712"/>
      <c r="AC45" s="712"/>
      <c r="AD45" s="712"/>
      <c r="AE45" s="712"/>
      <c r="AF45" s="712"/>
      <c r="AG45" s="712"/>
    </row>
    <row r="46" spans="1:33" ht="13.5" customHeight="1">
      <c r="A46" s="170"/>
      <c r="B46" s="170"/>
      <c r="C46" s="170"/>
      <c r="D46" s="170"/>
      <c r="E46" s="170"/>
      <c r="F46" s="199"/>
      <c r="G46" s="199"/>
      <c r="H46" s="199"/>
      <c r="I46" s="199"/>
      <c r="J46" s="170"/>
      <c r="K46" s="199"/>
      <c r="L46" s="199"/>
      <c r="M46" s="170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</row>
    <row r="47" spans="1:33" ht="13.5" customHeight="1">
      <c r="G47" s="200" t="s">
        <v>103</v>
      </c>
    </row>
    <row r="48" spans="1:33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8">
    <mergeCell ref="Y36:AC36"/>
    <mergeCell ref="U36:X36"/>
    <mergeCell ref="U33:X33"/>
    <mergeCell ref="U35:X35"/>
    <mergeCell ref="Y35:AC35"/>
    <mergeCell ref="Y33:AC33"/>
    <mergeCell ref="U34:X34"/>
    <mergeCell ref="Y34:AC34"/>
    <mergeCell ref="A33:B33"/>
    <mergeCell ref="A31:E31"/>
    <mergeCell ref="A35:B35"/>
    <mergeCell ref="A34:B34"/>
    <mergeCell ref="C35:E35"/>
    <mergeCell ref="C34:E34"/>
    <mergeCell ref="A32:B32"/>
    <mergeCell ref="C32:E32"/>
    <mergeCell ref="Q35:T35"/>
    <mergeCell ref="Q34:T34"/>
    <mergeCell ref="Q31:T32"/>
    <mergeCell ref="C33:E33"/>
    <mergeCell ref="F35:N35"/>
    <mergeCell ref="O33:P33"/>
    <mergeCell ref="F33:N33"/>
    <mergeCell ref="Q33:T33"/>
    <mergeCell ref="F34:N34"/>
    <mergeCell ref="K40:L40"/>
    <mergeCell ref="K39:L39"/>
    <mergeCell ref="U38:X38"/>
    <mergeCell ref="U37:X37"/>
    <mergeCell ref="C39:E39"/>
    <mergeCell ref="F39:I39"/>
    <mergeCell ref="N40:AG40"/>
    <mergeCell ref="N39:AG39"/>
    <mergeCell ref="AD38:AG38"/>
    <mergeCell ref="Y38:AC38"/>
    <mergeCell ref="F40:I40"/>
    <mergeCell ref="Y37:AC37"/>
    <mergeCell ref="AD33:AG33"/>
    <mergeCell ref="AD34:AG34"/>
    <mergeCell ref="AD37:AG37"/>
    <mergeCell ref="AD35:AG35"/>
    <mergeCell ref="AD36:AG36"/>
    <mergeCell ref="F45:I45"/>
    <mergeCell ref="K45:L45"/>
    <mergeCell ref="F44:I44"/>
    <mergeCell ref="N44:AG44"/>
    <mergeCell ref="N45:AG45"/>
    <mergeCell ref="K44:L44"/>
    <mergeCell ref="AD4:AG4"/>
    <mergeCell ref="AD5:AG5"/>
    <mergeCell ref="Y5:AC5"/>
    <mergeCell ref="AD6:AG7"/>
    <mergeCell ref="AD12:AG13"/>
    <mergeCell ref="AD10:AG11"/>
    <mergeCell ref="E7:AA7"/>
    <mergeCell ref="E9:AA9"/>
    <mergeCell ref="E13:AC13"/>
    <mergeCell ref="AD21:AE21"/>
    <mergeCell ref="W26:Z26"/>
    <mergeCell ref="AA26:AD26"/>
    <mergeCell ref="Z22:AC22"/>
    <mergeCell ref="AD22:AG22"/>
    <mergeCell ref="C15:AC15"/>
    <mergeCell ref="AD8:AG9"/>
    <mergeCell ref="N24:P25"/>
    <mergeCell ref="Q24:U25"/>
    <mergeCell ref="S20:AB20"/>
    <mergeCell ref="E11:AA11"/>
    <mergeCell ref="W24:AD24"/>
    <mergeCell ref="W25:Z25"/>
    <mergeCell ref="AA25:AD25"/>
    <mergeCell ref="W16:AC17"/>
    <mergeCell ref="T18:AB18"/>
    <mergeCell ref="AD18:AG18"/>
    <mergeCell ref="AD19:AE19"/>
    <mergeCell ref="AD20:AG20"/>
    <mergeCell ref="AD14:AG15"/>
    <mergeCell ref="AD16:AG17"/>
    <mergeCell ref="N26:P26"/>
    <mergeCell ref="Q26:U26"/>
    <mergeCell ref="F31:N32"/>
    <mergeCell ref="O31:P32"/>
    <mergeCell ref="J27:S27"/>
    <mergeCell ref="O29:AD29"/>
    <mergeCell ref="Y32:AC32"/>
    <mergeCell ref="U32:X32"/>
    <mergeCell ref="U31:AC31"/>
    <mergeCell ref="AD31:AG32"/>
  </mergeCells>
  <pageMargins left="0.39370078740157483" right="0.31496062992125984" top="0.78740157480314965" bottom="0.39370078740157483" header="0" footer="0"/>
  <pageSetup paperSize="9" orientation="portrait"/>
  <headerFooter>
    <oddHeader>&amp;RПодготовлено с использованием системы 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BP100"/>
  <sheetViews>
    <sheetView showGridLines="0" topLeftCell="A22" zoomScale="85" zoomScaleNormal="85" workbookViewId="0">
      <selection activeCell="N54" sqref="N54"/>
    </sheetView>
  </sheetViews>
  <sheetFormatPr defaultColWidth="14.42578125" defaultRowHeight="15" customHeight="1"/>
  <cols>
    <col min="1" max="1" width="2.28515625" customWidth="1"/>
    <col min="2" max="2" width="14" customWidth="1"/>
    <col min="3" max="4" width="0.85546875" customWidth="1"/>
    <col min="5" max="5" width="14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4.42578125" customWidth="1"/>
    <col min="25" max="25" width="2.42578125" customWidth="1"/>
    <col min="26" max="26" width="4.7109375" customWidth="1"/>
    <col min="27" max="27" width="1.42578125" customWidth="1"/>
    <col min="28" max="28" width="2.7109375" customWidth="1"/>
    <col min="29" max="29" width="11.5703125" customWidth="1"/>
    <col min="30" max="30" width="12.5703125" customWidth="1"/>
    <col min="31" max="31" width="12.85546875" customWidth="1"/>
    <col min="32" max="32" width="12.28515625" customWidth="1"/>
    <col min="33" max="33" width="8.28515625" customWidth="1"/>
    <col min="34" max="34" width="5.7109375" hidden="1" customWidth="1"/>
    <col min="35" max="35" width="2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04" t="s">
        <v>3</v>
      </c>
      <c r="AE4" s="805"/>
      <c r="AF4" s="805"/>
      <c r="AG4" s="805"/>
      <c r="AH4" s="805"/>
      <c r="AI4" s="805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58" t="s">
        <v>109</v>
      </c>
      <c r="Z5" s="709"/>
      <c r="AA5" s="709"/>
      <c r="AB5" s="709"/>
      <c r="AC5" s="709"/>
      <c r="AD5" s="806" t="s">
        <v>110</v>
      </c>
      <c r="AE5" s="805"/>
      <c r="AF5" s="805"/>
      <c r="AG5" s="805"/>
      <c r="AH5" s="805"/>
      <c r="AI5" s="805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806"/>
      <c r="AE6" s="805"/>
      <c r="AF6" s="805"/>
      <c r="AG6" s="805"/>
      <c r="AH6" s="805"/>
      <c r="AI6" s="805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81"/>
      <c r="F7" s="717"/>
      <c r="G7" s="717"/>
      <c r="H7" s="717"/>
      <c r="I7" s="717"/>
      <c r="J7" s="717"/>
      <c r="K7" s="717"/>
      <c r="L7" s="717"/>
      <c r="M7" s="717"/>
      <c r="N7" s="717"/>
      <c r="O7" s="717"/>
      <c r="P7" s="717"/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171"/>
      <c r="AC7" s="172" t="s">
        <v>111</v>
      </c>
      <c r="AD7" s="805"/>
      <c r="AE7" s="805"/>
      <c r="AF7" s="805"/>
      <c r="AG7" s="805"/>
      <c r="AH7" s="805"/>
      <c r="AI7" s="805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07" t="s">
        <v>112</v>
      </c>
      <c r="AE8" s="805"/>
      <c r="AF8" s="805"/>
      <c r="AG8" s="805"/>
      <c r="AH8" s="805"/>
      <c r="AI8" s="805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50" t="s">
        <v>113</v>
      </c>
      <c r="F9" s="751"/>
      <c r="G9" s="751"/>
      <c r="H9" s="751"/>
      <c r="I9" s="751"/>
      <c r="J9" s="751"/>
      <c r="K9" s="751"/>
      <c r="L9" s="751"/>
      <c r="M9" s="751"/>
      <c r="N9" s="751"/>
      <c r="O9" s="751"/>
      <c r="P9" s="751"/>
      <c r="Q9" s="751"/>
      <c r="R9" s="751"/>
      <c r="S9" s="751"/>
      <c r="T9" s="751"/>
      <c r="U9" s="751"/>
      <c r="V9" s="751"/>
      <c r="W9" s="751"/>
      <c r="X9" s="751"/>
      <c r="Y9" s="751"/>
      <c r="Z9" s="751"/>
      <c r="AA9" s="786"/>
      <c r="AB9" s="171"/>
      <c r="AC9" s="172" t="s">
        <v>111</v>
      </c>
      <c r="AD9" s="805"/>
      <c r="AE9" s="805"/>
      <c r="AF9" s="805"/>
      <c r="AG9" s="805"/>
      <c r="AH9" s="805"/>
      <c r="AI9" s="805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07" t="s">
        <v>115</v>
      </c>
      <c r="AE10" s="805"/>
      <c r="AF10" s="805"/>
      <c r="AG10" s="805"/>
      <c r="AH10" s="805"/>
      <c r="AI10" s="805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50" t="s">
        <v>116</v>
      </c>
      <c r="F11" s="751"/>
      <c r="G11" s="751"/>
      <c r="H11" s="751"/>
      <c r="I11" s="751"/>
      <c r="J11" s="751"/>
      <c r="K11" s="751"/>
      <c r="L11" s="751"/>
      <c r="M11" s="751"/>
      <c r="N11" s="751"/>
      <c r="O11" s="751"/>
      <c r="P11" s="751"/>
      <c r="Q11" s="751"/>
      <c r="R11" s="751"/>
      <c r="S11" s="751"/>
      <c r="T11" s="751"/>
      <c r="U11" s="751"/>
      <c r="V11" s="751"/>
      <c r="W11" s="751"/>
      <c r="X11" s="751"/>
      <c r="Y11" s="751"/>
      <c r="Z11" s="751"/>
      <c r="AA11" s="786"/>
      <c r="AB11" s="171"/>
      <c r="AC11" s="172" t="s">
        <v>111</v>
      </c>
      <c r="AD11" s="805"/>
      <c r="AE11" s="805"/>
      <c r="AF11" s="805"/>
      <c r="AG11" s="805"/>
      <c r="AH11" s="805"/>
      <c r="AI11" s="805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806"/>
      <c r="AE12" s="805"/>
      <c r="AF12" s="805"/>
      <c r="AG12" s="805"/>
      <c r="AH12" s="805"/>
      <c r="AI12" s="805"/>
      <c r="AJ12" s="173"/>
      <c r="AK12" s="173"/>
      <c r="AL12" s="173"/>
      <c r="AM12" s="173"/>
      <c r="AN12" s="173"/>
      <c r="AO12" s="173"/>
      <c r="AP12" s="173"/>
      <c r="AQ12" s="173"/>
      <c r="AR12" s="173"/>
    </row>
    <row r="13" spans="1:68" ht="33" customHeight="1">
      <c r="A13" s="171"/>
      <c r="B13" s="171" t="s">
        <v>117</v>
      </c>
      <c r="C13" s="175"/>
      <c r="D13" s="176"/>
      <c r="E13" s="782" t="s">
        <v>118</v>
      </c>
      <c r="F13" s="751"/>
      <c r="G13" s="751"/>
      <c r="H13" s="751"/>
      <c r="I13" s="751"/>
      <c r="J13" s="751"/>
      <c r="K13" s="751"/>
      <c r="L13" s="751"/>
      <c r="M13" s="751"/>
      <c r="N13" s="751"/>
      <c r="O13" s="751"/>
      <c r="P13" s="751"/>
      <c r="Q13" s="751"/>
      <c r="R13" s="751"/>
      <c r="S13" s="751"/>
      <c r="T13" s="751"/>
      <c r="U13" s="751"/>
      <c r="V13" s="751"/>
      <c r="W13" s="751"/>
      <c r="X13" s="751"/>
      <c r="Y13" s="751"/>
      <c r="Z13" s="751"/>
      <c r="AA13" s="751"/>
      <c r="AB13" s="751"/>
      <c r="AC13" s="786"/>
      <c r="AD13" s="805"/>
      <c r="AE13" s="805"/>
      <c r="AF13" s="805"/>
      <c r="AG13" s="805"/>
      <c r="AH13" s="805"/>
      <c r="AI13" s="805"/>
      <c r="AJ13" s="171"/>
      <c r="AK13" s="171"/>
      <c r="AL13" s="171"/>
      <c r="AM13" s="171"/>
      <c r="AN13" s="171"/>
      <c r="AO13" s="171"/>
      <c r="AP13" s="171"/>
      <c r="AQ13" s="171"/>
      <c r="AR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806"/>
      <c r="AE14" s="805"/>
      <c r="AF14" s="805"/>
      <c r="AG14" s="805"/>
      <c r="AH14" s="805"/>
      <c r="AI14" s="805"/>
      <c r="AJ14" s="173"/>
      <c r="AK14" s="173"/>
      <c r="AL14" s="173"/>
      <c r="AM14" s="173"/>
      <c r="AN14" s="173"/>
      <c r="AO14" s="173"/>
      <c r="AP14" s="173"/>
      <c r="AQ14" s="173"/>
      <c r="AR14" s="173"/>
    </row>
    <row r="15" spans="1:68" ht="30.75" customHeight="1">
      <c r="A15" s="171"/>
      <c r="B15" s="171" t="s">
        <v>120</v>
      </c>
      <c r="C15" s="750" t="s">
        <v>121</v>
      </c>
      <c r="D15" s="751"/>
      <c r="E15" s="751"/>
      <c r="F15" s="751"/>
      <c r="G15" s="751"/>
      <c r="H15" s="751"/>
      <c r="I15" s="751"/>
      <c r="J15" s="751"/>
      <c r="K15" s="751"/>
      <c r="L15" s="751"/>
      <c r="M15" s="751"/>
      <c r="N15" s="751"/>
      <c r="O15" s="751"/>
      <c r="P15" s="751"/>
      <c r="Q15" s="751"/>
      <c r="R15" s="751"/>
      <c r="S15" s="751"/>
      <c r="T15" s="751"/>
      <c r="U15" s="751"/>
      <c r="V15" s="751"/>
      <c r="W15" s="751"/>
      <c r="X15" s="751"/>
      <c r="Y15" s="751"/>
      <c r="Z15" s="751"/>
      <c r="AA15" s="751"/>
      <c r="AB15" s="751"/>
      <c r="AC15" s="786"/>
      <c r="AD15" s="805"/>
      <c r="AE15" s="805"/>
      <c r="AF15" s="805"/>
      <c r="AG15" s="805"/>
      <c r="AH15" s="805"/>
      <c r="AI15" s="805"/>
      <c r="AJ15" s="171"/>
      <c r="AK15" s="171"/>
      <c r="AL15" s="171"/>
      <c r="AM15" s="171"/>
      <c r="AN15" s="171"/>
      <c r="AO15" s="171"/>
      <c r="AP15" s="171"/>
      <c r="AQ15" s="171"/>
      <c r="AR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64" t="s">
        <v>123</v>
      </c>
      <c r="X16" s="712"/>
      <c r="Y16" s="712"/>
      <c r="Z16" s="712"/>
      <c r="AA16" s="712"/>
      <c r="AB16" s="712"/>
      <c r="AC16" s="712"/>
      <c r="AD16" s="809"/>
      <c r="AE16" s="805"/>
      <c r="AF16" s="805"/>
      <c r="AG16" s="805"/>
      <c r="AH16" s="805"/>
      <c r="AI16" s="805"/>
      <c r="AJ16" s="173"/>
      <c r="AK16" s="173"/>
      <c r="AL16" s="173"/>
      <c r="AM16" s="173"/>
      <c r="AN16" s="173"/>
      <c r="AO16" s="173"/>
      <c r="AP16" s="173"/>
      <c r="AQ16" s="173"/>
      <c r="AR16" s="173"/>
    </row>
    <row r="17" spans="1:44" ht="3.75" customHeight="1">
      <c r="W17" s="709"/>
      <c r="X17" s="709"/>
      <c r="Y17" s="709"/>
      <c r="Z17" s="709"/>
      <c r="AA17" s="709"/>
      <c r="AB17" s="709"/>
      <c r="AC17" s="709"/>
      <c r="AD17" s="805"/>
      <c r="AE17" s="805"/>
      <c r="AF17" s="805"/>
      <c r="AG17" s="805"/>
      <c r="AH17" s="805"/>
      <c r="AI17" s="805"/>
    </row>
    <row r="18" spans="1:44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58" t="s">
        <v>124</v>
      </c>
      <c r="U18" s="709"/>
      <c r="V18" s="709"/>
      <c r="W18" s="709"/>
      <c r="X18" s="709"/>
      <c r="Y18" s="709"/>
      <c r="Z18" s="709"/>
      <c r="AA18" s="709"/>
      <c r="AB18" s="731"/>
      <c r="AC18" s="180" t="s">
        <v>125</v>
      </c>
      <c r="AD18" s="808" t="s">
        <v>126</v>
      </c>
      <c r="AE18" s="805"/>
      <c r="AF18" s="805"/>
      <c r="AG18" s="805"/>
      <c r="AH18" s="805"/>
      <c r="AI18" s="805"/>
      <c r="AJ18" s="171"/>
      <c r="AK18" s="171"/>
      <c r="AL18" s="171"/>
      <c r="AM18" s="171"/>
      <c r="AN18" s="171"/>
      <c r="AO18" s="171"/>
      <c r="AP18" s="171"/>
      <c r="AQ18" s="171"/>
      <c r="AR18" s="171"/>
    </row>
    <row r="19" spans="1:44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806" t="s">
        <v>128</v>
      </c>
      <c r="AE19" s="805"/>
      <c r="AF19" s="293" t="s">
        <v>129</v>
      </c>
      <c r="AG19" s="806" t="s">
        <v>130</v>
      </c>
      <c r="AH19" s="805"/>
      <c r="AI19" s="805"/>
      <c r="AJ19" s="171"/>
      <c r="AK19" s="171"/>
      <c r="AL19" s="171"/>
      <c r="AM19" s="171"/>
      <c r="AN19" s="171"/>
      <c r="AO19" s="171"/>
      <c r="AP19" s="171"/>
      <c r="AQ19" s="171"/>
      <c r="AR19" s="171"/>
    </row>
    <row r="20" spans="1:44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58" t="s">
        <v>24</v>
      </c>
      <c r="T20" s="709"/>
      <c r="U20" s="709"/>
      <c r="V20" s="709"/>
      <c r="W20" s="709"/>
      <c r="X20" s="709"/>
      <c r="Y20" s="709"/>
      <c r="Z20" s="709"/>
      <c r="AA20" s="709"/>
      <c r="AB20" s="731"/>
      <c r="AC20" s="180" t="s">
        <v>125</v>
      </c>
      <c r="AD20" s="808" t="s">
        <v>412</v>
      </c>
      <c r="AE20" s="805"/>
      <c r="AF20" s="805"/>
      <c r="AG20" s="805"/>
      <c r="AH20" s="805"/>
      <c r="AI20" s="805"/>
      <c r="AJ20" s="171"/>
      <c r="AK20" s="171"/>
      <c r="AL20" s="171"/>
      <c r="AM20" s="171"/>
      <c r="AN20" s="171"/>
      <c r="AO20" s="171"/>
      <c r="AP20" s="171"/>
      <c r="AQ20" s="171"/>
      <c r="AR20" s="171"/>
    </row>
    <row r="21" spans="1:44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06" t="s">
        <v>75</v>
      </c>
      <c r="AE21" s="805"/>
      <c r="AF21" s="293" t="s">
        <v>411</v>
      </c>
      <c r="AG21" s="806" t="s">
        <v>134</v>
      </c>
      <c r="AH21" s="805"/>
      <c r="AI21" s="805"/>
      <c r="AJ21" s="171"/>
      <c r="AK21" s="171"/>
      <c r="AL21" s="171"/>
      <c r="AM21" s="171"/>
      <c r="AN21" s="171"/>
      <c r="AO21" s="171"/>
      <c r="AP21" s="171"/>
      <c r="AQ21" s="171"/>
      <c r="AR21" s="171"/>
    </row>
    <row r="22" spans="1:44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58" t="s">
        <v>26</v>
      </c>
      <c r="AA22" s="709"/>
      <c r="AB22" s="709"/>
      <c r="AC22" s="709"/>
      <c r="AD22" s="810"/>
      <c r="AE22" s="805"/>
      <c r="AF22" s="805"/>
      <c r="AG22" s="805"/>
      <c r="AH22" s="805"/>
      <c r="AI22" s="805"/>
      <c r="AJ22" s="171"/>
      <c r="AK22" s="171"/>
      <c r="AL22" s="171"/>
      <c r="AM22" s="171"/>
      <c r="AN22" s="171"/>
      <c r="AO22" s="171"/>
      <c r="AP22" s="171"/>
      <c r="AQ22" s="171"/>
      <c r="AR22" s="171"/>
    </row>
    <row r="23" spans="1:44" ht="6.75" customHeight="1">
      <c r="Z23" s="183"/>
      <c r="AA23" s="183"/>
      <c r="AB23" s="183"/>
      <c r="AC23" s="183"/>
      <c r="AD23" s="183"/>
      <c r="AE23" s="183"/>
    </row>
    <row r="24" spans="1:44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11" t="s">
        <v>135</v>
      </c>
      <c r="T24" s="712"/>
      <c r="U24" s="728"/>
      <c r="V24" s="757" t="s">
        <v>136</v>
      </c>
      <c r="W24" s="712"/>
      <c r="X24" s="712"/>
      <c r="Y24" s="712"/>
      <c r="Z24" s="728"/>
      <c r="AA24" s="170"/>
      <c r="AB24" s="762" t="s">
        <v>29</v>
      </c>
      <c r="AC24" s="725"/>
      <c r="AD24" s="726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</row>
    <row r="25" spans="1:44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44"/>
      <c r="T25" s="717"/>
      <c r="U25" s="734"/>
      <c r="V25" s="744"/>
      <c r="W25" s="717"/>
      <c r="X25" s="717"/>
      <c r="Y25" s="717"/>
      <c r="Z25" s="734"/>
      <c r="AA25" s="170"/>
      <c r="AB25" s="762" t="s">
        <v>30</v>
      </c>
      <c r="AC25" s="726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</row>
    <row r="26" spans="1:44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13" t="s">
        <v>167</v>
      </c>
      <c r="M26" s="709"/>
      <c r="N26" s="709"/>
      <c r="O26" s="709"/>
      <c r="P26" s="709"/>
      <c r="Q26" s="709"/>
      <c r="R26" s="709"/>
      <c r="S26" s="812" t="s">
        <v>59</v>
      </c>
      <c r="T26" s="725"/>
      <c r="U26" s="726"/>
      <c r="V26" s="812" t="s">
        <v>168</v>
      </c>
      <c r="W26" s="725"/>
      <c r="X26" s="725"/>
      <c r="Y26" s="725"/>
      <c r="Z26" s="726"/>
      <c r="AA26" s="171"/>
      <c r="AB26" s="812" t="s">
        <v>169</v>
      </c>
      <c r="AC26" s="726"/>
      <c r="AD26" s="181" t="s">
        <v>168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</row>
    <row r="27" spans="1:44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46" t="s">
        <v>140</v>
      </c>
      <c r="K27" s="709"/>
      <c r="L27" s="709"/>
      <c r="M27" s="709"/>
      <c r="N27" s="709"/>
      <c r="O27" s="709"/>
      <c r="P27" s="709"/>
      <c r="Q27" s="709"/>
      <c r="R27" s="709"/>
      <c r="S27" s="709"/>
      <c r="T27" s="709"/>
      <c r="U27" s="709"/>
      <c r="V27" s="709"/>
      <c r="W27" s="709"/>
      <c r="X27" s="709"/>
      <c r="Y27" s="709"/>
      <c r="Z27" s="709"/>
      <c r="AA27" s="709"/>
      <c r="AB27" s="709"/>
      <c r="AC27" s="709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</row>
    <row r="28" spans="1:44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</row>
    <row r="29" spans="1:44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47">
        <v>4903550.4000000004</v>
      </c>
      <c r="P29" s="717"/>
      <c r="Q29" s="717"/>
      <c r="R29" s="717"/>
      <c r="S29" s="717"/>
      <c r="T29" s="717"/>
      <c r="U29" s="717"/>
      <c r="V29" s="717"/>
      <c r="W29" s="717"/>
      <c r="X29" s="717"/>
      <c r="Y29" s="717"/>
      <c r="Z29" s="717"/>
      <c r="AA29" s="717"/>
      <c r="AB29" s="717"/>
      <c r="AC29" s="717"/>
      <c r="AD29" s="717"/>
      <c r="AE29" s="717"/>
      <c r="AF29" s="717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</row>
    <row r="30" spans="1:44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</row>
    <row r="31" spans="1:44" ht="27" customHeight="1">
      <c r="A31" s="802" t="s">
        <v>34</v>
      </c>
      <c r="B31" s="725"/>
      <c r="C31" s="725"/>
      <c r="D31" s="725"/>
      <c r="E31" s="726"/>
      <c r="F31" s="814" t="s">
        <v>143</v>
      </c>
      <c r="G31" s="712"/>
      <c r="H31" s="712"/>
      <c r="I31" s="712"/>
      <c r="J31" s="712"/>
      <c r="K31" s="712"/>
      <c r="L31" s="712"/>
      <c r="M31" s="712"/>
      <c r="N31" s="728"/>
      <c r="O31" s="815" t="s">
        <v>170</v>
      </c>
      <c r="P31" s="712"/>
      <c r="Q31" s="815" t="s">
        <v>144</v>
      </c>
      <c r="R31" s="712"/>
      <c r="S31" s="712"/>
      <c r="T31" s="728"/>
      <c r="U31" s="814" t="s">
        <v>171</v>
      </c>
      <c r="V31" s="712"/>
      <c r="W31" s="712"/>
      <c r="X31" s="728"/>
      <c r="Y31" s="801" t="s">
        <v>172</v>
      </c>
      <c r="Z31" s="725"/>
      <c r="AA31" s="725"/>
      <c r="AB31" s="725"/>
      <c r="AC31" s="726"/>
      <c r="AD31" s="801" t="s">
        <v>173</v>
      </c>
      <c r="AE31" s="726"/>
      <c r="AF31" s="815" t="s">
        <v>174</v>
      </c>
      <c r="AG31" s="712"/>
      <c r="AH31" s="712"/>
      <c r="AI31" s="728"/>
      <c r="AJ31" s="171"/>
      <c r="AK31" s="171"/>
      <c r="AL31" s="171"/>
      <c r="AM31" s="171"/>
      <c r="AN31" s="171"/>
      <c r="AO31" s="171"/>
      <c r="AP31" s="171"/>
      <c r="AQ31" s="171"/>
      <c r="AR31" s="171"/>
    </row>
    <row r="32" spans="1:44" ht="45" customHeight="1">
      <c r="A32" s="801" t="s">
        <v>148</v>
      </c>
      <c r="B32" s="726"/>
      <c r="C32" s="801" t="s">
        <v>149</v>
      </c>
      <c r="D32" s="725"/>
      <c r="E32" s="726"/>
      <c r="F32" s="744"/>
      <c r="G32" s="717"/>
      <c r="H32" s="717"/>
      <c r="I32" s="717"/>
      <c r="J32" s="717"/>
      <c r="K32" s="717"/>
      <c r="L32" s="717"/>
      <c r="M32" s="717"/>
      <c r="N32" s="734"/>
      <c r="O32" s="744"/>
      <c r="P32" s="717"/>
      <c r="Q32" s="744"/>
      <c r="R32" s="717"/>
      <c r="S32" s="717"/>
      <c r="T32" s="734"/>
      <c r="U32" s="744"/>
      <c r="V32" s="717"/>
      <c r="W32" s="717"/>
      <c r="X32" s="734"/>
      <c r="Y32" s="801" t="s">
        <v>175</v>
      </c>
      <c r="Z32" s="725"/>
      <c r="AA32" s="725"/>
      <c r="AB32" s="726"/>
      <c r="AC32" s="203" t="s">
        <v>176</v>
      </c>
      <c r="AD32" s="203" t="s">
        <v>175</v>
      </c>
      <c r="AE32" s="203" t="s">
        <v>176</v>
      </c>
      <c r="AF32" s="744"/>
      <c r="AG32" s="717"/>
      <c r="AH32" s="717"/>
      <c r="AI32" s="734"/>
      <c r="AJ32" s="171"/>
      <c r="AK32" s="171"/>
      <c r="AL32" s="171"/>
      <c r="AM32" s="171"/>
      <c r="AN32" s="171"/>
      <c r="AO32" s="171"/>
      <c r="AP32" s="171"/>
      <c r="AQ32" s="171"/>
      <c r="AR32" s="171"/>
    </row>
    <row r="33" spans="1:44" ht="15" customHeight="1">
      <c r="A33" s="802">
        <v>1</v>
      </c>
      <c r="B33" s="726"/>
      <c r="C33" s="802">
        <v>2</v>
      </c>
      <c r="D33" s="725"/>
      <c r="E33" s="726"/>
      <c r="F33" s="802">
        <v>3</v>
      </c>
      <c r="G33" s="725"/>
      <c r="H33" s="725"/>
      <c r="I33" s="725"/>
      <c r="J33" s="725"/>
      <c r="K33" s="725"/>
      <c r="L33" s="725"/>
      <c r="M33" s="725"/>
      <c r="N33" s="726"/>
      <c r="O33" s="802">
        <v>4</v>
      </c>
      <c r="P33" s="725"/>
      <c r="Q33" s="802">
        <v>5</v>
      </c>
      <c r="R33" s="725"/>
      <c r="S33" s="725"/>
      <c r="T33" s="726"/>
      <c r="U33" s="802">
        <v>6</v>
      </c>
      <c r="V33" s="725"/>
      <c r="W33" s="725"/>
      <c r="X33" s="726"/>
      <c r="Y33" s="802">
        <v>7</v>
      </c>
      <c r="Z33" s="725"/>
      <c r="AA33" s="725"/>
      <c r="AB33" s="726"/>
      <c r="AC33" s="204">
        <v>8</v>
      </c>
      <c r="AD33" s="204">
        <v>9</v>
      </c>
      <c r="AE33" s="204">
        <v>10</v>
      </c>
      <c r="AF33" s="802">
        <v>11</v>
      </c>
      <c r="AG33" s="725"/>
      <c r="AH33" s="725"/>
      <c r="AI33" s="726"/>
      <c r="AJ33" s="186"/>
      <c r="AK33" s="186"/>
      <c r="AL33" s="186"/>
      <c r="AM33" s="186"/>
      <c r="AN33" s="186"/>
      <c r="AO33" s="186"/>
      <c r="AP33" s="186"/>
      <c r="AQ33" s="186"/>
      <c r="AR33" s="186"/>
    </row>
    <row r="34" spans="1:44" ht="15" customHeight="1">
      <c r="A34" s="749">
        <v>1</v>
      </c>
      <c r="B34" s="726"/>
      <c r="C34" s="795" t="s">
        <v>62</v>
      </c>
      <c r="D34" s="725"/>
      <c r="E34" s="726"/>
      <c r="F34" s="803" t="s">
        <v>177</v>
      </c>
      <c r="G34" s="712"/>
      <c r="H34" s="712"/>
      <c r="I34" s="712"/>
      <c r="J34" s="712"/>
      <c r="K34" s="712"/>
      <c r="L34" s="712"/>
      <c r="M34" s="712"/>
      <c r="N34" s="728"/>
      <c r="O34" s="191"/>
      <c r="P34" s="205"/>
      <c r="Q34" s="749" t="s">
        <v>178</v>
      </c>
      <c r="R34" s="725"/>
      <c r="S34" s="725"/>
      <c r="T34" s="726"/>
      <c r="U34" s="788">
        <v>0.5</v>
      </c>
      <c r="V34" s="725"/>
      <c r="W34" s="725"/>
      <c r="X34" s="726"/>
      <c r="Y34" s="788">
        <v>236375</v>
      </c>
      <c r="Z34" s="725"/>
      <c r="AA34" s="725"/>
      <c r="AB34" s="800"/>
      <c r="AC34" s="207">
        <f t="shared" ref="AC34" si="0">U34*Y34</f>
        <v>118187.5</v>
      </c>
      <c r="AD34" s="207">
        <v>439234</v>
      </c>
      <c r="AE34" s="207">
        <f t="shared" ref="AE34" si="1">U34*AD34</f>
        <v>219617</v>
      </c>
      <c r="AF34" s="788">
        <f t="shared" ref="AF34" si="2">AC34+AE34</f>
        <v>337804.5</v>
      </c>
      <c r="AG34" s="725"/>
      <c r="AH34" s="725"/>
      <c r="AI34" s="726"/>
      <c r="AJ34" s="186"/>
      <c r="AK34" s="186"/>
      <c r="AL34" s="186"/>
      <c r="AM34" s="186"/>
      <c r="AN34" s="186"/>
      <c r="AO34" s="186"/>
      <c r="AP34" s="186"/>
      <c r="AQ34" s="186"/>
      <c r="AR34" s="186"/>
    </row>
    <row r="35" spans="1:44" ht="36.75" customHeight="1">
      <c r="A35" s="795" t="s">
        <v>59</v>
      </c>
      <c r="B35" s="726"/>
      <c r="C35" s="795" t="s">
        <v>179</v>
      </c>
      <c r="D35" s="725"/>
      <c r="E35" s="726"/>
      <c r="F35" s="798" t="s">
        <v>180</v>
      </c>
      <c r="G35" s="725"/>
      <c r="H35" s="725"/>
      <c r="I35" s="725"/>
      <c r="J35" s="725"/>
      <c r="K35" s="725"/>
      <c r="L35" s="725"/>
      <c r="M35" s="725"/>
      <c r="N35" s="726"/>
      <c r="O35" s="795"/>
      <c r="P35" s="726"/>
      <c r="Q35" s="749" t="s">
        <v>181</v>
      </c>
      <c r="R35" s="725"/>
      <c r="S35" s="725"/>
      <c r="T35" s="726"/>
      <c r="U35" s="788">
        <v>77.28</v>
      </c>
      <c r="V35" s="725"/>
      <c r="W35" s="725"/>
      <c r="X35" s="726"/>
      <c r="Y35" s="788" t="s">
        <v>57</v>
      </c>
      <c r="Z35" s="725"/>
      <c r="AA35" s="725"/>
      <c r="AB35" s="800"/>
      <c r="AC35" s="207" t="s">
        <v>57</v>
      </c>
      <c r="AD35" s="207" t="s">
        <v>57</v>
      </c>
      <c r="AE35" s="207" t="s">
        <v>57</v>
      </c>
      <c r="AF35" s="788" t="s">
        <v>57</v>
      </c>
      <c r="AG35" s="725"/>
      <c r="AH35" s="725"/>
      <c r="AI35" s="726"/>
      <c r="AJ35" s="185"/>
      <c r="AK35" s="185"/>
      <c r="AL35" s="185"/>
      <c r="AM35" s="185"/>
      <c r="AN35" s="185"/>
      <c r="AO35" s="185"/>
      <c r="AP35" s="185"/>
      <c r="AQ35" s="185"/>
      <c r="AR35" s="185"/>
    </row>
    <row r="36" spans="1:44" ht="29.25" customHeight="1">
      <c r="A36" s="795" t="s">
        <v>60</v>
      </c>
      <c r="B36" s="726"/>
      <c r="C36" s="795" t="s">
        <v>182</v>
      </c>
      <c r="D36" s="725"/>
      <c r="E36" s="726"/>
      <c r="F36" s="798" t="s">
        <v>183</v>
      </c>
      <c r="G36" s="725"/>
      <c r="H36" s="725"/>
      <c r="I36" s="725"/>
      <c r="J36" s="725"/>
      <c r="K36" s="725"/>
      <c r="L36" s="725"/>
      <c r="M36" s="725"/>
      <c r="N36" s="726"/>
      <c r="O36" s="795"/>
      <c r="P36" s="726"/>
      <c r="Q36" s="749" t="s">
        <v>181</v>
      </c>
      <c r="R36" s="725"/>
      <c r="S36" s="725"/>
      <c r="T36" s="726"/>
      <c r="U36" s="788">
        <v>15.97</v>
      </c>
      <c r="V36" s="725"/>
      <c r="W36" s="725"/>
      <c r="X36" s="726"/>
      <c r="Y36" s="788" t="s">
        <v>57</v>
      </c>
      <c r="Z36" s="725"/>
      <c r="AA36" s="725"/>
      <c r="AB36" s="800"/>
      <c r="AC36" s="207" t="s">
        <v>57</v>
      </c>
      <c r="AD36" s="207" t="s">
        <v>57</v>
      </c>
      <c r="AE36" s="207" t="s">
        <v>57</v>
      </c>
      <c r="AF36" s="788" t="s">
        <v>57</v>
      </c>
      <c r="AG36" s="725"/>
      <c r="AH36" s="725"/>
      <c r="AI36" s="726"/>
      <c r="AJ36" s="185"/>
      <c r="AK36" s="185"/>
      <c r="AL36" s="185"/>
      <c r="AM36" s="185"/>
      <c r="AN36" s="185"/>
      <c r="AO36" s="185"/>
      <c r="AP36" s="185"/>
      <c r="AQ36" s="185"/>
      <c r="AR36" s="185"/>
    </row>
    <row r="37" spans="1:44" ht="29.25" customHeight="1">
      <c r="A37" s="749">
        <v>4</v>
      </c>
      <c r="B37" s="726"/>
      <c r="C37" s="795" t="s">
        <v>184</v>
      </c>
      <c r="D37" s="725"/>
      <c r="E37" s="726"/>
      <c r="F37" s="798" t="s">
        <v>185</v>
      </c>
      <c r="G37" s="725"/>
      <c r="H37" s="725"/>
      <c r="I37" s="725"/>
      <c r="J37" s="725"/>
      <c r="K37" s="725"/>
      <c r="L37" s="725"/>
      <c r="M37" s="725"/>
      <c r="N37" s="726"/>
      <c r="O37" s="749"/>
      <c r="P37" s="726"/>
      <c r="Q37" s="749" t="s">
        <v>153</v>
      </c>
      <c r="R37" s="725"/>
      <c r="S37" s="725"/>
      <c r="T37" s="726"/>
      <c r="U37" s="788">
        <v>6</v>
      </c>
      <c r="V37" s="725"/>
      <c r="W37" s="725"/>
      <c r="X37" s="726"/>
      <c r="Y37" s="788" t="s">
        <v>57</v>
      </c>
      <c r="Z37" s="725"/>
      <c r="AA37" s="725"/>
      <c r="AB37" s="800"/>
      <c r="AC37" s="207" t="s">
        <v>57</v>
      </c>
      <c r="AD37" s="207" t="s">
        <v>57</v>
      </c>
      <c r="AE37" s="207" t="s">
        <v>57</v>
      </c>
      <c r="AF37" s="788" t="s">
        <v>57</v>
      </c>
      <c r="AG37" s="725"/>
      <c r="AH37" s="725"/>
      <c r="AI37" s="726"/>
      <c r="AJ37" s="185"/>
      <c r="AK37" s="185"/>
      <c r="AL37" s="185"/>
      <c r="AM37" s="185"/>
      <c r="AN37" s="185"/>
      <c r="AO37" s="185"/>
      <c r="AP37" s="185"/>
      <c r="AQ37" s="185"/>
      <c r="AR37" s="185"/>
    </row>
    <row r="38" spans="1:44" ht="29.25" customHeight="1">
      <c r="A38" s="795" t="s">
        <v>65</v>
      </c>
      <c r="B38" s="726"/>
      <c r="C38" s="795" t="s">
        <v>186</v>
      </c>
      <c r="D38" s="725"/>
      <c r="E38" s="726"/>
      <c r="F38" s="798" t="s">
        <v>187</v>
      </c>
      <c r="G38" s="725"/>
      <c r="H38" s="725"/>
      <c r="I38" s="725"/>
      <c r="J38" s="725"/>
      <c r="K38" s="725"/>
      <c r="L38" s="725"/>
      <c r="M38" s="725"/>
      <c r="N38" s="726"/>
      <c r="O38" s="208"/>
      <c r="P38" s="209"/>
      <c r="Q38" s="749" t="s">
        <v>153</v>
      </c>
      <c r="R38" s="725"/>
      <c r="S38" s="725"/>
      <c r="T38" s="726"/>
      <c r="U38" s="788">
        <v>15</v>
      </c>
      <c r="V38" s="725"/>
      <c r="W38" s="725"/>
      <c r="X38" s="726"/>
      <c r="Y38" s="788" t="s">
        <v>57</v>
      </c>
      <c r="Z38" s="725"/>
      <c r="AA38" s="725"/>
      <c r="AB38" s="800"/>
      <c r="AC38" s="207" t="s">
        <v>57</v>
      </c>
      <c r="AD38" s="207" t="s">
        <v>57</v>
      </c>
      <c r="AE38" s="207" t="s">
        <v>57</v>
      </c>
      <c r="AF38" s="788" t="s">
        <v>57</v>
      </c>
      <c r="AG38" s="725"/>
      <c r="AH38" s="725"/>
      <c r="AI38" s="726"/>
      <c r="AJ38" s="185"/>
      <c r="AK38" s="185"/>
      <c r="AL38" s="185"/>
      <c r="AM38" s="185"/>
      <c r="AN38" s="185"/>
      <c r="AO38" s="185"/>
      <c r="AP38" s="185"/>
      <c r="AQ38" s="185"/>
      <c r="AR38" s="185"/>
    </row>
    <row r="39" spans="1:44" ht="29.25" customHeight="1">
      <c r="A39" s="795" t="s">
        <v>193</v>
      </c>
      <c r="B39" s="726"/>
      <c r="C39" s="795" t="s">
        <v>188</v>
      </c>
      <c r="D39" s="725"/>
      <c r="E39" s="726"/>
      <c r="F39" s="798" t="s">
        <v>189</v>
      </c>
      <c r="G39" s="725"/>
      <c r="H39" s="725"/>
      <c r="I39" s="725"/>
      <c r="J39" s="725"/>
      <c r="K39" s="725"/>
      <c r="L39" s="725"/>
      <c r="M39" s="725"/>
      <c r="N39" s="726"/>
      <c r="O39" s="795"/>
      <c r="P39" s="726"/>
      <c r="Q39" s="749" t="s">
        <v>153</v>
      </c>
      <c r="R39" s="725"/>
      <c r="S39" s="725"/>
      <c r="T39" s="726"/>
      <c r="U39" s="788">
        <v>2</v>
      </c>
      <c r="V39" s="725"/>
      <c r="W39" s="725"/>
      <c r="X39" s="726"/>
      <c r="Y39" s="788" t="s">
        <v>57</v>
      </c>
      <c r="Z39" s="725"/>
      <c r="AA39" s="725"/>
      <c r="AB39" s="800"/>
      <c r="AC39" s="207" t="s">
        <v>57</v>
      </c>
      <c r="AD39" s="207" t="s">
        <v>57</v>
      </c>
      <c r="AE39" s="207" t="s">
        <v>57</v>
      </c>
      <c r="AF39" s="788" t="s">
        <v>57</v>
      </c>
      <c r="AG39" s="725"/>
      <c r="AH39" s="725"/>
      <c r="AI39" s="726"/>
      <c r="AJ39" s="185"/>
      <c r="AK39" s="185"/>
      <c r="AL39" s="185"/>
      <c r="AM39" s="185"/>
      <c r="AN39" s="185"/>
      <c r="AO39" s="185"/>
      <c r="AP39" s="185"/>
      <c r="AQ39" s="185"/>
      <c r="AR39" s="185"/>
    </row>
    <row r="40" spans="1:44" ht="30" customHeight="1">
      <c r="A40" s="749">
        <v>7</v>
      </c>
      <c r="B40" s="726"/>
      <c r="C40" s="795" t="s">
        <v>190</v>
      </c>
      <c r="D40" s="725"/>
      <c r="E40" s="726"/>
      <c r="F40" s="798" t="s">
        <v>191</v>
      </c>
      <c r="G40" s="725"/>
      <c r="H40" s="725"/>
      <c r="I40" s="725"/>
      <c r="J40" s="725"/>
      <c r="K40" s="725"/>
      <c r="L40" s="725"/>
      <c r="M40" s="725"/>
      <c r="N40" s="726"/>
      <c r="O40" s="795"/>
      <c r="P40" s="726"/>
      <c r="Q40" s="749" t="s">
        <v>153</v>
      </c>
      <c r="R40" s="725"/>
      <c r="S40" s="725"/>
      <c r="T40" s="726"/>
      <c r="U40" s="788">
        <v>51</v>
      </c>
      <c r="V40" s="725"/>
      <c r="W40" s="725"/>
      <c r="X40" s="726"/>
      <c r="Y40" s="788" t="s">
        <v>57</v>
      </c>
      <c r="Z40" s="725"/>
      <c r="AA40" s="725"/>
      <c r="AB40" s="800"/>
      <c r="AC40" s="207" t="s">
        <v>57</v>
      </c>
      <c r="AD40" s="207" t="s">
        <v>57</v>
      </c>
      <c r="AE40" s="207" t="s">
        <v>57</v>
      </c>
      <c r="AF40" s="788" t="s">
        <v>57</v>
      </c>
      <c r="AG40" s="725"/>
      <c r="AH40" s="725"/>
      <c r="AI40" s="726"/>
      <c r="AJ40" s="200"/>
      <c r="AK40" s="200"/>
      <c r="AL40" s="200"/>
      <c r="AM40" s="200"/>
      <c r="AN40" s="200"/>
      <c r="AO40" s="200"/>
      <c r="AP40" s="200"/>
      <c r="AQ40" s="200"/>
      <c r="AR40" s="200"/>
    </row>
    <row r="41" spans="1:44" ht="30" customHeight="1">
      <c r="A41" s="795" t="s">
        <v>221</v>
      </c>
      <c r="B41" s="726"/>
      <c r="C41" s="795" t="s">
        <v>194</v>
      </c>
      <c r="D41" s="725"/>
      <c r="E41" s="726"/>
      <c r="F41" s="798" t="s">
        <v>195</v>
      </c>
      <c r="G41" s="725"/>
      <c r="H41" s="725"/>
      <c r="I41" s="725"/>
      <c r="J41" s="725"/>
      <c r="K41" s="725"/>
      <c r="L41" s="725"/>
      <c r="M41" s="725"/>
      <c r="N41" s="726"/>
      <c r="O41" s="795"/>
      <c r="P41" s="726"/>
      <c r="Q41" s="749" t="s">
        <v>153</v>
      </c>
      <c r="R41" s="725"/>
      <c r="S41" s="725"/>
      <c r="T41" s="726"/>
      <c r="U41" s="788">
        <v>1</v>
      </c>
      <c r="V41" s="725"/>
      <c r="W41" s="725"/>
      <c r="X41" s="726"/>
      <c r="Y41" s="788" t="s">
        <v>57</v>
      </c>
      <c r="Z41" s="725"/>
      <c r="AA41" s="725"/>
      <c r="AB41" s="800"/>
      <c r="AC41" s="207" t="s">
        <v>57</v>
      </c>
      <c r="AD41" s="207" t="s">
        <v>57</v>
      </c>
      <c r="AE41" s="207" t="s">
        <v>57</v>
      </c>
      <c r="AF41" s="788" t="s">
        <v>57</v>
      </c>
      <c r="AG41" s="725"/>
      <c r="AH41" s="725"/>
      <c r="AI41" s="726"/>
    </row>
    <row r="42" spans="1:44" ht="13.5" customHeight="1">
      <c r="A42" s="795" t="s">
        <v>224</v>
      </c>
      <c r="B42" s="726"/>
      <c r="C42" s="795" t="s">
        <v>197</v>
      </c>
      <c r="D42" s="725"/>
      <c r="E42" s="726"/>
      <c r="F42" s="798" t="s">
        <v>198</v>
      </c>
      <c r="G42" s="725"/>
      <c r="H42" s="725"/>
      <c r="I42" s="725"/>
      <c r="J42" s="725"/>
      <c r="K42" s="725"/>
      <c r="L42" s="725"/>
      <c r="M42" s="725"/>
      <c r="N42" s="726"/>
      <c r="O42" s="191"/>
      <c r="P42" s="205"/>
      <c r="Q42" s="749" t="s">
        <v>153</v>
      </c>
      <c r="R42" s="725"/>
      <c r="S42" s="725"/>
      <c r="T42" s="726"/>
      <c r="U42" s="788">
        <v>51</v>
      </c>
      <c r="V42" s="725"/>
      <c r="W42" s="725"/>
      <c r="X42" s="726"/>
      <c r="Y42" s="788" t="s">
        <v>57</v>
      </c>
      <c r="Z42" s="725"/>
      <c r="AA42" s="725"/>
      <c r="AB42" s="800"/>
      <c r="AC42" s="207" t="s">
        <v>57</v>
      </c>
      <c r="AD42" s="207" t="s">
        <v>57</v>
      </c>
      <c r="AE42" s="207" t="s">
        <v>57</v>
      </c>
      <c r="AF42" s="788" t="s">
        <v>57</v>
      </c>
      <c r="AG42" s="725"/>
      <c r="AH42" s="725"/>
      <c r="AI42" s="726"/>
    </row>
    <row r="43" spans="1:44" ht="13.5" customHeight="1">
      <c r="R43" s="183"/>
      <c r="S43" s="183" t="s">
        <v>155</v>
      </c>
      <c r="T43" s="196"/>
      <c r="U43" s="796"/>
      <c r="V43" s="725"/>
      <c r="W43" s="725"/>
      <c r="X43" s="726"/>
      <c r="Y43" s="790" t="s">
        <v>156</v>
      </c>
      <c r="Z43" s="725"/>
      <c r="AA43" s="725"/>
      <c r="AB43" s="726"/>
      <c r="AC43" s="210"/>
      <c r="AD43" s="210"/>
      <c r="AE43" s="210"/>
      <c r="AF43" s="799">
        <f>SUM(AF34:AI41)</f>
        <v>337804.5</v>
      </c>
      <c r="AG43" s="725"/>
      <c r="AH43" s="725"/>
      <c r="AI43" s="726"/>
    </row>
    <row r="44" spans="1:44" ht="13.5" customHeight="1">
      <c r="P44" s="200" t="s">
        <v>199</v>
      </c>
      <c r="Q44" s="197"/>
      <c r="R44" s="197"/>
      <c r="S44" s="197"/>
      <c r="T44" s="197"/>
      <c r="U44" s="790"/>
      <c r="V44" s="725"/>
      <c r="W44" s="725"/>
      <c r="X44" s="726"/>
      <c r="Y44" s="789"/>
      <c r="Z44" s="725"/>
      <c r="AA44" s="725"/>
      <c r="AB44" s="725"/>
      <c r="AC44" s="211"/>
      <c r="AD44" s="211"/>
      <c r="AE44" s="211"/>
      <c r="AF44" s="789">
        <f>AF43*0.2</f>
        <v>67560.900000000009</v>
      </c>
      <c r="AG44" s="725"/>
      <c r="AH44" s="725"/>
      <c r="AI44" s="726"/>
    </row>
    <row r="45" spans="1:44" ht="13.5" customHeight="1">
      <c r="P45" t="s">
        <v>158</v>
      </c>
      <c r="U45" s="790"/>
      <c r="V45" s="725"/>
      <c r="W45" s="725"/>
      <c r="X45" s="726"/>
      <c r="Y45" s="789"/>
      <c r="Z45" s="725"/>
      <c r="AA45" s="725"/>
      <c r="AB45" s="725"/>
      <c r="AC45" s="211"/>
      <c r="AD45" s="211"/>
      <c r="AE45" s="211"/>
      <c r="AF45" s="799">
        <f>AF43+AF44</f>
        <v>405365.4</v>
      </c>
      <c r="AG45" s="725"/>
      <c r="AH45" s="725"/>
      <c r="AI45" s="726"/>
    </row>
    <row r="46" spans="1:44" ht="42.6" customHeight="1">
      <c r="B46" t="s">
        <v>159</v>
      </c>
      <c r="C46" s="791" t="s">
        <v>10</v>
      </c>
      <c r="D46" s="709"/>
      <c r="E46" s="709"/>
      <c r="F46" s="784" t="s">
        <v>104</v>
      </c>
      <c r="G46" s="717"/>
      <c r="H46" s="717"/>
      <c r="I46" s="717"/>
      <c r="K46" s="787"/>
      <c r="L46" s="717"/>
      <c r="N46" s="787" t="s">
        <v>105</v>
      </c>
      <c r="O46" s="717"/>
      <c r="P46" s="717"/>
      <c r="Q46" s="717"/>
      <c r="R46" s="717"/>
      <c r="S46" s="717"/>
      <c r="T46" s="717"/>
      <c r="U46" s="717"/>
      <c r="V46" s="717"/>
      <c r="W46" s="717"/>
      <c r="X46" s="717"/>
      <c r="Y46" s="717"/>
      <c r="Z46" s="717"/>
      <c r="AA46" s="717"/>
      <c r="AB46" s="717"/>
      <c r="AC46" s="717"/>
      <c r="AD46" s="717"/>
      <c r="AE46" s="717"/>
      <c r="AF46" s="717"/>
      <c r="AG46" s="717"/>
    </row>
    <row r="47" spans="1:44" ht="13.5" customHeight="1">
      <c r="A47" s="173"/>
      <c r="B47" s="173"/>
      <c r="C47" s="173"/>
      <c r="D47" s="173"/>
      <c r="E47" s="173"/>
      <c r="F47" s="783" t="s">
        <v>160</v>
      </c>
      <c r="G47" s="712"/>
      <c r="H47" s="712"/>
      <c r="I47" s="712"/>
      <c r="J47" s="173"/>
      <c r="K47" s="783" t="s">
        <v>161</v>
      </c>
      <c r="L47" s="712"/>
      <c r="M47" s="173"/>
      <c r="N47" s="783" t="s">
        <v>162</v>
      </c>
      <c r="O47" s="712"/>
      <c r="P47" s="712"/>
      <c r="Q47" s="712"/>
      <c r="R47" s="712"/>
      <c r="S47" s="712"/>
      <c r="T47" s="712"/>
      <c r="U47" s="712"/>
      <c r="V47" s="712"/>
      <c r="W47" s="712"/>
      <c r="X47" s="712"/>
      <c r="Y47" s="712"/>
      <c r="Z47" s="712"/>
      <c r="AA47" s="712"/>
      <c r="AB47" s="712"/>
      <c r="AC47" s="712"/>
      <c r="AD47" s="712"/>
      <c r="AE47" s="712"/>
      <c r="AF47" s="712"/>
      <c r="AG47" s="712"/>
    </row>
    <row r="48" spans="1:44" ht="13.5" customHeight="1">
      <c r="A48" s="170"/>
      <c r="B48" s="170"/>
      <c r="C48" s="170"/>
      <c r="D48" s="170"/>
      <c r="E48" s="170"/>
      <c r="F48" s="199"/>
      <c r="G48" s="199"/>
      <c r="H48" s="199"/>
      <c r="I48" s="199"/>
      <c r="J48" s="170"/>
      <c r="K48" s="199"/>
      <c r="L48" s="199"/>
      <c r="M48" s="170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</row>
    <row r="49" spans="1:33" ht="13.5" customHeight="1">
      <c r="G49" s="200" t="s">
        <v>103</v>
      </c>
    </row>
    <row r="50" spans="1:33" ht="13.5" customHeight="1">
      <c r="G50" s="201"/>
    </row>
    <row r="51" spans="1:33" ht="13.5" customHeight="1">
      <c r="B51" t="s">
        <v>163</v>
      </c>
      <c r="C51" s="198" t="s">
        <v>7</v>
      </c>
      <c r="F51" s="784" t="s">
        <v>98</v>
      </c>
      <c r="G51" s="717"/>
      <c r="H51" s="717"/>
      <c r="I51" s="717"/>
      <c r="K51" s="787"/>
      <c r="L51" s="717"/>
      <c r="N51" s="785" t="s">
        <v>99</v>
      </c>
      <c r="O51" s="751"/>
      <c r="P51" s="751"/>
      <c r="Q51" s="751"/>
      <c r="R51" s="751"/>
      <c r="S51" s="751"/>
      <c r="T51" s="751"/>
      <c r="U51" s="751"/>
      <c r="V51" s="751"/>
      <c r="W51" s="751"/>
      <c r="X51" s="751"/>
      <c r="Y51" s="751"/>
      <c r="Z51" s="751"/>
      <c r="AA51" s="751"/>
      <c r="AB51" s="751"/>
      <c r="AC51" s="751"/>
      <c r="AD51" s="751"/>
      <c r="AE51" s="751"/>
      <c r="AF51" s="751"/>
      <c r="AG51" s="786"/>
    </row>
    <row r="52" spans="1:33" ht="13.5" customHeight="1">
      <c r="A52" s="173"/>
      <c r="B52" s="173"/>
      <c r="C52" s="173"/>
      <c r="D52" s="173"/>
      <c r="E52" s="173"/>
      <c r="F52" s="783" t="s">
        <v>160</v>
      </c>
      <c r="G52" s="712"/>
      <c r="H52" s="712"/>
      <c r="I52" s="712"/>
      <c r="J52" s="173"/>
      <c r="K52" s="783" t="s">
        <v>161</v>
      </c>
      <c r="L52" s="712"/>
      <c r="M52" s="173"/>
      <c r="N52" s="783" t="s">
        <v>162</v>
      </c>
      <c r="O52" s="712"/>
      <c r="P52" s="712"/>
      <c r="Q52" s="712"/>
      <c r="R52" s="712"/>
      <c r="S52" s="712"/>
      <c r="T52" s="712"/>
      <c r="U52" s="712"/>
      <c r="V52" s="712"/>
      <c r="W52" s="712"/>
      <c r="X52" s="712"/>
      <c r="Y52" s="712"/>
      <c r="Z52" s="712"/>
      <c r="AA52" s="712"/>
      <c r="AB52" s="712"/>
      <c r="AC52" s="712"/>
      <c r="AD52" s="712"/>
      <c r="AE52" s="712"/>
      <c r="AF52" s="712"/>
      <c r="AG52" s="712"/>
    </row>
    <row r="53" spans="1:33" ht="13.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</row>
    <row r="54" spans="1:33" ht="13.5" customHeight="1">
      <c r="G54" s="200" t="s">
        <v>103</v>
      </c>
    </row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45">
    <mergeCell ref="Q31:T32"/>
    <mergeCell ref="AD31:AE31"/>
    <mergeCell ref="A31:E31"/>
    <mergeCell ref="U31:X32"/>
    <mergeCell ref="Y31:AC31"/>
    <mergeCell ref="AF31:AI32"/>
    <mergeCell ref="AF33:AI33"/>
    <mergeCell ref="Y32:AB32"/>
    <mergeCell ref="U33:X33"/>
    <mergeCell ref="Y33:AB33"/>
    <mergeCell ref="F33:N33"/>
    <mergeCell ref="O33:P33"/>
    <mergeCell ref="Q33:T33"/>
    <mergeCell ref="U34:X34"/>
    <mergeCell ref="Y34:AB34"/>
    <mergeCell ref="AF34:AI34"/>
    <mergeCell ref="E9:AA9"/>
    <mergeCell ref="E11:AA11"/>
    <mergeCell ref="AD12:AI13"/>
    <mergeCell ref="E13:AC13"/>
    <mergeCell ref="C15:AC15"/>
    <mergeCell ref="AD21:AE21"/>
    <mergeCell ref="AG21:AI21"/>
    <mergeCell ref="Z22:AC22"/>
    <mergeCell ref="AD22:AI22"/>
    <mergeCell ref="S24:U25"/>
    <mergeCell ref="V24:Z25"/>
    <mergeCell ref="AB24:AD24"/>
    <mergeCell ref="AB25:AC25"/>
    <mergeCell ref="S26:U26"/>
    <mergeCell ref="V26:Z26"/>
    <mergeCell ref="AB26:AC26"/>
    <mergeCell ref="L26:R26"/>
    <mergeCell ref="J27:AC27"/>
    <mergeCell ref="O29:AF29"/>
    <mergeCell ref="F31:N32"/>
    <mergeCell ref="O31:P32"/>
    <mergeCell ref="AD4:AI4"/>
    <mergeCell ref="Y5:AC5"/>
    <mergeCell ref="AD5:AI5"/>
    <mergeCell ref="AD6:AI7"/>
    <mergeCell ref="E7:AA7"/>
    <mergeCell ref="AD8:AI9"/>
    <mergeCell ref="AD10:AI11"/>
    <mergeCell ref="S20:AB20"/>
    <mergeCell ref="AD20:AI20"/>
    <mergeCell ref="W16:AC17"/>
    <mergeCell ref="AD16:AI17"/>
    <mergeCell ref="T18:AB18"/>
    <mergeCell ref="AD18:AI18"/>
    <mergeCell ref="AD19:AE19"/>
    <mergeCell ref="AG19:AI19"/>
    <mergeCell ref="AD14:AI15"/>
    <mergeCell ref="Y40:AB40"/>
    <mergeCell ref="F39:N39"/>
    <mergeCell ref="O39:P39"/>
    <mergeCell ref="AF35:AI35"/>
    <mergeCell ref="AF36:AI36"/>
    <mergeCell ref="AF38:AI38"/>
    <mergeCell ref="AF39:AI39"/>
    <mergeCell ref="AF40:AI40"/>
    <mergeCell ref="Q36:T36"/>
    <mergeCell ref="U36:X36"/>
    <mergeCell ref="Y37:AB37"/>
    <mergeCell ref="AF37:AI37"/>
    <mergeCell ref="Q39:T39"/>
    <mergeCell ref="U39:X39"/>
    <mergeCell ref="A34:B34"/>
    <mergeCell ref="A32:B32"/>
    <mergeCell ref="A33:B33"/>
    <mergeCell ref="Y35:AB35"/>
    <mergeCell ref="A36:B36"/>
    <mergeCell ref="C36:E36"/>
    <mergeCell ref="Y36:AB36"/>
    <mergeCell ref="Y38:AB38"/>
    <mergeCell ref="Y39:AB39"/>
    <mergeCell ref="A39:B39"/>
    <mergeCell ref="C32:E32"/>
    <mergeCell ref="C33:E33"/>
    <mergeCell ref="A35:B35"/>
    <mergeCell ref="C35:E35"/>
    <mergeCell ref="A38:B38"/>
    <mergeCell ref="C38:E38"/>
    <mergeCell ref="A37:B37"/>
    <mergeCell ref="C37:E37"/>
    <mergeCell ref="C39:E39"/>
    <mergeCell ref="O37:P37"/>
    <mergeCell ref="Q37:T37"/>
    <mergeCell ref="C34:E34"/>
    <mergeCell ref="F34:N34"/>
    <mergeCell ref="Q34:T34"/>
    <mergeCell ref="A42:B42"/>
    <mergeCell ref="F35:N35"/>
    <mergeCell ref="O35:P35"/>
    <mergeCell ref="Q35:T35"/>
    <mergeCell ref="U35:X35"/>
    <mergeCell ref="A40:B40"/>
    <mergeCell ref="A41:B41"/>
    <mergeCell ref="C40:E40"/>
    <mergeCell ref="C41:E41"/>
    <mergeCell ref="F41:N41"/>
    <mergeCell ref="O41:P41"/>
    <mergeCell ref="Q41:T41"/>
    <mergeCell ref="U41:X41"/>
    <mergeCell ref="K52:L52"/>
    <mergeCell ref="F47:I47"/>
    <mergeCell ref="K47:L47"/>
    <mergeCell ref="N47:AG47"/>
    <mergeCell ref="K51:L51"/>
    <mergeCell ref="F42:N42"/>
    <mergeCell ref="Q42:T42"/>
    <mergeCell ref="U42:X42"/>
    <mergeCell ref="Y42:AB42"/>
    <mergeCell ref="Y45:AB45"/>
    <mergeCell ref="AF45:AI45"/>
    <mergeCell ref="F52:I52"/>
    <mergeCell ref="F51:I51"/>
    <mergeCell ref="N52:AG52"/>
    <mergeCell ref="N51:AG51"/>
    <mergeCell ref="U45:X45"/>
    <mergeCell ref="U44:X44"/>
    <mergeCell ref="C46:E46"/>
    <mergeCell ref="F46:I46"/>
    <mergeCell ref="Y44:AB44"/>
    <mergeCell ref="AF42:AI42"/>
    <mergeCell ref="F36:N36"/>
    <mergeCell ref="O36:P36"/>
    <mergeCell ref="F38:N38"/>
    <mergeCell ref="Q38:T38"/>
    <mergeCell ref="U38:X38"/>
    <mergeCell ref="F37:N37"/>
    <mergeCell ref="U37:X37"/>
    <mergeCell ref="K46:L46"/>
    <mergeCell ref="N46:AG46"/>
    <mergeCell ref="U43:X43"/>
    <mergeCell ref="Y43:AB43"/>
    <mergeCell ref="AF43:AI43"/>
    <mergeCell ref="AF44:AI44"/>
    <mergeCell ref="C42:E42"/>
    <mergeCell ref="AF41:AI41"/>
    <mergeCell ref="Y41:AB41"/>
    <mergeCell ref="F40:N40"/>
    <mergeCell ref="O40:P40"/>
    <mergeCell ref="Q40:T40"/>
    <mergeCell ref="U40:X40"/>
  </mergeCells>
  <pageMargins left="0.39370078740157483" right="0.31496062992125984" top="0.78740157480314965" bottom="0.39370078740157483" header="0" footer="0"/>
  <pageSetup paperSize="9" scale="71" fitToHeight="0" orientation="landscape" r:id="rId1"/>
  <headerFooter>
    <oddHeader>&amp;RПодготовлено с использованием системы 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E706-E72E-4088-AF92-A98457A66144}">
  <sheetPr>
    <tabColor rgb="FFFF0000"/>
  </sheetPr>
  <dimension ref="A1:R101"/>
  <sheetViews>
    <sheetView topLeftCell="B27" workbookViewId="0">
      <selection activeCell="I101" sqref="I101"/>
    </sheetView>
  </sheetViews>
  <sheetFormatPr defaultColWidth="14.42578125" defaultRowHeight="15"/>
  <cols>
    <col min="1" max="1" width="6.28515625" style="375" customWidth="1"/>
    <col min="2" max="2" width="10.42578125" style="375" customWidth="1"/>
    <col min="3" max="3" width="22.5703125" style="375" customWidth="1"/>
    <col min="4" max="4" width="18.85546875" style="375" customWidth="1"/>
    <col min="5" max="5" width="12.85546875" style="375" customWidth="1"/>
    <col min="6" max="6" width="15.42578125" style="375" customWidth="1"/>
    <col min="7" max="7" width="15.5703125" style="375" customWidth="1"/>
    <col min="8" max="8" width="16.85546875" style="375" customWidth="1"/>
    <col min="9" max="9" width="6.42578125" style="375" customWidth="1"/>
    <col min="10" max="10" width="13.42578125" style="375" customWidth="1"/>
    <col min="11" max="11" width="20.85546875" style="375" customWidth="1"/>
    <col min="12" max="12" width="15.85546875" style="375" customWidth="1"/>
    <col min="13" max="13" width="13.28515625" style="375" customWidth="1"/>
    <col min="14" max="14" width="14.7109375" style="375" customWidth="1"/>
    <col min="15" max="15" width="14" style="375" customWidth="1"/>
    <col min="16" max="16" width="14.28515625" style="375" customWidth="1"/>
    <col min="17" max="18" width="9" style="375" customWidth="1"/>
    <col min="19" max="16384" width="14.42578125" style="375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722"/>
      <c r="D7" s="717"/>
      <c r="E7" s="717"/>
      <c r="F7" s="717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723" t="s">
        <v>8</v>
      </c>
      <c r="D9" s="717"/>
      <c r="E9" s="717"/>
      <c r="F9" s="717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723" t="s">
        <v>11</v>
      </c>
      <c r="D11" s="717"/>
      <c r="E11" s="717"/>
      <c r="F11" s="717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722" t="s">
        <v>13</v>
      </c>
      <c r="D13" s="717"/>
      <c r="E13" s="717"/>
      <c r="F13" s="717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722" t="s">
        <v>15</v>
      </c>
      <c r="D14" s="717"/>
      <c r="E14" s="717"/>
      <c r="F14" s="717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378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391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392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378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378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720" t="s">
        <v>29</v>
      </c>
      <c r="H24" s="721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5</v>
      </c>
      <c r="F26" s="34">
        <v>45524</v>
      </c>
      <c r="G26" s="294">
        <v>45464</v>
      </c>
      <c r="H26" s="34">
        <v>45524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727" t="s">
        <v>35</v>
      </c>
      <c r="C30" s="712"/>
      <c r="D30" s="728"/>
      <c r="E30" s="41" t="s">
        <v>36</v>
      </c>
      <c r="F30" s="42" t="s">
        <v>37</v>
      </c>
      <c r="G30" s="43"/>
      <c r="H30" s="44"/>
      <c r="I30" s="1"/>
      <c r="J30" s="729" t="s">
        <v>468</v>
      </c>
      <c r="K30" s="709"/>
      <c r="L30" s="709"/>
      <c r="M30" s="709"/>
      <c r="N30" s="709"/>
      <c r="O30" s="374"/>
      <c r="P30" s="374"/>
      <c r="Q30" s="1"/>
      <c r="R30" s="1"/>
    </row>
    <row r="31" spans="1:18" ht="22.5" customHeight="1">
      <c r="A31" s="46" t="s">
        <v>39</v>
      </c>
      <c r="B31" s="730" t="s">
        <v>40</v>
      </c>
      <c r="C31" s="709"/>
      <c r="D31" s="731"/>
      <c r="E31" s="47"/>
      <c r="F31" s="48" t="s">
        <v>41</v>
      </c>
      <c r="G31" s="49"/>
      <c r="H31" s="48" t="s">
        <v>42</v>
      </c>
      <c r="I31" s="1"/>
      <c r="J31" s="732" t="s">
        <v>43</v>
      </c>
      <c r="K31" s="709"/>
      <c r="L31" s="50">
        <v>11676583.689999999</v>
      </c>
      <c r="M31" s="411"/>
      <c r="N31" s="52"/>
      <c r="O31" s="53"/>
      <c r="P31" s="53"/>
      <c r="Q31" s="1"/>
      <c r="R31" s="1"/>
    </row>
    <row r="32" spans="1:18" ht="17.25" customHeight="1" thickBot="1">
      <c r="A32" s="46" t="s">
        <v>44</v>
      </c>
      <c r="B32" s="730"/>
      <c r="C32" s="709"/>
      <c r="D32" s="731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374" t="s">
        <v>52</v>
      </c>
      <c r="P32" s="374"/>
      <c r="Q32" s="1"/>
      <c r="R32" s="1"/>
    </row>
    <row r="33" spans="1:18" ht="20.25" customHeight="1">
      <c r="A33" s="58"/>
      <c r="B33" s="733"/>
      <c r="C33" s="717"/>
      <c r="D33" s="734"/>
      <c r="E33" s="59"/>
      <c r="F33" s="60" t="s">
        <v>53</v>
      </c>
      <c r="G33" s="61"/>
      <c r="H33" s="60" t="s">
        <v>54</v>
      </c>
      <c r="I33" s="1"/>
      <c r="J33" s="418" t="s">
        <v>55</v>
      </c>
      <c r="K33" s="419">
        <v>424000</v>
      </c>
      <c r="L33" s="419">
        <f t="shared" ref="L33:L41" si="0">K33*1.2</f>
        <v>508800</v>
      </c>
      <c r="M33" s="420">
        <v>1</v>
      </c>
      <c r="N33" s="421">
        <v>1</v>
      </c>
      <c r="O33" s="374"/>
      <c r="P33" s="374"/>
      <c r="Q33" s="1"/>
      <c r="R33" s="1"/>
    </row>
    <row r="34" spans="1:18" ht="17.25" customHeight="1" thickBot="1">
      <c r="A34" s="66">
        <v>1</v>
      </c>
      <c r="B34" s="735">
        <v>2</v>
      </c>
      <c r="C34" s="736"/>
      <c r="D34" s="737"/>
      <c r="E34" s="66">
        <v>3</v>
      </c>
      <c r="F34" s="66">
        <v>4</v>
      </c>
      <c r="G34" s="66">
        <v>5</v>
      </c>
      <c r="H34" s="66">
        <v>6</v>
      </c>
      <c r="I34" s="1"/>
      <c r="J34" s="422" t="s">
        <v>469</v>
      </c>
      <c r="K34" s="413">
        <v>337804.5</v>
      </c>
      <c r="L34" s="415">
        <f t="shared" si="0"/>
        <v>405365.39999999997</v>
      </c>
      <c r="M34" s="414">
        <v>2</v>
      </c>
      <c r="N34" s="423">
        <v>2</v>
      </c>
      <c r="O34" s="53">
        <f t="array" ref="O34:R34">'кс2 №4 '!AF47:AI47</f>
        <v>2322813</v>
      </c>
      <c r="P34" s="374">
        <v>0</v>
      </c>
      <c r="Q34" s="1">
        <v>0</v>
      </c>
      <c r="R34" s="1">
        <v>0</v>
      </c>
    </row>
    <row r="35" spans="1:18" ht="27" customHeight="1" thickBot="1">
      <c r="A35" s="68"/>
      <c r="B35" s="738" t="s">
        <v>56</v>
      </c>
      <c r="C35" s="739"/>
      <c r="D35" s="721"/>
      <c r="E35" s="69" t="s">
        <v>57</v>
      </c>
      <c r="F35" s="70">
        <f t="shared" ref="F35:G35" si="1">F36</f>
        <v>8576689.1099999994</v>
      </c>
      <c r="G35" s="70">
        <f t="shared" si="1"/>
        <v>8576689.1099999994</v>
      </c>
      <c r="H35" s="70">
        <f>H36</f>
        <v>838621.4</v>
      </c>
      <c r="I35" s="4"/>
      <c r="J35" s="422" t="s">
        <v>470</v>
      </c>
      <c r="K35" s="413">
        <v>6158984.2999999998</v>
      </c>
      <c r="L35" s="415">
        <f t="shared" si="0"/>
        <v>7390781.1599999992</v>
      </c>
      <c r="M35" s="414">
        <v>3</v>
      </c>
      <c r="N35" s="423">
        <v>3.4</v>
      </c>
      <c r="O35" s="53"/>
      <c r="P35" s="53"/>
      <c r="Q35" s="75"/>
      <c r="R35" s="1"/>
    </row>
    <row r="36" spans="1:18" ht="18.75" customHeight="1">
      <c r="A36" s="76" t="s">
        <v>25</v>
      </c>
      <c r="B36" s="724" t="s">
        <v>58</v>
      </c>
      <c r="C36" s="725"/>
      <c r="D36" s="726"/>
      <c r="E36" s="58"/>
      <c r="F36" s="78">
        <f t="shared" ref="F36:G38" si="2">G36</f>
        <v>8576689.1099999994</v>
      </c>
      <c r="G36" s="78">
        <f>K33+K34+K35+K36+K42+K43+K44+K81+K82+K83</f>
        <v>8576689.1099999994</v>
      </c>
      <c r="H36" s="80">
        <f>K42</f>
        <v>838621.4</v>
      </c>
      <c r="I36" s="4"/>
      <c r="J36" s="424" t="s">
        <v>471</v>
      </c>
      <c r="K36" s="416">
        <v>817278.91</v>
      </c>
      <c r="L36" s="415">
        <f t="shared" si="0"/>
        <v>980734.69200000004</v>
      </c>
      <c r="M36" s="414">
        <v>4</v>
      </c>
      <c r="N36" s="425">
        <v>5.6</v>
      </c>
      <c r="O36" s="53"/>
      <c r="P36" s="85"/>
      <c r="Q36" s="1"/>
      <c r="R36" s="1"/>
    </row>
    <row r="37" spans="1:18" ht="12.75" hidden="1" customHeight="1">
      <c r="A37" s="76" t="s">
        <v>59</v>
      </c>
      <c r="B37" s="724" t="s">
        <v>58</v>
      </c>
      <c r="C37" s="725"/>
      <c r="D37" s="726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424"/>
      <c r="K37" s="413"/>
      <c r="L37" s="415">
        <f t="shared" si="0"/>
        <v>0</v>
      </c>
      <c r="M37" s="413"/>
      <c r="N37" s="423"/>
      <c r="O37" s="374"/>
      <c r="P37" s="374"/>
      <c r="Q37" s="1"/>
      <c r="R37" s="1"/>
    </row>
    <row r="38" spans="1:18" ht="12.75" hidden="1" customHeight="1">
      <c r="A38" s="76" t="s">
        <v>60</v>
      </c>
      <c r="B38" s="724" t="s">
        <v>61</v>
      </c>
      <c r="C38" s="725"/>
      <c r="D38" s="726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424"/>
      <c r="K38" s="413"/>
      <c r="L38" s="415">
        <f t="shared" si="0"/>
        <v>0</v>
      </c>
      <c r="M38" s="413"/>
      <c r="N38" s="423"/>
      <c r="O38" s="708"/>
      <c r="P38" s="709"/>
      <c r="Q38" s="1"/>
      <c r="R38" s="1"/>
    </row>
    <row r="39" spans="1:18" ht="12.75" hidden="1" customHeight="1">
      <c r="A39" s="76" t="s">
        <v>62</v>
      </c>
      <c r="B39" s="724" t="s">
        <v>63</v>
      </c>
      <c r="C39" s="725"/>
      <c r="D39" s="726"/>
      <c r="E39" s="58"/>
      <c r="F39" s="78"/>
      <c r="G39" s="79"/>
      <c r="H39" s="86"/>
      <c r="I39" s="4"/>
      <c r="J39" s="424"/>
      <c r="K39" s="413"/>
      <c r="L39" s="415">
        <f t="shared" si="0"/>
        <v>0</v>
      </c>
      <c r="M39" s="413"/>
      <c r="N39" s="426"/>
      <c r="O39" s="53"/>
      <c r="P39" s="53"/>
      <c r="Q39" s="1"/>
      <c r="R39" s="1"/>
    </row>
    <row r="40" spans="1:18" ht="12.75" hidden="1" customHeight="1">
      <c r="A40" s="76" t="s">
        <v>62</v>
      </c>
      <c r="B40" s="724" t="s">
        <v>64</v>
      </c>
      <c r="C40" s="725"/>
      <c r="D40" s="726"/>
      <c r="E40" s="58"/>
      <c r="F40" s="78"/>
      <c r="G40" s="79"/>
      <c r="H40" s="86"/>
      <c r="I40" s="4"/>
      <c r="J40" s="424"/>
      <c r="K40" s="413"/>
      <c r="L40" s="415">
        <f t="shared" si="0"/>
        <v>0</v>
      </c>
      <c r="M40" s="413"/>
      <c r="N40" s="426"/>
      <c r="O40" s="374"/>
      <c r="P40" s="374"/>
      <c r="Q40" s="1"/>
      <c r="R40" s="1"/>
    </row>
    <row r="41" spans="1:18" ht="12.75" hidden="1" customHeight="1">
      <c r="A41" s="76" t="s">
        <v>65</v>
      </c>
      <c r="B41" s="724" t="s">
        <v>66</v>
      </c>
      <c r="C41" s="725"/>
      <c r="D41" s="726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424"/>
      <c r="K41" s="413"/>
      <c r="L41" s="415">
        <f t="shared" si="0"/>
        <v>0</v>
      </c>
      <c r="M41" s="413"/>
      <c r="N41" s="423"/>
      <c r="O41" s="374"/>
      <c r="P41" s="374"/>
      <c r="Q41" s="1"/>
      <c r="R41" s="1"/>
    </row>
    <row r="42" spans="1:18" ht="14.25" customHeight="1">
      <c r="A42" s="90"/>
      <c r="B42" s="1"/>
      <c r="C42" s="1"/>
      <c r="D42" s="1"/>
      <c r="E42" s="718" t="s">
        <v>67</v>
      </c>
      <c r="F42" s="709"/>
      <c r="G42" s="709"/>
      <c r="H42" s="91">
        <f>H35</f>
        <v>838621.4</v>
      </c>
      <c r="I42" s="4"/>
      <c r="J42" s="424" t="s">
        <v>472</v>
      </c>
      <c r="K42" s="413">
        <f>'кс2 №7 согл'!AF40+'кс2 №8 согл'!AF43+'кс2 №9 к согл'!AF35</f>
        <v>838621.4</v>
      </c>
      <c r="L42" s="413">
        <f>K42*1.2</f>
        <v>1006345.6799999999</v>
      </c>
      <c r="M42" s="414">
        <v>5</v>
      </c>
      <c r="N42" s="426" t="s">
        <v>473</v>
      </c>
      <c r="O42" s="53" cm="1">
        <f t="array" ref="O42:R42">'кс2 №7 согл'!AF42:AI42+'кс2 №8 согл'!AF45:AI45+'кс2 №9 к согл'!AF37:AI37</f>
        <v>1006345.6799999999</v>
      </c>
      <c r="P42" s="417">
        <v>0</v>
      </c>
      <c r="Q42" s="1">
        <v>0</v>
      </c>
      <c r="R42" s="1">
        <v>0</v>
      </c>
    </row>
    <row r="43" spans="1:18" ht="14.25" customHeight="1">
      <c r="A43" s="90"/>
      <c r="B43" s="1"/>
      <c r="C43" s="1"/>
      <c r="D43" s="1"/>
      <c r="E43" s="718" t="s">
        <v>68</v>
      </c>
      <c r="F43" s="709"/>
      <c r="G43" s="709"/>
      <c r="H43" s="91">
        <f>ROUND(H42*0.2,2)</f>
        <v>167724.28</v>
      </c>
      <c r="I43" s="4"/>
      <c r="J43" s="422"/>
      <c r="K43" s="413"/>
      <c r="L43" s="415"/>
      <c r="M43" s="413"/>
      <c r="N43" s="423"/>
      <c r="O43" s="53"/>
      <c r="P43" s="374"/>
      <c r="Q43" s="1"/>
      <c r="R43" s="1"/>
    </row>
    <row r="44" spans="1:18" ht="14.25" customHeight="1">
      <c r="A44" s="90"/>
      <c r="B44" s="1"/>
      <c r="C44" s="1"/>
      <c r="D44" s="1"/>
      <c r="E44" s="718" t="s">
        <v>69</v>
      </c>
      <c r="F44" s="709"/>
      <c r="G44" s="709"/>
      <c r="H44" s="91">
        <f>H42+H43</f>
        <v>1006345.68</v>
      </c>
      <c r="I44" s="4"/>
      <c r="J44" s="424"/>
      <c r="K44" s="413"/>
      <c r="L44" s="415"/>
      <c r="M44" s="413"/>
      <c r="N44" s="423"/>
      <c r="O44" s="374"/>
      <c r="P44" s="374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424"/>
      <c r="K45" s="413"/>
      <c r="L45" s="415"/>
      <c r="M45" s="413"/>
      <c r="N45" s="423"/>
      <c r="O45" s="374"/>
      <c r="P45" s="374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424"/>
      <c r="K46" s="413"/>
      <c r="L46" s="415"/>
      <c r="M46" s="413"/>
      <c r="N46" s="423"/>
      <c r="O46" s="374"/>
      <c r="P46" s="374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424"/>
      <c r="K47" s="413"/>
      <c r="L47" s="415"/>
      <c r="M47" s="413"/>
      <c r="N47" s="423"/>
      <c r="O47" s="374"/>
      <c r="P47" s="374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424"/>
      <c r="K48" s="413"/>
      <c r="L48" s="415"/>
      <c r="M48" s="413"/>
      <c r="N48" s="423"/>
      <c r="O48" s="374"/>
      <c r="P48" s="374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424"/>
      <c r="K49" s="413"/>
      <c r="L49" s="415"/>
      <c r="M49" s="413"/>
      <c r="N49" s="423"/>
      <c r="O49" s="374"/>
      <c r="P49" s="374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424"/>
      <c r="K50" s="413"/>
      <c r="L50" s="415"/>
      <c r="M50" s="413"/>
      <c r="N50" s="423"/>
      <c r="O50" s="374"/>
      <c r="P50" s="374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424"/>
      <c r="K51" s="413"/>
      <c r="L51" s="415"/>
      <c r="M51" s="413"/>
      <c r="N51" s="423"/>
      <c r="O51" s="374"/>
      <c r="P51" s="374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424"/>
      <c r="K52" s="413"/>
      <c r="L52" s="415"/>
      <c r="M52" s="413"/>
      <c r="N52" s="423"/>
      <c r="O52" s="374"/>
      <c r="P52" s="374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424"/>
      <c r="K53" s="413"/>
      <c r="L53" s="415"/>
      <c r="M53" s="413"/>
      <c r="N53" s="423"/>
      <c r="O53" s="374"/>
      <c r="P53" s="374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424"/>
      <c r="K54" s="413"/>
      <c r="L54" s="415"/>
      <c r="M54" s="413"/>
      <c r="N54" s="423"/>
      <c r="O54" s="374"/>
      <c r="P54" s="374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424"/>
      <c r="K55" s="413"/>
      <c r="L55" s="415"/>
      <c r="M55" s="413"/>
      <c r="N55" s="423"/>
      <c r="O55" s="374"/>
      <c r="P55" s="374"/>
      <c r="Q55" s="1"/>
      <c r="R55" s="1"/>
    </row>
    <row r="56" spans="1:18" ht="15.75" hidden="1" customHeight="1">
      <c r="A56" s="8" t="s">
        <v>79</v>
      </c>
      <c r="B56" s="118"/>
      <c r="C56" s="118"/>
      <c r="D56" s="379" t="s">
        <v>71</v>
      </c>
      <c r="E56" s="10"/>
      <c r="F56" s="113">
        <v>0</v>
      </c>
      <c r="G56" s="79">
        <v>0</v>
      </c>
      <c r="H56" s="105">
        <v>0</v>
      </c>
      <c r="I56" s="4"/>
      <c r="J56" s="424"/>
      <c r="K56" s="413"/>
      <c r="L56" s="415"/>
      <c r="M56" s="413"/>
      <c r="N56" s="423"/>
      <c r="O56" s="374"/>
      <c r="P56" s="374"/>
      <c r="Q56" s="1"/>
      <c r="R56" s="1"/>
    </row>
    <row r="57" spans="1:18" ht="12.75" hidden="1" customHeight="1">
      <c r="A57" s="8"/>
      <c r="B57" s="118"/>
      <c r="C57" s="118"/>
      <c r="D57" s="379"/>
      <c r="E57" s="10"/>
      <c r="F57" s="113"/>
      <c r="G57" s="79"/>
      <c r="H57" s="105"/>
      <c r="I57" s="4"/>
      <c r="J57" s="424"/>
      <c r="K57" s="413"/>
      <c r="L57" s="415"/>
      <c r="M57" s="413"/>
      <c r="N57" s="427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379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424"/>
      <c r="K58" s="413"/>
      <c r="L58" s="415"/>
      <c r="M58" s="413"/>
      <c r="N58" s="427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379"/>
      <c r="E59" s="10"/>
      <c r="F59" s="115"/>
      <c r="G59" s="119"/>
      <c r="H59" s="120"/>
      <c r="I59" s="4"/>
      <c r="J59" s="424"/>
      <c r="K59" s="413"/>
      <c r="L59" s="415"/>
      <c r="M59" s="413"/>
      <c r="N59" s="427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379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424"/>
      <c r="K60" s="413"/>
      <c r="L60" s="415"/>
      <c r="M60" s="413"/>
      <c r="N60" s="427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379"/>
      <c r="E61" s="10"/>
      <c r="F61" s="115"/>
      <c r="G61" s="119"/>
      <c r="H61" s="120"/>
      <c r="I61" s="4"/>
      <c r="J61" s="424"/>
      <c r="K61" s="413"/>
      <c r="L61" s="415"/>
      <c r="M61" s="413"/>
      <c r="N61" s="427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379"/>
      <c r="E62" s="10"/>
      <c r="F62" s="44"/>
      <c r="G62" s="121"/>
      <c r="H62" s="105"/>
      <c r="I62" s="4"/>
      <c r="J62" s="424"/>
      <c r="K62" s="413"/>
      <c r="L62" s="415"/>
      <c r="M62" s="413"/>
      <c r="N62" s="427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424"/>
      <c r="K63" s="413"/>
      <c r="L63" s="415"/>
      <c r="M63" s="413"/>
      <c r="N63" s="427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379" t="s">
        <v>81</v>
      </c>
      <c r="E64" s="10"/>
      <c r="F64" s="127"/>
      <c r="G64" s="128">
        <v>0</v>
      </c>
      <c r="H64" s="129">
        <v>0</v>
      </c>
      <c r="I64" s="4"/>
      <c r="J64" s="424"/>
      <c r="K64" s="413"/>
      <c r="L64" s="415"/>
      <c r="M64" s="413"/>
      <c r="N64" s="427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379" t="s">
        <v>71</v>
      </c>
      <c r="E65" s="10"/>
      <c r="F65" s="130"/>
      <c r="G65" s="131">
        <v>0</v>
      </c>
      <c r="H65" s="132">
        <v>0</v>
      </c>
      <c r="I65" s="4"/>
      <c r="J65" s="424"/>
      <c r="K65" s="413"/>
      <c r="L65" s="415"/>
      <c r="M65" s="413"/>
      <c r="N65" s="427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379" t="s">
        <v>82</v>
      </c>
      <c r="E66" s="10"/>
      <c r="F66" s="130"/>
      <c r="G66" s="131">
        <v>0</v>
      </c>
      <c r="H66" s="132">
        <v>0</v>
      </c>
      <c r="I66" s="4"/>
      <c r="J66" s="424"/>
      <c r="K66" s="413"/>
      <c r="L66" s="415"/>
      <c r="M66" s="413"/>
      <c r="N66" s="427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379" t="s">
        <v>83</v>
      </c>
      <c r="E67" s="49"/>
      <c r="F67" s="130"/>
      <c r="G67" s="131">
        <v>0</v>
      </c>
      <c r="H67" s="132">
        <v>0</v>
      </c>
      <c r="I67" s="4"/>
      <c r="J67" s="424"/>
      <c r="K67" s="413"/>
      <c r="L67" s="415"/>
      <c r="M67" s="413"/>
      <c r="N67" s="427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379" t="s">
        <v>71</v>
      </c>
      <c r="E68" s="10"/>
      <c r="F68" s="133"/>
      <c r="G68" s="134">
        <v>0</v>
      </c>
      <c r="H68" s="135">
        <v>0</v>
      </c>
      <c r="I68" s="4"/>
      <c r="J68" s="424"/>
      <c r="K68" s="413"/>
      <c r="L68" s="415"/>
      <c r="M68" s="413"/>
      <c r="N68" s="427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424"/>
      <c r="K69" s="413"/>
      <c r="L69" s="415"/>
      <c r="M69" s="413"/>
      <c r="N69" s="427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424"/>
      <c r="K70" s="413"/>
      <c r="L70" s="415"/>
      <c r="M70" s="413"/>
      <c r="N70" s="427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424"/>
      <c r="K71" s="413"/>
      <c r="L71" s="415"/>
      <c r="M71" s="413"/>
      <c r="N71" s="427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424"/>
      <c r="K72" s="413"/>
      <c r="L72" s="415"/>
      <c r="M72" s="413"/>
      <c r="N72" s="427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424"/>
      <c r="K73" s="413"/>
      <c r="L73" s="415"/>
      <c r="M73" s="413"/>
      <c r="N73" s="427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424"/>
      <c r="K74" s="413"/>
      <c r="L74" s="415"/>
      <c r="M74" s="413"/>
      <c r="N74" s="427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424"/>
      <c r="K75" s="413"/>
      <c r="L75" s="415"/>
      <c r="M75" s="413"/>
      <c r="N75" s="427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424"/>
      <c r="K76" s="413"/>
      <c r="L76" s="415"/>
      <c r="M76" s="413"/>
      <c r="N76" s="427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378" t="s">
        <v>91</v>
      </c>
      <c r="H77" s="145">
        <v>379935.31</v>
      </c>
      <c r="I77" s="4"/>
      <c r="J77" s="424"/>
      <c r="K77" s="413"/>
      <c r="L77" s="415"/>
      <c r="M77" s="413"/>
      <c r="N77" s="427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378" t="s">
        <v>92</v>
      </c>
      <c r="H78" s="145">
        <v>68388.36</v>
      </c>
      <c r="I78" s="4"/>
      <c r="J78" s="424"/>
      <c r="K78" s="413"/>
      <c r="L78" s="415"/>
      <c r="M78" s="413"/>
      <c r="N78" s="427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19" t="s">
        <v>93</v>
      </c>
      <c r="G79" s="709"/>
      <c r="H79" s="145">
        <v>448323.67</v>
      </c>
      <c r="I79" s="4"/>
      <c r="J79" s="424"/>
      <c r="K79" s="413"/>
      <c r="L79" s="415"/>
      <c r="M79" s="413"/>
      <c r="N79" s="427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424"/>
      <c r="K80" s="413"/>
      <c r="L80" s="415"/>
      <c r="M80" s="413"/>
      <c r="N80" s="427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549</v>
      </c>
      <c r="F81" s="37"/>
      <c r="G81" s="37"/>
      <c r="H81" s="147">
        <v>1006345.68</v>
      </c>
      <c r="I81" s="4"/>
      <c r="J81" s="424"/>
      <c r="K81" s="413"/>
      <c r="L81" s="413"/>
      <c r="M81" s="413"/>
      <c r="N81" s="427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1" t="s">
        <v>550</v>
      </c>
      <c r="F82" s="37"/>
      <c r="G82" s="37"/>
      <c r="H82" s="91">
        <f>H44-H81</f>
        <v>0</v>
      </c>
      <c r="I82" s="4"/>
      <c r="J82" s="424"/>
      <c r="K82" s="413"/>
      <c r="L82" s="413"/>
      <c r="M82" s="413"/>
      <c r="N82" s="427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0</v>
      </c>
      <c r="I83" s="151"/>
      <c r="J83" s="424"/>
      <c r="K83" s="413"/>
      <c r="L83" s="413">
        <f>K83*1.2</f>
        <v>0</v>
      </c>
      <c r="M83" s="413"/>
      <c r="N83" s="428"/>
      <c r="O83" s="53">
        <f>F35-K84</f>
        <v>8576689.1099999994</v>
      </c>
      <c r="P83" s="1"/>
      <c r="Q83" s="1"/>
      <c r="R83" s="1"/>
    </row>
    <row r="84" spans="1:18" ht="12.75" customHeight="1" thickBot="1">
      <c r="A84" s="1"/>
      <c r="B84" s="1"/>
      <c r="C84" s="1"/>
      <c r="D84" s="1"/>
      <c r="E84" s="1"/>
      <c r="F84" s="37"/>
      <c r="G84" s="37"/>
      <c r="H84" s="146"/>
      <c r="I84" s="151"/>
      <c r="J84" s="429"/>
      <c r="K84" s="430"/>
      <c r="L84" s="430"/>
      <c r="M84" s="431"/>
      <c r="N84" s="432"/>
      <c r="O84" s="1"/>
      <c r="P84" s="1"/>
      <c r="Q84" s="1"/>
      <c r="R84" s="1"/>
    </row>
    <row r="85" spans="1:18" ht="12.75" customHeight="1" thickBot="1">
      <c r="A85" s="1"/>
      <c r="B85" s="1"/>
      <c r="C85" s="1"/>
      <c r="D85" s="1"/>
      <c r="E85" s="1"/>
      <c r="F85" s="37"/>
      <c r="G85" s="37"/>
      <c r="H85" s="146"/>
      <c r="I85" s="151"/>
      <c r="J85" s="433"/>
      <c r="K85" s="434">
        <f>SUM(K33:K83)</f>
        <v>8576689.1099999994</v>
      </c>
      <c r="L85" s="434">
        <f>SUM(L33:L84)</f>
        <v>10292026.931999998</v>
      </c>
      <c r="M85" s="434"/>
      <c r="N85" s="435"/>
      <c r="O85" s="1"/>
      <c r="P85" s="1"/>
      <c r="Q85" s="1"/>
      <c r="R85" s="1"/>
    </row>
    <row r="86" spans="1:18" ht="25.5" customHeight="1">
      <c r="A86" s="377" t="s">
        <v>7</v>
      </c>
      <c r="B86" s="377"/>
      <c r="C86" s="714" t="s">
        <v>98</v>
      </c>
      <c r="D86" s="709"/>
      <c r="E86" s="709"/>
      <c r="F86" s="716"/>
      <c r="G86" s="717"/>
      <c r="H86" s="158" t="s">
        <v>99</v>
      </c>
      <c r="I86" s="159"/>
      <c r="J86" s="155" t="s">
        <v>97</v>
      </c>
      <c r="K86" s="155"/>
      <c r="L86" s="436">
        <f>L31-L85</f>
        <v>1384556.7580000013</v>
      </c>
      <c r="M86" s="4"/>
      <c r="N86" s="4"/>
      <c r="O86" s="158"/>
      <c r="P86" s="412"/>
      <c r="Q86" s="158"/>
      <c r="R86" s="158"/>
    </row>
    <row r="87" spans="1:18" ht="9.75" customHeight="1">
      <c r="A87" s="158"/>
      <c r="B87" s="158"/>
      <c r="C87" s="710" t="s">
        <v>100</v>
      </c>
      <c r="D87" s="709"/>
      <c r="E87" s="709"/>
      <c r="F87" s="711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13"/>
      <c r="E88" s="709"/>
      <c r="F88" s="158"/>
      <c r="G88" s="158"/>
      <c r="H88" s="158"/>
      <c r="I88" s="159"/>
      <c r="J88" s="160"/>
      <c r="K88" s="161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0"/>
      <c r="K89" s="166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62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14"/>
      <c r="D95" s="709"/>
      <c r="E95" s="709"/>
      <c r="F95" s="715"/>
      <c r="G95" s="709"/>
      <c r="H95" s="158"/>
      <c r="I95" s="158"/>
      <c r="J95" s="161"/>
      <c r="K95" s="161"/>
      <c r="L95" s="162"/>
      <c r="M95" s="161"/>
      <c r="N95" s="158"/>
      <c r="O95" s="158"/>
      <c r="P95" s="158"/>
      <c r="Q95" s="158"/>
      <c r="R95" s="158"/>
    </row>
    <row r="96" spans="1:18" ht="30" customHeight="1">
      <c r="A96" s="377" t="s">
        <v>10</v>
      </c>
      <c r="B96" s="376"/>
      <c r="C96" s="714" t="s">
        <v>104</v>
      </c>
      <c r="D96" s="709"/>
      <c r="E96" s="709"/>
      <c r="F96" s="716"/>
      <c r="G96" s="717"/>
      <c r="H96" s="158" t="s">
        <v>105</v>
      </c>
      <c r="I96" s="158"/>
      <c r="J96" s="161"/>
      <c r="K96" s="161"/>
      <c r="L96" s="161"/>
      <c r="M96" s="161"/>
      <c r="N96" s="158"/>
      <c r="O96" s="158"/>
      <c r="P96" s="412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11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412">
        <f>'[1]изм. 2 к ДС1'!$AD$96</f>
        <v>6841666.9560000002</v>
      </c>
      <c r="Q97" s="158"/>
      <c r="R97" s="158"/>
    </row>
    <row r="98" spans="1:18" ht="12.75" customHeight="1">
      <c r="A98" s="158"/>
      <c r="B98" s="158"/>
      <c r="C98" s="158"/>
      <c r="D98" s="713" t="s">
        <v>106</v>
      </c>
      <c r="E98" s="709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412">
        <f>'[1]изм. 2 нов. ДС3'!$I$25</f>
        <v>1285430.196</v>
      </c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412">
        <f>'[1]изм. 2 нов. ДС4'!$I$34</f>
        <v>3549486.5352800004</v>
      </c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1"/>
      <c r="K100" s="161"/>
      <c r="L100" s="161"/>
      <c r="M100" s="161"/>
      <c r="N100" s="158"/>
      <c r="O100" s="9"/>
      <c r="P100" s="9"/>
      <c r="Q100" s="9"/>
      <c r="R100" s="9"/>
    </row>
    <row r="101" spans="1:18">
      <c r="J101" s="162"/>
      <c r="K101" s="162"/>
      <c r="L101" s="162"/>
      <c r="M101" s="162"/>
      <c r="N101" s="9"/>
      <c r="P101" s="359">
        <f>SUM(P96:P100)</f>
        <v>11676583.687280001</v>
      </c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BP100"/>
  <sheetViews>
    <sheetView showGridLines="0" topLeftCell="A28" zoomScale="80" zoomScaleNormal="80" workbookViewId="0">
      <selection activeCell="Z56" sqref="Z56"/>
    </sheetView>
  </sheetViews>
  <sheetFormatPr defaultColWidth="14.42578125" defaultRowHeight="15" customHeight="1"/>
  <cols>
    <col min="1" max="1" width="1.140625" customWidth="1"/>
    <col min="2" max="2" width="14" customWidth="1"/>
    <col min="3" max="4" width="0.85546875" customWidth="1"/>
    <col min="5" max="5" width="14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4.42578125" customWidth="1"/>
    <col min="25" max="25" width="2.42578125" customWidth="1"/>
    <col min="26" max="26" width="4.7109375" customWidth="1"/>
    <col min="27" max="28" width="1.42578125" customWidth="1"/>
    <col min="29" max="29" width="11.5703125" customWidth="1"/>
    <col min="30" max="30" width="12.5703125" customWidth="1"/>
    <col min="31" max="31" width="12.85546875" customWidth="1"/>
    <col min="32" max="32" width="12.28515625" customWidth="1"/>
    <col min="33" max="33" width="8.7109375" customWidth="1"/>
    <col min="34" max="34" width="6.42578125" customWidth="1"/>
    <col min="35" max="35" width="6.85546875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16" t="s">
        <v>3</v>
      </c>
      <c r="AE4" s="779"/>
      <c r="AF4" s="779"/>
      <c r="AG4" s="779"/>
      <c r="AH4" s="779"/>
      <c r="AI4" s="780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58" t="s">
        <v>109</v>
      </c>
      <c r="Z5" s="709"/>
      <c r="AA5" s="709"/>
      <c r="AB5" s="709"/>
      <c r="AC5" s="709"/>
      <c r="AD5" s="767" t="s">
        <v>110</v>
      </c>
      <c r="AE5" s="725"/>
      <c r="AF5" s="725"/>
      <c r="AG5" s="725"/>
      <c r="AH5" s="725"/>
      <c r="AI5" s="766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53"/>
      <c r="AE6" s="712"/>
      <c r="AF6" s="712"/>
      <c r="AG6" s="712"/>
      <c r="AH6" s="712"/>
      <c r="AI6" s="754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81"/>
      <c r="F7" s="717"/>
      <c r="G7" s="717"/>
      <c r="H7" s="717"/>
      <c r="I7" s="717"/>
      <c r="J7" s="717"/>
      <c r="K7" s="717"/>
      <c r="L7" s="717"/>
      <c r="M7" s="717"/>
      <c r="N7" s="717"/>
      <c r="O7" s="717"/>
      <c r="P7" s="717"/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171"/>
      <c r="AC7" s="172" t="s">
        <v>111</v>
      </c>
      <c r="AD7" s="755"/>
      <c r="AE7" s="717"/>
      <c r="AF7" s="717"/>
      <c r="AG7" s="717"/>
      <c r="AH7" s="717"/>
      <c r="AI7" s="756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19" t="s">
        <v>112</v>
      </c>
      <c r="AE8" s="712"/>
      <c r="AF8" s="712"/>
      <c r="AG8" s="712"/>
      <c r="AH8" s="712"/>
      <c r="AI8" s="754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50" t="s">
        <v>113</v>
      </c>
      <c r="F9" s="751"/>
      <c r="G9" s="751"/>
      <c r="H9" s="751"/>
      <c r="I9" s="751"/>
      <c r="J9" s="751"/>
      <c r="K9" s="751"/>
      <c r="L9" s="751"/>
      <c r="M9" s="751"/>
      <c r="N9" s="751"/>
      <c r="O9" s="751"/>
      <c r="P9" s="751"/>
      <c r="Q9" s="751"/>
      <c r="R9" s="751"/>
      <c r="S9" s="751"/>
      <c r="T9" s="751"/>
      <c r="U9" s="751"/>
      <c r="V9" s="751"/>
      <c r="W9" s="751"/>
      <c r="X9" s="751"/>
      <c r="Y9" s="751"/>
      <c r="Z9" s="751"/>
      <c r="AA9" s="786"/>
      <c r="AB9" s="171"/>
      <c r="AC9" s="172" t="s">
        <v>111</v>
      </c>
      <c r="AD9" s="755"/>
      <c r="AE9" s="717"/>
      <c r="AF9" s="717"/>
      <c r="AG9" s="717"/>
      <c r="AH9" s="717"/>
      <c r="AI9" s="756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19" t="s">
        <v>115</v>
      </c>
      <c r="AE10" s="712"/>
      <c r="AF10" s="712"/>
      <c r="AG10" s="712"/>
      <c r="AH10" s="712"/>
      <c r="AI10" s="754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50" t="s">
        <v>116</v>
      </c>
      <c r="F11" s="751"/>
      <c r="G11" s="751"/>
      <c r="H11" s="751"/>
      <c r="I11" s="751"/>
      <c r="J11" s="751"/>
      <c r="K11" s="751"/>
      <c r="L11" s="751"/>
      <c r="M11" s="751"/>
      <c r="N11" s="751"/>
      <c r="O11" s="751"/>
      <c r="P11" s="751"/>
      <c r="Q11" s="751"/>
      <c r="R11" s="751"/>
      <c r="S11" s="751"/>
      <c r="T11" s="751"/>
      <c r="U11" s="751"/>
      <c r="V11" s="751"/>
      <c r="W11" s="751"/>
      <c r="X11" s="751"/>
      <c r="Y11" s="751"/>
      <c r="Z11" s="751"/>
      <c r="AA11" s="786"/>
      <c r="AB11" s="171"/>
      <c r="AC11" s="172" t="s">
        <v>111</v>
      </c>
      <c r="AD11" s="755"/>
      <c r="AE11" s="717"/>
      <c r="AF11" s="717"/>
      <c r="AG11" s="717"/>
      <c r="AH11" s="717"/>
      <c r="AI11" s="756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53"/>
      <c r="AE12" s="712"/>
      <c r="AF12" s="712"/>
      <c r="AG12" s="712"/>
      <c r="AH12" s="712"/>
      <c r="AI12" s="754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82" t="s">
        <v>118</v>
      </c>
      <c r="F13" s="751"/>
      <c r="G13" s="751"/>
      <c r="H13" s="751"/>
      <c r="I13" s="751"/>
      <c r="J13" s="751"/>
      <c r="K13" s="751"/>
      <c r="L13" s="751"/>
      <c r="M13" s="751"/>
      <c r="N13" s="751"/>
      <c r="O13" s="751"/>
      <c r="P13" s="751"/>
      <c r="Q13" s="751"/>
      <c r="R13" s="751"/>
      <c r="S13" s="751"/>
      <c r="T13" s="751"/>
      <c r="U13" s="751"/>
      <c r="V13" s="751"/>
      <c r="W13" s="751"/>
      <c r="X13" s="751"/>
      <c r="Y13" s="751"/>
      <c r="Z13" s="751"/>
      <c r="AA13" s="751"/>
      <c r="AB13" s="751"/>
      <c r="AC13" s="786"/>
      <c r="AD13" s="755"/>
      <c r="AE13" s="717"/>
      <c r="AF13" s="717"/>
      <c r="AG13" s="717"/>
      <c r="AH13" s="717"/>
      <c r="AI13" s="756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53"/>
      <c r="AE14" s="712"/>
      <c r="AF14" s="712"/>
      <c r="AG14" s="712"/>
      <c r="AH14" s="712"/>
      <c r="AI14" s="754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50" t="s">
        <v>121</v>
      </c>
      <c r="D15" s="751"/>
      <c r="E15" s="751"/>
      <c r="F15" s="751"/>
      <c r="G15" s="751"/>
      <c r="H15" s="751"/>
      <c r="I15" s="751"/>
      <c r="J15" s="751"/>
      <c r="K15" s="751"/>
      <c r="L15" s="751"/>
      <c r="M15" s="751"/>
      <c r="N15" s="751"/>
      <c r="O15" s="751"/>
      <c r="P15" s="751"/>
      <c r="Q15" s="751"/>
      <c r="R15" s="751"/>
      <c r="S15" s="751"/>
      <c r="T15" s="751"/>
      <c r="U15" s="751"/>
      <c r="V15" s="751"/>
      <c r="W15" s="751"/>
      <c r="X15" s="751"/>
      <c r="Y15" s="751"/>
      <c r="Z15" s="751"/>
      <c r="AA15" s="751"/>
      <c r="AB15" s="751"/>
      <c r="AC15" s="786"/>
      <c r="AD15" s="755"/>
      <c r="AE15" s="717"/>
      <c r="AF15" s="717"/>
      <c r="AG15" s="717"/>
      <c r="AH15" s="717"/>
      <c r="AI15" s="756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64" t="s">
        <v>123</v>
      </c>
      <c r="X16" s="712"/>
      <c r="Y16" s="712"/>
      <c r="Z16" s="712"/>
      <c r="AA16" s="712"/>
      <c r="AB16" s="712"/>
      <c r="AC16" s="712"/>
      <c r="AD16" s="771"/>
      <c r="AE16" s="712"/>
      <c r="AF16" s="712"/>
      <c r="AG16" s="712"/>
      <c r="AH16" s="712"/>
      <c r="AI16" s="754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09"/>
      <c r="X17" s="709"/>
      <c r="Y17" s="709"/>
      <c r="Z17" s="709"/>
      <c r="AA17" s="709"/>
      <c r="AB17" s="709"/>
      <c r="AC17" s="709"/>
      <c r="AD17" s="755"/>
      <c r="AE17" s="717"/>
      <c r="AF17" s="717"/>
      <c r="AG17" s="717"/>
      <c r="AH17" s="717"/>
      <c r="AI17" s="756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58" t="s">
        <v>124</v>
      </c>
      <c r="U18" s="709"/>
      <c r="V18" s="709"/>
      <c r="W18" s="709"/>
      <c r="X18" s="709"/>
      <c r="Y18" s="709"/>
      <c r="Z18" s="709"/>
      <c r="AA18" s="709"/>
      <c r="AB18" s="731"/>
      <c r="AC18" s="180" t="s">
        <v>125</v>
      </c>
      <c r="AD18" s="765" t="s">
        <v>126</v>
      </c>
      <c r="AE18" s="725"/>
      <c r="AF18" s="725"/>
      <c r="AG18" s="725"/>
      <c r="AH18" s="725"/>
      <c r="AI18" s="766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67" t="s">
        <v>128</v>
      </c>
      <c r="AE19" s="726"/>
      <c r="AF19" s="181" t="s">
        <v>129</v>
      </c>
      <c r="AG19" s="812" t="s">
        <v>130</v>
      </c>
      <c r="AH19" s="725"/>
      <c r="AI19" s="766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58" t="s">
        <v>24</v>
      </c>
      <c r="T20" s="709"/>
      <c r="U20" s="709"/>
      <c r="V20" s="709"/>
      <c r="W20" s="709"/>
      <c r="X20" s="709"/>
      <c r="Y20" s="709"/>
      <c r="Z20" s="709"/>
      <c r="AA20" s="709"/>
      <c r="AB20" s="731"/>
      <c r="AC20" s="180" t="s">
        <v>125</v>
      </c>
      <c r="AD20" s="823" t="s">
        <v>415</v>
      </c>
      <c r="AE20" s="821"/>
      <c r="AF20" s="821"/>
      <c r="AG20" s="821"/>
      <c r="AH20" s="821"/>
      <c r="AI20" s="82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17" t="s">
        <v>166</v>
      </c>
      <c r="AE21" s="818"/>
      <c r="AF21" s="291" t="s">
        <v>411</v>
      </c>
      <c r="AG21" s="820" t="s">
        <v>134</v>
      </c>
      <c r="AH21" s="821"/>
      <c r="AI21" s="82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58" t="s">
        <v>26</v>
      </c>
      <c r="AA22" s="709"/>
      <c r="AB22" s="709"/>
      <c r="AC22" s="709"/>
      <c r="AD22" s="775"/>
      <c r="AE22" s="736"/>
      <c r="AF22" s="736"/>
      <c r="AG22" s="736"/>
      <c r="AH22" s="736"/>
      <c r="AI22" s="776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11" t="s">
        <v>135</v>
      </c>
      <c r="T24" s="712"/>
      <c r="U24" s="728"/>
      <c r="V24" s="757" t="s">
        <v>136</v>
      </c>
      <c r="W24" s="712"/>
      <c r="X24" s="712"/>
      <c r="Y24" s="712"/>
      <c r="Z24" s="728"/>
      <c r="AA24" s="170"/>
      <c r="AB24" s="762" t="s">
        <v>29</v>
      </c>
      <c r="AC24" s="725"/>
      <c r="AD24" s="726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44"/>
      <c r="T25" s="717"/>
      <c r="U25" s="734"/>
      <c r="V25" s="744"/>
      <c r="W25" s="717"/>
      <c r="X25" s="717"/>
      <c r="Y25" s="717"/>
      <c r="Z25" s="734"/>
      <c r="AA25" s="170"/>
      <c r="AB25" s="762" t="s">
        <v>30</v>
      </c>
      <c r="AC25" s="726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13" t="s">
        <v>167</v>
      </c>
      <c r="M26" s="709"/>
      <c r="N26" s="709"/>
      <c r="O26" s="709"/>
      <c r="P26" s="709"/>
      <c r="Q26" s="709"/>
      <c r="R26" s="709"/>
      <c r="S26" s="812" t="s">
        <v>62</v>
      </c>
      <c r="T26" s="725"/>
      <c r="U26" s="726"/>
      <c r="V26" s="812" t="s">
        <v>204</v>
      </c>
      <c r="W26" s="725"/>
      <c r="X26" s="725"/>
      <c r="Y26" s="725"/>
      <c r="Z26" s="726"/>
      <c r="AA26" s="171"/>
      <c r="AB26" s="820" t="s">
        <v>413</v>
      </c>
      <c r="AC26" s="818"/>
      <c r="AD26" s="181" t="s">
        <v>204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46" t="s">
        <v>140</v>
      </c>
      <c r="K27" s="709"/>
      <c r="L27" s="709"/>
      <c r="M27" s="709"/>
      <c r="N27" s="709"/>
      <c r="O27" s="709"/>
      <c r="P27" s="709"/>
      <c r="Q27" s="709"/>
      <c r="R27" s="709"/>
      <c r="S27" s="709"/>
      <c r="T27" s="709"/>
      <c r="U27" s="709"/>
      <c r="V27" s="709"/>
      <c r="W27" s="709"/>
      <c r="X27" s="709"/>
      <c r="Y27" s="709"/>
      <c r="Z27" s="709"/>
      <c r="AA27" s="709"/>
      <c r="AB27" s="709"/>
      <c r="AC27" s="709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47">
        <v>4903550.4000000004</v>
      </c>
      <c r="P29" s="717"/>
      <c r="Q29" s="717"/>
      <c r="R29" s="717"/>
      <c r="S29" s="717"/>
      <c r="T29" s="717"/>
      <c r="U29" s="717"/>
      <c r="V29" s="717"/>
      <c r="W29" s="717"/>
      <c r="X29" s="717"/>
      <c r="Y29" s="717"/>
      <c r="Z29" s="717"/>
      <c r="AA29" s="717"/>
      <c r="AB29" s="717"/>
      <c r="AC29" s="717"/>
      <c r="AD29" s="717"/>
      <c r="AE29" s="717"/>
      <c r="AF29" s="717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02" t="s">
        <v>34</v>
      </c>
      <c r="B31" s="725"/>
      <c r="C31" s="725"/>
      <c r="D31" s="725"/>
      <c r="E31" s="726"/>
      <c r="F31" s="814" t="s">
        <v>143</v>
      </c>
      <c r="G31" s="712"/>
      <c r="H31" s="712"/>
      <c r="I31" s="712"/>
      <c r="J31" s="712"/>
      <c r="K31" s="712"/>
      <c r="L31" s="712"/>
      <c r="M31" s="712"/>
      <c r="N31" s="728"/>
      <c r="O31" s="815" t="s">
        <v>170</v>
      </c>
      <c r="P31" s="712"/>
      <c r="Q31" s="815" t="s">
        <v>144</v>
      </c>
      <c r="R31" s="712"/>
      <c r="S31" s="712"/>
      <c r="T31" s="728"/>
      <c r="U31" s="814" t="s">
        <v>171</v>
      </c>
      <c r="V31" s="712"/>
      <c r="W31" s="712"/>
      <c r="X31" s="728"/>
      <c r="Y31" s="801" t="s">
        <v>172</v>
      </c>
      <c r="Z31" s="725"/>
      <c r="AA31" s="725"/>
      <c r="AB31" s="725"/>
      <c r="AC31" s="726"/>
      <c r="AD31" s="801" t="s">
        <v>173</v>
      </c>
      <c r="AE31" s="726"/>
      <c r="AF31" s="815" t="s">
        <v>174</v>
      </c>
      <c r="AG31" s="712"/>
      <c r="AH31" s="712"/>
      <c r="AI31" s="728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801" t="s">
        <v>148</v>
      </c>
      <c r="B32" s="726"/>
      <c r="C32" s="801" t="s">
        <v>149</v>
      </c>
      <c r="D32" s="725"/>
      <c r="E32" s="726"/>
      <c r="F32" s="744"/>
      <c r="G32" s="717"/>
      <c r="H32" s="717"/>
      <c r="I32" s="717"/>
      <c r="J32" s="717"/>
      <c r="K32" s="717"/>
      <c r="L32" s="717"/>
      <c r="M32" s="717"/>
      <c r="N32" s="734"/>
      <c r="O32" s="744"/>
      <c r="P32" s="717"/>
      <c r="Q32" s="744"/>
      <c r="R32" s="717"/>
      <c r="S32" s="717"/>
      <c r="T32" s="734"/>
      <c r="U32" s="744"/>
      <c r="V32" s="717"/>
      <c r="W32" s="717"/>
      <c r="X32" s="734"/>
      <c r="Y32" s="801" t="s">
        <v>175</v>
      </c>
      <c r="Z32" s="725"/>
      <c r="AA32" s="725"/>
      <c r="AB32" s="726"/>
      <c r="AC32" s="203" t="s">
        <v>176</v>
      </c>
      <c r="AD32" s="203" t="s">
        <v>175</v>
      </c>
      <c r="AE32" s="203" t="s">
        <v>176</v>
      </c>
      <c r="AF32" s="744"/>
      <c r="AG32" s="717"/>
      <c r="AH32" s="717"/>
      <c r="AI32" s="734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02">
        <v>1</v>
      </c>
      <c r="B33" s="726"/>
      <c r="C33" s="802">
        <v>2</v>
      </c>
      <c r="D33" s="725"/>
      <c r="E33" s="726"/>
      <c r="F33" s="802">
        <v>3</v>
      </c>
      <c r="G33" s="725"/>
      <c r="H33" s="725"/>
      <c r="I33" s="725"/>
      <c r="J33" s="725"/>
      <c r="K33" s="725"/>
      <c r="L33" s="725"/>
      <c r="M33" s="725"/>
      <c r="N33" s="726"/>
      <c r="O33" s="802">
        <v>4</v>
      </c>
      <c r="P33" s="725"/>
      <c r="Q33" s="802">
        <v>5</v>
      </c>
      <c r="R33" s="725"/>
      <c r="S33" s="725"/>
      <c r="T33" s="726"/>
      <c r="U33" s="802">
        <v>6</v>
      </c>
      <c r="V33" s="725"/>
      <c r="W33" s="725"/>
      <c r="X33" s="726"/>
      <c r="Y33" s="802">
        <v>7</v>
      </c>
      <c r="Z33" s="725"/>
      <c r="AA33" s="725"/>
      <c r="AB33" s="726"/>
      <c r="AC33" s="204">
        <v>8</v>
      </c>
      <c r="AD33" s="204">
        <v>9</v>
      </c>
      <c r="AE33" s="204">
        <v>10</v>
      </c>
      <c r="AF33" s="802">
        <v>11</v>
      </c>
      <c r="AG33" s="725"/>
      <c r="AH33" s="725"/>
      <c r="AI33" s="72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15" customHeight="1">
      <c r="A34" s="749">
        <v>1</v>
      </c>
      <c r="B34" s="726"/>
      <c r="C34" s="749">
        <v>2</v>
      </c>
      <c r="D34" s="725"/>
      <c r="E34" s="726"/>
      <c r="F34" s="826" t="s">
        <v>287</v>
      </c>
      <c r="G34" s="725"/>
      <c r="H34" s="725"/>
      <c r="I34" s="725"/>
      <c r="J34" s="725"/>
      <c r="K34" s="725"/>
      <c r="L34" s="725"/>
      <c r="M34" s="725"/>
      <c r="N34" s="726"/>
      <c r="O34" s="191"/>
      <c r="P34" s="205"/>
      <c r="Q34" s="749" t="s">
        <v>153</v>
      </c>
      <c r="R34" s="725"/>
      <c r="S34" s="725"/>
      <c r="T34" s="726"/>
      <c r="U34" s="788">
        <v>2</v>
      </c>
      <c r="V34" s="725"/>
      <c r="W34" s="725"/>
      <c r="X34" s="726"/>
      <c r="Y34" s="788">
        <v>5000</v>
      </c>
      <c r="Z34" s="725"/>
      <c r="AA34" s="725"/>
      <c r="AB34" s="800"/>
      <c r="AC34" s="207">
        <f t="shared" ref="AC34:AC44" si="0">U34*Y34</f>
        <v>10000</v>
      </c>
      <c r="AD34" s="207">
        <v>0</v>
      </c>
      <c r="AE34" s="207">
        <f t="shared" ref="AE34:AE44" si="1">U34*AD34</f>
        <v>0</v>
      </c>
      <c r="AF34" s="788">
        <f t="shared" ref="AF34:AF44" si="2">AC34+AE34</f>
        <v>10000</v>
      </c>
      <c r="AG34" s="725"/>
      <c r="AH34" s="725"/>
      <c r="AI34" s="72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</row>
    <row r="35" spans="1:68" ht="36.75" customHeight="1">
      <c r="A35" s="795" t="s">
        <v>59</v>
      </c>
      <c r="B35" s="726"/>
      <c r="C35" s="795" t="s">
        <v>62</v>
      </c>
      <c r="D35" s="725"/>
      <c r="E35" s="726"/>
      <c r="F35" s="793" t="s">
        <v>401</v>
      </c>
      <c r="G35" s="725"/>
      <c r="H35" s="725"/>
      <c r="I35" s="725"/>
      <c r="J35" s="725"/>
      <c r="K35" s="725"/>
      <c r="L35" s="725"/>
      <c r="M35" s="725"/>
      <c r="N35" s="726"/>
      <c r="O35" s="795"/>
      <c r="P35" s="726"/>
      <c r="Q35" s="749" t="s">
        <v>153</v>
      </c>
      <c r="R35" s="725"/>
      <c r="S35" s="725"/>
      <c r="T35" s="726"/>
      <c r="U35" s="788">
        <v>2</v>
      </c>
      <c r="V35" s="725"/>
      <c r="W35" s="725"/>
      <c r="X35" s="726"/>
      <c r="Y35" s="788">
        <v>29500</v>
      </c>
      <c r="Z35" s="725"/>
      <c r="AA35" s="725"/>
      <c r="AB35" s="800"/>
      <c r="AC35" s="207">
        <f t="shared" si="0"/>
        <v>59000</v>
      </c>
      <c r="AD35" s="207">
        <v>0</v>
      </c>
      <c r="AE35" s="207">
        <f t="shared" si="1"/>
        <v>0</v>
      </c>
      <c r="AF35" s="788">
        <f t="shared" si="2"/>
        <v>59000</v>
      </c>
      <c r="AG35" s="725"/>
      <c r="AH35" s="725"/>
      <c r="AI35" s="726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29.25" customHeight="1">
      <c r="A36" s="795" t="s">
        <v>60</v>
      </c>
      <c r="B36" s="726"/>
      <c r="C36" s="795" t="s">
        <v>65</v>
      </c>
      <c r="D36" s="725"/>
      <c r="E36" s="726"/>
      <c r="F36" s="793" t="s">
        <v>288</v>
      </c>
      <c r="G36" s="725"/>
      <c r="H36" s="725"/>
      <c r="I36" s="725"/>
      <c r="J36" s="725"/>
      <c r="K36" s="725"/>
      <c r="L36" s="725"/>
      <c r="M36" s="725"/>
      <c r="N36" s="726"/>
      <c r="O36" s="795"/>
      <c r="P36" s="726"/>
      <c r="Q36" s="749" t="s">
        <v>153</v>
      </c>
      <c r="R36" s="725"/>
      <c r="S36" s="725"/>
      <c r="T36" s="726"/>
      <c r="U36" s="788">
        <v>3</v>
      </c>
      <c r="V36" s="725"/>
      <c r="W36" s="725"/>
      <c r="X36" s="726"/>
      <c r="Y36" s="788">
        <v>14400</v>
      </c>
      <c r="Z36" s="725"/>
      <c r="AA36" s="725"/>
      <c r="AB36" s="800"/>
      <c r="AC36" s="207">
        <f t="shared" si="0"/>
        <v>43200</v>
      </c>
      <c r="AD36" s="207">
        <v>21600</v>
      </c>
      <c r="AE36" s="207">
        <f t="shared" si="1"/>
        <v>64800</v>
      </c>
      <c r="AF36" s="788">
        <f t="shared" si="2"/>
        <v>108000</v>
      </c>
      <c r="AG36" s="725"/>
      <c r="AH36" s="725"/>
      <c r="AI36" s="726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</row>
    <row r="37" spans="1:68" ht="29.25" customHeight="1">
      <c r="A37" s="795" t="s">
        <v>62</v>
      </c>
      <c r="B37" s="726"/>
      <c r="C37" s="795" t="s">
        <v>193</v>
      </c>
      <c r="D37" s="725"/>
      <c r="E37" s="726"/>
      <c r="F37" s="793" t="s">
        <v>289</v>
      </c>
      <c r="G37" s="725"/>
      <c r="H37" s="725"/>
      <c r="I37" s="725"/>
      <c r="J37" s="725"/>
      <c r="K37" s="725"/>
      <c r="L37" s="725"/>
      <c r="M37" s="725"/>
      <c r="N37" s="726"/>
      <c r="O37" s="749"/>
      <c r="P37" s="726"/>
      <c r="Q37" s="749" t="s">
        <v>402</v>
      </c>
      <c r="R37" s="725"/>
      <c r="S37" s="725"/>
      <c r="T37" s="726"/>
      <c r="U37" s="788">
        <v>41.91</v>
      </c>
      <c r="V37" s="725"/>
      <c r="W37" s="725"/>
      <c r="X37" s="726"/>
      <c r="Y37" s="788">
        <v>2100</v>
      </c>
      <c r="Z37" s="725"/>
      <c r="AA37" s="725"/>
      <c r="AB37" s="800"/>
      <c r="AC37" s="207">
        <f t="shared" si="0"/>
        <v>88011</v>
      </c>
      <c r="AD37" s="207">
        <v>3150</v>
      </c>
      <c r="AE37" s="207">
        <f t="shared" si="1"/>
        <v>132016.5</v>
      </c>
      <c r="AF37" s="788">
        <f t="shared" si="2"/>
        <v>220027.5</v>
      </c>
      <c r="AG37" s="725"/>
      <c r="AH37" s="725"/>
      <c r="AI37" s="726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</row>
    <row r="38" spans="1:68" ht="29.25" customHeight="1">
      <c r="A38" s="795" t="s">
        <v>65</v>
      </c>
      <c r="B38" s="726"/>
      <c r="C38" s="795" t="s">
        <v>196</v>
      </c>
      <c r="D38" s="725"/>
      <c r="E38" s="726"/>
      <c r="F38" s="793" t="s">
        <v>290</v>
      </c>
      <c r="G38" s="725"/>
      <c r="H38" s="725"/>
      <c r="I38" s="725"/>
      <c r="J38" s="725"/>
      <c r="K38" s="725"/>
      <c r="L38" s="725"/>
      <c r="M38" s="725"/>
      <c r="N38" s="726"/>
      <c r="O38" s="208"/>
      <c r="P38" s="209"/>
      <c r="Q38" s="749" t="s">
        <v>402</v>
      </c>
      <c r="R38" s="725"/>
      <c r="S38" s="725"/>
      <c r="T38" s="726"/>
      <c r="U38" s="788">
        <v>130</v>
      </c>
      <c r="V38" s="725"/>
      <c r="W38" s="725"/>
      <c r="X38" s="726"/>
      <c r="Y38" s="788">
        <v>1900</v>
      </c>
      <c r="Z38" s="725"/>
      <c r="AA38" s="725"/>
      <c r="AB38" s="800"/>
      <c r="AC38" s="207">
        <f t="shared" si="0"/>
        <v>247000</v>
      </c>
      <c r="AD38" s="207">
        <v>2850</v>
      </c>
      <c r="AE38" s="207">
        <f t="shared" si="1"/>
        <v>370500</v>
      </c>
      <c r="AF38" s="788">
        <f t="shared" si="2"/>
        <v>617500</v>
      </c>
      <c r="AG38" s="725"/>
      <c r="AH38" s="725"/>
      <c r="AI38" s="726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</row>
    <row r="39" spans="1:68" ht="29.25" customHeight="1">
      <c r="A39" s="795" t="s">
        <v>193</v>
      </c>
      <c r="B39" s="726"/>
      <c r="C39" s="825" t="s">
        <v>224</v>
      </c>
      <c r="D39" s="821"/>
      <c r="E39" s="818"/>
      <c r="F39" s="793" t="s">
        <v>291</v>
      </c>
      <c r="G39" s="725"/>
      <c r="H39" s="725"/>
      <c r="I39" s="725"/>
      <c r="J39" s="725"/>
      <c r="K39" s="725"/>
      <c r="L39" s="725"/>
      <c r="M39" s="725"/>
      <c r="N39" s="726"/>
      <c r="O39" s="795"/>
      <c r="P39" s="726"/>
      <c r="Q39" s="749" t="s">
        <v>153</v>
      </c>
      <c r="R39" s="725"/>
      <c r="S39" s="725"/>
      <c r="T39" s="726"/>
      <c r="U39" s="788">
        <v>45</v>
      </c>
      <c r="V39" s="725"/>
      <c r="W39" s="725"/>
      <c r="X39" s="726"/>
      <c r="Y39" s="797">
        <v>7978</v>
      </c>
      <c r="Z39" s="821"/>
      <c r="AA39" s="821"/>
      <c r="AB39" s="824"/>
      <c r="AC39" s="207">
        <f t="shared" si="0"/>
        <v>359010</v>
      </c>
      <c r="AD39" s="207">
        <v>9300</v>
      </c>
      <c r="AE39" s="207">
        <f t="shared" si="1"/>
        <v>418500</v>
      </c>
      <c r="AF39" s="788">
        <f t="shared" si="2"/>
        <v>777510</v>
      </c>
      <c r="AG39" s="725"/>
      <c r="AH39" s="725"/>
      <c r="AI39" s="726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</row>
    <row r="40" spans="1:68" ht="30" customHeight="1">
      <c r="A40" s="795" t="s">
        <v>196</v>
      </c>
      <c r="B40" s="726"/>
      <c r="C40" s="825" t="s">
        <v>255</v>
      </c>
      <c r="D40" s="821"/>
      <c r="E40" s="818"/>
      <c r="F40" s="793" t="s">
        <v>293</v>
      </c>
      <c r="G40" s="725"/>
      <c r="H40" s="725"/>
      <c r="I40" s="725"/>
      <c r="J40" s="725"/>
      <c r="K40" s="725"/>
      <c r="L40" s="725"/>
      <c r="M40" s="725"/>
      <c r="N40" s="726"/>
      <c r="O40" s="795"/>
      <c r="P40" s="726"/>
      <c r="Q40" s="749" t="s">
        <v>153</v>
      </c>
      <c r="R40" s="725"/>
      <c r="S40" s="725"/>
      <c r="T40" s="726"/>
      <c r="U40" s="788">
        <v>28</v>
      </c>
      <c r="V40" s="725"/>
      <c r="W40" s="725"/>
      <c r="X40" s="726"/>
      <c r="Y40" s="788">
        <v>300</v>
      </c>
      <c r="Z40" s="725"/>
      <c r="AA40" s="725"/>
      <c r="AB40" s="800"/>
      <c r="AC40" s="207">
        <f t="shared" si="0"/>
        <v>8400</v>
      </c>
      <c r="AD40" s="207">
        <v>450</v>
      </c>
      <c r="AE40" s="207">
        <f t="shared" si="1"/>
        <v>12600</v>
      </c>
      <c r="AF40" s="788">
        <f t="shared" si="2"/>
        <v>21000</v>
      </c>
      <c r="AG40" s="725"/>
      <c r="AH40" s="725"/>
      <c r="AI40" s="726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183" t="s">
        <v>192</v>
      </c>
      <c r="BC40" s="183"/>
      <c r="BD40" s="827"/>
      <c r="BE40" s="717"/>
      <c r="BF40" s="717"/>
      <c r="BG40" s="734"/>
      <c r="BH40" s="827" t="s">
        <v>156</v>
      </c>
      <c r="BI40" s="717"/>
      <c r="BJ40" s="717"/>
      <c r="BK40" s="717"/>
      <c r="BL40" s="734"/>
      <c r="BM40" s="827" t="e">
        <f>#REF!+#REF!+#REF!+#REF!+#REF!+#REF!</f>
        <v>#REF!</v>
      </c>
      <c r="BN40" s="717"/>
      <c r="BO40" s="717"/>
      <c r="BP40" s="734"/>
    </row>
    <row r="41" spans="1:68" ht="30" customHeight="1">
      <c r="A41" s="795" t="s">
        <v>221</v>
      </c>
      <c r="B41" s="726"/>
      <c r="C41" s="825" t="s">
        <v>292</v>
      </c>
      <c r="D41" s="821"/>
      <c r="E41" s="818"/>
      <c r="F41" s="793" t="s">
        <v>294</v>
      </c>
      <c r="G41" s="725"/>
      <c r="H41" s="725"/>
      <c r="I41" s="725"/>
      <c r="J41" s="725"/>
      <c r="K41" s="725"/>
      <c r="L41" s="725"/>
      <c r="M41" s="725"/>
      <c r="N41" s="726"/>
      <c r="O41" s="795"/>
      <c r="P41" s="726"/>
      <c r="Q41" s="749" t="s">
        <v>153</v>
      </c>
      <c r="R41" s="725"/>
      <c r="S41" s="725"/>
      <c r="T41" s="726"/>
      <c r="U41" s="788">
        <v>5</v>
      </c>
      <c r="V41" s="725"/>
      <c r="W41" s="725"/>
      <c r="X41" s="726"/>
      <c r="Y41" s="788">
        <v>340</v>
      </c>
      <c r="Z41" s="725"/>
      <c r="AA41" s="725"/>
      <c r="AB41" s="800"/>
      <c r="AC41" s="207">
        <f t="shared" si="0"/>
        <v>1700</v>
      </c>
      <c r="AD41" s="207">
        <v>510</v>
      </c>
      <c r="AE41" s="207">
        <f t="shared" si="1"/>
        <v>2550</v>
      </c>
      <c r="AF41" s="788">
        <f t="shared" si="2"/>
        <v>4250</v>
      </c>
      <c r="AG41" s="725"/>
      <c r="AH41" s="725"/>
      <c r="AI41" s="726"/>
    </row>
    <row r="42" spans="1:68" ht="30" customHeight="1">
      <c r="A42" s="795" t="s">
        <v>224</v>
      </c>
      <c r="B42" s="726"/>
      <c r="C42" s="825" t="s">
        <v>301</v>
      </c>
      <c r="D42" s="821"/>
      <c r="E42" s="818"/>
      <c r="F42" s="793" t="s">
        <v>296</v>
      </c>
      <c r="G42" s="725"/>
      <c r="H42" s="725"/>
      <c r="I42" s="725"/>
      <c r="J42" s="725"/>
      <c r="K42" s="725"/>
      <c r="L42" s="725"/>
      <c r="M42" s="725"/>
      <c r="N42" s="726"/>
      <c r="O42" s="194"/>
      <c r="P42" s="195"/>
      <c r="Q42" s="749" t="s">
        <v>153</v>
      </c>
      <c r="R42" s="725"/>
      <c r="S42" s="725"/>
      <c r="T42" s="726"/>
      <c r="U42" s="788">
        <v>26</v>
      </c>
      <c r="V42" s="725"/>
      <c r="W42" s="725"/>
      <c r="X42" s="726"/>
      <c r="Y42" s="788">
        <v>700</v>
      </c>
      <c r="Z42" s="725"/>
      <c r="AA42" s="725"/>
      <c r="AB42" s="800"/>
      <c r="AC42" s="207">
        <f t="shared" si="0"/>
        <v>18200</v>
      </c>
      <c r="AD42" s="207">
        <v>1050</v>
      </c>
      <c r="AE42" s="207">
        <f t="shared" si="1"/>
        <v>27300</v>
      </c>
      <c r="AF42" s="788">
        <f t="shared" si="2"/>
        <v>45500</v>
      </c>
      <c r="AG42" s="725"/>
      <c r="AH42" s="725"/>
      <c r="AI42" s="726"/>
    </row>
    <row r="43" spans="1:68" ht="29.25" customHeight="1">
      <c r="A43" s="795" t="s">
        <v>297</v>
      </c>
      <c r="B43" s="726"/>
      <c r="C43" s="825" t="s">
        <v>396</v>
      </c>
      <c r="D43" s="821"/>
      <c r="E43" s="818"/>
      <c r="F43" s="793" t="s">
        <v>298</v>
      </c>
      <c r="G43" s="725"/>
      <c r="H43" s="725"/>
      <c r="I43" s="725"/>
      <c r="J43" s="725"/>
      <c r="K43" s="725"/>
      <c r="L43" s="725"/>
      <c r="M43" s="725"/>
      <c r="N43" s="726"/>
      <c r="O43" s="795"/>
      <c r="P43" s="726"/>
      <c r="Q43" s="749" t="s">
        <v>153</v>
      </c>
      <c r="R43" s="725"/>
      <c r="S43" s="725"/>
      <c r="T43" s="726"/>
      <c r="U43" s="749">
        <v>2</v>
      </c>
      <c r="V43" s="725"/>
      <c r="W43" s="725"/>
      <c r="X43" s="726"/>
      <c r="Y43" s="749">
        <v>13600</v>
      </c>
      <c r="Z43" s="725"/>
      <c r="AA43" s="725"/>
      <c r="AB43" s="726"/>
      <c r="AC43" s="207">
        <f t="shared" si="0"/>
        <v>27200</v>
      </c>
      <c r="AD43" s="214">
        <v>20400</v>
      </c>
      <c r="AE43" s="207">
        <f t="shared" si="1"/>
        <v>40800</v>
      </c>
      <c r="AF43" s="788">
        <f t="shared" si="2"/>
        <v>68000</v>
      </c>
      <c r="AG43" s="725"/>
      <c r="AH43" s="725"/>
      <c r="AI43" s="726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</row>
    <row r="44" spans="1:68" ht="30.75" customHeight="1">
      <c r="A44" s="795" t="s">
        <v>255</v>
      </c>
      <c r="B44" s="726"/>
      <c r="C44" s="825" t="s">
        <v>398</v>
      </c>
      <c r="D44" s="821"/>
      <c r="E44" s="818"/>
      <c r="F44" s="793" t="s">
        <v>299</v>
      </c>
      <c r="G44" s="725"/>
      <c r="H44" s="725"/>
      <c r="I44" s="725"/>
      <c r="J44" s="725"/>
      <c r="K44" s="725"/>
      <c r="L44" s="725"/>
      <c r="M44" s="725"/>
      <c r="N44" s="726"/>
      <c r="O44" s="194"/>
      <c r="P44" s="195"/>
      <c r="Q44" s="749" t="s">
        <v>300</v>
      </c>
      <c r="R44" s="725"/>
      <c r="S44" s="725"/>
      <c r="T44" s="726"/>
      <c r="U44" s="788">
        <v>3.26</v>
      </c>
      <c r="V44" s="725"/>
      <c r="W44" s="725"/>
      <c r="X44" s="726"/>
      <c r="Y44" s="788">
        <v>1500</v>
      </c>
      <c r="Z44" s="725"/>
      <c r="AA44" s="725"/>
      <c r="AB44" s="800"/>
      <c r="AC44" s="207">
        <f t="shared" si="0"/>
        <v>4890</v>
      </c>
      <c r="AD44" s="207">
        <v>0</v>
      </c>
      <c r="AE44" s="207">
        <f t="shared" si="1"/>
        <v>0</v>
      </c>
      <c r="AF44" s="788">
        <f t="shared" si="2"/>
        <v>4890</v>
      </c>
      <c r="AG44" s="725"/>
      <c r="AH44" s="725"/>
      <c r="AI44" s="726"/>
    </row>
    <row r="45" spans="1:68" ht="13.5" customHeight="1">
      <c r="R45" s="183"/>
      <c r="S45" s="183" t="s">
        <v>155</v>
      </c>
      <c r="T45" s="196"/>
      <c r="U45" s="796"/>
      <c r="V45" s="725"/>
      <c r="W45" s="725"/>
      <c r="X45" s="726"/>
      <c r="Y45" s="790" t="s">
        <v>156</v>
      </c>
      <c r="Z45" s="725"/>
      <c r="AA45" s="725"/>
      <c r="AB45" s="726"/>
      <c r="AC45" s="210"/>
      <c r="AD45" s="210"/>
      <c r="AE45" s="210"/>
      <c r="AF45" s="799">
        <f>SUM(AF34:AI44)</f>
        <v>1935677.5</v>
      </c>
      <c r="AG45" s="725"/>
      <c r="AH45" s="725"/>
      <c r="AI45" s="726"/>
    </row>
    <row r="46" spans="1:68" ht="13.5" customHeight="1">
      <c r="P46" s="200" t="s">
        <v>199</v>
      </c>
      <c r="Q46" s="197"/>
      <c r="R46" s="197"/>
      <c r="S46" s="197"/>
      <c r="T46" s="197"/>
      <c r="U46" s="790"/>
      <c r="V46" s="725"/>
      <c r="W46" s="725"/>
      <c r="X46" s="726"/>
      <c r="Y46" s="789"/>
      <c r="Z46" s="725"/>
      <c r="AA46" s="725"/>
      <c r="AB46" s="725"/>
      <c r="AC46" s="211"/>
      <c r="AD46" s="211"/>
      <c r="AE46" s="211"/>
      <c r="AF46" s="789">
        <f>AF45*0.2</f>
        <v>387135.5</v>
      </c>
      <c r="AG46" s="725"/>
      <c r="AH46" s="725"/>
      <c r="AI46" s="726"/>
      <c r="AJ46">
        <f>AF45*0.2</f>
        <v>387135.5</v>
      </c>
      <c r="AL46">
        <f>ROUND(AF45*0.2,2)</f>
        <v>387135.5</v>
      </c>
    </row>
    <row r="47" spans="1:68" ht="13.5" customHeight="1">
      <c r="P47" t="s">
        <v>158</v>
      </c>
      <c r="U47" s="790"/>
      <c r="V47" s="725"/>
      <c r="W47" s="725"/>
      <c r="X47" s="726"/>
      <c r="Y47" s="789"/>
      <c r="Z47" s="725"/>
      <c r="AA47" s="725"/>
      <c r="AB47" s="725"/>
      <c r="AC47" s="211"/>
      <c r="AD47" s="211"/>
      <c r="AE47" s="211"/>
      <c r="AF47" s="799">
        <f>AF45+AF46</f>
        <v>2322813</v>
      </c>
      <c r="AG47" s="725"/>
      <c r="AH47" s="725"/>
      <c r="AI47" s="726"/>
      <c r="AJ47">
        <v>2184742</v>
      </c>
      <c r="AK47" s="213">
        <f>AF47-AJ47</f>
        <v>138071</v>
      </c>
    </row>
    <row r="48" spans="1:68" ht="35.25" customHeight="1">
      <c r="B48" t="s">
        <v>159</v>
      </c>
      <c r="C48" s="791" t="s">
        <v>10</v>
      </c>
      <c r="D48" s="709"/>
      <c r="E48" s="709"/>
      <c r="F48" s="784" t="s">
        <v>104</v>
      </c>
      <c r="G48" s="717"/>
      <c r="H48" s="717"/>
      <c r="I48" s="717"/>
      <c r="K48" s="787"/>
      <c r="L48" s="717"/>
      <c r="N48" s="787" t="s">
        <v>105</v>
      </c>
      <c r="O48" s="717"/>
      <c r="P48" s="717"/>
      <c r="Q48" s="717"/>
      <c r="R48" s="717"/>
      <c r="S48" s="717"/>
      <c r="T48" s="717"/>
      <c r="U48" s="717"/>
      <c r="V48" s="717"/>
      <c r="W48" s="717"/>
      <c r="X48" s="717"/>
      <c r="Y48" s="717"/>
      <c r="Z48" s="717"/>
      <c r="AA48" s="717"/>
      <c r="AB48" s="717"/>
      <c r="AC48" s="717"/>
      <c r="AD48" s="717"/>
      <c r="AE48" s="717"/>
      <c r="AF48" s="717"/>
      <c r="AG48" s="717"/>
    </row>
    <row r="49" spans="1:33" ht="13.5" customHeight="1">
      <c r="A49" s="173"/>
      <c r="B49" s="173"/>
      <c r="C49" s="173"/>
      <c r="D49" s="173"/>
      <c r="E49" s="173"/>
      <c r="F49" s="783" t="s">
        <v>160</v>
      </c>
      <c r="G49" s="712"/>
      <c r="H49" s="712"/>
      <c r="I49" s="712"/>
      <c r="J49" s="173"/>
      <c r="K49" s="783" t="s">
        <v>161</v>
      </c>
      <c r="L49" s="712"/>
      <c r="M49" s="173"/>
      <c r="N49" s="783" t="s">
        <v>162</v>
      </c>
      <c r="O49" s="712"/>
      <c r="P49" s="712"/>
      <c r="Q49" s="712"/>
      <c r="R49" s="712"/>
      <c r="S49" s="712"/>
      <c r="T49" s="712"/>
      <c r="U49" s="712"/>
      <c r="V49" s="712"/>
      <c r="W49" s="712"/>
      <c r="X49" s="712"/>
      <c r="Y49" s="712"/>
      <c r="Z49" s="712"/>
      <c r="AA49" s="712"/>
      <c r="AB49" s="712"/>
      <c r="AC49" s="712"/>
      <c r="AD49" s="712"/>
      <c r="AE49" s="712"/>
      <c r="AF49" s="712"/>
      <c r="AG49" s="712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>
      <c r="G52" s="201"/>
    </row>
    <row r="53" spans="1:33" ht="33.75" customHeight="1">
      <c r="B53" t="s">
        <v>163</v>
      </c>
      <c r="C53" s="198" t="s">
        <v>7</v>
      </c>
      <c r="F53" s="784" t="s">
        <v>98</v>
      </c>
      <c r="G53" s="717"/>
      <c r="H53" s="717"/>
      <c r="I53" s="717"/>
      <c r="K53" s="787"/>
      <c r="L53" s="717"/>
      <c r="N53" s="785" t="s">
        <v>99</v>
      </c>
      <c r="O53" s="751"/>
      <c r="P53" s="751"/>
      <c r="Q53" s="751"/>
      <c r="R53" s="751"/>
      <c r="S53" s="751"/>
      <c r="T53" s="751"/>
      <c r="U53" s="751"/>
      <c r="V53" s="751"/>
      <c r="W53" s="751"/>
      <c r="X53" s="751"/>
      <c r="Y53" s="751"/>
      <c r="Z53" s="751"/>
      <c r="AA53" s="751"/>
      <c r="AB53" s="751"/>
      <c r="AC53" s="751"/>
      <c r="AD53" s="751"/>
      <c r="AE53" s="751"/>
      <c r="AF53" s="751"/>
      <c r="AG53" s="786"/>
    </row>
    <row r="54" spans="1:33" ht="13.5" customHeight="1">
      <c r="A54" s="173"/>
      <c r="B54" s="173"/>
      <c r="C54" s="173"/>
      <c r="D54" s="173"/>
      <c r="E54" s="173"/>
      <c r="F54" s="783" t="s">
        <v>160</v>
      </c>
      <c r="G54" s="712"/>
      <c r="H54" s="712"/>
      <c r="I54" s="712"/>
      <c r="J54" s="173"/>
      <c r="K54" s="783" t="s">
        <v>161</v>
      </c>
      <c r="L54" s="712"/>
      <c r="M54" s="173"/>
      <c r="N54" s="783" t="s">
        <v>162</v>
      </c>
      <c r="O54" s="712"/>
      <c r="P54" s="712"/>
      <c r="Q54" s="712"/>
      <c r="R54" s="712"/>
      <c r="S54" s="712"/>
      <c r="T54" s="712"/>
      <c r="U54" s="712"/>
      <c r="V54" s="712"/>
      <c r="W54" s="712"/>
      <c r="X54" s="712"/>
      <c r="Y54" s="712"/>
      <c r="Z54" s="712"/>
      <c r="AA54" s="712"/>
      <c r="AB54" s="712"/>
      <c r="AC54" s="712"/>
      <c r="AD54" s="712"/>
      <c r="AE54" s="712"/>
      <c r="AF54" s="712"/>
      <c r="AG54" s="712"/>
    </row>
    <row r="55" spans="1:33" ht="13.5" customHeight="1">
      <c r="A55" s="170"/>
      <c r="B55" s="170"/>
      <c r="C55" s="170"/>
      <c r="D55" s="170"/>
      <c r="E55" s="170"/>
      <c r="F55" s="199"/>
      <c r="G55" s="199"/>
      <c r="H55" s="199"/>
      <c r="I55" s="199"/>
      <c r="J55" s="170"/>
      <c r="K55" s="199"/>
      <c r="L55" s="199"/>
      <c r="M55" s="170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</row>
    <row r="56" spans="1:33" ht="13.5" customHeight="1">
      <c r="G56" s="200" t="s">
        <v>103</v>
      </c>
    </row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63">
    <mergeCell ref="C48:E48"/>
    <mergeCell ref="F48:I48"/>
    <mergeCell ref="C43:E43"/>
    <mergeCell ref="F43:N43"/>
    <mergeCell ref="F53:I53"/>
    <mergeCell ref="F54:I54"/>
    <mergeCell ref="K54:L54"/>
    <mergeCell ref="A44:B44"/>
    <mergeCell ref="C44:E44"/>
    <mergeCell ref="F44:N44"/>
    <mergeCell ref="A43:B43"/>
    <mergeCell ref="N48:AG48"/>
    <mergeCell ref="N49:AG49"/>
    <mergeCell ref="F49:I49"/>
    <mergeCell ref="N53:AG53"/>
    <mergeCell ref="N54:AG54"/>
    <mergeCell ref="U47:X47"/>
    <mergeCell ref="U45:X45"/>
    <mergeCell ref="U46:X46"/>
    <mergeCell ref="Y45:AB45"/>
    <mergeCell ref="AF45:AI45"/>
    <mergeCell ref="AF47:AI47"/>
    <mergeCell ref="AF46:AI46"/>
    <mergeCell ref="K49:L49"/>
    <mergeCell ref="BH40:BL40"/>
    <mergeCell ref="BM40:BP40"/>
    <mergeCell ref="BD40:BG40"/>
    <mergeCell ref="O43:P43"/>
    <mergeCell ref="Q43:T43"/>
    <mergeCell ref="U43:X43"/>
    <mergeCell ref="Y43:AB43"/>
    <mergeCell ref="Q40:T40"/>
    <mergeCell ref="U40:X40"/>
    <mergeCell ref="Y40:AB40"/>
    <mergeCell ref="AF40:AI40"/>
    <mergeCell ref="A31:E31"/>
    <mergeCell ref="O40:P40"/>
    <mergeCell ref="C37:E37"/>
    <mergeCell ref="F37:N37"/>
    <mergeCell ref="C39:E39"/>
    <mergeCell ref="F39:N39"/>
    <mergeCell ref="C35:E35"/>
    <mergeCell ref="F35:N35"/>
    <mergeCell ref="F33:N33"/>
    <mergeCell ref="O33:P33"/>
    <mergeCell ref="F34:N34"/>
    <mergeCell ref="C32:E32"/>
    <mergeCell ref="C36:E36"/>
    <mergeCell ref="F36:N36"/>
    <mergeCell ref="O36:P36"/>
    <mergeCell ref="A40:B40"/>
    <mergeCell ref="C40:E40"/>
    <mergeCell ref="A33:B33"/>
    <mergeCell ref="A32:B32"/>
    <mergeCell ref="A39:B39"/>
    <mergeCell ref="A35:B35"/>
    <mergeCell ref="C33:E33"/>
    <mergeCell ref="A34:B34"/>
    <mergeCell ref="C34:E34"/>
    <mergeCell ref="A42:B42"/>
    <mergeCell ref="C42:E42"/>
    <mergeCell ref="Q35:T35"/>
    <mergeCell ref="F42:N42"/>
    <mergeCell ref="A41:B41"/>
    <mergeCell ref="C41:E41"/>
    <mergeCell ref="F41:N41"/>
    <mergeCell ref="O41:P41"/>
    <mergeCell ref="Y36:AB36"/>
    <mergeCell ref="Y37:AB37"/>
    <mergeCell ref="F40:N40"/>
    <mergeCell ref="C38:E38"/>
    <mergeCell ref="F38:N38"/>
    <mergeCell ref="A37:B37"/>
    <mergeCell ref="A36:B36"/>
    <mergeCell ref="A38:B38"/>
    <mergeCell ref="Y44:AB44"/>
    <mergeCell ref="AF44:AI44"/>
    <mergeCell ref="AF43:AI43"/>
    <mergeCell ref="Q41:T41"/>
    <mergeCell ref="Y41:AB41"/>
    <mergeCell ref="AF41:AI41"/>
    <mergeCell ref="U41:X41"/>
    <mergeCell ref="Y38:AB38"/>
    <mergeCell ref="O37:P37"/>
    <mergeCell ref="Q37:T37"/>
    <mergeCell ref="O39:P39"/>
    <mergeCell ref="Q39:T39"/>
    <mergeCell ref="Q42:T42"/>
    <mergeCell ref="U42:X42"/>
    <mergeCell ref="Y42:AB42"/>
    <mergeCell ref="AF42:AI42"/>
    <mergeCell ref="K53:L53"/>
    <mergeCell ref="Y47:AB47"/>
    <mergeCell ref="AG19:AI19"/>
    <mergeCell ref="K48:L48"/>
    <mergeCell ref="Y46:AB46"/>
    <mergeCell ref="AF35:AI35"/>
    <mergeCell ref="AD20:AI20"/>
    <mergeCell ref="S26:U26"/>
    <mergeCell ref="V26:Z26"/>
    <mergeCell ref="AB26:AC26"/>
    <mergeCell ref="AF31:AI32"/>
    <mergeCell ref="J27:AC27"/>
    <mergeCell ref="O29:AF29"/>
    <mergeCell ref="Q31:T32"/>
    <mergeCell ref="Y31:AC31"/>
    <mergeCell ref="AD31:AE31"/>
    <mergeCell ref="U39:X39"/>
    <mergeCell ref="Y39:AB39"/>
    <mergeCell ref="AF39:AI39"/>
    <mergeCell ref="F31:N32"/>
    <mergeCell ref="O31:P32"/>
    <mergeCell ref="Q44:T44"/>
    <mergeCell ref="U44:X44"/>
    <mergeCell ref="AF38:AI38"/>
    <mergeCell ref="E9:AA9"/>
    <mergeCell ref="E11:AA11"/>
    <mergeCell ref="Y32:AB32"/>
    <mergeCell ref="U31:X32"/>
    <mergeCell ref="S20:AB20"/>
    <mergeCell ref="Q38:T38"/>
    <mergeCell ref="U38:X38"/>
    <mergeCell ref="AD8:AI9"/>
    <mergeCell ref="AD10:AI11"/>
    <mergeCell ref="AD12:AI13"/>
    <mergeCell ref="AD14:AI15"/>
    <mergeCell ref="AD16:AI17"/>
    <mergeCell ref="AD18:AI18"/>
    <mergeCell ref="AG21:AI21"/>
    <mergeCell ref="AD22:AI22"/>
    <mergeCell ref="E13:AC13"/>
    <mergeCell ref="AF37:AI37"/>
    <mergeCell ref="AF36:AI36"/>
    <mergeCell ref="U37:X37"/>
    <mergeCell ref="U36:X36"/>
    <mergeCell ref="Q36:T36"/>
    <mergeCell ref="W16:AC17"/>
    <mergeCell ref="T18:AB18"/>
    <mergeCell ref="O35:P35"/>
    <mergeCell ref="E7:AA7"/>
    <mergeCell ref="L26:R26"/>
    <mergeCell ref="AD5:AI5"/>
    <mergeCell ref="AD6:AI7"/>
    <mergeCell ref="AD19:AE19"/>
    <mergeCell ref="Y5:AC5"/>
    <mergeCell ref="AD4:AI4"/>
    <mergeCell ref="U35:X35"/>
    <mergeCell ref="Y35:AB35"/>
    <mergeCell ref="AF34:AI34"/>
    <mergeCell ref="Q33:T33"/>
    <mergeCell ref="U33:X33"/>
    <mergeCell ref="Y33:AB33"/>
    <mergeCell ref="AF33:AI33"/>
    <mergeCell ref="Q34:T34"/>
    <mergeCell ref="U34:X34"/>
    <mergeCell ref="Y34:AB34"/>
    <mergeCell ref="S24:U25"/>
    <mergeCell ref="V24:Z25"/>
    <mergeCell ref="AB24:AD24"/>
    <mergeCell ref="AB25:AC25"/>
    <mergeCell ref="AD21:AE21"/>
    <mergeCell ref="Z22:AC22"/>
    <mergeCell ref="C15:AC15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R101"/>
  <sheetViews>
    <sheetView showGridLines="0" topLeftCell="C14" zoomScale="80" zoomScaleNormal="80" workbookViewId="0">
      <selection sqref="A1:XFD1048576"/>
    </sheetView>
  </sheetViews>
  <sheetFormatPr defaultColWidth="14.42578125" defaultRowHeight="15" customHeight="1"/>
  <cols>
    <col min="1" max="1" width="6.28515625" style="651" customWidth="1"/>
    <col min="2" max="2" width="10.42578125" style="651" customWidth="1"/>
    <col min="3" max="3" width="22.5703125" style="651" customWidth="1"/>
    <col min="4" max="4" width="18.85546875" style="651" customWidth="1"/>
    <col min="5" max="5" width="12.85546875" style="651" customWidth="1"/>
    <col min="6" max="6" width="15.42578125" style="651" customWidth="1"/>
    <col min="7" max="7" width="15.5703125" style="651" customWidth="1"/>
    <col min="8" max="8" width="16.85546875" style="651" customWidth="1"/>
    <col min="9" max="9" width="6.42578125" style="651" customWidth="1"/>
    <col min="10" max="10" width="13.42578125" style="651" customWidth="1"/>
    <col min="11" max="11" width="20.85546875" style="651" customWidth="1"/>
    <col min="12" max="12" width="15.85546875" style="651" customWidth="1"/>
    <col min="13" max="13" width="12.5703125" style="651" customWidth="1"/>
    <col min="14" max="14" width="14.7109375" style="651" customWidth="1"/>
    <col min="15" max="15" width="14" style="651" customWidth="1"/>
    <col min="16" max="16" width="14.28515625" style="651" customWidth="1"/>
    <col min="17" max="18" width="9" style="651" customWidth="1"/>
    <col min="19" max="16384" width="14.42578125" style="65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828"/>
      <c r="D7" s="786"/>
      <c r="E7" s="786"/>
      <c r="F7" s="786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829" t="s">
        <v>8</v>
      </c>
      <c r="D9" s="786"/>
      <c r="E9" s="786"/>
      <c r="F9" s="786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829" t="s">
        <v>11</v>
      </c>
      <c r="D11" s="786"/>
      <c r="E11" s="786"/>
      <c r="F11" s="786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828" t="s">
        <v>13</v>
      </c>
      <c r="D13" s="786"/>
      <c r="E13" s="786"/>
      <c r="F13" s="786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828" t="s">
        <v>15</v>
      </c>
      <c r="D14" s="786"/>
      <c r="E14" s="786"/>
      <c r="F14" s="786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663"/>
      <c r="F15" s="663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663"/>
      <c r="E16" s="663"/>
      <c r="F16" s="655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391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392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655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655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720" t="s">
        <v>29</v>
      </c>
      <c r="H24" s="721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6</v>
      </c>
      <c r="F26" s="34">
        <v>45566</v>
      </c>
      <c r="G26" s="664">
        <v>45525</v>
      </c>
      <c r="H26" s="34">
        <v>45566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830" t="s">
        <v>35</v>
      </c>
      <c r="C30" s="712"/>
      <c r="D30" s="728"/>
      <c r="E30" s="41" t="s">
        <v>36</v>
      </c>
      <c r="F30" s="665" t="s">
        <v>37</v>
      </c>
      <c r="G30" s="666"/>
      <c r="H30" s="667"/>
      <c r="I30" s="1"/>
      <c r="J30" s="729" t="s">
        <v>468</v>
      </c>
      <c r="K30" s="709"/>
      <c r="L30" s="709"/>
      <c r="M30" s="709"/>
      <c r="N30" s="709"/>
      <c r="O30" s="652"/>
      <c r="P30" s="652"/>
      <c r="Q30" s="1"/>
      <c r="R30" s="1"/>
    </row>
    <row r="31" spans="1:18" ht="22.5" customHeight="1">
      <c r="A31" s="46" t="s">
        <v>39</v>
      </c>
      <c r="B31" s="730" t="s">
        <v>40</v>
      </c>
      <c r="C31" s="709"/>
      <c r="D31" s="731"/>
      <c r="E31" s="47"/>
      <c r="F31" s="48" t="s">
        <v>41</v>
      </c>
      <c r="G31" s="49"/>
      <c r="H31" s="48" t="s">
        <v>42</v>
      </c>
      <c r="I31" s="1"/>
      <c r="J31" s="732" t="s">
        <v>43</v>
      </c>
      <c r="K31" s="709"/>
      <c r="L31" s="668">
        <v>16580134.09</v>
      </c>
      <c r="M31" s="411"/>
      <c r="N31" s="52"/>
      <c r="O31" s="53"/>
      <c r="P31" s="53"/>
      <c r="Q31" s="1"/>
      <c r="R31" s="1"/>
    </row>
    <row r="32" spans="1:18" ht="17.25" customHeight="1" thickBot="1">
      <c r="A32" s="46" t="s">
        <v>44</v>
      </c>
      <c r="B32" s="730"/>
      <c r="C32" s="709"/>
      <c r="D32" s="731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652" t="s">
        <v>52</v>
      </c>
      <c r="P32" s="652"/>
      <c r="Q32" s="1"/>
      <c r="R32" s="1"/>
    </row>
    <row r="33" spans="1:18" ht="20.25" customHeight="1">
      <c r="A33" s="58"/>
      <c r="B33" s="733"/>
      <c r="C33" s="786"/>
      <c r="D33" s="734"/>
      <c r="E33" s="59"/>
      <c r="F33" s="60" t="s">
        <v>53</v>
      </c>
      <c r="G33" s="61"/>
      <c r="H33" s="60" t="s">
        <v>54</v>
      </c>
      <c r="I33" s="1"/>
      <c r="J33" s="418" t="s">
        <v>55</v>
      </c>
      <c r="K33" s="419">
        <v>424000</v>
      </c>
      <c r="L33" s="419">
        <f t="shared" ref="L33:L41" si="0">K33*1.2</f>
        <v>508800</v>
      </c>
      <c r="M33" s="420">
        <v>1</v>
      </c>
      <c r="N33" s="421">
        <v>1</v>
      </c>
      <c r="O33" s="652"/>
      <c r="P33" s="652"/>
      <c r="Q33" s="1"/>
      <c r="R33" s="1"/>
    </row>
    <row r="34" spans="1:18" ht="17.25" customHeight="1" thickBot="1">
      <c r="A34" s="66">
        <v>1</v>
      </c>
      <c r="B34" s="735">
        <v>2</v>
      </c>
      <c r="C34" s="736"/>
      <c r="D34" s="737"/>
      <c r="E34" s="66">
        <v>3</v>
      </c>
      <c r="F34" s="66">
        <v>4</v>
      </c>
      <c r="G34" s="66">
        <v>5</v>
      </c>
      <c r="H34" s="66">
        <v>6</v>
      </c>
      <c r="I34" s="1"/>
      <c r="J34" s="422" t="s">
        <v>469</v>
      </c>
      <c r="K34" s="413">
        <v>337804.5</v>
      </c>
      <c r="L34" s="415">
        <f t="shared" si="0"/>
        <v>405365.39999999997</v>
      </c>
      <c r="M34" s="414">
        <v>2</v>
      </c>
      <c r="N34" s="423">
        <v>2</v>
      </c>
      <c r="O34" s="53">
        <f t="array" ref="O34:R34">'[2]кс2 №4 '!AF47:AI47</f>
        <v>2322813</v>
      </c>
      <c r="P34" s="652">
        <v>0</v>
      </c>
      <c r="Q34" s="1">
        <v>0</v>
      </c>
      <c r="R34" s="1">
        <v>0</v>
      </c>
    </row>
    <row r="35" spans="1:18" ht="27" customHeight="1" thickBot="1">
      <c r="A35" s="68"/>
      <c r="B35" s="738" t="s">
        <v>56</v>
      </c>
      <c r="C35" s="739"/>
      <c r="D35" s="721"/>
      <c r="E35" s="69" t="s">
        <v>57</v>
      </c>
      <c r="F35" s="70">
        <f t="shared" ref="F35" si="1">F36</f>
        <v>9391630.9399999995</v>
      </c>
      <c r="G35" s="70">
        <f>G36</f>
        <v>9391630.9399999995</v>
      </c>
      <c r="H35" s="70">
        <f>H36</f>
        <v>814941.83</v>
      </c>
      <c r="I35" s="4"/>
      <c r="J35" s="422" t="s">
        <v>470</v>
      </c>
      <c r="K35" s="413">
        <v>6158984.2999999998</v>
      </c>
      <c r="L35" s="415">
        <f t="shared" si="0"/>
        <v>7390781.1599999992</v>
      </c>
      <c r="M35" s="414">
        <v>3</v>
      </c>
      <c r="N35" s="423">
        <v>3.4</v>
      </c>
      <c r="O35" s="53"/>
      <c r="P35" s="53"/>
      <c r="Q35" s="75"/>
      <c r="R35" s="1"/>
    </row>
    <row r="36" spans="1:18" ht="18.75" customHeight="1">
      <c r="A36" s="76" t="s">
        <v>25</v>
      </c>
      <c r="B36" s="831" t="s">
        <v>58</v>
      </c>
      <c r="C36" s="800"/>
      <c r="D36" s="832"/>
      <c r="E36" s="58"/>
      <c r="F36" s="78">
        <f t="shared" ref="F36:G38" si="2">G36</f>
        <v>9391630.9399999995</v>
      </c>
      <c r="G36" s="78">
        <f>K33+K34+K35+K36+K42+K43+K44+K81+K82+K83</f>
        <v>9391630.9399999995</v>
      </c>
      <c r="H36" s="80">
        <f>K43</f>
        <v>814941.83</v>
      </c>
      <c r="I36" s="4"/>
      <c r="J36" s="424" t="s">
        <v>471</v>
      </c>
      <c r="K36" s="416">
        <v>817278.91</v>
      </c>
      <c r="L36" s="415">
        <f t="shared" si="0"/>
        <v>980734.69200000004</v>
      </c>
      <c r="M36" s="414">
        <v>4</v>
      </c>
      <c r="N36" s="425">
        <v>5.6</v>
      </c>
      <c r="O36" s="53"/>
      <c r="P36" s="85"/>
      <c r="Q36" s="1"/>
      <c r="R36" s="1"/>
    </row>
    <row r="37" spans="1:18" ht="12.75" hidden="1" customHeight="1">
      <c r="A37" s="76" t="s">
        <v>59</v>
      </c>
      <c r="B37" s="831" t="s">
        <v>58</v>
      </c>
      <c r="C37" s="800"/>
      <c r="D37" s="832"/>
      <c r="E37" s="58"/>
      <c r="F37" s="78">
        <f t="shared" si="2"/>
        <v>0</v>
      </c>
      <c r="G37" s="669">
        <f t="shared" si="2"/>
        <v>0</v>
      </c>
      <c r="H37" s="86">
        <f t="shared" ref="H37:H38" si="3">SUM(I37:Q37)</f>
        <v>0</v>
      </c>
      <c r="I37" s="4"/>
      <c r="J37" s="424"/>
      <c r="K37" s="413"/>
      <c r="L37" s="415">
        <f t="shared" si="0"/>
        <v>0</v>
      </c>
      <c r="M37" s="413"/>
      <c r="N37" s="423"/>
      <c r="O37" s="652"/>
      <c r="P37" s="652"/>
      <c r="Q37" s="1"/>
      <c r="R37" s="1"/>
    </row>
    <row r="38" spans="1:18" ht="12.75" hidden="1" customHeight="1">
      <c r="A38" s="76" t="s">
        <v>60</v>
      </c>
      <c r="B38" s="831" t="s">
        <v>61</v>
      </c>
      <c r="C38" s="800"/>
      <c r="D38" s="832"/>
      <c r="E38" s="58"/>
      <c r="F38" s="78">
        <f t="shared" si="2"/>
        <v>0</v>
      </c>
      <c r="G38" s="669">
        <f t="shared" si="2"/>
        <v>0</v>
      </c>
      <c r="H38" s="86">
        <f t="shared" si="3"/>
        <v>0</v>
      </c>
      <c r="I38" s="4"/>
      <c r="J38" s="424"/>
      <c r="K38" s="413"/>
      <c r="L38" s="415">
        <f t="shared" si="0"/>
        <v>0</v>
      </c>
      <c r="M38" s="413"/>
      <c r="N38" s="423"/>
      <c r="O38" s="708"/>
      <c r="P38" s="709"/>
      <c r="Q38" s="1"/>
      <c r="R38" s="1"/>
    </row>
    <row r="39" spans="1:18" ht="12.75" hidden="1" customHeight="1">
      <c r="A39" s="76" t="s">
        <v>62</v>
      </c>
      <c r="B39" s="831" t="s">
        <v>63</v>
      </c>
      <c r="C39" s="800"/>
      <c r="D39" s="832"/>
      <c r="E39" s="58"/>
      <c r="F39" s="78"/>
      <c r="G39" s="669"/>
      <c r="H39" s="86"/>
      <c r="I39" s="4"/>
      <c r="J39" s="424"/>
      <c r="K39" s="413"/>
      <c r="L39" s="415">
        <f t="shared" si="0"/>
        <v>0</v>
      </c>
      <c r="M39" s="413"/>
      <c r="N39" s="426"/>
      <c r="O39" s="53"/>
      <c r="P39" s="53"/>
      <c r="Q39" s="1"/>
      <c r="R39" s="1"/>
    </row>
    <row r="40" spans="1:18" ht="12.75" hidden="1" customHeight="1">
      <c r="A40" s="76" t="s">
        <v>62</v>
      </c>
      <c r="B40" s="831" t="s">
        <v>64</v>
      </c>
      <c r="C40" s="800"/>
      <c r="D40" s="832"/>
      <c r="E40" s="58"/>
      <c r="F40" s="78"/>
      <c r="G40" s="669"/>
      <c r="H40" s="86"/>
      <c r="I40" s="4"/>
      <c r="J40" s="424"/>
      <c r="K40" s="413"/>
      <c r="L40" s="415">
        <f t="shared" si="0"/>
        <v>0</v>
      </c>
      <c r="M40" s="413"/>
      <c r="N40" s="426"/>
      <c r="O40" s="652"/>
      <c r="P40" s="652"/>
      <c r="Q40" s="1"/>
      <c r="R40" s="1"/>
    </row>
    <row r="41" spans="1:18" ht="12.75" hidden="1" customHeight="1">
      <c r="A41" s="76" t="s">
        <v>65</v>
      </c>
      <c r="B41" s="831" t="s">
        <v>66</v>
      </c>
      <c r="C41" s="800"/>
      <c r="D41" s="832"/>
      <c r="E41" s="58"/>
      <c r="F41" s="78">
        <f t="shared" ref="F41:G41" si="4">G41</f>
        <v>0</v>
      </c>
      <c r="G41" s="669">
        <f t="shared" si="4"/>
        <v>0</v>
      </c>
      <c r="H41" s="86">
        <f>SUM(I41:Q41)</f>
        <v>0</v>
      </c>
      <c r="I41" s="4"/>
      <c r="J41" s="424"/>
      <c r="K41" s="413"/>
      <c r="L41" s="415">
        <f t="shared" si="0"/>
        <v>0</v>
      </c>
      <c r="M41" s="413"/>
      <c r="N41" s="423"/>
      <c r="O41" s="652"/>
      <c r="P41" s="652"/>
      <c r="Q41" s="1"/>
      <c r="R41" s="1"/>
    </row>
    <row r="42" spans="1:18" ht="14.25" customHeight="1">
      <c r="A42" s="90"/>
      <c r="B42" s="1"/>
      <c r="C42" s="1"/>
      <c r="D42" s="1"/>
      <c r="E42" s="718" t="s">
        <v>67</v>
      </c>
      <c r="F42" s="709"/>
      <c r="G42" s="709"/>
      <c r="H42" s="91">
        <f>H35</f>
        <v>814941.83</v>
      </c>
      <c r="I42" s="4"/>
      <c r="J42" s="424" t="s">
        <v>472</v>
      </c>
      <c r="K42" s="413">
        <f>'[2]кс2 №7 к кс3 №5'!AF40+'[2]кс2 №8 к кс3 №5'!AF43+'[2]кс2 №9 к кс3 №5'!AF35</f>
        <v>838621.4</v>
      </c>
      <c r="L42" s="413">
        <f>K42*1.2</f>
        <v>1006345.6799999999</v>
      </c>
      <c r="M42" s="414">
        <v>5</v>
      </c>
      <c r="N42" s="426" t="s">
        <v>473</v>
      </c>
      <c r="O42" s="53" cm="1">
        <f t="array" ref="O42:R42">'[2]кс2 №7 к кс3 №5'!AF42:AI42+'[2]кс2 №8 к кс3 №5'!AF45:AI45+'[2]кс2 №9 к кс3 №5'!AF37:AI37</f>
        <v>1006345.6799999999</v>
      </c>
      <c r="P42" s="652">
        <v>0</v>
      </c>
      <c r="Q42" s="1">
        <v>0</v>
      </c>
      <c r="R42" s="1">
        <v>0</v>
      </c>
    </row>
    <row r="43" spans="1:18" ht="14.25" customHeight="1">
      <c r="A43" s="90"/>
      <c r="B43" s="1"/>
      <c r="C43" s="1"/>
      <c r="D43" s="1"/>
      <c r="E43" s="718" t="s">
        <v>68</v>
      </c>
      <c r="F43" s="709"/>
      <c r="G43" s="709"/>
      <c r="H43" s="91">
        <f>ROUND(H42*0.2,2)</f>
        <v>162988.37</v>
      </c>
      <c r="I43" s="4"/>
      <c r="J43" s="422" t="s">
        <v>555</v>
      </c>
      <c r="K43" s="413">
        <v>814941.83</v>
      </c>
      <c r="L43" s="415">
        <f>K43*1.2</f>
        <v>977930.19599999988</v>
      </c>
      <c r="M43" s="413">
        <v>6</v>
      </c>
      <c r="N43" s="423" t="s">
        <v>297</v>
      </c>
      <c r="O43" s="53"/>
      <c r="P43" s="652"/>
      <c r="Q43" s="1"/>
      <c r="R43" s="1"/>
    </row>
    <row r="44" spans="1:18" ht="14.25" customHeight="1">
      <c r="A44" s="90"/>
      <c r="B44" s="1"/>
      <c r="C44" s="1"/>
      <c r="D44" s="1"/>
      <c r="E44" s="718" t="s">
        <v>69</v>
      </c>
      <c r="F44" s="709"/>
      <c r="G44" s="709"/>
      <c r="H44" s="91">
        <f>H42+H43</f>
        <v>977930.2</v>
      </c>
      <c r="I44" s="4"/>
      <c r="J44" s="424"/>
      <c r="K44" s="413"/>
      <c r="L44" s="415"/>
      <c r="M44" s="413"/>
      <c r="N44" s="423"/>
      <c r="O44" s="652"/>
      <c r="P44" s="652"/>
      <c r="Q44" s="1"/>
      <c r="R44" s="1"/>
    </row>
    <row r="45" spans="1:18" ht="12.75" hidden="1" customHeight="1">
      <c r="A45" s="97"/>
      <c r="B45" s="670"/>
      <c r="C45" s="670"/>
      <c r="D45" s="99"/>
      <c r="E45" s="58"/>
      <c r="F45" s="100"/>
      <c r="G45" s="671"/>
      <c r="H45" s="102"/>
      <c r="I45" s="4"/>
      <c r="J45" s="424"/>
      <c r="K45" s="413"/>
      <c r="L45" s="415"/>
      <c r="M45" s="413"/>
      <c r="N45" s="423"/>
      <c r="O45" s="652"/>
      <c r="P45" s="652"/>
      <c r="Q45" s="1"/>
      <c r="R45" s="1"/>
    </row>
    <row r="46" spans="1:18" ht="12.75" hidden="1" customHeight="1">
      <c r="A46" s="97" t="s">
        <v>70</v>
      </c>
      <c r="B46" s="103"/>
      <c r="C46" s="103"/>
      <c r="D46" s="672" t="s">
        <v>71</v>
      </c>
      <c r="E46" s="58"/>
      <c r="F46" s="86" t="e">
        <v>#REF!</v>
      </c>
      <c r="G46" s="669" t="e">
        <v>#REF!</v>
      </c>
      <c r="H46" s="105">
        <v>68388.36</v>
      </c>
      <c r="I46" s="4"/>
      <c r="J46" s="424"/>
      <c r="K46" s="413"/>
      <c r="L46" s="415"/>
      <c r="M46" s="413"/>
      <c r="N46" s="423"/>
      <c r="O46" s="652"/>
      <c r="P46" s="652"/>
      <c r="Q46" s="1"/>
      <c r="R46" s="1"/>
    </row>
    <row r="47" spans="1:18" ht="12.75" hidden="1" customHeight="1">
      <c r="A47" s="8"/>
      <c r="B47" s="673"/>
      <c r="C47" s="673"/>
      <c r="D47" s="674" t="s">
        <v>72</v>
      </c>
      <c r="E47" s="10"/>
      <c r="F47" s="108"/>
      <c r="G47" s="669" t="e">
        <v>#REF!</v>
      </c>
      <c r="H47" s="109">
        <v>437891.54</v>
      </c>
      <c r="I47" s="4"/>
      <c r="J47" s="424"/>
      <c r="K47" s="413"/>
      <c r="L47" s="415"/>
      <c r="M47" s="413"/>
      <c r="N47" s="423"/>
      <c r="O47" s="652"/>
      <c r="P47" s="652"/>
      <c r="Q47" s="1"/>
      <c r="R47" s="1"/>
    </row>
    <row r="48" spans="1:18" ht="12.75" hidden="1" customHeight="1">
      <c r="A48" s="8"/>
      <c r="B48" s="673"/>
      <c r="C48" s="673"/>
      <c r="D48" s="674" t="s">
        <v>73</v>
      </c>
      <c r="E48" s="10"/>
      <c r="F48" s="108"/>
      <c r="G48" s="669">
        <v>0</v>
      </c>
      <c r="H48" s="109">
        <v>0</v>
      </c>
      <c r="I48" s="4"/>
      <c r="J48" s="424"/>
      <c r="K48" s="413"/>
      <c r="L48" s="415"/>
      <c r="M48" s="413"/>
      <c r="N48" s="423"/>
      <c r="O48" s="652"/>
      <c r="P48" s="652"/>
      <c r="Q48" s="1"/>
      <c r="R48" s="1"/>
    </row>
    <row r="49" spans="1:18" ht="12.75" hidden="1" customHeight="1">
      <c r="A49" s="8"/>
      <c r="B49" s="673"/>
      <c r="C49" s="673"/>
      <c r="D49" s="674" t="s">
        <v>71</v>
      </c>
      <c r="E49" s="10"/>
      <c r="F49" s="108"/>
      <c r="G49" s="669">
        <v>0</v>
      </c>
      <c r="H49" s="109">
        <v>0</v>
      </c>
      <c r="I49" s="4"/>
      <c r="J49" s="424"/>
      <c r="K49" s="413"/>
      <c r="L49" s="415"/>
      <c r="M49" s="413"/>
      <c r="N49" s="423"/>
      <c r="O49" s="652"/>
      <c r="P49" s="652"/>
      <c r="Q49" s="1"/>
      <c r="R49" s="1"/>
    </row>
    <row r="50" spans="1:18" ht="12.75" hidden="1" customHeight="1">
      <c r="A50" s="8"/>
      <c r="B50" s="673"/>
      <c r="C50" s="673"/>
      <c r="D50" s="674" t="s">
        <v>74</v>
      </c>
      <c r="E50" s="10"/>
      <c r="F50" s="108"/>
      <c r="G50" s="669">
        <v>0</v>
      </c>
      <c r="H50" s="105">
        <v>0</v>
      </c>
      <c r="I50" s="4"/>
      <c r="J50" s="424"/>
      <c r="K50" s="413"/>
      <c r="L50" s="415"/>
      <c r="M50" s="413"/>
      <c r="N50" s="423"/>
      <c r="O50" s="652"/>
      <c r="P50" s="652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424"/>
      <c r="K51" s="413"/>
      <c r="L51" s="415"/>
      <c r="M51" s="413"/>
      <c r="N51" s="423"/>
      <c r="O51" s="652"/>
      <c r="P51" s="652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675"/>
      <c r="G52" s="669"/>
      <c r="H52" s="105"/>
      <c r="I52" s="4"/>
      <c r="J52" s="424"/>
      <c r="K52" s="413"/>
      <c r="L52" s="415"/>
      <c r="M52" s="413"/>
      <c r="N52" s="423"/>
      <c r="O52" s="652"/>
      <c r="P52" s="652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675">
        <v>0</v>
      </c>
      <c r="G53" s="669">
        <v>0</v>
      </c>
      <c r="H53" s="105">
        <v>0</v>
      </c>
      <c r="I53" s="4"/>
      <c r="J53" s="424"/>
      <c r="K53" s="413"/>
      <c r="L53" s="415"/>
      <c r="M53" s="413"/>
      <c r="N53" s="423"/>
      <c r="O53" s="652"/>
      <c r="P53" s="652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675">
        <v>0</v>
      </c>
      <c r="G54" s="671">
        <v>0</v>
      </c>
      <c r="H54" s="114">
        <v>0</v>
      </c>
      <c r="I54" s="4"/>
      <c r="J54" s="424"/>
      <c r="K54" s="413"/>
      <c r="L54" s="415"/>
      <c r="M54" s="413"/>
      <c r="N54" s="423"/>
      <c r="O54" s="652"/>
      <c r="P54" s="652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676"/>
      <c r="G55" s="677"/>
      <c r="H55" s="117"/>
      <c r="I55" s="4"/>
      <c r="J55" s="424"/>
      <c r="K55" s="413"/>
      <c r="L55" s="415"/>
      <c r="M55" s="413"/>
      <c r="N55" s="423"/>
      <c r="O55" s="652"/>
      <c r="P55" s="652"/>
      <c r="Q55" s="1"/>
      <c r="R55" s="1"/>
    </row>
    <row r="56" spans="1:18" ht="15.75" hidden="1" customHeight="1">
      <c r="A56" s="8" t="s">
        <v>79</v>
      </c>
      <c r="B56" s="678"/>
      <c r="C56" s="678"/>
      <c r="D56" s="679" t="s">
        <v>71</v>
      </c>
      <c r="E56" s="10"/>
      <c r="F56" s="675">
        <v>0</v>
      </c>
      <c r="G56" s="669">
        <v>0</v>
      </c>
      <c r="H56" s="105">
        <v>0</v>
      </c>
      <c r="I56" s="4"/>
      <c r="J56" s="424"/>
      <c r="K56" s="413"/>
      <c r="L56" s="415"/>
      <c r="M56" s="413"/>
      <c r="N56" s="423"/>
      <c r="O56" s="652"/>
      <c r="P56" s="652"/>
      <c r="Q56" s="1"/>
      <c r="R56" s="1"/>
    </row>
    <row r="57" spans="1:18" ht="12.75" hidden="1" customHeight="1">
      <c r="A57" s="8"/>
      <c r="B57" s="678"/>
      <c r="C57" s="678"/>
      <c r="D57" s="679"/>
      <c r="E57" s="10"/>
      <c r="F57" s="675"/>
      <c r="G57" s="669"/>
      <c r="H57" s="105"/>
      <c r="I57" s="4"/>
      <c r="J57" s="424"/>
      <c r="K57" s="413"/>
      <c r="L57" s="415"/>
      <c r="M57" s="413"/>
      <c r="N57" s="427"/>
      <c r="O57" s="1"/>
      <c r="P57" s="1"/>
      <c r="Q57" s="1"/>
      <c r="R57" s="1"/>
    </row>
    <row r="58" spans="1:18" ht="12.75" hidden="1" customHeight="1">
      <c r="A58" s="8" t="s">
        <v>76</v>
      </c>
      <c r="B58" s="678"/>
      <c r="C58" s="678"/>
      <c r="D58" s="679" t="s">
        <v>80</v>
      </c>
      <c r="E58" s="10"/>
      <c r="F58" s="675">
        <v>401728.83</v>
      </c>
      <c r="G58" s="669">
        <v>401728.83</v>
      </c>
      <c r="H58" s="105">
        <v>401728.83</v>
      </c>
      <c r="I58" s="4"/>
      <c r="J58" s="424"/>
      <c r="K58" s="413"/>
      <c r="L58" s="415"/>
      <c r="M58" s="413"/>
      <c r="N58" s="427"/>
      <c r="O58" s="1"/>
      <c r="P58" s="1"/>
      <c r="Q58" s="1"/>
      <c r="R58" s="1"/>
    </row>
    <row r="59" spans="1:18" ht="12.75" hidden="1" customHeight="1">
      <c r="A59" s="8"/>
      <c r="B59" s="678"/>
      <c r="C59" s="678"/>
      <c r="D59" s="679"/>
      <c r="E59" s="10"/>
      <c r="F59" s="676"/>
      <c r="G59" s="680"/>
      <c r="H59" s="120"/>
      <c r="I59" s="4"/>
      <c r="J59" s="424"/>
      <c r="K59" s="413"/>
      <c r="L59" s="415"/>
      <c r="M59" s="413"/>
      <c r="N59" s="427"/>
      <c r="O59" s="1"/>
      <c r="P59" s="1"/>
      <c r="Q59" s="1"/>
      <c r="R59" s="1"/>
    </row>
    <row r="60" spans="1:18" ht="12.75" hidden="1" customHeight="1">
      <c r="A60" s="8" t="s">
        <v>79</v>
      </c>
      <c r="B60" s="678"/>
      <c r="C60" s="678"/>
      <c r="D60" s="679" t="s">
        <v>71</v>
      </c>
      <c r="E60" s="10"/>
      <c r="F60" s="675">
        <v>72311.19</v>
      </c>
      <c r="G60" s="669">
        <v>72311.19</v>
      </c>
      <c r="H60" s="105">
        <v>72311.19</v>
      </c>
      <c r="I60" s="4"/>
      <c r="J60" s="424"/>
      <c r="K60" s="413"/>
      <c r="L60" s="415"/>
      <c r="M60" s="413"/>
      <c r="N60" s="427"/>
      <c r="O60" s="1"/>
      <c r="P60" s="1"/>
      <c r="Q60" s="1"/>
      <c r="R60" s="1"/>
    </row>
    <row r="61" spans="1:18" ht="12.75" hidden="1" customHeight="1">
      <c r="A61" s="8"/>
      <c r="B61" s="678"/>
      <c r="C61" s="678"/>
      <c r="D61" s="679"/>
      <c r="E61" s="10"/>
      <c r="F61" s="676"/>
      <c r="G61" s="680"/>
      <c r="H61" s="120"/>
      <c r="I61" s="4"/>
      <c r="J61" s="424"/>
      <c r="K61" s="413"/>
      <c r="L61" s="415"/>
      <c r="M61" s="413"/>
      <c r="N61" s="427"/>
      <c r="O61" s="1"/>
      <c r="P61" s="1"/>
      <c r="Q61" s="1"/>
      <c r="R61" s="1"/>
    </row>
    <row r="62" spans="1:18" ht="12.75" hidden="1" customHeight="1">
      <c r="A62" s="8"/>
      <c r="B62" s="678"/>
      <c r="C62" s="678"/>
      <c r="D62" s="679"/>
      <c r="E62" s="10"/>
      <c r="F62" s="667"/>
      <c r="G62" s="681"/>
      <c r="H62" s="105"/>
      <c r="I62" s="4"/>
      <c r="J62" s="424"/>
      <c r="K62" s="413"/>
      <c r="L62" s="415"/>
      <c r="M62" s="413"/>
      <c r="N62" s="427"/>
      <c r="O62" s="1"/>
      <c r="P62" s="1"/>
      <c r="Q62" s="1"/>
      <c r="R62" s="1"/>
    </row>
    <row r="63" spans="1:18" ht="12.75" hidden="1" customHeight="1">
      <c r="A63" s="682"/>
      <c r="B63" s="123"/>
      <c r="C63" s="123"/>
      <c r="D63" s="124"/>
      <c r="E63" s="49"/>
      <c r="F63" s="125"/>
      <c r="G63" s="125"/>
      <c r="H63" s="126"/>
      <c r="I63" s="4"/>
      <c r="J63" s="424"/>
      <c r="K63" s="413"/>
      <c r="L63" s="415"/>
      <c r="M63" s="413"/>
      <c r="N63" s="427"/>
      <c r="O63" s="1"/>
      <c r="P63" s="1"/>
      <c r="Q63" s="1"/>
      <c r="R63" s="1"/>
    </row>
    <row r="64" spans="1:18" ht="12.75" hidden="1" customHeight="1">
      <c r="A64" s="8"/>
      <c r="B64" s="678"/>
      <c r="C64" s="678"/>
      <c r="D64" s="679" t="s">
        <v>81</v>
      </c>
      <c r="E64" s="10"/>
      <c r="F64" s="127"/>
      <c r="G64" s="683">
        <v>0</v>
      </c>
      <c r="H64" s="129">
        <v>0</v>
      </c>
      <c r="I64" s="4"/>
      <c r="J64" s="424"/>
      <c r="K64" s="413"/>
      <c r="L64" s="415"/>
      <c r="M64" s="413"/>
      <c r="N64" s="427"/>
      <c r="O64" s="1"/>
      <c r="P64" s="1"/>
      <c r="Q64" s="1"/>
      <c r="R64" s="1"/>
    </row>
    <row r="65" spans="1:18" ht="12.75" hidden="1" customHeight="1">
      <c r="A65" s="8"/>
      <c r="B65" s="678"/>
      <c r="C65" s="678"/>
      <c r="D65" s="679" t="s">
        <v>71</v>
      </c>
      <c r="E65" s="10"/>
      <c r="F65" s="684"/>
      <c r="G65" s="685">
        <v>0</v>
      </c>
      <c r="H65" s="132">
        <v>0</v>
      </c>
      <c r="I65" s="4"/>
      <c r="J65" s="424"/>
      <c r="K65" s="413"/>
      <c r="L65" s="415"/>
      <c r="M65" s="413"/>
      <c r="N65" s="427"/>
      <c r="O65" s="1"/>
      <c r="P65" s="1"/>
      <c r="Q65" s="1"/>
      <c r="R65" s="1"/>
    </row>
    <row r="66" spans="1:18" ht="12.75" hidden="1" customHeight="1">
      <c r="A66" s="8"/>
      <c r="B66" s="678"/>
      <c r="C66" s="678"/>
      <c r="D66" s="679" t="s">
        <v>82</v>
      </c>
      <c r="E66" s="10"/>
      <c r="F66" s="684"/>
      <c r="G66" s="685">
        <v>0</v>
      </c>
      <c r="H66" s="132">
        <v>0</v>
      </c>
      <c r="I66" s="4"/>
      <c r="J66" s="424"/>
      <c r="K66" s="413"/>
      <c r="L66" s="415"/>
      <c r="M66" s="413"/>
      <c r="N66" s="427"/>
      <c r="O66" s="1"/>
      <c r="P66" s="1"/>
      <c r="Q66" s="1"/>
      <c r="R66" s="1"/>
    </row>
    <row r="67" spans="1:18" ht="12.75" hidden="1" customHeight="1">
      <c r="A67" s="8"/>
      <c r="B67" s="678"/>
      <c r="C67" s="678"/>
      <c r="D67" s="679" t="s">
        <v>83</v>
      </c>
      <c r="E67" s="49"/>
      <c r="F67" s="684"/>
      <c r="G67" s="685">
        <v>0</v>
      </c>
      <c r="H67" s="132">
        <v>0</v>
      </c>
      <c r="I67" s="4"/>
      <c r="J67" s="424"/>
      <c r="K67" s="413"/>
      <c r="L67" s="415"/>
      <c r="M67" s="413"/>
      <c r="N67" s="427"/>
      <c r="O67" s="1"/>
      <c r="P67" s="1"/>
      <c r="Q67" s="1"/>
      <c r="R67" s="1"/>
    </row>
    <row r="68" spans="1:18" ht="12.75" hidden="1" customHeight="1">
      <c r="A68" s="8"/>
      <c r="B68" s="678"/>
      <c r="C68" s="678"/>
      <c r="D68" s="679" t="s">
        <v>71</v>
      </c>
      <c r="E68" s="10"/>
      <c r="F68" s="133"/>
      <c r="G68" s="134">
        <v>0</v>
      </c>
      <c r="H68" s="135">
        <v>0</v>
      </c>
      <c r="I68" s="4"/>
      <c r="J68" s="424"/>
      <c r="K68" s="413"/>
      <c r="L68" s="415"/>
      <c r="M68" s="413"/>
      <c r="N68" s="427"/>
      <c r="O68" s="1"/>
      <c r="P68" s="1"/>
      <c r="Q68" s="1"/>
      <c r="R68" s="1"/>
    </row>
    <row r="69" spans="1:18" ht="12.75" hidden="1" customHeight="1">
      <c r="A69" s="136"/>
      <c r="B69" s="682"/>
      <c r="C69" s="682"/>
      <c r="D69" s="672" t="s">
        <v>84</v>
      </c>
      <c r="E69" s="49"/>
      <c r="F69" s="137"/>
      <c r="G69" s="683">
        <v>0</v>
      </c>
      <c r="H69" s="132">
        <v>0</v>
      </c>
      <c r="I69" s="4"/>
      <c r="J69" s="424"/>
      <c r="K69" s="413"/>
      <c r="L69" s="415"/>
      <c r="M69" s="413"/>
      <c r="N69" s="427"/>
      <c r="O69" s="1"/>
      <c r="P69" s="1"/>
      <c r="Q69" s="1"/>
      <c r="R69" s="1"/>
    </row>
    <row r="70" spans="1:18" ht="12.75" hidden="1" customHeight="1">
      <c r="A70" s="8"/>
      <c r="B70" s="673"/>
      <c r="C70" s="673"/>
      <c r="D70" s="674" t="s">
        <v>85</v>
      </c>
      <c r="E70" s="10"/>
      <c r="F70" s="684"/>
      <c r="G70" s="685">
        <v>0</v>
      </c>
      <c r="H70" s="132">
        <v>0</v>
      </c>
      <c r="I70" s="4"/>
      <c r="J70" s="424"/>
      <c r="K70" s="413"/>
      <c r="L70" s="415"/>
      <c r="M70" s="413"/>
      <c r="N70" s="427"/>
      <c r="O70" s="1"/>
      <c r="P70" s="1"/>
      <c r="Q70" s="1"/>
      <c r="R70" s="1"/>
    </row>
    <row r="71" spans="1:18" ht="12.75" hidden="1" customHeight="1">
      <c r="A71" s="8"/>
      <c r="B71" s="673"/>
      <c r="C71" s="673"/>
      <c r="D71" s="674" t="s">
        <v>71</v>
      </c>
      <c r="E71" s="10"/>
      <c r="F71" s="684"/>
      <c r="G71" s="685">
        <v>0</v>
      </c>
      <c r="H71" s="132">
        <v>0</v>
      </c>
      <c r="I71" s="4"/>
      <c r="J71" s="424"/>
      <c r="K71" s="413"/>
      <c r="L71" s="415"/>
      <c r="M71" s="413"/>
      <c r="N71" s="427"/>
      <c r="O71" s="1"/>
      <c r="P71" s="1"/>
      <c r="Q71" s="1"/>
      <c r="R71" s="1"/>
    </row>
    <row r="72" spans="1:18" ht="12.75" hidden="1" customHeight="1">
      <c r="A72" s="8"/>
      <c r="B72" s="673"/>
      <c r="C72" s="673"/>
      <c r="D72" s="674" t="s">
        <v>86</v>
      </c>
      <c r="E72" s="10"/>
      <c r="F72" s="684"/>
      <c r="G72" s="685">
        <v>0</v>
      </c>
      <c r="H72" s="132">
        <v>0</v>
      </c>
      <c r="I72" s="4"/>
      <c r="J72" s="424"/>
      <c r="K72" s="413"/>
      <c r="L72" s="415"/>
      <c r="M72" s="413"/>
      <c r="N72" s="427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683">
        <v>0</v>
      </c>
      <c r="H73" s="129">
        <v>0</v>
      </c>
      <c r="I73" s="4"/>
      <c r="J73" s="424"/>
      <c r="K73" s="413"/>
      <c r="L73" s="415"/>
      <c r="M73" s="413"/>
      <c r="N73" s="427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683">
        <v>0</v>
      </c>
      <c r="H74" s="129">
        <v>0</v>
      </c>
      <c r="I74" s="4"/>
      <c r="J74" s="424"/>
      <c r="K74" s="413"/>
      <c r="L74" s="415"/>
      <c r="M74" s="413"/>
      <c r="N74" s="427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683">
        <v>0</v>
      </c>
      <c r="H75" s="129">
        <v>0</v>
      </c>
      <c r="I75" s="4"/>
      <c r="J75" s="424"/>
      <c r="K75" s="413"/>
      <c r="L75" s="415"/>
      <c r="M75" s="413"/>
      <c r="N75" s="427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424"/>
      <c r="K76" s="413"/>
      <c r="L76" s="415"/>
      <c r="M76" s="413"/>
      <c r="N76" s="427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655" t="s">
        <v>91</v>
      </c>
      <c r="H77" s="145">
        <v>379935.31</v>
      </c>
      <c r="I77" s="4"/>
      <c r="J77" s="424"/>
      <c r="K77" s="413"/>
      <c r="L77" s="415"/>
      <c r="M77" s="413"/>
      <c r="N77" s="427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655" t="s">
        <v>92</v>
      </c>
      <c r="H78" s="145">
        <v>68388.36</v>
      </c>
      <c r="I78" s="4"/>
      <c r="J78" s="424"/>
      <c r="K78" s="413"/>
      <c r="L78" s="415"/>
      <c r="M78" s="413"/>
      <c r="N78" s="427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719" t="s">
        <v>93</v>
      </c>
      <c r="G79" s="709"/>
      <c r="H79" s="145">
        <v>448323.67</v>
      </c>
      <c r="I79" s="4"/>
      <c r="J79" s="424"/>
      <c r="K79" s="413"/>
      <c r="L79" s="415"/>
      <c r="M79" s="413"/>
      <c r="N79" s="427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424"/>
      <c r="K80" s="413"/>
      <c r="L80" s="415"/>
      <c r="M80" s="413"/>
      <c r="N80" s="427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686" t="s">
        <v>94</v>
      </c>
      <c r="F81" s="687"/>
      <c r="G81" s="687"/>
      <c r="H81" s="688">
        <f>H44*0.7</f>
        <v>684551.1399999999</v>
      </c>
      <c r="I81" s="4"/>
      <c r="J81" s="424"/>
      <c r="K81" s="413"/>
      <c r="L81" s="413"/>
      <c r="M81" s="413"/>
      <c r="N81" s="427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686" t="s">
        <v>95</v>
      </c>
      <c r="F82" s="687"/>
      <c r="G82" s="687"/>
      <c r="H82" s="689">
        <f>H44-H81</f>
        <v>293379.06000000006</v>
      </c>
      <c r="I82" s="4"/>
      <c r="J82" s="424"/>
      <c r="K82" s="413"/>
      <c r="L82" s="413"/>
      <c r="M82" s="413"/>
      <c r="N82" s="427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686" t="s">
        <v>96</v>
      </c>
      <c r="F83" s="687"/>
      <c r="G83" s="687"/>
      <c r="H83" s="689">
        <f>H82/120*20</f>
        <v>48896.510000000009</v>
      </c>
      <c r="I83" s="151"/>
      <c r="J83" s="424"/>
      <c r="K83" s="413"/>
      <c r="L83" s="413">
        <f>K83*1.2</f>
        <v>0</v>
      </c>
      <c r="M83" s="413"/>
      <c r="N83" s="428"/>
      <c r="O83" s="53">
        <f>F35-K84</f>
        <v>9391630.9399999995</v>
      </c>
      <c r="P83" s="1"/>
      <c r="Q83" s="1"/>
      <c r="R83" s="1"/>
    </row>
    <row r="84" spans="1:18" ht="12.75" customHeight="1" thickBot="1">
      <c r="A84" s="1"/>
      <c r="B84" s="1"/>
      <c r="C84" s="1"/>
      <c r="D84" s="1"/>
      <c r="E84" s="1"/>
      <c r="F84" s="37"/>
      <c r="G84" s="37"/>
      <c r="H84" s="146"/>
      <c r="I84" s="151"/>
      <c r="J84" s="429"/>
      <c r="K84" s="430"/>
      <c r="L84" s="430"/>
      <c r="M84" s="431"/>
      <c r="N84" s="432"/>
      <c r="O84" s="1"/>
      <c r="P84" s="1"/>
      <c r="Q84" s="1"/>
      <c r="R84" s="1"/>
    </row>
    <row r="85" spans="1:18" ht="12.75" customHeight="1" thickBot="1">
      <c r="A85" s="1"/>
      <c r="B85" s="1"/>
      <c r="C85" s="1"/>
      <c r="D85" s="1"/>
      <c r="E85" s="1"/>
      <c r="F85" s="37"/>
      <c r="G85" s="37"/>
      <c r="H85" s="146"/>
      <c r="I85" s="151"/>
      <c r="J85" s="433"/>
      <c r="K85" s="434">
        <f>SUM(K33:K83)</f>
        <v>9391630.9399999995</v>
      </c>
      <c r="L85" s="434">
        <f>SUM(L33:L84)</f>
        <v>11269957.127999999</v>
      </c>
      <c r="M85" s="434"/>
      <c r="N85" s="435"/>
      <c r="O85" s="1"/>
      <c r="P85" s="1"/>
      <c r="Q85" s="1"/>
      <c r="R85" s="1"/>
    </row>
    <row r="86" spans="1:18" ht="25.5" customHeight="1">
      <c r="A86" s="654" t="s">
        <v>7</v>
      </c>
      <c r="B86" s="654"/>
      <c r="C86" s="714" t="s">
        <v>98</v>
      </c>
      <c r="D86" s="709"/>
      <c r="E86" s="709"/>
      <c r="F86" s="833"/>
      <c r="G86" s="786"/>
      <c r="H86" s="158" t="s">
        <v>99</v>
      </c>
      <c r="I86" s="159"/>
      <c r="J86" s="155" t="s">
        <v>97</v>
      </c>
      <c r="K86" s="155"/>
      <c r="L86" s="436">
        <f>L31-L85</f>
        <v>5310176.9620000012</v>
      </c>
      <c r="M86" s="4"/>
      <c r="N86" s="4"/>
      <c r="O86" s="158"/>
      <c r="P86" s="158"/>
      <c r="Q86" s="158"/>
      <c r="R86" s="158"/>
    </row>
    <row r="87" spans="1:18" ht="9.75" customHeight="1">
      <c r="A87" s="158"/>
      <c r="B87" s="158"/>
      <c r="C87" s="710" t="s">
        <v>100</v>
      </c>
      <c r="D87" s="709"/>
      <c r="E87" s="709"/>
      <c r="F87" s="711" t="s">
        <v>101</v>
      </c>
      <c r="G87" s="712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713"/>
      <c r="E88" s="709"/>
      <c r="F88" s="158"/>
      <c r="G88" s="158"/>
      <c r="H88" s="158"/>
      <c r="I88" s="159"/>
      <c r="J88" s="160"/>
      <c r="K88" s="161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0"/>
      <c r="K89" s="166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62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714"/>
      <c r="D95" s="709"/>
      <c r="E95" s="709"/>
      <c r="F95" s="715"/>
      <c r="G95" s="709"/>
      <c r="H95" s="158"/>
      <c r="I95" s="158"/>
      <c r="J95" s="161"/>
      <c r="K95" s="161"/>
      <c r="L95" s="162"/>
      <c r="M95" s="161"/>
      <c r="N95" s="158"/>
      <c r="O95" s="158"/>
      <c r="P95" s="158"/>
      <c r="Q95" s="158"/>
      <c r="R95" s="158"/>
    </row>
    <row r="96" spans="1:18" ht="30" customHeight="1">
      <c r="A96" s="654" t="s">
        <v>10</v>
      </c>
      <c r="B96" s="653"/>
      <c r="C96" s="714" t="s">
        <v>104</v>
      </c>
      <c r="D96" s="709"/>
      <c r="E96" s="709"/>
      <c r="F96" s="833"/>
      <c r="G96" s="786"/>
      <c r="H96" s="158" t="s">
        <v>105</v>
      </c>
      <c r="I96" s="158"/>
      <c r="J96" s="161"/>
      <c r="K96" s="161"/>
      <c r="L96" s="161"/>
      <c r="M96" s="161"/>
      <c r="N96" s="158"/>
      <c r="O96" s="158"/>
      <c r="P96" s="412">
        <f>'[1]кс6 по Дог'!$I$43</f>
        <v>4903550.4000000004</v>
      </c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711" t="s">
        <v>101</v>
      </c>
      <c r="G97" s="712"/>
      <c r="H97" s="169" t="s">
        <v>102</v>
      </c>
      <c r="I97" s="158"/>
      <c r="J97" s="161"/>
      <c r="K97" s="161"/>
      <c r="L97" s="161"/>
      <c r="M97" s="161"/>
      <c r="N97" s="158"/>
      <c r="O97" s="158"/>
      <c r="P97" s="412">
        <f>'[1]изм. 2 к ДС1'!$AD$96</f>
        <v>6841666.9560000002</v>
      </c>
      <c r="Q97" s="158"/>
      <c r="R97" s="158"/>
    </row>
    <row r="98" spans="1:18" ht="12.75" customHeight="1">
      <c r="A98" s="158"/>
      <c r="B98" s="158"/>
      <c r="C98" s="158"/>
      <c r="D98" s="713" t="s">
        <v>106</v>
      </c>
      <c r="E98" s="709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412">
        <f>'[1]изм. 2 нов. ДС3'!$I$25</f>
        <v>1285430.196</v>
      </c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412">
        <f>'[1]изм. 2 нов. ДС4'!$I$34</f>
        <v>3549486.5352800004</v>
      </c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1"/>
      <c r="K100" s="161"/>
      <c r="L100" s="161"/>
      <c r="M100" s="161"/>
      <c r="N100" s="158"/>
      <c r="O100" s="9"/>
      <c r="P100" s="9"/>
      <c r="Q100" s="9"/>
      <c r="R100" s="9"/>
    </row>
    <row r="101" spans="1:18">
      <c r="J101" s="162"/>
      <c r="K101" s="162"/>
      <c r="L101" s="162"/>
      <c r="M101" s="162"/>
      <c r="N101" s="9"/>
      <c r="P101" s="359">
        <f>SUM(P96:P100)</f>
        <v>16580134.087280001</v>
      </c>
    </row>
  </sheetData>
  <mergeCells count="36">
    <mergeCell ref="D98:E98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C86:E86"/>
    <mergeCell ref="E42:G42"/>
    <mergeCell ref="E43:G43"/>
    <mergeCell ref="E44:G44"/>
    <mergeCell ref="F79:G79"/>
    <mergeCell ref="B30:D30"/>
    <mergeCell ref="B34:D34"/>
    <mergeCell ref="B35:D35"/>
    <mergeCell ref="B36:D36"/>
    <mergeCell ref="B37:D37"/>
    <mergeCell ref="B38:D38"/>
    <mergeCell ref="B39:D39"/>
    <mergeCell ref="B40:D40"/>
    <mergeCell ref="B41:D41"/>
    <mergeCell ref="O38:P38"/>
    <mergeCell ref="C7:F7"/>
    <mergeCell ref="C9:F9"/>
    <mergeCell ref="C11:F11"/>
    <mergeCell ref="C13:F13"/>
    <mergeCell ref="C14:F14"/>
    <mergeCell ref="G24:H24"/>
    <mergeCell ref="J30:N30"/>
    <mergeCell ref="B31:D31"/>
    <mergeCell ref="J31:K31"/>
    <mergeCell ref="B32:D32"/>
    <mergeCell ref="B33:D33"/>
  </mergeCells>
  <pageMargins left="0.39370078740157483" right="0.31496062992125984" top="0.78740157480314965" bottom="0.39370078740157483" header="0" footer="0"/>
  <pageSetup paperSize="9" scale="20" fitToHeight="0" orientation="portrait" r:id="rId1"/>
  <headerFooter>
    <oddHeader>&amp;RПодготовлено с использованием системы 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176B-8542-46B5-8AA6-4635538EF843}">
  <sheetPr>
    <tabColor rgb="FF00B0F0"/>
    <pageSetUpPr fitToPage="1"/>
  </sheetPr>
  <dimension ref="A1:BP81"/>
  <sheetViews>
    <sheetView showGridLines="0" topLeftCell="A22" zoomScale="70" zoomScaleNormal="70" workbookViewId="0">
      <selection activeCell="F43" sqref="F43:N43"/>
    </sheetView>
  </sheetViews>
  <sheetFormatPr defaultColWidth="14.42578125" defaultRowHeight="15" customHeight="1"/>
  <cols>
    <col min="1" max="1" width="1.140625" customWidth="1"/>
    <col min="2" max="2" width="14" customWidth="1"/>
    <col min="3" max="3" width="2.42578125" customWidth="1"/>
    <col min="4" max="4" width="0.85546875" customWidth="1"/>
    <col min="5" max="5" width="9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2.28515625" customWidth="1"/>
    <col min="25" max="25" width="2.42578125" customWidth="1"/>
    <col min="26" max="26" width="4.7109375" customWidth="1"/>
    <col min="27" max="27" width="1.42578125" customWidth="1"/>
    <col min="28" max="28" width="5.140625" customWidth="1"/>
    <col min="29" max="29" width="11.5703125" customWidth="1"/>
    <col min="30" max="30" width="13.7109375" customWidth="1"/>
    <col min="31" max="31" width="12.85546875" customWidth="1"/>
    <col min="32" max="32" width="12.28515625" customWidth="1"/>
    <col min="33" max="33" width="4" customWidth="1"/>
    <col min="34" max="34" width="6.42578125" hidden="1" customWidth="1"/>
    <col min="35" max="35" width="1.5703125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16" t="s">
        <v>3</v>
      </c>
      <c r="AE4" s="779"/>
      <c r="AF4" s="779"/>
      <c r="AG4" s="779"/>
      <c r="AH4" s="779"/>
      <c r="AI4" s="780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58" t="s">
        <v>109</v>
      </c>
      <c r="Z5" s="709"/>
      <c r="AA5" s="709"/>
      <c r="AB5" s="709"/>
      <c r="AC5" s="709"/>
      <c r="AD5" s="767" t="s">
        <v>110</v>
      </c>
      <c r="AE5" s="725"/>
      <c r="AF5" s="725"/>
      <c r="AG5" s="725"/>
      <c r="AH5" s="725"/>
      <c r="AI5" s="766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53"/>
      <c r="AE6" s="712"/>
      <c r="AF6" s="712"/>
      <c r="AG6" s="712"/>
      <c r="AH6" s="712"/>
      <c r="AI6" s="754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81"/>
      <c r="F7" s="717"/>
      <c r="G7" s="717"/>
      <c r="H7" s="717"/>
      <c r="I7" s="717"/>
      <c r="J7" s="717"/>
      <c r="K7" s="717"/>
      <c r="L7" s="717"/>
      <c r="M7" s="717"/>
      <c r="N7" s="717"/>
      <c r="O7" s="717"/>
      <c r="P7" s="717"/>
      <c r="Q7" s="717"/>
      <c r="R7" s="717"/>
      <c r="S7" s="717"/>
      <c r="T7" s="717"/>
      <c r="U7" s="717"/>
      <c r="V7" s="717"/>
      <c r="W7" s="717"/>
      <c r="X7" s="717"/>
      <c r="Y7" s="717"/>
      <c r="Z7" s="717"/>
      <c r="AA7" s="717"/>
      <c r="AB7" s="171"/>
      <c r="AC7" s="172" t="s">
        <v>111</v>
      </c>
      <c r="AD7" s="755"/>
      <c r="AE7" s="717"/>
      <c r="AF7" s="717"/>
      <c r="AG7" s="717"/>
      <c r="AH7" s="717"/>
      <c r="AI7" s="756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19" t="s">
        <v>112</v>
      </c>
      <c r="AE8" s="712"/>
      <c r="AF8" s="712"/>
      <c r="AG8" s="712"/>
      <c r="AH8" s="712"/>
      <c r="AI8" s="754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50" t="s">
        <v>113</v>
      </c>
      <c r="F9" s="751"/>
      <c r="G9" s="751"/>
      <c r="H9" s="751"/>
      <c r="I9" s="751"/>
      <c r="J9" s="751"/>
      <c r="K9" s="751"/>
      <c r="L9" s="751"/>
      <c r="M9" s="751"/>
      <c r="N9" s="751"/>
      <c r="O9" s="751"/>
      <c r="P9" s="751"/>
      <c r="Q9" s="751"/>
      <c r="R9" s="751"/>
      <c r="S9" s="751"/>
      <c r="T9" s="751"/>
      <c r="U9" s="751"/>
      <c r="V9" s="751"/>
      <c r="W9" s="751"/>
      <c r="X9" s="751"/>
      <c r="Y9" s="751"/>
      <c r="Z9" s="751"/>
      <c r="AA9" s="786"/>
      <c r="AB9" s="171"/>
      <c r="AC9" s="172" t="s">
        <v>111</v>
      </c>
      <c r="AD9" s="755"/>
      <c r="AE9" s="717"/>
      <c r="AF9" s="717"/>
      <c r="AG9" s="717"/>
      <c r="AH9" s="717"/>
      <c r="AI9" s="756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19" t="s">
        <v>115</v>
      </c>
      <c r="AE10" s="712"/>
      <c r="AF10" s="712"/>
      <c r="AG10" s="712"/>
      <c r="AH10" s="712"/>
      <c r="AI10" s="754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50" t="s">
        <v>116</v>
      </c>
      <c r="F11" s="751"/>
      <c r="G11" s="751"/>
      <c r="H11" s="751"/>
      <c r="I11" s="751"/>
      <c r="J11" s="751"/>
      <c r="K11" s="751"/>
      <c r="L11" s="751"/>
      <c r="M11" s="751"/>
      <c r="N11" s="751"/>
      <c r="O11" s="751"/>
      <c r="P11" s="751"/>
      <c r="Q11" s="751"/>
      <c r="R11" s="751"/>
      <c r="S11" s="751"/>
      <c r="T11" s="751"/>
      <c r="U11" s="751"/>
      <c r="V11" s="751"/>
      <c r="W11" s="751"/>
      <c r="X11" s="751"/>
      <c r="Y11" s="751"/>
      <c r="Z11" s="751"/>
      <c r="AA11" s="786"/>
      <c r="AB11" s="171"/>
      <c r="AC11" s="172" t="s">
        <v>111</v>
      </c>
      <c r="AD11" s="755"/>
      <c r="AE11" s="717"/>
      <c r="AF11" s="717"/>
      <c r="AG11" s="717"/>
      <c r="AH11" s="717"/>
      <c r="AI11" s="756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53"/>
      <c r="AE12" s="712"/>
      <c r="AF12" s="712"/>
      <c r="AG12" s="712"/>
      <c r="AH12" s="712"/>
      <c r="AI12" s="754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82" t="s">
        <v>118</v>
      </c>
      <c r="F13" s="751"/>
      <c r="G13" s="751"/>
      <c r="H13" s="751"/>
      <c r="I13" s="751"/>
      <c r="J13" s="751"/>
      <c r="K13" s="751"/>
      <c r="L13" s="751"/>
      <c r="M13" s="751"/>
      <c r="N13" s="751"/>
      <c r="O13" s="751"/>
      <c r="P13" s="751"/>
      <c r="Q13" s="751"/>
      <c r="R13" s="751"/>
      <c r="S13" s="751"/>
      <c r="T13" s="751"/>
      <c r="U13" s="751"/>
      <c r="V13" s="751"/>
      <c r="W13" s="751"/>
      <c r="X13" s="751"/>
      <c r="Y13" s="751"/>
      <c r="Z13" s="751"/>
      <c r="AA13" s="751"/>
      <c r="AB13" s="751"/>
      <c r="AC13" s="786"/>
      <c r="AD13" s="755"/>
      <c r="AE13" s="717"/>
      <c r="AF13" s="717"/>
      <c r="AG13" s="717"/>
      <c r="AH13" s="717"/>
      <c r="AI13" s="756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53"/>
      <c r="AE14" s="712"/>
      <c r="AF14" s="712"/>
      <c r="AG14" s="712"/>
      <c r="AH14" s="712"/>
      <c r="AI14" s="754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50" t="s">
        <v>121</v>
      </c>
      <c r="D15" s="751"/>
      <c r="E15" s="751"/>
      <c r="F15" s="751"/>
      <c r="G15" s="751"/>
      <c r="H15" s="751"/>
      <c r="I15" s="751"/>
      <c r="J15" s="751"/>
      <c r="K15" s="751"/>
      <c r="L15" s="751"/>
      <c r="M15" s="751"/>
      <c r="N15" s="751"/>
      <c r="O15" s="751"/>
      <c r="P15" s="751"/>
      <c r="Q15" s="751"/>
      <c r="R15" s="751"/>
      <c r="S15" s="751"/>
      <c r="T15" s="751"/>
      <c r="U15" s="751"/>
      <c r="V15" s="751"/>
      <c r="W15" s="751"/>
      <c r="X15" s="751"/>
      <c r="Y15" s="751"/>
      <c r="Z15" s="751"/>
      <c r="AA15" s="751"/>
      <c r="AB15" s="751"/>
      <c r="AC15" s="786"/>
      <c r="AD15" s="755"/>
      <c r="AE15" s="717"/>
      <c r="AF15" s="717"/>
      <c r="AG15" s="717"/>
      <c r="AH15" s="717"/>
      <c r="AI15" s="756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64" t="s">
        <v>123</v>
      </c>
      <c r="X16" s="712"/>
      <c r="Y16" s="712"/>
      <c r="Z16" s="712"/>
      <c r="AA16" s="712"/>
      <c r="AB16" s="712"/>
      <c r="AC16" s="712"/>
      <c r="AD16" s="771"/>
      <c r="AE16" s="712"/>
      <c r="AF16" s="712"/>
      <c r="AG16" s="712"/>
      <c r="AH16" s="712"/>
      <c r="AI16" s="754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709"/>
      <c r="X17" s="709"/>
      <c r="Y17" s="709"/>
      <c r="Z17" s="709"/>
      <c r="AA17" s="709"/>
      <c r="AB17" s="709"/>
      <c r="AC17" s="709"/>
      <c r="AD17" s="755"/>
      <c r="AE17" s="717"/>
      <c r="AF17" s="717"/>
      <c r="AG17" s="717"/>
      <c r="AH17" s="717"/>
      <c r="AI17" s="756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58" t="s">
        <v>124</v>
      </c>
      <c r="U18" s="709"/>
      <c r="V18" s="709"/>
      <c r="W18" s="709"/>
      <c r="X18" s="709"/>
      <c r="Y18" s="709"/>
      <c r="Z18" s="709"/>
      <c r="AA18" s="709"/>
      <c r="AB18" s="731"/>
      <c r="AC18" s="180" t="s">
        <v>125</v>
      </c>
      <c r="AD18" s="765" t="s">
        <v>126</v>
      </c>
      <c r="AE18" s="725"/>
      <c r="AF18" s="725"/>
      <c r="AG18" s="725"/>
      <c r="AH18" s="725"/>
      <c r="AI18" s="766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67" t="s">
        <v>128</v>
      </c>
      <c r="AE19" s="834"/>
      <c r="AF19" s="181" t="s">
        <v>129</v>
      </c>
      <c r="AG19" s="812" t="s">
        <v>130</v>
      </c>
      <c r="AH19" s="725"/>
      <c r="AI19" s="766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31.9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58" t="s">
        <v>24</v>
      </c>
      <c r="T20" s="709"/>
      <c r="U20" s="709"/>
      <c r="V20" s="709"/>
      <c r="W20" s="709"/>
      <c r="X20" s="709"/>
      <c r="Y20" s="709"/>
      <c r="Z20" s="709"/>
      <c r="AA20" s="709"/>
      <c r="AB20" s="731"/>
      <c r="AC20" s="180" t="s">
        <v>125</v>
      </c>
      <c r="AD20" s="823" t="s">
        <v>410</v>
      </c>
      <c r="AE20" s="821"/>
      <c r="AF20" s="821"/>
      <c r="AG20" s="821"/>
      <c r="AH20" s="821"/>
      <c r="AI20" s="82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5.6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17" t="s">
        <v>75</v>
      </c>
      <c r="AE21" s="818"/>
      <c r="AF21" s="291" t="s">
        <v>411</v>
      </c>
      <c r="AG21" s="820" t="s">
        <v>134</v>
      </c>
      <c r="AH21" s="821"/>
      <c r="AI21" s="82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58" t="s">
        <v>26</v>
      </c>
      <c r="AA22" s="709"/>
      <c r="AB22" s="709"/>
      <c r="AC22" s="709"/>
      <c r="AD22" s="775"/>
      <c r="AE22" s="736"/>
      <c r="AF22" s="736"/>
      <c r="AG22" s="736"/>
      <c r="AH22" s="736"/>
      <c r="AI22" s="776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811" t="s">
        <v>135</v>
      </c>
      <c r="T24" s="712"/>
      <c r="U24" s="728"/>
      <c r="V24" s="757" t="s">
        <v>136</v>
      </c>
      <c r="W24" s="712"/>
      <c r="X24" s="712"/>
      <c r="Y24" s="712"/>
      <c r="Z24" s="728"/>
      <c r="AA24" s="170"/>
      <c r="AB24" s="762" t="s">
        <v>29</v>
      </c>
      <c r="AC24" s="725"/>
      <c r="AD24" s="726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744"/>
      <c r="T25" s="717"/>
      <c r="U25" s="734"/>
      <c r="V25" s="744"/>
      <c r="W25" s="717"/>
      <c r="X25" s="717"/>
      <c r="Y25" s="717"/>
      <c r="Z25" s="734"/>
      <c r="AA25" s="170"/>
      <c r="AB25" s="762" t="s">
        <v>30</v>
      </c>
      <c r="AC25" s="726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813" t="s">
        <v>167</v>
      </c>
      <c r="M26" s="709"/>
      <c r="N26" s="709"/>
      <c r="O26" s="709"/>
      <c r="P26" s="709"/>
      <c r="Q26" s="709"/>
      <c r="R26" s="709"/>
      <c r="S26" s="812" t="s">
        <v>65</v>
      </c>
      <c r="T26" s="725"/>
      <c r="U26" s="726"/>
      <c r="V26" s="812" t="s">
        <v>407</v>
      </c>
      <c r="W26" s="725"/>
      <c r="X26" s="725"/>
      <c r="Y26" s="725"/>
      <c r="Z26" s="726"/>
      <c r="AA26" s="171"/>
      <c r="AB26" s="820" t="s">
        <v>416</v>
      </c>
      <c r="AC26" s="818"/>
      <c r="AD26" s="181" t="s">
        <v>407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46" t="s">
        <v>140</v>
      </c>
      <c r="K27" s="709"/>
      <c r="L27" s="709"/>
      <c r="M27" s="709"/>
      <c r="N27" s="709"/>
      <c r="O27" s="709"/>
      <c r="P27" s="709"/>
      <c r="Q27" s="709"/>
      <c r="R27" s="709"/>
      <c r="S27" s="709"/>
      <c r="T27" s="709"/>
      <c r="U27" s="709"/>
      <c r="V27" s="709"/>
      <c r="W27" s="709"/>
      <c r="X27" s="709"/>
      <c r="Y27" s="709"/>
      <c r="Z27" s="709"/>
      <c r="AA27" s="709"/>
      <c r="AB27" s="709"/>
      <c r="AC27" s="709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47">
        <v>4903550.4000000004</v>
      </c>
      <c r="P29" s="717"/>
      <c r="Q29" s="717"/>
      <c r="R29" s="717"/>
      <c r="S29" s="717"/>
      <c r="T29" s="717"/>
      <c r="U29" s="717"/>
      <c r="V29" s="717"/>
      <c r="W29" s="717"/>
      <c r="X29" s="717"/>
      <c r="Y29" s="717"/>
      <c r="Z29" s="717"/>
      <c r="AA29" s="717"/>
      <c r="AB29" s="717"/>
      <c r="AC29" s="717"/>
      <c r="AD29" s="717"/>
      <c r="AE29" s="717"/>
      <c r="AF29" s="717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802" t="s">
        <v>34</v>
      </c>
      <c r="B31" s="725"/>
      <c r="C31" s="725"/>
      <c r="D31" s="725"/>
      <c r="E31" s="726"/>
      <c r="F31" s="814" t="s">
        <v>143</v>
      </c>
      <c r="G31" s="712"/>
      <c r="H31" s="712"/>
      <c r="I31" s="712"/>
      <c r="J31" s="712"/>
      <c r="K31" s="712"/>
      <c r="L31" s="712"/>
      <c r="M31" s="712"/>
      <c r="N31" s="728"/>
      <c r="O31" s="815" t="s">
        <v>170</v>
      </c>
      <c r="P31" s="712"/>
      <c r="Q31" s="815" t="s">
        <v>144</v>
      </c>
      <c r="R31" s="712"/>
      <c r="S31" s="712"/>
      <c r="T31" s="728"/>
      <c r="U31" s="814" t="s">
        <v>171</v>
      </c>
      <c r="V31" s="712"/>
      <c r="W31" s="712"/>
      <c r="X31" s="728"/>
      <c r="Y31" s="801" t="s">
        <v>172</v>
      </c>
      <c r="Z31" s="725"/>
      <c r="AA31" s="725"/>
      <c r="AB31" s="725"/>
      <c r="AC31" s="726"/>
      <c r="AD31" s="801" t="s">
        <v>173</v>
      </c>
      <c r="AE31" s="726"/>
      <c r="AF31" s="815" t="s">
        <v>174</v>
      </c>
      <c r="AG31" s="712"/>
      <c r="AH31" s="712"/>
      <c r="AI31" s="728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801" t="s">
        <v>148</v>
      </c>
      <c r="B32" s="726"/>
      <c r="C32" s="801" t="s">
        <v>149</v>
      </c>
      <c r="D32" s="725"/>
      <c r="E32" s="726"/>
      <c r="F32" s="744"/>
      <c r="G32" s="717"/>
      <c r="H32" s="717"/>
      <c r="I32" s="717"/>
      <c r="J32" s="717"/>
      <c r="K32" s="717"/>
      <c r="L32" s="717"/>
      <c r="M32" s="717"/>
      <c r="N32" s="734"/>
      <c r="O32" s="744"/>
      <c r="P32" s="717"/>
      <c r="Q32" s="744"/>
      <c r="R32" s="717"/>
      <c r="S32" s="717"/>
      <c r="T32" s="734"/>
      <c r="U32" s="744"/>
      <c r="V32" s="717"/>
      <c r="W32" s="717"/>
      <c r="X32" s="734"/>
      <c r="Y32" s="801" t="s">
        <v>175</v>
      </c>
      <c r="Z32" s="725"/>
      <c r="AA32" s="725"/>
      <c r="AB32" s="726"/>
      <c r="AC32" s="203" t="s">
        <v>176</v>
      </c>
      <c r="AD32" s="203" t="s">
        <v>175</v>
      </c>
      <c r="AE32" s="203" t="s">
        <v>176</v>
      </c>
      <c r="AF32" s="744"/>
      <c r="AG32" s="717"/>
      <c r="AH32" s="717"/>
      <c r="AI32" s="734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802">
        <v>1</v>
      </c>
      <c r="B33" s="726"/>
      <c r="C33" s="802">
        <v>2</v>
      </c>
      <c r="D33" s="725"/>
      <c r="E33" s="726"/>
      <c r="F33" s="802">
        <v>3</v>
      </c>
      <c r="G33" s="725"/>
      <c r="H33" s="725"/>
      <c r="I33" s="725"/>
      <c r="J33" s="725"/>
      <c r="K33" s="725"/>
      <c r="L33" s="725"/>
      <c r="M33" s="725"/>
      <c r="N33" s="726"/>
      <c r="O33" s="802">
        <v>4</v>
      </c>
      <c r="P33" s="725"/>
      <c r="Q33" s="802">
        <v>5</v>
      </c>
      <c r="R33" s="725"/>
      <c r="S33" s="725"/>
      <c r="T33" s="726"/>
      <c r="U33" s="802">
        <v>6</v>
      </c>
      <c r="V33" s="725"/>
      <c r="W33" s="725"/>
      <c r="X33" s="726"/>
      <c r="Y33" s="802">
        <v>7</v>
      </c>
      <c r="Z33" s="725"/>
      <c r="AA33" s="725"/>
      <c r="AB33" s="726"/>
      <c r="AC33" s="204">
        <v>8</v>
      </c>
      <c r="AD33" s="204">
        <v>9</v>
      </c>
      <c r="AE33" s="204">
        <v>10</v>
      </c>
      <c r="AF33" s="802">
        <v>11</v>
      </c>
      <c r="AG33" s="725"/>
      <c r="AH33" s="725"/>
      <c r="AI33" s="72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36.75" customHeight="1">
      <c r="A34" s="835">
        <v>1</v>
      </c>
      <c r="B34" s="836"/>
      <c r="C34" s="837">
        <v>1</v>
      </c>
      <c r="D34" s="838"/>
      <c r="E34" s="839"/>
      <c r="F34" s="840" t="s">
        <v>325</v>
      </c>
      <c r="G34" s="841"/>
      <c r="H34" s="841"/>
      <c r="I34" s="841"/>
      <c r="J34" s="841"/>
      <c r="K34" s="841"/>
      <c r="L34" s="841"/>
      <c r="M34" s="841"/>
      <c r="N34" s="842"/>
      <c r="O34" s="256"/>
      <c r="P34" s="206"/>
      <c r="Q34" s="843" t="s">
        <v>178</v>
      </c>
      <c r="R34" s="838"/>
      <c r="S34" s="838"/>
      <c r="T34" s="844"/>
      <c r="U34" s="837">
        <v>0.1</v>
      </c>
      <c r="V34" s="838"/>
      <c r="W34" s="838"/>
      <c r="X34" s="844"/>
      <c r="Y34" s="845">
        <v>434681.9</v>
      </c>
      <c r="Z34" s="846"/>
      <c r="AA34" s="846"/>
      <c r="AB34" s="847"/>
      <c r="AC34" s="306">
        <f>Y34*U34</f>
        <v>43468.19</v>
      </c>
      <c r="AD34" s="306">
        <v>470073.42</v>
      </c>
      <c r="AE34" s="306">
        <f>AD34*U34</f>
        <v>47007.342000000004</v>
      </c>
      <c r="AF34" s="845">
        <f>AE34+AC34</f>
        <v>90475.532000000007</v>
      </c>
      <c r="AG34" s="846"/>
      <c r="AH34" s="846"/>
      <c r="AI34" s="847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</row>
    <row r="35" spans="1:68" ht="39" customHeight="1">
      <c r="A35" s="749">
        <v>2</v>
      </c>
      <c r="B35" s="726"/>
      <c r="C35" s="795" t="s">
        <v>332</v>
      </c>
      <c r="D35" s="725"/>
      <c r="E35" s="726"/>
      <c r="F35" s="793" t="s">
        <v>253</v>
      </c>
      <c r="G35" s="725"/>
      <c r="H35" s="725"/>
      <c r="I35" s="725"/>
      <c r="J35" s="725"/>
      <c r="K35" s="725"/>
      <c r="L35" s="725"/>
      <c r="M35" s="725"/>
      <c r="N35" s="726"/>
      <c r="O35" s="191"/>
      <c r="P35" s="205"/>
      <c r="Q35" s="850" t="s">
        <v>153</v>
      </c>
      <c r="R35" s="725"/>
      <c r="S35" s="725"/>
      <c r="T35" s="726"/>
      <c r="U35" s="749">
        <v>50</v>
      </c>
      <c r="V35" s="725"/>
      <c r="W35" s="725"/>
      <c r="X35" s="726"/>
      <c r="Y35" s="788" t="s">
        <v>57</v>
      </c>
      <c r="Z35" s="725"/>
      <c r="AA35" s="725"/>
      <c r="AB35" s="800"/>
      <c r="AC35" s="207" t="s">
        <v>57</v>
      </c>
      <c r="AD35" s="207" t="s">
        <v>57</v>
      </c>
      <c r="AE35" s="207" t="s">
        <v>57</v>
      </c>
      <c r="AF35" s="788" t="s">
        <v>57</v>
      </c>
      <c r="AG35" s="725"/>
      <c r="AH35" s="725"/>
      <c r="AI35" s="72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</row>
    <row r="36" spans="1:68" ht="36.75" customHeight="1">
      <c r="A36" s="835">
        <v>3</v>
      </c>
      <c r="B36" s="836"/>
      <c r="C36" s="795" t="s">
        <v>333</v>
      </c>
      <c r="D36" s="725"/>
      <c r="E36" s="726"/>
      <c r="F36" s="798" t="s">
        <v>334</v>
      </c>
      <c r="G36" s="848"/>
      <c r="H36" s="848"/>
      <c r="I36" s="848"/>
      <c r="J36" s="848"/>
      <c r="K36" s="848"/>
      <c r="L36" s="848"/>
      <c r="M36" s="848"/>
      <c r="N36" s="849"/>
      <c r="O36" s="795"/>
      <c r="P36" s="726"/>
      <c r="Q36" s="850" t="s">
        <v>153</v>
      </c>
      <c r="R36" s="725"/>
      <c r="S36" s="725"/>
      <c r="T36" s="726"/>
      <c r="U36" s="749">
        <v>4</v>
      </c>
      <c r="V36" s="725"/>
      <c r="W36" s="725"/>
      <c r="X36" s="726"/>
      <c r="Y36" s="788" t="s">
        <v>57</v>
      </c>
      <c r="Z36" s="725"/>
      <c r="AA36" s="725"/>
      <c r="AB36" s="800"/>
      <c r="AC36" s="207" t="s">
        <v>57</v>
      </c>
      <c r="AD36" s="207" t="s">
        <v>57</v>
      </c>
      <c r="AE36" s="207" t="s">
        <v>57</v>
      </c>
      <c r="AF36" s="788" t="s">
        <v>57</v>
      </c>
      <c r="AG36" s="725"/>
      <c r="AH36" s="725"/>
      <c r="AI36" s="726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</row>
    <row r="37" spans="1:68" ht="47.25" customHeight="1">
      <c r="A37" s="835">
        <v>4</v>
      </c>
      <c r="B37" s="836"/>
      <c r="C37" s="861" t="s">
        <v>59</v>
      </c>
      <c r="D37" s="862"/>
      <c r="E37" s="863"/>
      <c r="F37" s="864" t="s">
        <v>336</v>
      </c>
      <c r="G37" s="865"/>
      <c r="H37" s="865"/>
      <c r="I37" s="865"/>
      <c r="J37" s="865"/>
      <c r="K37" s="865"/>
      <c r="L37" s="865"/>
      <c r="M37" s="865"/>
      <c r="N37" s="866"/>
      <c r="O37" s="208"/>
      <c r="P37" s="258"/>
      <c r="Q37" s="843" t="s">
        <v>178</v>
      </c>
      <c r="R37" s="867"/>
      <c r="S37" s="867"/>
      <c r="T37" s="868"/>
      <c r="U37" s="837">
        <v>0.1</v>
      </c>
      <c r="V37" s="867"/>
      <c r="W37" s="867"/>
      <c r="X37" s="868"/>
      <c r="Y37" s="869">
        <v>528453.80000000005</v>
      </c>
      <c r="Z37" s="867"/>
      <c r="AA37" s="867"/>
      <c r="AB37" s="868"/>
      <c r="AC37" s="229">
        <f>U37*Y37</f>
        <v>52845.380000000005</v>
      </c>
      <c r="AD37" s="229">
        <v>789971.01</v>
      </c>
      <c r="AE37" s="229">
        <f t="shared" ref="AE37" si="0">U37*AD37</f>
        <v>78997.10100000001</v>
      </c>
      <c r="AF37" s="869">
        <f>AE37+AC37</f>
        <v>131842.48100000003</v>
      </c>
      <c r="AG37" s="867"/>
      <c r="AH37" s="867"/>
      <c r="AI37" s="257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</row>
    <row r="38" spans="1:68" ht="43.5" customHeight="1">
      <c r="A38" s="749">
        <v>5</v>
      </c>
      <c r="B38" s="726"/>
      <c r="C38" s="795" t="s">
        <v>339</v>
      </c>
      <c r="D38" s="725"/>
      <c r="E38" s="726"/>
      <c r="F38" s="798" t="s">
        <v>226</v>
      </c>
      <c r="G38" s="725"/>
      <c r="H38" s="725"/>
      <c r="I38" s="725"/>
      <c r="J38" s="725"/>
      <c r="K38" s="725"/>
      <c r="L38" s="725"/>
      <c r="M38" s="725"/>
      <c r="N38" s="726"/>
      <c r="O38" s="191"/>
      <c r="P38" s="205"/>
      <c r="Q38" s="850" t="s">
        <v>153</v>
      </c>
      <c r="R38" s="725"/>
      <c r="S38" s="725"/>
      <c r="T38" s="726"/>
      <c r="U38" s="749">
        <v>22</v>
      </c>
      <c r="V38" s="725"/>
      <c r="W38" s="725"/>
      <c r="X38" s="726"/>
      <c r="Y38" s="788" t="s">
        <v>57</v>
      </c>
      <c r="Z38" s="725"/>
      <c r="AA38" s="725"/>
      <c r="AB38" s="800"/>
      <c r="AC38" s="207" t="s">
        <v>57</v>
      </c>
      <c r="AD38" s="207" t="s">
        <v>57</v>
      </c>
      <c r="AE38" s="207" t="s">
        <v>57</v>
      </c>
      <c r="AF38" s="788" t="s">
        <v>57</v>
      </c>
      <c r="AG38" s="725"/>
      <c r="AH38" s="725"/>
      <c r="AI38" s="726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</row>
    <row r="39" spans="1:68" ht="29.25" customHeight="1">
      <c r="A39" s="835">
        <v>6</v>
      </c>
      <c r="B39" s="836"/>
      <c r="C39" s="795" t="s">
        <v>340</v>
      </c>
      <c r="D39" s="725"/>
      <c r="E39" s="726"/>
      <c r="F39" s="798" t="s">
        <v>329</v>
      </c>
      <c r="G39" s="725"/>
      <c r="H39" s="725"/>
      <c r="I39" s="725"/>
      <c r="J39" s="725"/>
      <c r="K39" s="725"/>
      <c r="L39" s="725"/>
      <c r="M39" s="725"/>
      <c r="N39" s="726"/>
      <c r="O39" s="795"/>
      <c r="P39" s="726"/>
      <c r="Q39" s="850" t="s">
        <v>153</v>
      </c>
      <c r="R39" s="725"/>
      <c r="S39" s="725"/>
      <c r="T39" s="726"/>
      <c r="U39" s="749">
        <v>22</v>
      </c>
      <c r="V39" s="725"/>
      <c r="W39" s="725"/>
      <c r="X39" s="726"/>
      <c r="Y39" s="788" t="s">
        <v>57</v>
      </c>
      <c r="Z39" s="725"/>
      <c r="AA39" s="725"/>
      <c r="AB39" s="800"/>
      <c r="AC39" s="207" t="s">
        <v>57</v>
      </c>
      <c r="AD39" s="207" t="s">
        <v>57</v>
      </c>
      <c r="AE39" s="207" t="s">
        <v>57</v>
      </c>
      <c r="AF39" s="788" t="s">
        <v>57</v>
      </c>
      <c r="AG39" s="725"/>
      <c r="AH39" s="725"/>
      <c r="AI39" s="726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</row>
    <row r="40" spans="1:68" ht="29.25" customHeight="1">
      <c r="A40" s="835">
        <v>7</v>
      </c>
      <c r="B40" s="836"/>
      <c r="C40" s="795" t="s">
        <v>341</v>
      </c>
      <c r="D40" s="725"/>
      <c r="E40" s="726"/>
      <c r="F40" s="798" t="s">
        <v>342</v>
      </c>
      <c r="G40" s="848"/>
      <c r="H40" s="848"/>
      <c r="I40" s="848"/>
      <c r="J40" s="848"/>
      <c r="K40" s="848"/>
      <c r="L40" s="848"/>
      <c r="M40" s="848"/>
      <c r="N40" s="849"/>
      <c r="O40" s="795"/>
      <c r="P40" s="726"/>
      <c r="Q40" s="850" t="s">
        <v>153</v>
      </c>
      <c r="R40" s="725"/>
      <c r="S40" s="725"/>
      <c r="T40" s="726"/>
      <c r="U40" s="749">
        <v>4</v>
      </c>
      <c r="V40" s="725"/>
      <c r="W40" s="725"/>
      <c r="X40" s="726"/>
      <c r="Y40" s="788" t="s">
        <v>57</v>
      </c>
      <c r="Z40" s="725"/>
      <c r="AA40" s="725"/>
      <c r="AB40" s="800"/>
      <c r="AC40" s="207" t="s">
        <v>57</v>
      </c>
      <c r="AD40" s="207" t="s">
        <v>57</v>
      </c>
      <c r="AE40" s="207" t="s">
        <v>57</v>
      </c>
      <c r="AF40" s="788" t="s">
        <v>57</v>
      </c>
      <c r="AG40" s="725"/>
      <c r="AH40" s="725"/>
      <c r="AI40" s="726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</row>
    <row r="41" spans="1:68" ht="30" customHeight="1">
      <c r="A41" s="749">
        <v>8</v>
      </c>
      <c r="B41" s="726"/>
      <c r="C41" s="795" t="s">
        <v>349</v>
      </c>
      <c r="D41" s="725"/>
      <c r="E41" s="726"/>
      <c r="F41" s="798" t="s">
        <v>350</v>
      </c>
      <c r="G41" s="848"/>
      <c r="H41" s="848"/>
      <c r="I41" s="848"/>
      <c r="J41" s="848"/>
      <c r="K41" s="848"/>
      <c r="L41" s="848"/>
      <c r="M41" s="848"/>
      <c r="N41" s="849"/>
      <c r="O41" s="749"/>
      <c r="P41" s="726"/>
      <c r="Q41" s="850" t="s">
        <v>153</v>
      </c>
      <c r="R41" s="725"/>
      <c r="S41" s="725"/>
      <c r="T41" s="726"/>
      <c r="U41" s="749">
        <v>4</v>
      </c>
      <c r="V41" s="725"/>
      <c r="W41" s="725"/>
      <c r="X41" s="726"/>
      <c r="Y41" s="788" t="s">
        <v>57</v>
      </c>
      <c r="Z41" s="725"/>
      <c r="AA41" s="725"/>
      <c r="AB41" s="800"/>
      <c r="AC41" s="207" t="s">
        <v>57</v>
      </c>
      <c r="AD41" s="207" t="s">
        <v>57</v>
      </c>
      <c r="AE41" s="207" t="s">
        <v>57</v>
      </c>
      <c r="AF41" s="788" t="s">
        <v>57</v>
      </c>
      <c r="AG41" s="725"/>
      <c r="AH41" s="725"/>
      <c r="AI41" s="726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183" t="s">
        <v>192</v>
      </c>
      <c r="BC41" s="183"/>
      <c r="BD41" s="827"/>
      <c r="BE41" s="717"/>
      <c r="BF41" s="717"/>
      <c r="BG41" s="734"/>
      <c r="BH41" s="827" t="s">
        <v>156</v>
      </c>
      <c r="BI41" s="717"/>
      <c r="BJ41" s="717"/>
      <c r="BK41" s="717"/>
      <c r="BL41" s="734"/>
      <c r="BM41" s="827" t="e">
        <f>#REF!+#REF!+#REF!+#REF!+#REF!+#REF!</f>
        <v>#REF!</v>
      </c>
      <c r="BN41" s="717"/>
      <c r="BO41" s="717"/>
      <c r="BP41" s="734"/>
    </row>
    <row r="42" spans="1:68" ht="46.5" customHeight="1">
      <c r="A42" s="835">
        <v>9</v>
      </c>
      <c r="B42" s="836"/>
      <c r="C42" s="857" t="s">
        <v>60</v>
      </c>
      <c r="D42" s="855"/>
      <c r="E42" s="856"/>
      <c r="F42" s="858" t="s">
        <v>352</v>
      </c>
      <c r="G42" s="859"/>
      <c r="H42" s="859"/>
      <c r="I42" s="859"/>
      <c r="J42" s="859"/>
      <c r="K42" s="859"/>
      <c r="L42" s="859"/>
      <c r="M42" s="859"/>
      <c r="N42" s="860"/>
      <c r="O42" s="256"/>
      <c r="P42" s="259"/>
      <c r="Q42" s="802" t="s">
        <v>178</v>
      </c>
      <c r="R42" s="855"/>
      <c r="S42" s="855"/>
      <c r="T42" s="856"/>
      <c r="U42" s="802">
        <v>0.1</v>
      </c>
      <c r="V42" s="855"/>
      <c r="W42" s="855"/>
      <c r="X42" s="856"/>
      <c r="Y42" s="854">
        <v>1133140</v>
      </c>
      <c r="Z42" s="855"/>
      <c r="AA42" s="855"/>
      <c r="AB42" s="870"/>
      <c r="AC42" s="229">
        <f t="shared" ref="AC42" si="1">U42*Y42</f>
        <v>113314</v>
      </c>
      <c r="AD42" s="229">
        <v>1669460</v>
      </c>
      <c r="AE42" s="229">
        <f t="shared" ref="AE42" si="2">U42*AD42</f>
        <v>166946</v>
      </c>
      <c r="AF42" s="854">
        <f t="shared" ref="AF42" si="3">AC42+AE42</f>
        <v>280260</v>
      </c>
      <c r="AG42" s="855"/>
      <c r="AH42" s="855"/>
      <c r="AI42" s="856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</row>
    <row r="43" spans="1:68" ht="57.75" customHeight="1">
      <c r="A43" s="835">
        <v>10</v>
      </c>
      <c r="B43" s="836"/>
      <c r="C43" s="795" t="s">
        <v>355</v>
      </c>
      <c r="D43" s="725"/>
      <c r="E43" s="726"/>
      <c r="F43" s="851" t="s">
        <v>356</v>
      </c>
      <c r="G43" s="725"/>
      <c r="H43" s="725"/>
      <c r="I43" s="725"/>
      <c r="J43" s="725"/>
      <c r="K43" s="725"/>
      <c r="L43" s="725"/>
      <c r="M43" s="725"/>
      <c r="N43" s="726"/>
      <c r="O43" s="208"/>
      <c r="P43" s="209"/>
      <c r="Q43" s="850" t="s">
        <v>153</v>
      </c>
      <c r="R43" s="725"/>
      <c r="S43" s="725"/>
      <c r="T43" s="726"/>
      <c r="U43" s="749">
        <v>23</v>
      </c>
      <c r="V43" s="725"/>
      <c r="W43" s="725"/>
      <c r="X43" s="726"/>
      <c r="Y43" s="788" t="s">
        <v>57</v>
      </c>
      <c r="Z43" s="725"/>
      <c r="AA43" s="725"/>
      <c r="AB43" s="800"/>
      <c r="AC43" s="207" t="s">
        <v>57</v>
      </c>
      <c r="AD43" s="207" t="s">
        <v>57</v>
      </c>
      <c r="AE43" s="207" t="s">
        <v>57</v>
      </c>
      <c r="AF43" s="788" t="s">
        <v>57</v>
      </c>
      <c r="AG43" s="725"/>
      <c r="AH43" s="725"/>
      <c r="AI43" s="726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</row>
    <row r="44" spans="1:68" ht="43.5" customHeight="1">
      <c r="A44" s="749">
        <v>11</v>
      </c>
      <c r="B44" s="726"/>
      <c r="C44" s="795" t="s">
        <v>357</v>
      </c>
      <c r="D44" s="725"/>
      <c r="E44" s="726"/>
      <c r="F44" s="853" t="s">
        <v>358</v>
      </c>
      <c r="G44" s="725"/>
      <c r="H44" s="725"/>
      <c r="I44" s="725"/>
      <c r="J44" s="725"/>
      <c r="K44" s="725"/>
      <c r="L44" s="725"/>
      <c r="M44" s="725"/>
      <c r="N44" s="726"/>
      <c r="O44" s="194"/>
      <c r="P44" s="195"/>
      <c r="Q44" s="749" t="s">
        <v>153</v>
      </c>
      <c r="R44" s="725"/>
      <c r="S44" s="725"/>
      <c r="T44" s="726"/>
      <c r="U44" s="872">
        <v>7</v>
      </c>
      <c r="V44" s="873"/>
      <c r="W44" s="873"/>
      <c r="X44" s="874"/>
      <c r="Y44" s="788" t="s">
        <v>57</v>
      </c>
      <c r="Z44" s="725"/>
      <c r="AA44" s="725"/>
      <c r="AB44" s="800"/>
      <c r="AC44" s="207" t="s">
        <v>57</v>
      </c>
      <c r="AD44" s="207" t="s">
        <v>57</v>
      </c>
      <c r="AE44" s="207" t="s">
        <v>57</v>
      </c>
      <c r="AF44" s="788" t="s">
        <v>57</v>
      </c>
      <c r="AG44" s="725"/>
      <c r="AH44" s="725"/>
      <c r="AI44" s="726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</row>
    <row r="45" spans="1:68" ht="46.5" customHeight="1">
      <c r="A45" s="835">
        <v>12</v>
      </c>
      <c r="B45" s="836"/>
      <c r="C45" s="795" t="s">
        <v>369</v>
      </c>
      <c r="D45" s="725"/>
      <c r="E45" s="726"/>
      <c r="F45" s="852" t="s">
        <v>370</v>
      </c>
      <c r="G45" s="725"/>
      <c r="H45" s="725"/>
      <c r="I45" s="725"/>
      <c r="J45" s="725"/>
      <c r="K45" s="725"/>
      <c r="L45" s="725"/>
      <c r="M45" s="725"/>
      <c r="N45" s="726"/>
      <c r="O45" s="191"/>
      <c r="P45" s="205"/>
      <c r="Q45" s="871" t="s">
        <v>153</v>
      </c>
      <c r="R45" s="725"/>
      <c r="S45" s="725"/>
      <c r="T45" s="726"/>
      <c r="U45" s="749">
        <v>59</v>
      </c>
      <c r="V45" s="725"/>
      <c r="W45" s="725"/>
      <c r="X45" s="726"/>
      <c r="Y45" s="788" t="s">
        <v>57</v>
      </c>
      <c r="Z45" s="725"/>
      <c r="AA45" s="725"/>
      <c r="AB45" s="800"/>
      <c r="AC45" s="207" t="s">
        <v>57</v>
      </c>
      <c r="AD45" s="207" t="s">
        <v>57</v>
      </c>
      <c r="AE45" s="207" t="s">
        <v>57</v>
      </c>
      <c r="AF45" s="788" t="s">
        <v>57</v>
      </c>
      <c r="AG45" s="725"/>
      <c r="AH45" s="725"/>
      <c r="AI45" s="726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</row>
    <row r="46" spans="1:68" ht="39.75" customHeight="1">
      <c r="A46" s="835">
        <v>13</v>
      </c>
      <c r="B46" s="836"/>
      <c r="C46" s="857" t="s">
        <v>62</v>
      </c>
      <c r="D46" s="875"/>
      <c r="E46" s="877"/>
      <c r="F46" s="878" t="s">
        <v>177</v>
      </c>
      <c r="G46" s="859"/>
      <c r="H46" s="859"/>
      <c r="I46" s="859"/>
      <c r="J46" s="859"/>
      <c r="K46" s="859"/>
      <c r="L46" s="859"/>
      <c r="M46" s="859"/>
      <c r="N46" s="860"/>
      <c r="O46" s="857"/>
      <c r="P46" s="877"/>
      <c r="Q46" s="879" t="s">
        <v>178</v>
      </c>
      <c r="R46" s="875"/>
      <c r="S46" s="875"/>
      <c r="T46" s="877"/>
      <c r="U46" s="802">
        <v>0.1</v>
      </c>
      <c r="V46" s="875"/>
      <c r="W46" s="875"/>
      <c r="X46" s="877"/>
      <c r="Y46" s="854">
        <v>236375</v>
      </c>
      <c r="Z46" s="875"/>
      <c r="AA46" s="875"/>
      <c r="AB46" s="876"/>
      <c r="AC46" s="229">
        <f t="shared" ref="AC46" si="4">U46*Y46</f>
        <v>23637.5</v>
      </c>
      <c r="AD46" s="229">
        <v>439234</v>
      </c>
      <c r="AE46" s="229">
        <f t="shared" ref="AE46" si="5">U46*AD46</f>
        <v>43923.4</v>
      </c>
      <c r="AF46" s="854">
        <f t="shared" ref="AF46" si="6">AC46+AE46</f>
        <v>67560.899999999994</v>
      </c>
      <c r="AG46" s="875"/>
      <c r="AH46" s="875"/>
      <c r="AI46" s="877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</row>
    <row r="47" spans="1:68" ht="42" customHeight="1">
      <c r="A47" s="749">
        <v>14</v>
      </c>
      <c r="B47" s="726"/>
      <c r="C47" s="795" t="s">
        <v>373</v>
      </c>
      <c r="D47" s="725"/>
      <c r="E47" s="726"/>
      <c r="F47" s="798" t="s">
        <v>374</v>
      </c>
      <c r="G47" s="725"/>
      <c r="H47" s="725"/>
      <c r="I47" s="725"/>
      <c r="J47" s="725"/>
      <c r="K47" s="725"/>
      <c r="L47" s="725"/>
      <c r="M47" s="725"/>
      <c r="N47" s="726"/>
      <c r="O47" s="795"/>
      <c r="P47" s="726"/>
      <c r="Q47" s="871" t="s">
        <v>153</v>
      </c>
      <c r="R47" s="725"/>
      <c r="S47" s="725"/>
      <c r="T47" s="726"/>
      <c r="U47" s="749">
        <v>22</v>
      </c>
      <c r="V47" s="725"/>
      <c r="W47" s="725"/>
      <c r="X47" s="726"/>
      <c r="Y47" s="788" t="s">
        <v>57</v>
      </c>
      <c r="Z47" s="725"/>
      <c r="AA47" s="725"/>
      <c r="AB47" s="800"/>
      <c r="AC47" s="207" t="s">
        <v>57</v>
      </c>
      <c r="AD47" s="207" t="s">
        <v>57</v>
      </c>
      <c r="AE47" s="207" t="s">
        <v>57</v>
      </c>
      <c r="AF47" s="788" t="s">
        <v>57</v>
      </c>
      <c r="AG47" s="725"/>
      <c r="AH47" s="725"/>
      <c r="AI47" s="726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</row>
    <row r="48" spans="1:68" ht="28.9" customHeight="1">
      <c r="R48" s="183"/>
      <c r="S48" s="183" t="s">
        <v>155</v>
      </c>
      <c r="T48" s="196"/>
      <c r="U48" s="796"/>
      <c r="V48" s="725"/>
      <c r="W48" s="725"/>
      <c r="X48" s="726"/>
      <c r="Y48" s="790" t="s">
        <v>156</v>
      </c>
      <c r="Z48" s="725"/>
      <c r="AA48" s="725"/>
      <c r="AB48" s="726"/>
      <c r="AC48" s="210"/>
      <c r="AD48" s="210"/>
      <c r="AE48" s="210"/>
      <c r="AF48" s="799">
        <f>AF34+AF37+AF42+AF46</f>
        <v>570138.91300000006</v>
      </c>
      <c r="AG48" s="725"/>
      <c r="AH48" s="725"/>
      <c r="AI48" s="726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</row>
    <row r="49" spans="1:68" ht="29.25" customHeight="1">
      <c r="P49" s="200" t="s">
        <v>199</v>
      </c>
      <c r="Q49" s="197"/>
      <c r="R49" s="197"/>
      <c r="S49" s="197"/>
      <c r="T49" s="197"/>
      <c r="U49" s="790"/>
      <c r="V49" s="725"/>
      <c r="W49" s="725"/>
      <c r="X49" s="726"/>
      <c r="Y49" s="789"/>
      <c r="Z49" s="725"/>
      <c r="AA49" s="725"/>
      <c r="AB49" s="725"/>
      <c r="AC49" s="211"/>
      <c r="AD49" s="211"/>
      <c r="AE49" s="211"/>
      <c r="AF49" s="789">
        <f>AF48*0.2</f>
        <v>114027.78260000002</v>
      </c>
      <c r="AG49" s="725"/>
      <c r="AH49" s="725"/>
      <c r="AI49" s="726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5"/>
    </row>
    <row r="50" spans="1:68" ht="32.25" customHeight="1">
      <c r="P50" t="s">
        <v>158</v>
      </c>
      <c r="U50" s="790"/>
      <c r="V50" s="725"/>
      <c r="W50" s="725"/>
      <c r="X50" s="726"/>
      <c r="Y50" s="789"/>
      <c r="Z50" s="725"/>
      <c r="AA50" s="725"/>
      <c r="AB50" s="725"/>
      <c r="AC50" s="211"/>
      <c r="AD50" s="211"/>
      <c r="AE50" s="211"/>
      <c r="AF50" s="799">
        <f>AF48+AF49-0.01</f>
        <v>684166.68560000008</v>
      </c>
      <c r="AG50" s="725"/>
      <c r="AH50" s="725"/>
      <c r="AI50" s="726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183" t="s">
        <v>192</v>
      </c>
      <c r="BC50" s="183"/>
      <c r="BD50" s="827"/>
      <c r="BE50" s="717"/>
      <c r="BF50" s="717"/>
      <c r="BG50" s="734"/>
      <c r="BH50" s="827" t="s">
        <v>156</v>
      </c>
      <c r="BI50" s="717"/>
      <c r="BJ50" s="717"/>
      <c r="BK50" s="717"/>
      <c r="BL50" s="734"/>
      <c r="BM50" s="827" t="e">
        <f>#REF!+#REF!+#REF!+#REF!+#REF!+#REF!</f>
        <v>#REF!</v>
      </c>
      <c r="BN50" s="717"/>
      <c r="BO50" s="717"/>
      <c r="BP50" s="734"/>
    </row>
    <row r="51" spans="1:68" ht="30" customHeight="1">
      <c r="B51" t="s">
        <v>159</v>
      </c>
      <c r="C51" s="791" t="s">
        <v>10</v>
      </c>
      <c r="D51" s="709"/>
      <c r="E51" s="709"/>
      <c r="F51" s="784" t="s">
        <v>104</v>
      </c>
      <c r="G51" s="717"/>
      <c r="H51" s="717"/>
      <c r="I51" s="717"/>
      <c r="K51" s="787"/>
      <c r="L51" s="717"/>
      <c r="N51" s="787" t="s">
        <v>105</v>
      </c>
      <c r="O51" s="717"/>
      <c r="P51" s="717"/>
      <c r="Q51" s="717"/>
      <c r="R51" s="717"/>
      <c r="S51" s="717"/>
      <c r="T51" s="717"/>
      <c r="U51" s="717"/>
      <c r="V51" s="717"/>
      <c r="W51" s="717"/>
      <c r="X51" s="717"/>
      <c r="Y51" s="717"/>
      <c r="Z51" s="717"/>
      <c r="AA51" s="717"/>
      <c r="AB51" s="717"/>
      <c r="AC51" s="717"/>
      <c r="AD51" s="717"/>
      <c r="AE51" s="717"/>
      <c r="AF51" s="717"/>
      <c r="AG51" s="717"/>
    </row>
    <row r="52" spans="1:68" ht="30" customHeight="1">
      <c r="A52" s="173"/>
      <c r="B52" s="173"/>
      <c r="C52" s="173"/>
      <c r="D52" s="173"/>
      <c r="E52" s="173"/>
      <c r="F52" s="783" t="s">
        <v>160</v>
      </c>
      <c r="G52" s="712"/>
      <c r="H52" s="712"/>
      <c r="I52" s="712"/>
      <c r="J52" s="173"/>
      <c r="K52" s="783" t="s">
        <v>161</v>
      </c>
      <c r="L52" s="712"/>
      <c r="M52" s="173"/>
      <c r="N52" s="783" t="s">
        <v>162</v>
      </c>
      <c r="O52" s="712"/>
      <c r="P52" s="712"/>
      <c r="Q52" s="712"/>
      <c r="R52" s="712"/>
      <c r="S52" s="712"/>
      <c r="T52" s="712"/>
      <c r="U52" s="712"/>
      <c r="V52" s="712"/>
      <c r="W52" s="712"/>
      <c r="X52" s="712"/>
      <c r="Y52" s="712"/>
      <c r="Z52" s="712"/>
      <c r="AA52" s="712"/>
      <c r="AB52" s="712"/>
      <c r="AC52" s="712"/>
      <c r="AD52" s="712"/>
      <c r="AE52" s="712"/>
      <c r="AF52" s="712"/>
      <c r="AG52" s="712"/>
    </row>
    <row r="53" spans="1:68" ht="39.7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</row>
    <row r="54" spans="1:68" ht="36.75" customHeight="1">
      <c r="G54" s="200" t="s">
        <v>103</v>
      </c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5"/>
    </row>
    <row r="55" spans="1:68" ht="29.25" customHeight="1">
      <c r="G55" s="201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</row>
    <row r="56" spans="1:68" ht="29.25" customHeight="1">
      <c r="B56" t="s">
        <v>163</v>
      </c>
      <c r="C56" s="198" t="s">
        <v>7</v>
      </c>
      <c r="F56" s="784" t="s">
        <v>98</v>
      </c>
      <c r="G56" s="717"/>
      <c r="H56" s="717"/>
      <c r="I56" s="717"/>
      <c r="K56" s="787"/>
      <c r="L56" s="717"/>
      <c r="N56" s="785" t="s">
        <v>99</v>
      </c>
      <c r="O56" s="751"/>
      <c r="P56" s="751"/>
      <c r="Q56" s="751"/>
      <c r="R56" s="751"/>
      <c r="S56" s="751"/>
      <c r="T56" s="751"/>
      <c r="U56" s="751"/>
      <c r="V56" s="751"/>
      <c r="W56" s="751"/>
      <c r="X56" s="751"/>
      <c r="Y56" s="751"/>
      <c r="Z56" s="751"/>
      <c r="AA56" s="751"/>
      <c r="AB56" s="751"/>
      <c r="AC56" s="751"/>
      <c r="AD56" s="751"/>
      <c r="AE56" s="751"/>
      <c r="AF56" s="751"/>
      <c r="AG56" s="786"/>
      <c r="AJ56" s="185"/>
      <c r="AK56" s="185"/>
      <c r="AL56" s="185"/>
      <c r="AM56" s="185"/>
      <c r="AN56" s="185"/>
      <c r="AO56" s="185"/>
      <c r="AP56" s="185"/>
      <c r="AQ56" s="185"/>
      <c r="AR56" s="185"/>
      <c r="AS56" s="185"/>
      <c r="AT56" s="185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5"/>
      <c r="BJ56" s="185"/>
      <c r="BK56" s="185"/>
      <c r="BL56" s="185"/>
      <c r="BM56" s="185"/>
      <c r="BN56" s="185"/>
      <c r="BO56" s="185"/>
      <c r="BP56" s="185"/>
    </row>
    <row r="57" spans="1:68" ht="29.25" customHeight="1">
      <c r="A57" s="173"/>
      <c r="B57" s="173"/>
      <c r="C57" s="173"/>
      <c r="D57" s="173"/>
      <c r="E57" s="173"/>
      <c r="F57" s="783" t="s">
        <v>160</v>
      </c>
      <c r="G57" s="712"/>
      <c r="H57" s="712"/>
      <c r="I57" s="712"/>
      <c r="J57" s="173"/>
      <c r="K57" s="783" t="s">
        <v>161</v>
      </c>
      <c r="L57" s="712"/>
      <c r="M57" s="173"/>
      <c r="N57" s="783" t="s">
        <v>162</v>
      </c>
      <c r="O57" s="712"/>
      <c r="P57" s="712"/>
      <c r="Q57" s="712"/>
      <c r="R57" s="712"/>
      <c r="S57" s="712"/>
      <c r="T57" s="712"/>
      <c r="U57" s="712"/>
      <c r="V57" s="712"/>
      <c r="W57" s="712"/>
      <c r="X57" s="712"/>
      <c r="Y57" s="712"/>
      <c r="Z57" s="712"/>
      <c r="AA57" s="712"/>
      <c r="AB57" s="712"/>
      <c r="AC57" s="712"/>
      <c r="AD57" s="712"/>
      <c r="AE57" s="712"/>
      <c r="AF57" s="712"/>
      <c r="AG57" s="712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5"/>
      <c r="BJ57" s="185"/>
      <c r="BK57" s="185"/>
      <c r="BL57" s="185"/>
      <c r="BM57" s="185"/>
      <c r="BN57" s="185"/>
      <c r="BO57" s="185"/>
      <c r="BP57" s="185"/>
    </row>
    <row r="58" spans="1:68" ht="30.75" customHeight="1">
      <c r="A58" s="170"/>
      <c r="B58" s="170"/>
      <c r="C58" s="170"/>
      <c r="D58" s="170"/>
      <c r="E58" s="170"/>
      <c r="F58" s="199"/>
      <c r="G58" s="199"/>
      <c r="H58" s="199"/>
      <c r="I58" s="199"/>
      <c r="J58" s="170"/>
      <c r="K58" s="199"/>
      <c r="L58" s="199"/>
      <c r="M58" s="170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</row>
    <row r="59" spans="1:68" ht="29.25" customHeight="1">
      <c r="G59" s="200" t="s">
        <v>103</v>
      </c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5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5"/>
      <c r="BJ59" s="185"/>
      <c r="BK59" s="185"/>
      <c r="BL59" s="185"/>
      <c r="BM59" s="185"/>
      <c r="BN59" s="185"/>
      <c r="BO59" s="185"/>
      <c r="BP59" s="185"/>
    </row>
    <row r="60" spans="1:68" ht="13.5" customHeight="1"/>
    <row r="61" spans="1:68" ht="13.5" customHeight="1">
      <c r="AJ61">
        <f>AF48*0.2</f>
        <v>114027.78260000002</v>
      </c>
      <c r="AL61">
        <f>ROUND(AF48*0.2,2)</f>
        <v>114027.78</v>
      </c>
    </row>
    <row r="62" spans="1:68" ht="13.5" customHeight="1">
      <c r="AJ62">
        <v>2184742</v>
      </c>
      <c r="AK62" s="213">
        <f>AF50-AJ62</f>
        <v>-1500575.3144</v>
      </c>
    </row>
    <row r="63" spans="1:68" ht="35.25" customHeight="1"/>
    <row r="64" spans="1:68" ht="13.5" customHeight="1"/>
    <row r="65" ht="13.5" customHeight="1"/>
    <row r="66" ht="13.5" customHeight="1"/>
    <row r="67" ht="13.5" customHeight="1"/>
    <row r="68" ht="33.7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</sheetData>
  <mergeCells count="186">
    <mergeCell ref="U48:X48"/>
    <mergeCell ref="Y48:AB48"/>
    <mergeCell ref="AF48:AI48"/>
    <mergeCell ref="U49:X49"/>
    <mergeCell ref="Y49:AB49"/>
    <mergeCell ref="AF49:AI49"/>
    <mergeCell ref="F57:I57"/>
    <mergeCell ref="K57:L57"/>
    <mergeCell ref="N57:AG57"/>
    <mergeCell ref="F52:I52"/>
    <mergeCell ref="K52:L52"/>
    <mergeCell ref="N52:AG52"/>
    <mergeCell ref="F56:I56"/>
    <mergeCell ref="K56:L56"/>
    <mergeCell ref="N56:AG56"/>
    <mergeCell ref="BD50:BG50"/>
    <mergeCell ref="BH50:BL50"/>
    <mergeCell ref="BM50:BP50"/>
    <mergeCell ref="U50:X50"/>
    <mergeCell ref="Y50:AB50"/>
    <mergeCell ref="AF50:AI50"/>
    <mergeCell ref="C51:E51"/>
    <mergeCell ref="F51:I51"/>
    <mergeCell ref="K51:L51"/>
    <mergeCell ref="N51:AG51"/>
    <mergeCell ref="Y46:AB46"/>
    <mergeCell ref="AF46:AI46"/>
    <mergeCell ref="C47:E47"/>
    <mergeCell ref="O47:P47"/>
    <mergeCell ref="Q47:T47"/>
    <mergeCell ref="U47:X47"/>
    <mergeCell ref="Y47:AB47"/>
    <mergeCell ref="AF47:AI47"/>
    <mergeCell ref="C46:E46"/>
    <mergeCell ref="F46:N46"/>
    <mergeCell ref="O46:P46"/>
    <mergeCell ref="Q46:T46"/>
    <mergeCell ref="U46:X46"/>
    <mergeCell ref="Y42:AB42"/>
    <mergeCell ref="AF44:AI44"/>
    <mergeCell ref="C45:E45"/>
    <mergeCell ref="Q45:T45"/>
    <mergeCell ref="U45:X45"/>
    <mergeCell ref="Y45:AB45"/>
    <mergeCell ref="AF45:AI45"/>
    <mergeCell ref="C44:E44"/>
    <mergeCell ref="Q44:T44"/>
    <mergeCell ref="U44:X44"/>
    <mergeCell ref="Y44:AB44"/>
    <mergeCell ref="A47:B47"/>
    <mergeCell ref="F47:N47"/>
    <mergeCell ref="A46:B46"/>
    <mergeCell ref="C37:E37"/>
    <mergeCell ref="F37:N37"/>
    <mergeCell ref="Q37:T37"/>
    <mergeCell ref="U37:X37"/>
    <mergeCell ref="Y37:AB37"/>
    <mergeCell ref="AF37:AH37"/>
    <mergeCell ref="AF38:AI38"/>
    <mergeCell ref="C39:E39"/>
    <mergeCell ref="O39:P39"/>
    <mergeCell ref="Q39:T39"/>
    <mergeCell ref="U39:X39"/>
    <mergeCell ref="Y39:AB39"/>
    <mergeCell ref="AF39:AI39"/>
    <mergeCell ref="C38:E38"/>
    <mergeCell ref="Q38:T38"/>
    <mergeCell ref="U38:X38"/>
    <mergeCell ref="Y38:AB38"/>
    <mergeCell ref="Y40:AB40"/>
    <mergeCell ref="AF40:AI40"/>
    <mergeCell ref="C41:E41"/>
    <mergeCell ref="O41:P41"/>
    <mergeCell ref="BM41:BP41"/>
    <mergeCell ref="A42:B42"/>
    <mergeCell ref="A41:B41"/>
    <mergeCell ref="F41:N41"/>
    <mergeCell ref="A43:B43"/>
    <mergeCell ref="F43:N43"/>
    <mergeCell ref="A45:B45"/>
    <mergeCell ref="F45:N45"/>
    <mergeCell ref="A44:B44"/>
    <mergeCell ref="F44:N44"/>
    <mergeCell ref="Q41:T41"/>
    <mergeCell ref="U41:X41"/>
    <mergeCell ref="Y41:AB41"/>
    <mergeCell ref="AF41:AI41"/>
    <mergeCell ref="AF42:AI42"/>
    <mergeCell ref="C43:E43"/>
    <mergeCell ref="Q43:T43"/>
    <mergeCell ref="U43:X43"/>
    <mergeCell ref="Y43:AB43"/>
    <mergeCell ref="AF43:AI43"/>
    <mergeCell ref="C42:E42"/>
    <mergeCell ref="F42:N42"/>
    <mergeCell ref="Q42:T42"/>
    <mergeCell ref="U42:X42"/>
    <mergeCell ref="A38:B38"/>
    <mergeCell ref="F38:N38"/>
    <mergeCell ref="A37:B37"/>
    <mergeCell ref="A40:B40"/>
    <mergeCell ref="F40:N40"/>
    <mergeCell ref="A39:B39"/>
    <mergeCell ref="F39:N39"/>
    <mergeCell ref="BD41:BG41"/>
    <mergeCell ref="BH41:BL41"/>
    <mergeCell ref="C40:E40"/>
    <mergeCell ref="O40:P40"/>
    <mergeCell ref="Q40:T40"/>
    <mergeCell ref="U40:X40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Q35:T35"/>
    <mergeCell ref="U35:X35"/>
    <mergeCell ref="Y35:AB35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</mergeCells>
  <pageMargins left="0.39370078740157483" right="0.31496062992125984" top="0.78740157480314965" bottom="0.39370078740157483" header="0" footer="0"/>
  <pageSetup paperSize="9" scale="20" fitToHeight="0" orientation="portrait" r:id="rId1"/>
  <headerFooter>
    <oddHeader>&amp;RПодготовлено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3</vt:i4>
      </vt:variant>
    </vt:vector>
  </HeadingPairs>
  <TitlesOfParts>
    <vt:vector size="31" baseType="lpstr">
      <vt:lpstr>кс-3№1</vt:lpstr>
      <vt:lpstr>кс-3№2</vt:lpstr>
      <vt:lpstr>кс-3№3</vt:lpstr>
      <vt:lpstr>кс-2№1</vt:lpstr>
      <vt:lpstr>кс2 №2</vt:lpstr>
      <vt:lpstr>кс3 №5</vt:lpstr>
      <vt:lpstr>кс2 №4 </vt:lpstr>
      <vt:lpstr>кс2 №3</vt:lpstr>
      <vt:lpstr>кс2 №5 </vt:lpstr>
      <vt:lpstr>кс2 №6 </vt:lpstr>
      <vt:lpstr>кс-3№4</vt:lpstr>
      <vt:lpstr>кс-6 ДС1</vt:lpstr>
      <vt:lpstr>кс-6 ДС4</vt:lpstr>
      <vt:lpstr>нов. ДС4</vt:lpstr>
      <vt:lpstr>нов. ДС 3</vt:lpstr>
      <vt:lpstr>кс2 №7 согл</vt:lpstr>
      <vt:lpstr>кс2 №8 согл</vt:lpstr>
      <vt:lpstr>кс2 №9 к согл</vt:lpstr>
      <vt:lpstr>кс6 по Дог</vt:lpstr>
      <vt:lpstr>кс2 №10 к кс3№6++</vt:lpstr>
      <vt:lpstr>кс3 №6++</vt:lpstr>
      <vt:lpstr>кс2 №11 к кс3№7++</vt:lpstr>
      <vt:lpstr>кс2 №12 к кс3№7++</vt:lpstr>
      <vt:lpstr>кс2 №13 к кс3 №7++</vt:lpstr>
      <vt:lpstr>кс3 №7</vt:lpstr>
      <vt:lpstr>из.2 к ДС1-закрыт</vt:lpstr>
      <vt:lpstr>из. 2 ДС3 закрыт</vt:lpstr>
      <vt:lpstr>из. 2 ДС4 взамен Дог!!! закрыт</vt:lpstr>
      <vt:lpstr>'из. 2 ДС3 закрыт'!Область_печати</vt:lpstr>
      <vt:lpstr>'из. 2 ДС4 взамен Дог!!! закрыт'!Область_печати</vt:lpstr>
      <vt:lpstr>'из.2 к ДС1-закрыт'!Область_печати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Анастасия</cp:lastModifiedBy>
  <cp:lastPrinted>2024-07-16T09:38:19Z</cp:lastPrinted>
  <dcterms:created xsi:type="dcterms:W3CDTF">2001-05-03T13:43:12Z</dcterms:created>
  <dcterms:modified xsi:type="dcterms:W3CDTF">2024-10-22T13:12:32Z</dcterms:modified>
</cp:coreProperties>
</file>